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30CFCDFB-9323-4A91-8A13-52D79A0A5364}" xr6:coauthVersionLast="47" xr6:coauthVersionMax="47" xr10:uidLastSave="{00000000-0000-0000-0000-000000000000}"/>
  <bookViews>
    <workbookView xWindow="-120" yWindow="-120" windowWidth="29040" windowHeight="15720" tabRatio="919" firstSheet="20" activeTab="31"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definedNames>
    <definedName name="_cur1">#REF!</definedName>
    <definedName name="_cur2">#REF!</definedName>
    <definedName name="_xlnm._FilterDatabase" localSheetId="32" hidden="1">Instruction!$A$108:$C$112</definedName>
    <definedName name="_sum1">#REF!</definedName>
    <definedName name="_sum2">#REF!</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6" l="1"/>
  <c r="B19" i="105"/>
  <c r="C22" i="74" l="1"/>
  <c r="G68" i="92"/>
  <c r="G69" i="92" s="1"/>
  <c r="G63" i="92"/>
  <c r="G59" i="92"/>
  <c r="F69" i="92"/>
  <c r="G53" i="92"/>
  <c r="F53" i="92"/>
  <c r="C38" i="94" l="1"/>
  <c r="C31" i="79"/>
  <c r="B2" i="37"/>
  <c r="B1" i="37"/>
  <c r="B2" i="107"/>
  <c r="B1" i="107"/>
  <c r="D6" i="107" l="1"/>
  <c r="E6" i="107"/>
  <c r="F6" i="107"/>
  <c r="C6" i="107"/>
  <c r="D8" i="37"/>
  <c r="D7" i="37"/>
  <c r="E7" i="37"/>
  <c r="E8" i="37"/>
  <c r="D9" i="37"/>
  <c r="E9" i="37"/>
  <c r="Q13" i="37"/>
  <c r="Q12" i="37"/>
  <c r="Q11" i="37"/>
  <c r="Q10" i="37" l="1"/>
  <c r="E6" i="37"/>
  <c r="D6" i="37"/>
  <c r="Q33" i="37"/>
  <c r="I33" i="37"/>
  <c r="Q32" i="37"/>
  <c r="I32" i="37"/>
  <c r="Q31" i="37"/>
  <c r="I31" i="37"/>
  <c r="I30" i="37"/>
  <c r="Q29" i="37"/>
  <c r="I29" i="37"/>
  <c r="Q28" i="37"/>
  <c r="I28" i="37"/>
  <c r="Q27" i="37"/>
  <c r="I27" i="37"/>
  <c r="I26" i="37"/>
  <c r="Q25" i="37"/>
  <c r="I25" i="37"/>
  <c r="Q24" i="37"/>
  <c r="I24" i="37"/>
  <c r="Q23" i="37"/>
  <c r="I23" i="37"/>
  <c r="I22" i="37"/>
  <c r="Q21" i="37"/>
  <c r="I21" i="37"/>
  <c r="Q20" i="37"/>
  <c r="I20" i="37"/>
  <c r="Q19" i="37"/>
  <c r="I19" i="37"/>
  <c r="I18" i="37"/>
  <c r="Q17" i="37"/>
  <c r="I17" i="37"/>
  <c r="Q16" i="37"/>
  <c r="I16" i="37"/>
  <c r="Q15" i="37"/>
  <c r="I15" i="37"/>
  <c r="I14" i="37"/>
  <c r="I13" i="37"/>
  <c r="I12" i="37"/>
  <c r="I11" i="37"/>
  <c r="I10" i="37"/>
  <c r="P9" i="37"/>
  <c r="O9" i="37"/>
  <c r="N9" i="37"/>
  <c r="M9" i="37"/>
  <c r="L9" i="37"/>
  <c r="K9" i="37"/>
  <c r="J9" i="37"/>
  <c r="G9" i="37"/>
  <c r="F9" i="37"/>
  <c r="C9" i="37"/>
  <c r="P8" i="37"/>
  <c r="O8" i="37"/>
  <c r="N8" i="37"/>
  <c r="M8" i="37"/>
  <c r="L8" i="37"/>
  <c r="K8" i="37"/>
  <c r="J8" i="37"/>
  <c r="G8" i="37"/>
  <c r="F8" i="37"/>
  <c r="I8" i="37" s="1"/>
  <c r="C8" i="37"/>
  <c r="P7" i="37"/>
  <c r="O7" i="37"/>
  <c r="N7" i="37"/>
  <c r="M7" i="37"/>
  <c r="L7" i="37"/>
  <c r="K7" i="37"/>
  <c r="J7" i="37"/>
  <c r="G7" i="37"/>
  <c r="F7" i="37"/>
  <c r="I7" i="37" s="1"/>
  <c r="C7" i="37"/>
  <c r="E34" i="37"/>
  <c r="C13" i="79" s="1"/>
  <c r="D34" i="37"/>
  <c r="C26" i="79"/>
  <c r="C22" i="79"/>
  <c r="C8" i="79"/>
  <c r="Q9" i="37" l="1"/>
  <c r="Q26" i="37"/>
  <c r="M6" i="37"/>
  <c r="M34" i="37" s="1"/>
  <c r="Q8" i="37"/>
  <c r="Q18" i="37"/>
  <c r="I9" i="37"/>
  <c r="C6" i="37"/>
  <c r="C34" i="37" s="1"/>
  <c r="F6" i="37"/>
  <c r="F34" i="37" s="1"/>
  <c r="G6" i="37"/>
  <c r="G34" i="37" s="1"/>
  <c r="C11" i="79" s="1"/>
  <c r="I6" i="37"/>
  <c r="J6" i="37"/>
  <c r="J34" i="37" s="1"/>
  <c r="K6" i="37"/>
  <c r="K34" i="37" s="1"/>
  <c r="Q30" i="37"/>
  <c r="L6" i="37"/>
  <c r="L34" i="37" s="1"/>
  <c r="Q22" i="37"/>
  <c r="N6" i="37"/>
  <c r="N34" i="37" s="1"/>
  <c r="O6" i="37"/>
  <c r="O34" i="37" s="1"/>
  <c r="Q14" i="37"/>
  <c r="Q7" i="37"/>
  <c r="P6" i="37"/>
  <c r="P34" i="37" s="1"/>
  <c r="Q6" i="37" l="1"/>
  <c r="Q34" i="37" s="1"/>
  <c r="I34" i="37"/>
  <c r="C12" i="79" s="1"/>
  <c r="C14" i="79" s="1"/>
  <c r="C32" i="79" s="1"/>
  <c r="C34" i="79" s="1"/>
  <c r="C10" i="79"/>
  <c r="H8" i="74"/>
  <c r="D38" i="94" l="1"/>
  <c r="B2" i="106" l="1"/>
  <c r="B1" i="106"/>
  <c r="B1" i="105"/>
  <c r="B2" i="105"/>
  <c r="E12" i="106" l="1"/>
  <c r="D12" i="106"/>
  <c r="C12" i="106"/>
  <c r="B12" i="106"/>
  <c r="E11" i="106"/>
  <c r="D11" i="106"/>
  <c r="C11" i="106"/>
  <c r="B11" i="106"/>
  <c r="E10" i="106"/>
  <c r="D10" i="106"/>
  <c r="C10" i="106"/>
  <c r="B10" i="106"/>
  <c r="F9" i="106"/>
  <c r="E9" i="106"/>
  <c r="D9" i="106"/>
  <c r="C9" i="106"/>
  <c r="B9" i="106"/>
  <c r="B11" i="105"/>
  <c r="F10" i="106" l="1"/>
  <c r="F12" i="106"/>
  <c r="F11" i="106"/>
  <c r="C22" i="95" l="1"/>
  <c r="H21" i="95"/>
  <c r="B1" i="94" l="1"/>
  <c r="B1" i="93"/>
  <c r="B1" i="92"/>
  <c r="B1" i="104" l="1"/>
  <c r="B1" i="103"/>
  <c r="B1" i="102"/>
  <c r="B1" i="101"/>
  <c r="B1" i="100"/>
  <c r="B1" i="99"/>
  <c r="B1" i="98"/>
  <c r="B1" i="97"/>
  <c r="B1" i="96"/>
  <c r="B1" i="95"/>
  <c r="C10" i="99" l="1"/>
  <c r="C18" i="99" s="1"/>
  <c r="C7" i="98"/>
  <c r="D7" i="98"/>
  <c r="C10" i="98"/>
  <c r="D10"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H34" i="97" s="1"/>
  <c r="D34" i="97"/>
  <c r="E34" i="97"/>
  <c r="F34" i="97"/>
  <c r="G34" i="97"/>
  <c r="H7" i="96"/>
  <c r="H8" i="96"/>
  <c r="H9" i="96"/>
  <c r="H10" i="96"/>
  <c r="H11" i="96"/>
  <c r="H12" i="96"/>
  <c r="H13" i="96"/>
  <c r="H14" i="96"/>
  <c r="H15" i="96"/>
  <c r="H16" i="96"/>
  <c r="H17" i="96"/>
  <c r="H18" i="96"/>
  <c r="H19" i="96"/>
  <c r="H20" i="96"/>
  <c r="C21" i="96"/>
  <c r="D21" i="96"/>
  <c r="E21" i="96"/>
  <c r="F21" i="96"/>
  <c r="G21" i="96"/>
  <c r="H22" i="96"/>
  <c r="H23" i="96"/>
  <c r="H8" i="95"/>
  <c r="H9" i="95"/>
  <c r="H10" i="95"/>
  <c r="H11" i="95"/>
  <c r="H12" i="95"/>
  <c r="H13" i="95"/>
  <c r="H14" i="95"/>
  <c r="H15" i="95"/>
  <c r="H16" i="95"/>
  <c r="H17" i="95"/>
  <c r="H18" i="95"/>
  <c r="H19" i="95"/>
  <c r="H20" i="95"/>
  <c r="D22" i="95"/>
  <c r="E22" i="95"/>
  <c r="F22" i="95"/>
  <c r="G22" i="95"/>
  <c r="D15" i="98" l="1"/>
  <c r="C15" i="98"/>
  <c r="H21" i="96"/>
  <c r="H22" i="95"/>
  <c r="C62" i="69"/>
  <c r="C58" i="69"/>
  <c r="C67" i="69" s="1"/>
  <c r="C46" i="69"/>
  <c r="C40" i="69"/>
  <c r="C26" i="69"/>
  <c r="C18" i="69"/>
  <c r="C14" i="69"/>
  <c r="C6" i="69"/>
  <c r="D8" i="72"/>
  <c r="E8" i="72"/>
  <c r="D16" i="72"/>
  <c r="E16" i="72"/>
  <c r="D20" i="72"/>
  <c r="E20" i="72"/>
  <c r="D25" i="72"/>
  <c r="E25" i="72"/>
  <c r="D28" i="72"/>
  <c r="E28" i="72"/>
  <c r="D31" i="72"/>
  <c r="E31" i="72"/>
  <c r="C31" i="72"/>
  <c r="C28" i="72"/>
  <c r="C25" i="72"/>
  <c r="C20" i="72"/>
  <c r="C16" i="72"/>
  <c r="C8" i="72"/>
  <c r="C52" i="69" l="1"/>
  <c r="C35" i="69"/>
  <c r="E37" i="72"/>
  <c r="D37" i="72"/>
  <c r="C37" i="72"/>
  <c r="H43" i="94"/>
  <c r="E43" i="94"/>
  <c r="H42" i="94"/>
  <c r="E42" i="94"/>
  <c r="H41" i="94"/>
  <c r="E41" i="94"/>
  <c r="H40" i="94"/>
  <c r="E40" i="94"/>
  <c r="H39" i="94"/>
  <c r="E39" i="94"/>
  <c r="E38" i="94"/>
  <c r="H37" i="94"/>
  <c r="E37" i="94"/>
  <c r="H36" i="94"/>
  <c r="E36" i="94"/>
  <c r="H35" i="94"/>
  <c r="E35" i="94"/>
  <c r="H34" i="94"/>
  <c r="E34" i="94"/>
  <c r="H33" i="94"/>
  <c r="E33" i="94"/>
  <c r="H32" i="94"/>
  <c r="E32" i="94"/>
  <c r="H31" i="94"/>
  <c r="E31" i="94"/>
  <c r="D30" i="94"/>
  <c r="C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D17" i="94"/>
  <c r="C17" i="94"/>
  <c r="H16" i="94"/>
  <c r="E16" i="94"/>
  <c r="H15" i="94"/>
  <c r="E15" i="94"/>
  <c r="D14" i="94"/>
  <c r="H13" i="94"/>
  <c r="E13" i="94"/>
  <c r="H12" i="94"/>
  <c r="E12" i="94"/>
  <c r="D11" i="94"/>
  <c r="C11" i="94"/>
  <c r="H10" i="94"/>
  <c r="E10" i="94"/>
  <c r="H9" i="94"/>
  <c r="E9" i="94"/>
  <c r="D8" i="94"/>
  <c r="C8" i="94"/>
  <c r="H7" i="94"/>
  <c r="E7" i="94"/>
  <c r="H6" i="94"/>
  <c r="E6" i="94"/>
  <c r="H44" i="93"/>
  <c r="E44" i="93"/>
  <c r="H42" i="93"/>
  <c r="E42" i="93"/>
  <c r="H41" i="93"/>
  <c r="E41" i="93"/>
  <c r="H40" i="93"/>
  <c r="E40" i="93"/>
  <c r="H39" i="93"/>
  <c r="E39" i="93"/>
  <c r="H38" i="93"/>
  <c r="E38" i="93"/>
  <c r="D37" i="93"/>
  <c r="C37" i="93"/>
  <c r="H36" i="93"/>
  <c r="E36" i="93"/>
  <c r="H35" i="93"/>
  <c r="E35" i="93"/>
  <c r="H34" i="93"/>
  <c r="D34" i="93"/>
  <c r="C34" i="93"/>
  <c r="H33" i="93"/>
  <c r="E33" i="93"/>
  <c r="H32" i="93"/>
  <c r="E32" i="93"/>
  <c r="H31" i="93"/>
  <c r="E31" i="93"/>
  <c r="H30" i="93"/>
  <c r="E30" i="93"/>
  <c r="D29" i="93"/>
  <c r="C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D13" i="93"/>
  <c r="C13" i="93"/>
  <c r="H12" i="93"/>
  <c r="E12" i="93"/>
  <c r="H11" i="93"/>
  <c r="E11" i="93"/>
  <c r="H10" i="93"/>
  <c r="E10" i="93"/>
  <c r="H9" i="93"/>
  <c r="E9" i="93"/>
  <c r="H8" i="93"/>
  <c r="E8" i="93"/>
  <c r="H7" i="93"/>
  <c r="E7" i="93"/>
  <c r="D6" i="93"/>
  <c r="C6" i="93"/>
  <c r="F68" i="92"/>
  <c r="H67" i="92"/>
  <c r="E67" i="92"/>
  <c r="H66" i="92"/>
  <c r="E66" i="92"/>
  <c r="H65" i="92"/>
  <c r="E65" i="92"/>
  <c r="H64" i="92"/>
  <c r="E64" i="92"/>
  <c r="H63" i="92"/>
  <c r="D63" i="92"/>
  <c r="C63" i="92"/>
  <c r="H62" i="92"/>
  <c r="E62" i="92"/>
  <c r="H61" i="92"/>
  <c r="E61" i="92"/>
  <c r="H60" i="92"/>
  <c r="E60" i="92"/>
  <c r="H59" i="92"/>
  <c r="D59" i="92"/>
  <c r="C59" i="92"/>
  <c r="H58" i="92"/>
  <c r="E58" i="92"/>
  <c r="H57" i="92"/>
  <c r="E57" i="92"/>
  <c r="H56" i="92"/>
  <c r="E56" i="92"/>
  <c r="H55" i="92"/>
  <c r="E55" i="92"/>
  <c r="H52" i="92"/>
  <c r="E52" i="92"/>
  <c r="H51" i="92"/>
  <c r="E51" i="92"/>
  <c r="H50" i="92"/>
  <c r="E50" i="92"/>
  <c r="H49" i="92"/>
  <c r="E49" i="92"/>
  <c r="H48" i="92"/>
  <c r="E48" i="92"/>
  <c r="H47" i="92"/>
  <c r="D47" i="92"/>
  <c r="C47" i="92"/>
  <c r="H46" i="92"/>
  <c r="E46" i="92"/>
  <c r="H45" i="92"/>
  <c r="E45" i="92"/>
  <c r="H44" i="92"/>
  <c r="E44" i="92"/>
  <c r="H43" i="92"/>
  <c r="E43" i="92"/>
  <c r="H42" i="92"/>
  <c r="E42" i="92"/>
  <c r="H41" i="92"/>
  <c r="D41" i="92"/>
  <c r="C41" i="92"/>
  <c r="H40" i="92"/>
  <c r="E40" i="92"/>
  <c r="H39" i="92"/>
  <c r="E39" i="92"/>
  <c r="H38" i="92"/>
  <c r="E38" i="92"/>
  <c r="H35" i="92"/>
  <c r="E35" i="92"/>
  <c r="H34" i="92"/>
  <c r="E34" i="92"/>
  <c r="H33" i="92"/>
  <c r="E33" i="92"/>
  <c r="H32" i="92"/>
  <c r="E32" i="92"/>
  <c r="H31" i="92"/>
  <c r="E31" i="92"/>
  <c r="H30" i="92"/>
  <c r="D30" i="92"/>
  <c r="C30" i="92"/>
  <c r="H29" i="92"/>
  <c r="E29" i="92"/>
  <c r="H28" i="92"/>
  <c r="E28" i="92"/>
  <c r="H27" i="92"/>
  <c r="D27" i="92"/>
  <c r="C27" i="92"/>
  <c r="H26" i="92"/>
  <c r="E26" i="92"/>
  <c r="H25" i="92"/>
  <c r="E25" i="92"/>
  <c r="F36" i="92"/>
  <c r="D24" i="92"/>
  <c r="C24" i="92"/>
  <c r="H23" i="92"/>
  <c r="E23" i="92"/>
  <c r="H22" i="92"/>
  <c r="E22" i="92"/>
  <c r="H21" i="92"/>
  <c r="E21" i="92"/>
  <c r="H20" i="92"/>
  <c r="E20" i="92"/>
  <c r="H19" i="92"/>
  <c r="D19" i="92"/>
  <c r="C19" i="92"/>
  <c r="H18" i="92"/>
  <c r="E18" i="92"/>
  <c r="H17" i="92"/>
  <c r="E17" i="92"/>
  <c r="H16" i="92"/>
  <c r="E16" i="92"/>
  <c r="H15" i="92"/>
  <c r="D15" i="92"/>
  <c r="C15" i="92"/>
  <c r="H14" i="92"/>
  <c r="E14" i="92"/>
  <c r="H13" i="92"/>
  <c r="E13" i="92"/>
  <c r="H12" i="92"/>
  <c r="E12" i="92"/>
  <c r="H11" i="92"/>
  <c r="E11" i="92"/>
  <c r="H10" i="92"/>
  <c r="E10" i="92"/>
  <c r="H9" i="92"/>
  <c r="E9" i="92"/>
  <c r="H8" i="92"/>
  <c r="E8" i="92"/>
  <c r="H7" i="92"/>
  <c r="D7" i="92"/>
  <c r="C7" i="92"/>
  <c r="C68" i="69" l="1"/>
  <c r="C14" i="94"/>
  <c r="E14" i="94" s="1"/>
  <c r="F45" i="93"/>
  <c r="H13" i="93"/>
  <c r="H29" i="93"/>
  <c r="E37" i="93"/>
  <c r="E13" i="93"/>
  <c r="C43" i="93"/>
  <c r="E6" i="93"/>
  <c r="E59" i="92"/>
  <c r="E63" i="92"/>
  <c r="E47" i="92"/>
  <c r="E41" i="92"/>
  <c r="E30" i="92"/>
  <c r="E27" i="92"/>
  <c r="E24" i="92"/>
  <c r="E15" i="92"/>
  <c r="E34" i="93"/>
  <c r="H30" i="94"/>
  <c r="G36" i="92"/>
  <c r="H36" i="92" s="1"/>
  <c r="E29" i="93"/>
  <c r="E19" i="92"/>
  <c r="C36" i="92"/>
  <c r="D36" i="92"/>
  <c r="D53" i="92"/>
  <c r="C68" i="92"/>
  <c r="G45" i="93"/>
  <c r="H45" i="93" s="1"/>
  <c r="D68" i="92"/>
  <c r="H37" i="93"/>
  <c r="H8" i="94"/>
  <c r="E8" i="94"/>
  <c r="H38" i="94"/>
  <c r="E30" i="94"/>
  <c r="E11" i="94"/>
  <c r="E17" i="94"/>
  <c r="H11" i="94"/>
  <c r="H14" i="94"/>
  <c r="H6" i="93"/>
  <c r="D43" i="93"/>
  <c r="H69" i="92"/>
  <c r="C53" i="92"/>
  <c r="H68" i="92"/>
  <c r="H53" i="92"/>
  <c r="E7" i="92"/>
  <c r="H24" i="92"/>
  <c r="D45" i="93" l="1"/>
  <c r="C45" i="93"/>
  <c r="D69" i="92"/>
  <c r="E68" i="92"/>
  <c r="H43" i="93"/>
  <c r="E36" i="92"/>
  <c r="E43" i="93"/>
  <c r="C69" i="92"/>
  <c r="E53" i="92"/>
  <c r="E45" i="93" l="1"/>
  <c r="E69" i="92"/>
  <c r="B1" i="80"/>
  <c r="G33" i="80"/>
  <c r="F33" i="80"/>
  <c r="E33" i="80"/>
  <c r="D33" i="80"/>
  <c r="C33" i="80"/>
  <c r="G24" i="80"/>
  <c r="F24" i="80"/>
  <c r="E24" i="80"/>
  <c r="D24" i="80"/>
  <c r="C24" i="80"/>
  <c r="G18" i="80"/>
  <c r="F18" i="80"/>
  <c r="E18" i="80"/>
  <c r="D18" i="80"/>
  <c r="C18" i="80"/>
  <c r="G14" i="80"/>
  <c r="F14" i="80"/>
  <c r="E14" i="80"/>
  <c r="D14" i="80"/>
  <c r="C14" i="80"/>
  <c r="G11" i="80"/>
  <c r="F11" i="80"/>
  <c r="E11" i="80"/>
  <c r="D11" i="80"/>
  <c r="C11" i="80"/>
  <c r="G8" i="80"/>
  <c r="F8" i="80"/>
  <c r="E8" i="80"/>
  <c r="D8" i="80"/>
  <c r="C8" i="80"/>
  <c r="G37" i="80" l="1"/>
  <c r="G21" i="80"/>
  <c r="G6" i="71"/>
  <c r="G13" i="71" s="1"/>
  <c r="F6" i="71"/>
  <c r="F13" i="71" s="1"/>
  <c r="E6" i="71"/>
  <c r="E13" i="71" s="1"/>
  <c r="D6" i="71"/>
  <c r="D13" i="71" s="1"/>
  <c r="C6" i="71"/>
  <c r="C13" i="71" s="1"/>
  <c r="B18" i="105" s="1"/>
  <c r="G39" i="80" l="1"/>
  <c r="B1" i="79"/>
  <c r="B1" i="36"/>
  <c r="B1" i="74"/>
  <c r="B1" i="64"/>
  <c r="B1" i="35"/>
  <c r="B1" i="69"/>
  <c r="B1" i="77"/>
  <c r="B1" i="28"/>
  <c r="B1" i="73"/>
  <c r="B1" i="72"/>
  <c r="B1" i="52"/>
  <c r="B1" i="71"/>
  <c r="B1" i="6"/>
  <c r="C21" i="77" l="1"/>
  <c r="D16" i="77"/>
  <c r="D17" i="77"/>
  <c r="D15" i="77"/>
  <c r="D12" i="77"/>
  <c r="D13" i="77"/>
  <c r="D11" i="77"/>
  <c r="D8" i="77"/>
  <c r="D9" i="77"/>
  <c r="D7" i="77"/>
  <c r="C20" i="77"/>
  <c r="C19" i="77"/>
  <c r="D21" i="77" l="1"/>
  <c r="D19" i="77"/>
  <c r="D20" i="77"/>
  <c r="H14" i="74" l="1"/>
  <c r="C5" i="73" l="1"/>
  <c r="S21" i="35" l="1"/>
  <c r="S20" i="35"/>
  <c r="S19" i="35"/>
  <c r="S18" i="35"/>
  <c r="S17" i="35"/>
  <c r="S16" i="35"/>
  <c r="S15" i="35"/>
  <c r="S14" i="35"/>
  <c r="S13" i="35"/>
  <c r="S12" i="35"/>
  <c r="S11" i="35"/>
  <c r="S10" i="35"/>
  <c r="S9" i="35"/>
  <c r="S8" i="35"/>
  <c r="S22" i="35" l="1"/>
  <c r="D22" i="35" l="1"/>
  <c r="E22" i="35"/>
  <c r="F22" i="35"/>
  <c r="G22" i="35"/>
  <c r="H22" i="35"/>
  <c r="I22" i="35"/>
  <c r="J22" i="35"/>
  <c r="K22" i="35"/>
  <c r="L22" i="35"/>
  <c r="M22" i="35"/>
  <c r="N22" i="35"/>
  <c r="O22" i="35"/>
  <c r="P22" i="35"/>
  <c r="Q22" i="35"/>
  <c r="R22" i="35"/>
  <c r="C22" i="35"/>
  <c r="G22" i="74" l="1"/>
  <c r="F22" i="74"/>
  <c r="V7" i="64" l="1"/>
  <c r="H10" i="74"/>
  <c r="H11" i="74"/>
  <c r="H13" i="74"/>
  <c r="H15" i="74"/>
  <c r="H16" i="74"/>
  <c r="H17" i="74"/>
  <c r="H18" i="74"/>
  <c r="H19" i="74"/>
  <c r="H21" i="74"/>
  <c r="T21" i="64" l="1"/>
  <c r="U21" i="64"/>
  <c r="V9" i="64"/>
  <c r="D22" i="74" l="1"/>
  <c r="E22" i="74"/>
  <c r="H22" i="74" s="1"/>
  <c r="C8" i="73" l="1"/>
  <c r="C13" i="73" s="1"/>
  <c r="C44" i="28"/>
  <c r="C32" i="28" l="1"/>
  <c r="C31" i="28"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48" i="28" l="1"/>
  <c r="C53" i="28" s="1"/>
  <c r="B10" i="105" s="1"/>
  <c r="C36" i="28"/>
  <c r="C42" i="28" s="1"/>
  <c r="B9" i="105" s="1"/>
  <c r="C12" i="28"/>
  <c r="C6" i="28" l="1"/>
  <c r="C29" i="28" l="1"/>
  <c r="B2" i="93"/>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B8" i="105" l="1"/>
  <c r="B7" i="105" s="1"/>
  <c r="C5" i="71"/>
  <c r="E5" i="71"/>
  <c r="F5" i="71"/>
  <c r="D5" i="71"/>
  <c r="B6" i="105" l="1"/>
  <c r="B16" i="105"/>
  <c r="B14" i="105" s="1"/>
  <c r="B21" i="105" l="1"/>
  <c r="B22" i="105"/>
  <c r="B23" i="10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<sst xmlns="http://schemas.openxmlformats.org/spreadsheetml/2006/main" count="1649" uniqueCount="1037">
  <si>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</si>
  <si>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</si>
  <si>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</si>
  <si>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</si>
  <si>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</si>
  <si>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</si>
  <si>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</si>
  <si>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</si>
  <si>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</si>
  <si>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</si>
  <si>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</si>
  <si>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</si>
  <si>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</si>
  <si>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</si>
  <si>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</si>
  <si>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</si>
  <si>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</si>
  <si>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</si>
  <si>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</si>
  <si>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</si>
  <si>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</si>
  <si>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</si>
  <si>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</si>
  <si>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</si>
  <si>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</si>
  <si>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</si>
  <si>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</si>
  <si>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</si>
  <si>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</si>
  <si>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</si>
  <si>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</si>
  <si>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</si>
  <si>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</si>
  <si>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</si>
  <si>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</si>
  <si>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</si>
  <si>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</si>
  <si>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</si>
  <si>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</si>
  <si>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</si>
  <si>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</si>
  <si>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</si>
  <si>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</si>
  <si>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</si>
  <si>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</si>
  <si>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</si>
  <si>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</si>
  <si>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</si>
  <si>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</si>
  <si>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</si>
  <si>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</si>
  <si>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</si>
  <si>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</si>
  <si>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</si>
  <si>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</si>
  <si>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</si>
  <si>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</si>
  <si>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</si>
  <si>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</si>
  <si>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</si>
  <si>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</si>
  <si>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</si>
  <si>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</si>
  <si>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</si>
  <si>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</si>
  <si>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</si>
  <si>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</si>
  <si>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</si>
  <si>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</si>
  <si>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</si>
  <si>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</si>
  <si>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</si>
  <si>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</si>
  <si>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</si>
  <si>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</si>
  <si>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</si>
  <si>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</si>
  <si>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</si>
  <si>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</si>
  <si>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</si>
  <si>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</si>
  <si>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</si>
  <si>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</si>
  <si>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</si>
  <si>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</si>
  <si>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</si>
  <si>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</si>
  <si>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</si>
  <si>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</si>
  <si>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</si>
  <si>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</si>
  <si>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</si>
  <si>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</si>
  <si>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</si>
  <si>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</si>
  <si>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</si>
  <si>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</si>
  <si>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</si>
  <si>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</si>
  <si>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</si>
  <si>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</si>
  <si>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</si>
  <si>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</si>
  <si>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</si>
  <si>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</si>
  <si>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</si>
  <si>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</si>
  <si>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</si>
  <si>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</si>
  <si>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</si>
  <si>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</si>
  <si>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</si>
  <si>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</si>
  <si>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</si>
  <si>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</si>
  <si>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</si>
  <si>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</si>
  <si>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</si>
  <si>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</si>
  <si>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</si>
  <si>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</si>
  <si>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</si>
  <si>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</si>
  <si>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</si>
  <si>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</si>
  <si>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</si>
  <si>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</si>
  <si>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</si>
  <si>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</si>
  <si>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</si>
  <si>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</si>
  <si>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</si>
  <si>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</si>
  <si>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</si>
  <si>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</si>
  <si>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</si>
  <si>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</si>
  <si>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</si>
  <si>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</si>
  <si>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</si>
  <si>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</si>
  <si>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</si>
  <si>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</si>
  <si>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</si>
  <si>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</si>
  <si>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</si>
  <si>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</si>
  <si>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</si>
  <si>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</si>
  <si>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</si>
  <si>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</si>
  <si>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</si>
  <si>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</si>
  <si>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</si>
  <si>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</si>
  <si>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</si>
  <si>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</si>
  <si>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</si>
  <si>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</si>
  <si>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</si>
  <si>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</si>
  <si>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</si>
  <si>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</si>
  <si>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</si>
  <si>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</si>
  <si>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</si>
  <si>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</si>
  <si>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</si>
  <si>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</si>
  <si>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</si>
  <si>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</si>
  <si>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</si>
  <si>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</si>
  <si>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</si>
  <si>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</si>
  <si>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</si>
  <si>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</si>
  <si>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</si>
  <si>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</si>
  <si>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</si>
  <si>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</si>
  <si>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</si>
  <si>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</si>
  <si>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</si>
  <si>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</si>
  <si>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</si>
  <si>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</si>
  <si>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</si>
  <si>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</si>
  <si>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</si>
  <si>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</si>
  <si>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</si>
  <si>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</si>
  <si>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</si>
  <si>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</si>
  <si>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</si>
  <si>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</si>
  <si>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</si>
  <si>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</si>
  <si>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</si>
  <si>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</si>
  <si>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</si>
  <si>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</si>
  <si>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</si>
  <si>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</si>
  <si>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</si>
  <si>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</si>
  <si>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</si>
  <si>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</si>
  <si>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</si>
  <si>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</si>
  <si>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</si>
  <si>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</si>
  <si>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</si>
  <si>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</si>
  <si>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</si>
  <si>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</si>
  <si>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</si>
  <si>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</si>
  <si>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</si>
  <si>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</si>
  <si>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</si>
  <si>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</si>
  <si>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</si>
  <si>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</si>
  <si>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</si>
  <si>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</si>
  <si>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</si>
  <si>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</si>
  <si>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</si>
  <si>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</si>
  <si>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</si>
  <si>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</si>
  <si>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</si>
  <si>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</si>
  <si>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</si>
  <si>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</si>
  <si>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</si>
  <si>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</si>
  <si>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</si>
  <si>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</si>
  <si>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</si>
  <si>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</si>
  <si>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</si>
  <si>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</si>
  <si>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</si>
  <si>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</si>
  <si>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</si>
  <si>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</si>
  <si>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</si>
  <si>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</si>
  <si>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</si>
  <si>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</si>
  <si>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</si>
  <si>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</si>
  <si>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</si>
  <si>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</si>
  <si>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</si>
  <si>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</si>
  <si>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</si>
  <si>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</si>
  <si>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</si>
  <si>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</si>
  <si>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</si>
  <si>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</si>
  <si>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</si>
  <si>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</si>
  <si>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</si>
  <si>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</si>
  <si>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</si>
  <si>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</si>
  <si>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</si>
  <si>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</si>
  <si>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</si>
  <si>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</si>
  <si>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</si>
  <si>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</si>
  <si>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</si>
  <si>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</si>
  <si>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</si>
  <si>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</si>
  <si>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</si>
  <si>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</si>
  <si>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</si>
  <si>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</si>
  <si>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</si>
  <si>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</si>
  <si>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</si>
  <si>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</si>
  <si>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</si>
  <si>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</si>
  <si>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</si>
  <si>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</si>
  <si>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</si>
  <si>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</si>
  <si>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</si>
  <si>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</si>
  <si>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</si>
  <si>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</si>
  <si>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</si>
  <si>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</si>
  <si>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</si>
  <si>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</si>
  <si>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</si>
  <si>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</si>
  <si>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</si>
  <si>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</si>
  <si>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</si>
  <si>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</si>
  <si>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</si>
  <si>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</si>
  <si>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</si>
  <si>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</si>
  <si>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</si>
  <si>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</si>
  <si>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</si>
  <si>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</si>
  <si>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</si>
  <si>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</si>
  <si>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</si>
  <si>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</si>
  <si>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</si>
  <si>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</si>
  <si>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</si>
  <si>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</si>
  <si>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</si>
  <si>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</si>
  <si>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</si>
  <si>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</si>
  <si>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</si>
  <si>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</si>
  <si>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</si>
  <si>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</si>
  <si>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</si>
  <si>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</si>
  <si>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</si>
  <si>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</si>
  <si>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</si>
  <si>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</si>
  <si>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</si>
  <si>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</si>
  <si>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</si>
  <si>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</si>
  <si>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</si>
  <si>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</si>
  <si>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</si>
  <si>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</si>
  <si>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</si>
  <si>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</si>
  <si>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</si>
  <si>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</si>
  <si>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</si>
  <si>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</si>
  <si>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</si>
  <si>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</si>
  <si>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</si>
  <si>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</si>
  <si>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</si>
  <si>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</si>
  <si>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</si>
  <si>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</si>
  <si>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</si>
  <si>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</si>
  <si>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</si>
  <si>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</si>
  <si>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</si>
  <si>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</si>
  <si>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</si>
  <si>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</si>
  <si>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</si>
  <si>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</si>
  <si>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</si>
  <si>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</si>
  <si>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</si>
  <si>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</si>
  <si>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</si>
  <si>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</si>
  <si>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</si>
  <si>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</si>
  <si>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</si>
  <si>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</si>
  <si>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</si>
  <si>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</si>
  <si>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</si>
  <si>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</si>
  <si>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</si>
  <si>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</si>
  <si>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</si>
  <si>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</si>
  <si>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</si>
  <si>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</si>
  <si>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</si>
  <si>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</si>
  <si>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</si>
  <si>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</si>
  <si>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</si>
  <si>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</si>
  <si>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</si>
  <si>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</si>
  <si>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</si>
  <si>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</si>
  <si>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</si>
  <si>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</si>
  <si>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</si>
  <si>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</si>
  <si>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</si>
  <si>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</si>
  <si>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</si>
  <si>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</si>
  <si>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</si>
  <si>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</si>
  <si>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</si>
  <si>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</si>
  <si>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</si>
  <si>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</si>
  <si>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</si>
  <si>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</si>
  <si>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</si>
  <si>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</si>
  <si>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</si>
  <si>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</si>
  <si>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</si>
  <si>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</si>
  <si>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</si>
  <si>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</si>
  <si>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</si>
  <si>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</si>
  <si>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</si>
  <si>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</si>
  <si>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</si>
  <si>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</si>
  <si>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</si>
  <si>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</si>
  <si>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</si>
  <si>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</si>
  <si>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</si>
  <si>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</si>
  <si>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</si>
  <si>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</si>
  <si>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</si>
  <si>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</si>
  <si>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</si>
  <si>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</si>
  <si>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</si>
  <si>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</si>
  <si>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</si>
  <si>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</si>
  <si>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</si>
  <si>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</si>
  <si>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</si>
  <si>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</si>
  <si>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</si>
  <si>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</si>
  <si>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</si>
  <si>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</si>
  <si>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</si>
  <si>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</si>
  <si>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</si>
  <si>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</si>
  <si>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</si>
  <si>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</si>
  <si>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</si>
  <si>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</si>
  <si>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</si>
  <si>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</si>
  <si>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</si>
  <si>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</si>
  <si>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</si>
  <si>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</si>
  <si>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</si>
  <si>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</si>
  <si>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</si>
  <si>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</si>
  <si>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</si>
  <si>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</si>
  <si>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</si>
  <si>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</si>
  <si>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</si>
  <si>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</si>
  <si>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</si>
  <si>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</si>
  <si>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</si>
  <si>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</si>
  <si>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</si>
  <si>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</si>
  <si>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</si>
  <si>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</si>
  <si>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</si>
  <si>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</si>
  <si>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</si>
  <si>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</si>
  <si>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</si>
  <si>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</si>
  <si>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</si>
  <si>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</si>
  <si>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</si>
  <si>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</si>
  <si>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</si>
  <si>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</si>
  <si>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</si>
  <si>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</si>
  <si>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</si>
  <si>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</si>
  <si>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</si>
  <si>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</si>
  <si>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</si>
  <si>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</si>
  <si>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</si>
  <si>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</si>
  <si>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</si>
  <si>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</si>
  <si>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</si>
  <si>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</si>
  <si>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</si>
  <si>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</si>
  <si>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</si>
  <si>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</si>
  <si>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</si>
  <si>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</si>
  <si>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</si>
  <si>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</si>
  <si>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</si>
  <si>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</si>
  <si>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</si>
  <si>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</si>
  <si>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</si>
  <si>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</si>
  <si>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</si>
  <si>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</si>
  <si>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</si>
  <si>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</si>
  <si>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</si>
  <si>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</si>
  <si>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</si>
  <si>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</si>
  <si>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</si>
  <si>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</si>
  <si>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</si>
  <si>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</si>
  <si>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</si>
  <si>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</si>
  <si>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</si>
  <si>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</si>
  <si>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</si>
  <si>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</si>
  <si>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</si>
  <si>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</si>
  <si>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</si>
  <si>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</si>
  <si>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</si>
  <si>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</si>
  <si>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</si>
  <si>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</si>
  <si>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</si>
  <si>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</si>
  <si>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</si>
  <si>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</si>
  <si>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</si>
  <si>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</si>
  <si>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</si>
  <si>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</si>
  <si>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</si>
  <si>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</si>
  <si>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</si>
  <si>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</si>
  <si>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</si>
  <si>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</si>
  <si>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</si>
  <si>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</si>
  <si>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</si>
  <si>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</si>
  <si>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</si>
  <si>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</si>
  <si>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</si>
  <si>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</si>
  <si>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</si>
  <si>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</si>
  <si>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</si>
  <si>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</si>
  <si>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</si>
  <si>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</si>
  <si>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</si>
  <si>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</si>
  <si>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</si>
  <si>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</si>
  <si>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</si>
  <si>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</si>
  <si>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</si>
  <si>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</si>
  <si>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</si>
  <si>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</si>
  <si>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</si>
  <si>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</si>
  <si>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</si>
  <si>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</si>
  <si>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</si>
  <si>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</si>
  <si>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</si>
  <si>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</si>
  <si>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</si>
  <si>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</si>
  <si>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</si>
  <si>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</si>
  <si>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</si>
  <si>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</si>
  <si>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</si>
  <si>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</si>
  <si>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</si>
  <si>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</si>
  <si>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</si>
  <si>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</si>
  <si>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</si>
  <si>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</si>
  <si>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</si>
  <si>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</si>
  <si>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</si>
  <si>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</si>
  <si>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</si>
  <si>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</si>
  <si>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</si>
  <si>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</si>
  <si>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</si>
  <si>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</si>
  <si>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</si>
  <si>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</si>
  <si>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</si>
  <si>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</si>
  <si>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</si>
  <si>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</si>
  <si>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</si>
  <si>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</si>
  <si>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</si>
  <si>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</si>
  <si>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</si>
  <si>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</si>
  <si>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</si>
  <si>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</si>
  <si>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</si>
  <si>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</si>
  <si>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</si>
  <si>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</si>
  <si>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</si>
  <si>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</si>
  <si>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</si>
  <si>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</si>
  <si>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</si>
  <si>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</si>
  <si>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</si>
  <si>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</si>
  <si>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</si>
  <si>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</si>
  <si>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</si>
  <si>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</si>
  <si>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</si>
  <si>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</si>
  <si>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</si>
  <si>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</si>
  <si>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</si>
  <si>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</si>
  <si>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</si>
  <si>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</si>
  <si>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</si>
  <si>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</si>
  <si>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</si>
  <si>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</si>
  <si>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</si>
  <si>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</si>
  <si>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</si>
  <si>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</si>
  <si>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</si>
  <si>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</si>
  <si>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</si>
  <si>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</si>
  <si>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</si>
  <si>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</si>
  <si>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</si>
  <si>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</si>
  <si>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</si>
  <si>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</si>
  <si>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</si>
  <si>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</si>
  <si>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</si>
  <si>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</si>
  <si>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</si>
  <si>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</si>
  <si>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</si>
  <si>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</si>
  <si>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</si>
  <si>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</si>
  <si>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</si>
  <si>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</si>
  <si>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</si>
  <si>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</si>
  <si>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</si>
  <si>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</si>
  <si>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</si>
  <si>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</si>
  <si>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</si>
  <si>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</si>
  <si>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</si>
  <si>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</si>
  <si>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</si>
  <si>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</si>
  <si>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</si>
  <si>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</si>
  <si>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</si>
  <si>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</si>
  <si>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</si>
  <si>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</si>
  <si>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</si>
  <si>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</si>
  <si>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</si>
  <si>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</si>
  <si>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</si>
  <si>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</si>
  <si>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</si>
  <si>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</si>
  <si>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</si>
  <si>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</si>
  <si>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</si>
  <si>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</si>
  <si>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</si>
  <si>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</si>
  <si>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</si>
  <si>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</si>
  <si>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</si>
  <si>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</si>
  <si>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</si>
  <si>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</si>
  <si>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</si>
  <si>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</si>
  <si>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</si>
  <si>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</si>
  <si>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</si>
  <si>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</si>
  <si>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</si>
  <si>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</si>
  <si>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</si>
  <si>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</si>
  <si>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</si>
  <si>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</si>
  <si>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</si>
  <si>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</si>
  <si>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</si>
  <si>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</si>
  <si>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</si>
  <si>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</si>
  <si>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</si>
  <si>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</si>
  <si>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</si>
  <si>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</si>
  <si>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</si>
  <si>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</si>
  <si>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</si>
  <si>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</si>
  <si>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</si>
  <si>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</si>
  <si>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</si>
  <si>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</si>
  <si>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</si>
  <si>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</si>
  <si>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</si>
  <si>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</si>
  <si>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</si>
  <si>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</si>
  <si>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</si>
  <si>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</si>
  <si>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</si>
  <si>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</si>
  <si>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</si>
  <si>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</si>
  <si>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</si>
  <si>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</si>
  <si>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</si>
  <si>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</si>
  <si>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</si>
  <si>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</si>
  <si>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</si>
  <si>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</si>
  <si>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</si>
  <si>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</si>
  <si>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</si>
  <si>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</si>
  <si>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</si>
  <si>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</si>
  <si>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</si>
  <si>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</si>
  <si>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</si>
  <si>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</si>
  <si>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</si>
  <si>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</si>
  <si>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</si>
  <si>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</si>
  <si>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</si>
  <si>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</si>
  <si>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</si>
  <si>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</si>
  <si>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</si>
  <si>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</si>
  <si>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</si>
  <si>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</si>
  <si>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</si>
  <si>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</si>
  <si>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</si>
  <si>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</si>
  <si>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</si>
  <si>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</si>
  <si>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</si>
  <si>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</si>
  <si>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</si>
  <si>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</si>
  <si>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</si>
  <si>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</si>
  <si>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</si>
  <si>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</si>
  <si>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</si>
  <si>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</si>
  <si>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</si>
  <si>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</si>
  <si>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</si>
  <si>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</si>
  <si>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</si>
  <si>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</si>
  <si>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</si>
  <si>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</si>
  <si>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</si>
  <si>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</si>
  <si>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</si>
  <si>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</si>
  <si>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</si>
  <si>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</si>
  <si>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</si>
  <si>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</si>
  <si>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</si>
  <si>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</si>
  <si>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</si>
  <si>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</si>
  <si>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</si>
  <si>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</si>
  <si>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</si>
  <si>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</si>
  <si>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</si>
  <si>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</si>
  <si>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</si>
  <si>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</si>
  <si>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</si>
  <si>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</si>
  <si>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</si>
  <si>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</si>
  <si>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</si>
  <si>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</si>
  <si>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</si>
  <si>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</si>
  <si>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</si>
  <si>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</si>
  <si>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</si>
  <si>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</si>
  <si>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</si>
  <si>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</si>
  <si>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</si>
  <si>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</si>
  <si>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</si>
  <si>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</si>
  <si>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</si>
  <si>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</si>
  <si>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</si>
  <si>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</si>
  <si>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</si>
  <si>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</si>
  <si>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</si>
  <si>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</si>
  <si>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</si>
  <si>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</si>
  <si>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</si>
  <si>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</si>
  <si>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</si>
  <si>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</si>
  <si>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</si>
  <si>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</si>
  <si>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</si>
  <si>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</si>
  <si>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</si>
  <si>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</si>
  <si>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</si>
  <si>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</si>
  <si>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</si>
  <si>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</si>
  <si>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</si>
  <si>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</si>
  <si>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</si>
  <si>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</si>
  <si>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</si>
  <si>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</si>
  <si>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</si>
  <si>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</si>
  <si>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</si>
  <si>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</si>
  <si>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</si>
  <si>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</si>
  <si>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</si>
  <si>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</si>
  <si>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</si>
  <si>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</si>
  <si>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</si>
  <si>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</si>
  <si>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</si>
  <si>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</si>
  <si>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</si>
  <si>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</si>
  <si>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</si>
  <si>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</si>
  <si>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</si>
  <si>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</si>
  <si>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</si>
  <si>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</si>
  <si>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</si>
  <si>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</si>
  <si>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</si>
  <si>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</si>
  <si>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</si>
  <si>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</si>
  <si>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</si>
  <si>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</si>
  <si>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</si>
  <si>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</si>
  <si>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</si>
  <si>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</si>
  <si>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</si>
  <si>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</si>
  <si>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</si>
  <si>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</si>
  <si>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</si>
  <si>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</si>
  <si>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</si>
  <si>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</si>
  <si>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</si>
  <si>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</si>
  <si>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</si>
  <si>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</si>
  <si>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</si>
  <si>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</si>
  <si>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</si>
  <si>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</si>
  <si>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</si>
  <si>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</si>
  <si>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</si>
  <si>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</si>
  <si>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</si>
  <si>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</si>
  <si>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</si>
  <si>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</si>
  <si>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</si>
  <si>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</si>
  <si>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</si>
  <si>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</si>
  <si>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</si>
  <si>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</si>
  <si>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</si>
  <si>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</si>
  <si>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</si>
  <si>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</si>
  <si>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</si>
  <si>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</si>
  <si>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</si>
  <si>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</si>
  <si>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</si>
  <si>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</si>
  <si>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</si>
  <si>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</si>
  <si>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</si>
  <si>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</si>
  <si>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</si>
  <si>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</si>
  <si>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</si>
  <si>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</si>
  <si>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</si>
  <si>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</si>
  <si>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</si>
  <si>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</si>
  <si>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</si>
  <si>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</si>
  <si>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</si>
  <si>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</si>
  <si>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</si>
  <si>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</si>
  <si>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</si>
  <si>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</si>
  <si>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</si>
  <si>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</si>
  <si>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</si>
  <si>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</si>
  <si>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</si>
  <si>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</si>
  <si>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</si>
  <si>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</si>
  <si>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</si>
  <si>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</si>
  <si>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</si>
  <si>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</si>
  <si>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</si>
  <si>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</si>
  <si>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</si>
  <si>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სს "ბაზისბანკი"</t>
  </si>
  <si>
    <t>ჯანგ ძუნი</t>
  </si>
  <si>
    <t>დავით ცაავა</t>
  </si>
  <si>
    <t>www.bb.ge</t>
  </si>
  <si>
    <t xml:space="preserve"> ცხრილი 9 (Capital), N2 </t>
  </si>
  <si>
    <t xml:space="preserve"> ცხრილი 9 (Capital), N3</t>
  </si>
  <si>
    <t xml:space="preserve"> ცხრილი 9 (Capital), N4; N8</t>
  </si>
  <si>
    <t xml:space="preserve"> ცხრილი 9 (Capital), N 6</t>
  </si>
  <si>
    <t>არადამოუკიდებელი თავმჯდომარე</t>
  </si>
  <si>
    <t>ჟუ ნინგი</t>
  </si>
  <si>
    <t>არადამოუკიდებელი წევრი</t>
  </si>
  <si>
    <t>ზაზა რობაქიძე</t>
  </si>
  <si>
    <t>დამოუკიდებელი წევრი</t>
  </si>
  <si>
    <t>მი მია ენხვა</t>
  </si>
  <si>
    <t>არადამოუკიდებელ წევრი</t>
  </si>
  <si>
    <t>ნინო ოხანაშვილი</t>
  </si>
  <si>
    <t>გენერალური დირექტორი</t>
  </si>
  <si>
    <t>ლევან გარდაფხაძე</t>
  </si>
  <si>
    <t xml:space="preserve">გენერალური დირექტორის მოადგილე, საცალო ბიზნესი </t>
  </si>
  <si>
    <t>დავით კაკაბაძე</t>
  </si>
  <si>
    <t>გენერალური დირექტორის მოადგილე, რისკების მართვა</t>
  </si>
  <si>
    <t>ლია ასლანიკაშვილი</t>
  </si>
  <si>
    <t xml:space="preserve">გენერალური დირექტორის მოადგილე, ფინანსები </t>
  </si>
  <si>
    <t>ხვეი ლი</t>
  </si>
  <si>
    <t>გენერალური დირექტორის მოადგილე, დაკრედიტება</t>
  </si>
  <si>
    <t>გიორგი გაბუნია</t>
  </si>
  <si>
    <t>კომერციული დირექტორი</t>
  </si>
  <si>
    <t>რატი დვალაძე</t>
  </si>
  <si>
    <t>საოპერაციო დირექტორი</t>
  </si>
  <si>
    <t xml:space="preserve"> ცხრილი 9 (Capital), N17 ,19</t>
  </si>
  <si>
    <t xml:space="preserve"> ცხრილი 9 (Capital), N38,28</t>
  </si>
  <si>
    <t>მი ზაიქი</t>
  </si>
  <si>
    <t>წოუ ივეი (სინძიან-იუგურის ავტონომიური რეგიონის სახალხო მთავრობის სახელმწიფო საკუთრებაში არსებული აქტივების ზედამხედველობისა და ადმინისტრირების კომისიის დირექტორი)</t>
  </si>
  <si>
    <t>სს Hualing International Special Economic Zone</t>
  </si>
  <si>
    <t>შპს "Xinjiang HuaLing Industry &amp; Trade (Group) 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</si>
</sst>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s>
  <fonts count="16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
      <b/>
      <sz val="9"/>
      <name val="Calibri"/>
      <family val="2"/>
      <scheme val="minor"/>
    </font>
  </fonts>
  <fills count="8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204">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6" tint="-0.499984740745262"/>
      </left>
      <right style="thin">
        <color theme="6" tint="-0.499984740745262"/>
      </right>
      <top style="thin">
        <color indexed="64"/>
      </top>
      <bottom/>
      <diagonal/>
    </border>
    <border>
      <left style="thin">
        <color theme="6" tint="-0.499984740745262"/>
      </left>
      <right style="medium">
        <color indexed="64"/>
      </right>
      <top style="thin">
        <color indexed="64"/>
      </top>
      <bottom/>
      <diagonal/>
    </border>
    <border diagonalDown="1">
      <left style="medium">
        <color indexed="64"/>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style="medium">
        <color indexed="64"/>
      </left>
      <right/>
      <top/>
      <bottom style="thin">
        <color indexed="64"/>
      </bottom>
      <diagonal style="thin">
        <color indexed="64"/>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thin">
        <color indexed="64"/>
      </left>
      <right style="thin">
        <color indexed="64"/>
      </right>
      <top/>
      <bottom style="medium">
        <color indexed="64"/>
      </bottom>
      <diagonal/>
    </border>
  </borders>
  <cellStyleXfs count="37402">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0" fontId="2" fillId="0" borderId="0"/>
    <xf numFmtId="0" fontId="7" fillId="0" borderId="0"/>
    <xf numFmtId="0" fontId="1" fillId="0" borderId="0"/>
    <xf numFmtId="9" fontId="1" fillId="0" borderId="0" applyFont="0" applyFill="0" applyBorder="0" applyAlignment="0" applyProtection="0"/>
    <xf numFmtId="0" fontId="2" fillId="0" borderId="0"/>
    <xf numFmtId="0" fontId="2" fillId="0" borderId="0"/>
    <xf numFmtId="0" fontId="10" fillId="0" borderId="0" applyNumberFormat="0" applyFill="0" applyBorder="0" applyAlignment="0" applyProtection="0">
      <alignment vertical="top"/>
      <protection locked="0"/>
    </xf>
    <xf numFmtId="0" fontId="24" fillId="0" borderId="0"/>
    <xf numFmtId="168" fontId="25" fillId="36" borderId="0"/>
    <xf numFmtId="169" fontId="25" fillId="36" borderId="0"/>
    <xf numFmtId="168" fontId="25" fillId="36" borderId="0"/>
    <xf numFmtId="0" fontId="26" fillId="37"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0" fontId="26" fillId="45"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0" fontId="26" fillId="46"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0" fontId="28" fillId="47"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0" fontId="28"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6" fillId="54" borderId="0" applyNumberFormat="0" applyBorder="0" applyAlignment="0" applyProtection="0"/>
    <xf numFmtId="0" fontId="26" fillId="58" borderId="0" applyNumberFormat="0" applyBorder="0" applyAlignment="0" applyProtection="0"/>
    <xf numFmtId="0" fontId="28" fillId="55"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6" fillId="51" borderId="0" applyNumberFormat="0" applyBorder="0" applyAlignment="0" applyProtection="0"/>
    <xf numFmtId="0" fontId="26" fillId="55" borderId="0" applyNumberFormat="0" applyBorder="0" applyAlignment="0" applyProtection="0"/>
    <xf numFmtId="0" fontId="28" fillId="55"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6" fillId="60"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54" borderId="0" applyNumberFormat="0" applyBorder="0" applyAlignment="0" applyProtection="0"/>
    <xf numFmtId="0" fontId="26"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0" fontId="31" fillId="38" borderId="0" applyNumberFormat="0" applyBorder="0" applyAlignment="0" applyProtection="0"/>
    <xf numFmtId="170" fontId="34"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1" fontId="36" fillId="0" borderId="0" applyFill="0" applyBorder="0" applyAlignment="0"/>
    <xf numFmtId="171" fontId="36"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2" fontId="36" fillId="0" borderId="0" applyFill="0" applyBorder="0" applyAlignment="0"/>
    <xf numFmtId="173" fontId="36" fillId="0" borderId="0" applyFill="0" applyBorder="0" applyAlignment="0"/>
    <xf numFmtId="174" fontId="36" fillId="0" borderId="0" applyFill="0" applyBorder="0" applyAlignment="0"/>
    <xf numFmtId="175"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37" fillId="63" borderId="33" applyNumberFormat="0" applyAlignment="0" applyProtection="0"/>
    <xf numFmtId="0" fontId="38" fillId="8" borderId="26"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168" fontId="39"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168" fontId="39"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169" fontId="39"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8" fillId="8" borderId="26"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8" fillId="8" borderId="26"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8" fillId="8" borderId="26"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8" fillId="8" borderId="26"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8" fillId="8" borderId="26"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8" fillId="8" borderId="26"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8" fillId="8" borderId="26"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0" fontId="37" fillId="63" borderId="33" applyNumberFormat="0" applyAlignment="0" applyProtection="0"/>
    <xf numFmtId="168" fontId="39" fillId="63" borderId="33" applyNumberFormat="0" applyAlignment="0" applyProtection="0"/>
    <xf numFmtId="169" fontId="39" fillId="63" borderId="33" applyNumberFormat="0" applyAlignment="0" applyProtection="0"/>
    <xf numFmtId="168" fontId="39" fillId="63" borderId="33" applyNumberFormat="0" applyAlignment="0" applyProtection="0"/>
    <xf numFmtId="168" fontId="39" fillId="63" borderId="33" applyNumberFormat="0" applyAlignment="0" applyProtection="0"/>
    <xf numFmtId="169" fontId="39" fillId="63" borderId="33" applyNumberFormat="0" applyAlignment="0" applyProtection="0"/>
    <xf numFmtId="168" fontId="39" fillId="63" borderId="33" applyNumberFormat="0" applyAlignment="0" applyProtection="0"/>
    <xf numFmtId="168" fontId="39" fillId="63" borderId="33" applyNumberFormat="0" applyAlignment="0" applyProtection="0"/>
    <xf numFmtId="169" fontId="39" fillId="63" borderId="33" applyNumberFormat="0" applyAlignment="0" applyProtection="0"/>
    <xf numFmtId="168" fontId="39" fillId="63" borderId="33" applyNumberFormat="0" applyAlignment="0" applyProtection="0"/>
    <xf numFmtId="168" fontId="39" fillId="63" borderId="33" applyNumberFormat="0" applyAlignment="0" applyProtection="0"/>
    <xf numFmtId="169" fontId="39" fillId="63" borderId="33" applyNumberFormat="0" applyAlignment="0" applyProtection="0"/>
    <xf numFmtId="168" fontId="39" fillId="63" borderId="33" applyNumberFormat="0" applyAlignment="0" applyProtection="0"/>
    <xf numFmtId="0" fontId="37" fillId="63" borderId="33" applyNumberFormat="0" applyAlignment="0" applyProtection="0"/>
    <xf numFmtId="0" fontId="40" fillId="64" borderId="34" applyNumberFormat="0" applyAlignment="0" applyProtection="0"/>
    <xf numFmtId="0" fontId="41" fillId="9" borderId="29" applyNumberFormat="0" applyAlignment="0" applyProtection="0"/>
    <xf numFmtId="168"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0" fontId="40"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0" fontId="41" fillId="9" borderId="29"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169" fontId="42" fillId="64" borderId="34" applyNumberFormat="0" applyAlignment="0" applyProtection="0"/>
    <xf numFmtId="168" fontId="42" fillId="64" borderId="34" applyNumberFormat="0" applyAlignment="0" applyProtection="0"/>
    <xf numFmtId="0" fontId="40" fillId="64" borderId="34"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43" fontId="26"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2" fontId="36"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4" fillId="0" borderId="0"/>
    <xf numFmtId="14" fontId="45" fillId="0" borderId="0" applyFill="0" applyBorder="0" applyAlignment="0"/>
    <xf numFmtId="38" fontId="25" fillId="0" borderId="35">
      <alignment vertical="center"/>
    </xf>
    <xf numFmtId="38" fontId="25" fillId="0" borderId="35">
      <alignment vertical="center"/>
    </xf>
    <xf numFmtId="38" fontId="25" fillId="0" borderId="35">
      <alignment vertical="center"/>
    </xf>
    <xf numFmtId="38" fontId="25" fillId="0" borderId="35">
      <alignment vertical="center"/>
    </xf>
    <xf numFmtId="38" fontId="25" fillId="0" borderId="35">
      <alignment vertical="center"/>
    </xf>
    <xf numFmtId="38" fontId="25" fillId="0" borderId="35">
      <alignment vertical="center"/>
    </xf>
    <xf numFmtId="38" fontId="25" fillId="0" borderId="35">
      <alignment vertical="center"/>
    </xf>
    <xf numFmtId="38" fontId="25" fillId="0" borderId="0" applyFont="0" applyFill="0" applyBorder="0" applyAlignment="0" applyProtection="0"/>
    <xf numFmtId="180" fontId="2" fillId="0" borderId="0" applyFont="0" applyFill="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6" fillId="67" borderId="0" applyNumberFormat="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0" fontId="47" fillId="0" borderId="0" applyNumberFormat="0" applyFill="0" applyBorder="0" applyAlignment="0" applyProtection="0"/>
    <xf numFmtId="168" fontId="2" fillId="0" borderId="0"/>
    <xf numFmtId="0" fontId="2" fillId="0" borderId="0"/>
    <xf numFmtId="168"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39"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0" fontId="50" fillId="39"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0" fontId="50" fillId="39" borderId="0" applyNumberFormat="0" applyBorder="0" applyAlignment="0" applyProtection="0"/>
    <xf numFmtId="0" fontId="2" fillId="68" borderId="3" applyNumberFormat="0" applyFont="0" applyBorder="0" applyProtection="0">
      <alignment horizontal="center" vertical="center"/>
    </xf>
    <xf numFmtId="0" fontId="53" fillId="0" borderId="25" applyNumberFormat="0" applyAlignment="0" applyProtection="0">
      <alignment horizontal="left" vertical="center"/>
    </xf>
    <xf numFmtId="0" fontId="53" fillId="0" borderId="25" applyNumberFormat="0" applyAlignment="0" applyProtection="0">
      <alignment horizontal="left" vertical="center"/>
    </xf>
    <xf numFmtId="168" fontId="53" fillId="0" borderId="25" applyNumberFormat="0" applyAlignment="0" applyProtection="0">
      <alignment horizontal="left" vertical="center"/>
    </xf>
    <xf numFmtId="0" fontId="53" fillId="0" borderId="9">
      <alignment horizontal="left" vertical="center"/>
    </xf>
    <xf numFmtId="0" fontId="53" fillId="0" borderId="9">
      <alignment horizontal="left" vertical="center"/>
    </xf>
    <xf numFmtId="168" fontId="53" fillId="0" borderId="9">
      <alignment horizontal="left" vertical="center"/>
    </xf>
    <xf numFmtId="0" fontId="54" fillId="0" borderId="36" applyNumberFormat="0" applyFill="0" applyAlignment="0" applyProtection="0"/>
    <xf numFmtId="169" fontId="54" fillId="0" borderId="36" applyNumberFormat="0" applyFill="0" applyAlignment="0" applyProtection="0"/>
    <xf numFmtId="0" fontId="54" fillId="0" borderId="36" applyNumberFormat="0" applyFill="0" applyAlignment="0" applyProtection="0"/>
    <xf numFmtId="168" fontId="54" fillId="0" borderId="36" applyNumberFormat="0" applyFill="0" applyAlignment="0" applyProtection="0"/>
    <xf numFmtId="168" fontId="54" fillId="0" borderId="36" applyNumberFormat="0" applyFill="0" applyAlignment="0" applyProtection="0"/>
    <xf numFmtId="168" fontId="54" fillId="0" borderId="36" applyNumberFormat="0" applyFill="0" applyAlignment="0" applyProtection="0"/>
    <xf numFmtId="169" fontId="54" fillId="0" borderId="36" applyNumberFormat="0" applyFill="0" applyAlignment="0" applyProtection="0"/>
    <xf numFmtId="168" fontId="54" fillId="0" borderId="36" applyNumberFormat="0" applyFill="0" applyAlignment="0" applyProtection="0"/>
    <xf numFmtId="168" fontId="54" fillId="0" borderId="36" applyNumberFormat="0" applyFill="0" applyAlignment="0" applyProtection="0"/>
    <xf numFmtId="169" fontId="54" fillId="0" borderId="36" applyNumberFormat="0" applyFill="0" applyAlignment="0" applyProtection="0"/>
    <xf numFmtId="168" fontId="54" fillId="0" borderId="36" applyNumberFormat="0" applyFill="0" applyAlignment="0" applyProtection="0"/>
    <xf numFmtId="168" fontId="54" fillId="0" borderId="36" applyNumberFormat="0" applyFill="0" applyAlignment="0" applyProtection="0"/>
    <xf numFmtId="169" fontId="54" fillId="0" borderId="36" applyNumberFormat="0" applyFill="0" applyAlignment="0" applyProtection="0"/>
    <xf numFmtId="168" fontId="54" fillId="0" borderId="36" applyNumberFormat="0" applyFill="0" applyAlignment="0" applyProtection="0"/>
    <xf numFmtId="168" fontId="54" fillId="0" borderId="36" applyNumberFormat="0" applyFill="0" applyAlignment="0" applyProtection="0"/>
    <xf numFmtId="169" fontId="54" fillId="0" borderId="36" applyNumberFormat="0" applyFill="0" applyAlignment="0" applyProtection="0"/>
    <xf numFmtId="168" fontId="54" fillId="0" borderId="36" applyNumberFormat="0" applyFill="0" applyAlignment="0" applyProtection="0"/>
    <xf numFmtId="0" fontId="54" fillId="0" borderId="36" applyNumberFormat="0" applyFill="0" applyAlignment="0" applyProtection="0"/>
    <xf numFmtId="0" fontId="55" fillId="0" borderId="37" applyNumberFormat="0" applyFill="0" applyAlignment="0" applyProtection="0"/>
    <xf numFmtId="169" fontId="55" fillId="0" borderId="37" applyNumberFormat="0" applyFill="0" applyAlignment="0" applyProtection="0"/>
    <xf numFmtId="0" fontId="55" fillId="0" borderId="37" applyNumberFormat="0" applyFill="0" applyAlignment="0" applyProtection="0"/>
    <xf numFmtId="168" fontId="55" fillId="0" borderId="37" applyNumberFormat="0" applyFill="0" applyAlignment="0" applyProtection="0"/>
    <xf numFmtId="168" fontId="55" fillId="0" borderId="37" applyNumberFormat="0" applyFill="0" applyAlignment="0" applyProtection="0"/>
    <xf numFmtId="168" fontId="55" fillId="0" borderId="37" applyNumberFormat="0" applyFill="0" applyAlignment="0" applyProtection="0"/>
    <xf numFmtId="169" fontId="55" fillId="0" borderId="37" applyNumberFormat="0" applyFill="0" applyAlignment="0" applyProtection="0"/>
    <xf numFmtId="168" fontId="55" fillId="0" borderId="37" applyNumberFormat="0" applyFill="0" applyAlignment="0" applyProtection="0"/>
    <xf numFmtId="168" fontId="55" fillId="0" borderId="37" applyNumberFormat="0" applyFill="0" applyAlignment="0" applyProtection="0"/>
    <xf numFmtId="169" fontId="55" fillId="0" borderId="37" applyNumberFormat="0" applyFill="0" applyAlignment="0" applyProtection="0"/>
    <xf numFmtId="168" fontId="55" fillId="0" borderId="37" applyNumberFormat="0" applyFill="0" applyAlignment="0" applyProtection="0"/>
    <xf numFmtId="168" fontId="55" fillId="0" borderId="37" applyNumberFormat="0" applyFill="0" applyAlignment="0" applyProtection="0"/>
    <xf numFmtId="169" fontId="55" fillId="0" borderId="37" applyNumberFormat="0" applyFill="0" applyAlignment="0" applyProtection="0"/>
    <xf numFmtId="168" fontId="55" fillId="0" borderId="37" applyNumberFormat="0" applyFill="0" applyAlignment="0" applyProtection="0"/>
    <xf numFmtId="168" fontId="55" fillId="0" borderId="37" applyNumberFormat="0" applyFill="0" applyAlignment="0" applyProtection="0"/>
    <xf numFmtId="169" fontId="55" fillId="0" borderId="37" applyNumberFormat="0" applyFill="0" applyAlignment="0" applyProtection="0"/>
    <xf numFmtId="168" fontId="55" fillId="0" borderId="37" applyNumberFormat="0" applyFill="0" applyAlignment="0" applyProtection="0"/>
    <xf numFmtId="0" fontId="55" fillId="0" borderId="37" applyNumberFormat="0" applyFill="0" applyAlignment="0" applyProtection="0"/>
    <xf numFmtId="0" fontId="56" fillId="0" borderId="38" applyNumberFormat="0" applyFill="0" applyAlignment="0" applyProtection="0"/>
    <xf numFmtId="169" fontId="56" fillId="0" borderId="38" applyNumberFormat="0" applyFill="0" applyAlignment="0" applyProtection="0"/>
    <xf numFmtId="0" fontId="56" fillId="0" borderId="38" applyNumberFormat="0" applyFill="0" applyAlignment="0" applyProtection="0"/>
    <xf numFmtId="168" fontId="56" fillId="0" borderId="38" applyNumberFormat="0" applyFill="0" applyAlignment="0" applyProtection="0"/>
    <xf numFmtId="0" fontId="56" fillId="0" borderId="38" applyNumberFormat="0" applyFill="0" applyAlignment="0" applyProtection="0"/>
    <xf numFmtId="168" fontId="56" fillId="0" borderId="38" applyNumberFormat="0" applyFill="0" applyAlignment="0" applyProtection="0"/>
    <xf numFmtId="0" fontId="56" fillId="0" borderId="38" applyNumberFormat="0" applyFill="0" applyAlignment="0" applyProtection="0"/>
    <xf numFmtId="0" fontId="56" fillId="0" borderId="38" applyNumberFormat="0" applyFill="0" applyAlignment="0" applyProtection="0"/>
    <xf numFmtId="168" fontId="56" fillId="0" borderId="38" applyNumberFormat="0" applyFill="0" applyAlignment="0" applyProtection="0"/>
    <xf numFmtId="169" fontId="56" fillId="0" borderId="38" applyNumberFormat="0" applyFill="0" applyAlignment="0" applyProtection="0"/>
    <xf numFmtId="168" fontId="56" fillId="0" borderId="38" applyNumberFormat="0" applyFill="0" applyAlignment="0" applyProtection="0"/>
    <xf numFmtId="168" fontId="56" fillId="0" borderId="38" applyNumberFormat="0" applyFill="0" applyAlignment="0" applyProtection="0"/>
    <xf numFmtId="169" fontId="56" fillId="0" borderId="38" applyNumberFormat="0" applyFill="0" applyAlignment="0" applyProtection="0"/>
    <xf numFmtId="168" fontId="56" fillId="0" borderId="38" applyNumberFormat="0" applyFill="0" applyAlignment="0" applyProtection="0"/>
    <xf numFmtId="168" fontId="56" fillId="0" borderId="38" applyNumberFormat="0" applyFill="0" applyAlignment="0" applyProtection="0"/>
    <xf numFmtId="169" fontId="56" fillId="0" borderId="38" applyNumberFormat="0" applyFill="0" applyAlignment="0" applyProtection="0"/>
    <xf numFmtId="168" fontId="56" fillId="0" borderId="38" applyNumberFormat="0" applyFill="0" applyAlignment="0" applyProtection="0"/>
    <xf numFmtId="168" fontId="56" fillId="0" borderId="38" applyNumberFormat="0" applyFill="0" applyAlignment="0" applyProtection="0"/>
    <xf numFmtId="169" fontId="56" fillId="0" borderId="38" applyNumberFormat="0" applyFill="0" applyAlignment="0" applyProtection="0"/>
    <xf numFmtId="168" fontId="56" fillId="0" borderId="38" applyNumberFormat="0" applyFill="0" applyAlignment="0" applyProtection="0"/>
    <xf numFmtId="0" fontId="56" fillId="0" borderId="38" applyNumberFormat="0" applyFill="0" applyAlignment="0" applyProtection="0"/>
    <xf numFmtId="0" fontId="56" fillId="0" borderId="0" applyNumberFormat="0" applyFill="0" applyBorder="0" applyAlignment="0" applyProtection="0"/>
    <xf numFmtId="169" fontId="56" fillId="0" borderId="0" applyNumberFormat="0" applyFill="0" applyBorder="0" applyAlignment="0" applyProtection="0"/>
    <xf numFmtId="0"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0" fontId="56" fillId="0" borderId="0" applyNumberFormat="0" applyFill="0" applyBorder="0" applyAlignment="0" applyProtection="0"/>
    <xf numFmtId="37" fontId="57" fillId="0" borderId="0"/>
    <xf numFmtId="168" fontId="58" fillId="0" borderId="0"/>
    <xf numFmtId="0" fontId="58" fillId="0" borderId="0"/>
    <xf numFmtId="168" fontId="58" fillId="0" borderId="0"/>
    <xf numFmtId="168" fontId="53" fillId="0" borderId="0"/>
    <xf numFmtId="0" fontId="53" fillId="0" borderId="0"/>
    <xf numFmtId="168" fontId="53" fillId="0" borderId="0"/>
    <xf numFmtId="168" fontId="59" fillId="0" borderId="0"/>
    <xf numFmtId="0" fontId="59" fillId="0" borderId="0"/>
    <xf numFmtId="168" fontId="59"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0" fontId="61"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3" fillId="0" borderId="0" applyNumberFormat="0" applyFill="0" applyBorder="0" applyAlignment="0" applyProtection="0">
      <alignment vertical="top"/>
      <protection locked="0"/>
    </xf>
    <xf numFmtId="169" fontId="63" fillId="0" borderId="0" applyNumberFormat="0" applyFill="0" applyBorder="0" applyAlignment="0" applyProtection="0">
      <alignment vertical="top"/>
      <protection locked="0"/>
    </xf>
    <xf numFmtId="168" fontId="63" fillId="0" borderId="0" applyNumberFormat="0" applyFill="0" applyBorder="0" applyAlignment="0" applyProtection="0">
      <alignment vertical="top"/>
      <protection locked="0"/>
    </xf>
    <xf numFmtId="168" fontId="64" fillId="0" borderId="0"/>
    <xf numFmtId="0" fontId="65" fillId="42" borderId="33" applyNumberFormat="0" applyAlignment="0" applyProtection="0"/>
    <xf numFmtId="0" fontId="66" fillId="7" borderId="26"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168" fontId="67"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168" fontId="67"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169" fontId="67"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6" fillId="7" borderId="26"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6" fillId="7" borderId="26"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6" fillId="7" borderId="26"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6" fillId="7" borderId="26"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6" fillId="7" borderId="26"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6" fillId="7" borderId="26"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6" fillId="7" borderId="26"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0" fontId="65" fillId="42" borderId="33" applyNumberFormat="0" applyAlignment="0" applyProtection="0"/>
    <xf numFmtId="168" fontId="67" fillId="42" borderId="33" applyNumberFormat="0" applyAlignment="0" applyProtection="0"/>
    <xf numFmtId="169" fontId="67" fillId="42" borderId="33" applyNumberFormat="0" applyAlignment="0" applyProtection="0"/>
    <xf numFmtId="168" fontId="67" fillId="42" borderId="33" applyNumberFormat="0" applyAlignment="0" applyProtection="0"/>
    <xf numFmtId="168" fontId="67" fillId="42" borderId="33" applyNumberFormat="0" applyAlignment="0" applyProtection="0"/>
    <xf numFmtId="169" fontId="67" fillId="42" borderId="33" applyNumberFormat="0" applyAlignment="0" applyProtection="0"/>
    <xf numFmtId="168" fontId="67" fillId="42" borderId="33" applyNumberFormat="0" applyAlignment="0" applyProtection="0"/>
    <xf numFmtId="168" fontId="67" fillId="42" borderId="33" applyNumberFormat="0" applyAlignment="0" applyProtection="0"/>
    <xf numFmtId="169" fontId="67" fillId="42" borderId="33" applyNumberFormat="0" applyAlignment="0" applyProtection="0"/>
    <xf numFmtId="168" fontId="67" fillId="42" borderId="33" applyNumberFormat="0" applyAlignment="0" applyProtection="0"/>
    <xf numFmtId="168" fontId="67" fillId="42" borderId="33" applyNumberFormat="0" applyAlignment="0" applyProtection="0"/>
    <xf numFmtId="169" fontId="67" fillId="42" borderId="33" applyNumberFormat="0" applyAlignment="0" applyProtection="0"/>
    <xf numFmtId="168" fontId="67" fillId="42" borderId="33" applyNumberFormat="0" applyAlignment="0" applyProtection="0"/>
    <xf numFmtId="0" fontId="65" fillId="42" borderId="33" applyNumberFormat="0" applyAlignment="0" applyProtection="0"/>
    <xf numFmtId="3" fontId="2" fillId="71" borderId="3" applyFont="0">
      <alignment horizontal="right" vertical="center"/>
      <protection locked="0"/>
    </xf>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68" fillId="0" borderId="39" applyNumberFormat="0" applyFill="0" applyAlignment="0" applyProtection="0"/>
    <xf numFmtId="0" fontId="69" fillId="0" borderId="28" applyNumberFormat="0" applyFill="0" applyAlignment="0" applyProtection="0"/>
    <xf numFmtId="168" fontId="70" fillId="0" borderId="39" applyNumberFormat="0" applyFill="0" applyAlignment="0" applyProtection="0"/>
    <xf numFmtId="168" fontId="70" fillId="0" borderId="39" applyNumberFormat="0" applyFill="0" applyAlignment="0" applyProtection="0"/>
    <xf numFmtId="169" fontId="70" fillId="0" borderId="39" applyNumberFormat="0" applyFill="0" applyAlignment="0" applyProtection="0"/>
    <xf numFmtId="0" fontId="68" fillId="0" borderId="39"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168" fontId="70" fillId="0" borderId="39" applyNumberFormat="0" applyFill="0" applyAlignment="0" applyProtection="0"/>
    <xf numFmtId="169" fontId="70" fillId="0" borderId="39" applyNumberFormat="0" applyFill="0" applyAlignment="0" applyProtection="0"/>
    <xf numFmtId="168" fontId="70" fillId="0" borderId="39" applyNumberFormat="0" applyFill="0" applyAlignment="0" applyProtection="0"/>
    <xf numFmtId="168" fontId="70" fillId="0" borderId="39" applyNumberFormat="0" applyFill="0" applyAlignment="0" applyProtection="0"/>
    <xf numFmtId="169" fontId="70" fillId="0" borderId="39" applyNumberFormat="0" applyFill="0" applyAlignment="0" applyProtection="0"/>
    <xf numFmtId="168" fontId="70" fillId="0" borderId="39" applyNumberFormat="0" applyFill="0" applyAlignment="0" applyProtection="0"/>
    <xf numFmtId="168" fontId="70" fillId="0" borderId="39" applyNumberFormat="0" applyFill="0" applyAlignment="0" applyProtection="0"/>
    <xf numFmtId="169" fontId="70" fillId="0" borderId="39" applyNumberFormat="0" applyFill="0" applyAlignment="0" applyProtection="0"/>
    <xf numFmtId="168" fontId="70" fillId="0" borderId="39" applyNumberFormat="0" applyFill="0" applyAlignment="0" applyProtection="0"/>
    <xf numFmtId="168" fontId="70" fillId="0" borderId="39" applyNumberFormat="0" applyFill="0" applyAlignment="0" applyProtection="0"/>
    <xf numFmtId="169" fontId="70" fillId="0" borderId="39" applyNumberFormat="0" applyFill="0" applyAlignment="0" applyProtection="0"/>
    <xf numFmtId="168" fontId="70" fillId="0" borderId="39" applyNumberFormat="0" applyFill="0" applyAlignment="0" applyProtection="0"/>
    <xf numFmtId="0" fontId="68" fillId="0" borderId="39"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1" fillId="72"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0" fontId="71" fillId="72"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0" fontId="71" fillId="72" borderId="0" applyNumberFormat="0" applyBorder="0" applyAlignment="0" applyProtection="0"/>
    <xf numFmtId="1" fontId="74" fillId="0" borderId="0" applyProtection="0"/>
    <xf numFmtId="168" fontId="25" fillId="0" borderId="40"/>
    <xf numFmtId="169" fontId="25" fillId="0" borderId="40"/>
    <xf numFmtId="168" fontId="25" fillId="0" borderId="4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5" fillId="0" borderId="0"/>
    <xf numFmtId="181" fontId="2"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0" fontId="76" fillId="0" borderId="0"/>
    <xf numFmtId="0" fontId="75" fillId="0" borderId="0"/>
    <xf numFmtId="179" fontId="27" fillId="0" borderId="0"/>
    <xf numFmtId="179" fontId="2" fillId="0" borderId="0"/>
    <xf numFmtId="179" fontId="2" fillId="0" borderId="0"/>
    <xf numFmtId="0" fontId="2" fillId="0" borderId="0"/>
    <xf numFmtId="0" fontId="2"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7"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7" fillId="0" borderId="0"/>
    <xf numFmtId="168"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68" fontId="27" fillId="0" borderId="0"/>
    <xf numFmtId="0" fontId="27" fillId="0" borderId="0"/>
    <xf numFmtId="0" fontId="27"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179" fontId="27" fillId="0" borderId="0"/>
    <xf numFmtId="179" fontId="27"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27" fillId="0" borderId="0"/>
    <xf numFmtId="179" fontId="27" fillId="0" borderId="0"/>
    <xf numFmtId="179" fontId="27" fillId="0" borderId="0"/>
    <xf numFmtId="179"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7"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4" fillId="0" borderId="0"/>
    <xf numFmtId="0" fontId="27" fillId="0" borderId="0"/>
    <xf numFmtId="0" fontId="2" fillId="0" borderId="0"/>
    <xf numFmtId="0" fontId="26" fillId="0" borderId="0"/>
    <xf numFmtId="168" fontId="24" fillId="0" borderId="0"/>
    <xf numFmtId="0" fontId="2"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179" fontId="2" fillId="0" borderId="0"/>
    <xf numFmtId="0" fontId="27" fillId="0" borderId="0"/>
    <xf numFmtId="0" fontId="27" fillId="0" borderId="0"/>
    <xf numFmtId="168" fontId="24" fillId="0" borderId="0"/>
    <xf numFmtId="0" fontId="64" fillId="0" borderId="0"/>
    <xf numFmtId="0" fontId="2" fillId="0" borderId="0"/>
    <xf numFmtId="168" fontId="24" fillId="0" borderId="0"/>
    <xf numFmtId="0" fontId="1"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179" fontId="2" fillId="0" borderId="0"/>
    <xf numFmtId="0" fontId="2" fillId="0" borderId="0"/>
    <xf numFmtId="179" fontId="2" fillId="0" borderId="0"/>
    <xf numFmtId="0" fontId="2" fillId="0" borderId="0"/>
    <xf numFmtId="179"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179"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79" fontId="2"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179" fontId="25" fillId="0" borderId="0"/>
    <xf numFmtId="0" fontId="7"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79" fontId="7" fillId="0" borderId="0"/>
    <xf numFmtId="0" fontId="25" fillId="0" borderId="0"/>
    <xf numFmtId="179"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5" fillId="0" borderId="0"/>
    <xf numFmtId="179" fontId="7"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7" fillId="0" borderId="0"/>
    <xf numFmtId="179" fontId="7" fillId="0" borderId="0"/>
    <xf numFmtId="179" fontId="7" fillId="0" borderId="0"/>
    <xf numFmtId="179" fontId="7" fillId="0" borderId="0"/>
    <xf numFmtId="179" fontId="7" fillId="0" borderId="0"/>
    <xf numFmtId="179" fontId="7"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68" fontId="25" fillId="0" borderId="0"/>
    <xf numFmtId="0" fontId="75"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7" fillId="0" borderId="0"/>
    <xf numFmtId="0" fontId="75" fillId="0" borderId="0"/>
    <xf numFmtId="168" fontId="7" fillId="0" borderId="0"/>
    <xf numFmtId="0" fontId="75" fillId="0" borderId="0"/>
    <xf numFmtId="168" fontId="7"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79" fontId="7"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79"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179" fontId="7" fillId="0" borderId="0"/>
    <xf numFmtId="179" fontId="7" fillId="0" borderId="0"/>
    <xf numFmtId="179" fontId="7" fillId="0" borderId="0"/>
    <xf numFmtId="179" fontId="7" fillId="0" borderId="0"/>
    <xf numFmtId="179" fontId="7" fillId="0" borderId="0"/>
    <xf numFmtId="0" fontId="1" fillId="0" borderId="0"/>
    <xf numFmtId="179" fontId="25"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179" fontId="25" fillId="0" borderId="0"/>
    <xf numFmtId="179" fontId="25"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3" fillId="0" borderId="0"/>
    <xf numFmtId="0" fontId="2" fillId="0" borderId="0"/>
    <xf numFmtId="0" fontId="75" fillId="0" borderId="0"/>
    <xf numFmtId="168" fontId="43"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2"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69"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68"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9" fillId="0" borderId="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168" fontId="2" fillId="0" borderId="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 fillId="73" borderId="41" applyNumberFormat="0" applyFont="0" applyAlignment="0" applyProtection="0"/>
    <xf numFmtId="0" fontId="26" fillId="73" borderId="41" applyNumberFormat="0" applyFont="0" applyAlignment="0" applyProtection="0"/>
    <xf numFmtId="168" fontId="2" fillId="0" borderId="0"/>
    <xf numFmtId="0" fontId="26" fillId="73" borderId="41" applyNumberFormat="0" applyFont="0" applyAlignment="0" applyProtection="0"/>
    <xf numFmtId="0" fontId="26" fillId="73" borderId="41" applyNumberFormat="0" applyFont="0" applyAlignment="0" applyProtection="0"/>
    <xf numFmtId="0" fontId="2" fillId="73" borderId="41" applyNumberFormat="0" applyFont="0" applyAlignment="0" applyProtection="0"/>
    <xf numFmtId="0" fontId="2" fillId="73" borderId="41" applyNumberFormat="0" applyFont="0" applyAlignment="0" applyProtection="0"/>
    <xf numFmtId="0" fontId="26" fillId="73" borderId="41" applyNumberFormat="0" applyFont="0" applyAlignment="0" applyProtection="0"/>
    <xf numFmtId="0" fontId="2"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169" fontId="2" fillId="0" borderId="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 fillId="73" borderId="41" applyNumberFormat="0" applyFont="0" applyAlignment="0" applyProtection="0"/>
    <xf numFmtId="0" fontId="2" fillId="0" borderId="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7" fillId="10" borderId="30"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6" fillId="73" borderId="41" applyNumberFormat="0" applyFont="0" applyAlignment="0" applyProtection="0"/>
    <xf numFmtId="0" fontId="2" fillId="73" borderId="41" applyNumberFormat="0" applyFont="0" applyAlignment="0" applyProtection="0"/>
    <xf numFmtId="0" fontId="2" fillId="73" borderId="41" applyNumberFormat="0" applyFont="0" applyAlignment="0" applyProtection="0"/>
    <xf numFmtId="169" fontId="2" fillId="0" borderId="0"/>
    <xf numFmtId="0" fontId="2" fillId="73" borderId="41" applyNumberFormat="0" applyFont="0" applyAlignment="0" applyProtection="0"/>
    <xf numFmtId="168" fontId="2" fillId="0" borderId="0"/>
    <xf numFmtId="0" fontId="2" fillId="73" borderId="41" applyNumberFormat="0" applyFont="0" applyAlignment="0" applyProtection="0"/>
    <xf numFmtId="168" fontId="2" fillId="0" borderId="0"/>
    <xf numFmtId="0" fontId="2" fillId="73" borderId="41" applyNumberFormat="0" applyFont="0" applyAlignment="0" applyProtection="0"/>
    <xf numFmtId="0" fontId="2" fillId="73" borderId="41" applyNumberFormat="0" applyFont="0" applyAlignment="0" applyProtection="0"/>
    <xf numFmtId="169" fontId="2" fillId="0" borderId="0"/>
    <xf numFmtId="168" fontId="2" fillId="0" borderId="0"/>
    <xf numFmtId="0" fontId="2" fillId="73" borderId="41" applyNumberFormat="0" applyFont="0" applyAlignment="0" applyProtection="0"/>
    <xf numFmtId="168" fontId="2" fillId="0" borderId="0"/>
    <xf numFmtId="0" fontId="2" fillId="73" borderId="41" applyNumberFormat="0" applyFont="0" applyAlignment="0" applyProtection="0"/>
    <xf numFmtId="0" fontId="2" fillId="73" borderId="41" applyNumberFormat="0" applyFont="0" applyAlignment="0" applyProtection="0"/>
    <xf numFmtId="169" fontId="2" fillId="0" borderId="0"/>
    <xf numFmtId="0" fontId="2" fillId="73" borderId="41" applyNumberFormat="0" applyFont="0" applyAlignment="0" applyProtection="0"/>
    <xf numFmtId="168" fontId="2" fillId="0" borderId="0"/>
    <xf numFmtId="0" fontId="2" fillId="73" borderId="41" applyNumberFormat="0" applyFont="0" applyAlignment="0" applyProtection="0"/>
    <xf numFmtId="168" fontId="2" fillId="0" borderId="0"/>
    <xf numFmtId="0" fontId="2" fillId="73" borderId="41" applyNumberFormat="0" applyFont="0" applyAlignment="0" applyProtection="0"/>
    <xf numFmtId="0" fontId="2" fillId="73" borderId="41" applyNumberFormat="0" applyFont="0" applyAlignment="0" applyProtection="0"/>
    <xf numFmtId="169" fontId="2" fillId="0" borderId="0"/>
    <xf numFmtId="168" fontId="2" fillId="0" borderId="0"/>
    <xf numFmtId="168" fontId="2" fillId="0" borderId="0"/>
    <xf numFmtId="0" fontId="2" fillId="73" borderId="41" applyNumberFormat="0" applyFont="0" applyAlignment="0" applyProtection="0"/>
    <xf numFmtId="0" fontId="2" fillId="73" borderId="41" applyNumberFormat="0" applyFont="0" applyAlignment="0" applyProtection="0"/>
    <xf numFmtId="0" fontId="2" fillId="73" borderId="41" applyNumberFormat="0" applyFont="0" applyAlignment="0" applyProtection="0"/>
    <xf numFmtId="0" fontId="2" fillId="73" borderId="41"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0"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1" fillId="0" borderId="0"/>
    <xf numFmtId="0" fontId="81" fillId="0" borderId="0"/>
    <xf numFmtId="168" fontId="81" fillId="0" borderId="0"/>
    <xf numFmtId="0" fontId="82" fillId="63" borderId="42" applyNumberFormat="0" applyAlignment="0" applyProtection="0"/>
    <xf numFmtId="0" fontId="83" fillId="8" borderId="27"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168" fontId="84"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168" fontId="84"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169" fontId="84"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3" fillId="8" borderId="27"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3" fillId="8" borderId="27"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3" fillId="8" borderId="27"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3" fillId="8" borderId="27"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3" fillId="8" borderId="27"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3" fillId="8" borderId="27"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3" fillId="8" borderId="27"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0" fontId="82" fillId="63" borderId="42" applyNumberFormat="0" applyAlignment="0" applyProtection="0"/>
    <xf numFmtId="168" fontId="84" fillId="63" borderId="42" applyNumberFormat="0" applyAlignment="0" applyProtection="0"/>
    <xf numFmtId="169" fontId="84" fillId="63" borderId="42" applyNumberFormat="0" applyAlignment="0" applyProtection="0"/>
    <xf numFmtId="168" fontId="84" fillId="63" borderId="42" applyNumberFormat="0" applyAlignment="0" applyProtection="0"/>
    <xf numFmtId="168" fontId="84" fillId="63" borderId="42" applyNumberFormat="0" applyAlignment="0" applyProtection="0"/>
    <xf numFmtId="169" fontId="84" fillId="63" borderId="42" applyNumberFormat="0" applyAlignment="0" applyProtection="0"/>
    <xf numFmtId="168" fontId="84" fillId="63" borderId="42" applyNumberFormat="0" applyAlignment="0" applyProtection="0"/>
    <xf numFmtId="168" fontId="84" fillId="63" borderId="42" applyNumberFormat="0" applyAlignment="0" applyProtection="0"/>
    <xf numFmtId="169" fontId="84" fillId="63" borderId="42" applyNumberFormat="0" applyAlignment="0" applyProtection="0"/>
    <xf numFmtId="168" fontId="84" fillId="63" borderId="42" applyNumberFormat="0" applyAlignment="0" applyProtection="0"/>
    <xf numFmtId="168" fontId="84" fillId="63" borderId="42" applyNumberFormat="0" applyAlignment="0" applyProtection="0"/>
    <xf numFmtId="169" fontId="84" fillId="63" borderId="42" applyNumberFormat="0" applyAlignment="0" applyProtection="0"/>
    <xf numFmtId="168" fontId="84" fillId="63" borderId="42" applyNumberFormat="0" applyAlignment="0" applyProtection="0"/>
    <xf numFmtId="0" fontId="82" fillId="63" borderId="42" applyNumberFormat="0" applyAlignment="0" applyProtection="0"/>
    <xf numFmtId="0" fontId="24" fillId="0" borderId="0"/>
    <xf numFmtId="175" fontId="36" fillId="0" borderId="0" applyFont="0" applyFill="0" applyBorder="0" applyAlignment="0" applyProtection="0"/>
    <xf numFmtId="186"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xf numFmtId="0" fontId="2" fillId="0" borderId="0"/>
    <xf numFmtId="168" fontId="2" fillId="0" borderId="0"/>
    <xf numFmtId="187" fontId="64" fillId="0" borderId="3" applyNumberFormat="0">
      <alignment horizontal="center" vertical="top" wrapText="1"/>
    </xf>
    <xf numFmtId="0" fontId="86"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7" fillId="0" borderId="0"/>
    <xf numFmtId="0" fontId="24" fillId="0" borderId="0"/>
    <xf numFmtId="0" fontId="88" fillId="0" borderId="0"/>
    <xf numFmtId="0" fontId="88" fillId="0" borderId="0"/>
    <xf numFmtId="168" fontId="24" fillId="0" borderId="0"/>
    <xf numFmtId="168"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89" fontId="36" fillId="0" borderId="0" applyFill="0" applyBorder="0" applyAlignment="0"/>
    <xf numFmtId="190" fontId="36" fillId="0" borderId="0" applyFill="0" applyBorder="0" applyAlignment="0"/>
    <xf numFmtId="0" fontId="91" fillId="0" borderId="0">
      <alignment horizontal="center" vertical="top"/>
    </xf>
    <xf numFmtId="0" fontId="92" fillId="0" borderId="0" applyNumberFormat="0" applyFill="0" applyBorder="0" applyAlignment="0" applyProtection="0"/>
    <xf numFmtId="169" fontId="92" fillId="0" borderId="0" applyNumberFormat="0" applyFill="0" applyBorder="0" applyAlignment="0" applyProtection="0"/>
    <xf numFmtId="0"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0" fontId="92" fillId="0" borderId="0" applyNumberFormat="0" applyFill="0" applyBorder="0" applyAlignment="0" applyProtection="0"/>
    <xf numFmtId="0" fontId="46" fillId="0" borderId="43" applyNumberFormat="0" applyFill="0" applyAlignment="0" applyProtection="0"/>
    <xf numFmtId="0" fontId="5" fillId="0" borderId="31"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168" fontId="93"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168" fontId="93"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169" fontId="93"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5" fillId="0" borderId="31"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5" fillId="0" borderId="31"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5" fillId="0" borderId="31"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5" fillId="0" borderId="31"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5" fillId="0" borderId="31"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5" fillId="0" borderId="31"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5" fillId="0" borderId="31"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0" fontId="46" fillId="0" borderId="43" applyNumberFormat="0" applyFill="0" applyAlignment="0" applyProtection="0"/>
    <xf numFmtId="168" fontId="93" fillId="0" borderId="43" applyNumberFormat="0" applyFill="0" applyAlignment="0" applyProtection="0"/>
    <xf numFmtId="169" fontId="93" fillId="0" borderId="43" applyNumberFormat="0" applyFill="0" applyAlignment="0" applyProtection="0"/>
    <xf numFmtId="168" fontId="93" fillId="0" borderId="43" applyNumberFormat="0" applyFill="0" applyAlignment="0" applyProtection="0"/>
    <xf numFmtId="168" fontId="93" fillId="0" borderId="43" applyNumberFormat="0" applyFill="0" applyAlignment="0" applyProtection="0"/>
    <xf numFmtId="169" fontId="93" fillId="0" borderId="43" applyNumberFormat="0" applyFill="0" applyAlignment="0" applyProtection="0"/>
    <xf numFmtId="168" fontId="93" fillId="0" borderId="43" applyNumberFormat="0" applyFill="0" applyAlignment="0" applyProtection="0"/>
    <xf numFmtId="168" fontId="93" fillId="0" borderId="43" applyNumberFormat="0" applyFill="0" applyAlignment="0" applyProtection="0"/>
    <xf numFmtId="169" fontId="93" fillId="0" borderId="43" applyNumberFormat="0" applyFill="0" applyAlignment="0" applyProtection="0"/>
    <xf numFmtId="168" fontId="93" fillId="0" borderId="43" applyNumberFormat="0" applyFill="0" applyAlignment="0" applyProtection="0"/>
    <xf numFmtId="168" fontId="93" fillId="0" borderId="43" applyNumberFormat="0" applyFill="0" applyAlignment="0" applyProtection="0"/>
    <xf numFmtId="169" fontId="93" fillId="0" borderId="43" applyNumberFormat="0" applyFill="0" applyAlignment="0" applyProtection="0"/>
    <xf numFmtId="168" fontId="93" fillId="0" borderId="43" applyNumberFormat="0" applyFill="0" applyAlignment="0" applyProtection="0"/>
    <xf numFmtId="0" fontId="46" fillId="0" borderId="43" applyNumberFormat="0" applyFill="0" applyAlignment="0" applyProtection="0"/>
    <xf numFmtId="0" fontId="24" fillId="0" borderId="44"/>
    <xf numFmtId="185" fontId="80"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5" fillId="0" borderId="0" applyFont="0" applyFill="0" applyBorder="0" applyAlignment="0" applyProtection="0"/>
    <xf numFmtId="192"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42" fontId="97" fillId="0" borderId="0" applyFont="0" applyFill="0" applyBorder="0" applyAlignment="0" applyProtection="0"/>
    <xf numFmtId="44"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94" applyNumberFormat="0" applyFill="0" applyAlignment="0" applyProtection="0"/>
    <xf numFmtId="168" fontId="93" fillId="0" borderId="94" applyNumberFormat="0" applyFill="0" applyAlignment="0" applyProtection="0"/>
    <xf numFmtId="169" fontId="93" fillId="0" borderId="94" applyNumberFormat="0" applyFill="0" applyAlignment="0" applyProtection="0"/>
    <xf numFmtId="168" fontId="93" fillId="0" borderId="94" applyNumberFormat="0" applyFill="0" applyAlignment="0" applyProtection="0"/>
    <xf numFmtId="168" fontId="93" fillId="0" borderId="94" applyNumberFormat="0" applyFill="0" applyAlignment="0" applyProtection="0"/>
    <xf numFmtId="169" fontId="93" fillId="0" borderId="94" applyNumberFormat="0" applyFill="0" applyAlignment="0" applyProtection="0"/>
    <xf numFmtId="168" fontId="93" fillId="0" borderId="94" applyNumberFormat="0" applyFill="0" applyAlignment="0" applyProtection="0"/>
    <xf numFmtId="168" fontId="93" fillId="0" borderId="94" applyNumberFormat="0" applyFill="0" applyAlignment="0" applyProtection="0"/>
    <xf numFmtId="169" fontId="93" fillId="0" borderId="94" applyNumberFormat="0" applyFill="0" applyAlignment="0" applyProtection="0"/>
    <xf numFmtId="168" fontId="93" fillId="0" borderId="94" applyNumberFormat="0" applyFill="0" applyAlignment="0" applyProtection="0"/>
    <xf numFmtId="168" fontId="93" fillId="0" borderId="94" applyNumberFormat="0" applyFill="0" applyAlignment="0" applyProtection="0"/>
    <xf numFmtId="169" fontId="93" fillId="0" borderId="94" applyNumberFormat="0" applyFill="0" applyAlignment="0" applyProtection="0"/>
    <xf numFmtId="168" fontId="93"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169" fontId="93"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168" fontId="93"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168" fontId="93"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0" fontId="46" fillId="0" borderId="94" applyNumberFormat="0" applyFill="0" applyAlignment="0" applyProtection="0"/>
    <xf numFmtId="188" fontId="2" fillId="69" borderId="88" applyFont="0">
      <alignment horizontal="right" vertical="center"/>
    </xf>
    <xf numFmtId="3" fontId="2" fillId="69" borderId="88" applyFont="0">
      <alignment horizontal="right" vertical="center"/>
    </xf>
    <xf numFmtId="0" fontId="82" fillId="63" borderId="93" applyNumberFormat="0" applyAlignment="0" applyProtection="0"/>
    <xf numFmtId="168" fontId="84" fillId="63" borderId="93" applyNumberFormat="0" applyAlignment="0" applyProtection="0"/>
    <xf numFmtId="169" fontId="84" fillId="63" borderId="93" applyNumberFormat="0" applyAlignment="0" applyProtection="0"/>
    <xf numFmtId="168" fontId="84" fillId="63" borderId="93" applyNumberFormat="0" applyAlignment="0" applyProtection="0"/>
    <xf numFmtId="168" fontId="84" fillId="63" borderId="93" applyNumberFormat="0" applyAlignment="0" applyProtection="0"/>
    <xf numFmtId="169" fontId="84" fillId="63" borderId="93" applyNumberFormat="0" applyAlignment="0" applyProtection="0"/>
    <xf numFmtId="168" fontId="84" fillId="63" borderId="93" applyNumberFormat="0" applyAlignment="0" applyProtection="0"/>
    <xf numFmtId="168" fontId="84" fillId="63" borderId="93" applyNumberFormat="0" applyAlignment="0" applyProtection="0"/>
    <xf numFmtId="169" fontId="84" fillId="63" borderId="93" applyNumberFormat="0" applyAlignment="0" applyProtection="0"/>
    <xf numFmtId="168" fontId="84" fillId="63" borderId="93" applyNumberFormat="0" applyAlignment="0" applyProtection="0"/>
    <xf numFmtId="168" fontId="84" fillId="63" borderId="93" applyNumberFormat="0" applyAlignment="0" applyProtection="0"/>
    <xf numFmtId="169" fontId="84" fillId="63" borderId="93" applyNumberFormat="0" applyAlignment="0" applyProtection="0"/>
    <xf numFmtId="168" fontId="84"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169" fontId="84"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168" fontId="84"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168" fontId="84"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0" fontId="82" fillId="63" borderId="93" applyNumberFormat="0" applyAlignment="0" applyProtection="0"/>
    <xf numFmtId="3" fontId="2" fillId="74" borderId="88" applyFont="0">
      <alignment horizontal="right" vertical="center"/>
      <protection locked="0"/>
    </xf>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 fillId="73" borderId="92" applyNumberFormat="0" applyFont="0" applyAlignment="0" applyProtection="0"/>
    <xf numFmtId="0" fontId="26" fillId="73" borderId="92" applyNumberFormat="0" applyFont="0" applyAlignment="0" applyProtection="0"/>
    <xf numFmtId="0" fontId="2" fillId="73" borderId="92" applyNumberFormat="0" applyFont="0" applyAlignment="0" applyProtection="0"/>
    <xf numFmtId="0" fontId="2"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0" fontId="26" fillId="73" borderId="92" applyNumberFormat="0" applyFont="0" applyAlignment="0" applyProtection="0"/>
    <xf numFmtId="3" fontId="2" fillId="71" borderId="88" applyFont="0">
      <alignment horizontal="right" vertical="center"/>
      <protection locked="0"/>
    </xf>
    <xf numFmtId="0" fontId="65" fillId="42" borderId="91" applyNumberFormat="0" applyAlignment="0" applyProtection="0"/>
    <xf numFmtId="168" fontId="67" fillId="42" borderId="91" applyNumberFormat="0" applyAlignment="0" applyProtection="0"/>
    <xf numFmtId="169" fontId="67" fillId="42" borderId="91" applyNumberFormat="0" applyAlignment="0" applyProtection="0"/>
    <xf numFmtId="168" fontId="67" fillId="42" borderId="91" applyNumberFormat="0" applyAlignment="0" applyProtection="0"/>
    <xf numFmtId="168" fontId="67" fillId="42" borderId="91" applyNumberFormat="0" applyAlignment="0" applyProtection="0"/>
    <xf numFmtId="169" fontId="67" fillId="42" borderId="91" applyNumberFormat="0" applyAlignment="0" applyProtection="0"/>
    <xf numFmtId="168" fontId="67" fillId="42" borderId="91" applyNumberFormat="0" applyAlignment="0" applyProtection="0"/>
    <xf numFmtId="168" fontId="67" fillId="42" borderId="91" applyNumberFormat="0" applyAlignment="0" applyProtection="0"/>
    <xf numFmtId="169" fontId="67" fillId="42" borderId="91" applyNumberFormat="0" applyAlignment="0" applyProtection="0"/>
    <xf numFmtId="168" fontId="67" fillId="42" borderId="91" applyNumberFormat="0" applyAlignment="0" applyProtection="0"/>
    <xf numFmtId="168" fontId="67" fillId="42" borderId="91" applyNumberFormat="0" applyAlignment="0" applyProtection="0"/>
    <xf numFmtId="169" fontId="67" fillId="42" borderId="91" applyNumberFormat="0" applyAlignment="0" applyProtection="0"/>
    <xf numFmtId="168" fontId="67"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169" fontId="67"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168" fontId="67"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168" fontId="67"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65" fillId="42" borderId="91" applyNumberFormat="0" applyAlignment="0" applyProtection="0"/>
    <xf numFmtId="0" fontId="2" fillId="70" borderId="89" applyNumberFormat="0" applyFont="0" applyBorder="0" applyProtection="0">
      <alignment horizontal="left" vertical="center"/>
    </xf>
    <xf numFmtId="9" fontId="2" fillId="70" borderId="88" applyFont="0" applyProtection="0">
      <alignment horizontal="right" vertical="center"/>
    </xf>
    <xf numFmtId="3" fontId="2" fillId="70" borderId="88" applyFont="0" applyProtection="0">
      <alignment horizontal="right" vertical="center"/>
    </xf>
    <xf numFmtId="0" fontId="61" fillId="69" borderId="89" applyFont="0" applyBorder="0">
      <alignment horizontal="center" wrapText="1"/>
    </xf>
    <xf numFmtId="168" fontId="53" fillId="0" borderId="86">
      <alignment horizontal="left" vertical="center"/>
    </xf>
    <xf numFmtId="0" fontId="53" fillId="0" borderId="86">
      <alignment horizontal="left" vertical="center"/>
    </xf>
    <xf numFmtId="0" fontId="53" fillId="0" borderId="86">
      <alignment horizontal="left" vertical="center"/>
    </xf>
    <xf numFmtId="0" fontId="2" fillId="68" borderId="88" applyNumberFormat="0" applyFont="0" applyBorder="0" applyProtection="0">
      <alignment horizontal="center" vertical="center"/>
    </xf>
    <xf numFmtId="0" fontId="35" fillId="0" borderId="88" applyNumberFormat="0" applyAlignment="0">
      <alignment horizontal="right"/>
      <protection locked="0"/>
    </xf>
    <xf numFmtId="0" fontId="35" fillId="0" borderId="88" applyNumberFormat="0" applyAlignment="0">
      <alignment horizontal="right"/>
      <protection locked="0"/>
    </xf>
    <xf numFmtId="0" fontId="35" fillId="0" borderId="88" applyNumberFormat="0" applyAlignment="0">
      <alignment horizontal="right"/>
      <protection locked="0"/>
    </xf>
    <xf numFmtId="0" fontId="35" fillId="0" borderId="88" applyNumberFormat="0" applyAlignment="0">
      <alignment horizontal="right"/>
      <protection locked="0"/>
    </xf>
    <xf numFmtId="0" fontId="35" fillId="0" borderId="88" applyNumberFormat="0" applyAlignment="0">
      <alignment horizontal="right"/>
      <protection locked="0"/>
    </xf>
    <xf numFmtId="0" fontId="35" fillId="0" borderId="88" applyNumberFormat="0" applyAlignment="0">
      <alignment horizontal="right"/>
      <protection locked="0"/>
    </xf>
    <xf numFmtId="0" fontId="35" fillId="0" borderId="88" applyNumberFormat="0" applyAlignment="0">
      <alignment horizontal="right"/>
      <protection locked="0"/>
    </xf>
    <xf numFmtId="0" fontId="35" fillId="0" borderId="88" applyNumberFormat="0" applyAlignment="0">
      <alignment horizontal="right"/>
      <protection locked="0"/>
    </xf>
    <xf numFmtId="0" fontId="35" fillId="0" borderId="88" applyNumberFormat="0" applyAlignment="0">
      <alignment horizontal="right"/>
      <protection locked="0"/>
    </xf>
    <xf numFmtId="0" fontId="35" fillId="0" borderId="88" applyNumberFormat="0" applyAlignment="0">
      <alignment horizontal="right"/>
      <protection locked="0"/>
    </xf>
    <xf numFmtId="0" fontId="37" fillId="63" borderId="91" applyNumberFormat="0" applyAlignment="0" applyProtection="0"/>
    <xf numFmtId="168" fontId="39" fillId="63" borderId="91" applyNumberFormat="0" applyAlignment="0" applyProtection="0"/>
    <xf numFmtId="169" fontId="39" fillId="63" borderId="91" applyNumberFormat="0" applyAlignment="0" applyProtection="0"/>
    <xf numFmtId="168" fontId="39" fillId="63" borderId="91" applyNumberFormat="0" applyAlignment="0" applyProtection="0"/>
    <xf numFmtId="168" fontId="39" fillId="63" borderId="91" applyNumberFormat="0" applyAlignment="0" applyProtection="0"/>
    <xf numFmtId="169" fontId="39" fillId="63" borderId="91" applyNumberFormat="0" applyAlignment="0" applyProtection="0"/>
    <xf numFmtId="168" fontId="39" fillId="63" borderId="91" applyNumberFormat="0" applyAlignment="0" applyProtection="0"/>
    <xf numFmtId="168" fontId="39" fillId="63" borderId="91" applyNumberFormat="0" applyAlignment="0" applyProtection="0"/>
    <xf numFmtId="169" fontId="39" fillId="63" borderId="91" applyNumberFormat="0" applyAlignment="0" applyProtection="0"/>
    <xf numFmtId="168" fontId="39" fillId="63" borderId="91" applyNumberFormat="0" applyAlignment="0" applyProtection="0"/>
    <xf numFmtId="168" fontId="39" fillId="63" borderId="91" applyNumberFormat="0" applyAlignment="0" applyProtection="0"/>
    <xf numFmtId="169" fontId="39" fillId="63" borderId="91" applyNumberFormat="0" applyAlignment="0" applyProtection="0"/>
    <xf numFmtId="168" fontId="39"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169" fontId="39"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168" fontId="39"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168" fontId="39"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37" fillId="63" borderId="91" applyNumberFormat="0" applyAlignment="0" applyProtection="0"/>
    <xf numFmtId="0" fontId="1" fillId="0" borderId="0"/>
    <xf numFmtId="169" fontId="25" fillId="36" borderId="0"/>
    <xf numFmtId="0" fontId="2" fillId="0" borderId="0">
      <alignment vertical="center"/>
    </xf>
    <xf numFmtId="166" fontId="1" fillId="0" borderId="0" applyFont="0" applyFill="0" applyBorder="0" applyAlignment="0" applyProtection="0"/>
    <xf numFmtId="0" fontId="128" fillId="0" borderId="0"/>
    <xf numFmtId="0" fontId="1" fillId="0" borderId="0"/>
    <xf numFmtId="0" fontId="1" fillId="0" borderId="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90" applyNumberFormat="0" applyFill="0" applyAlignment="0" applyProtection="0"/>
    <xf numFmtId="0" fontId="37" fillId="63" borderId="173" applyNumberFormat="0" applyAlignment="0" applyProtection="0"/>
    <xf numFmtId="0" fontId="26" fillId="73" borderId="174" applyNumberFormat="0" applyFont="0" applyAlignment="0" applyProtection="0"/>
    <xf numFmtId="0" fontId="46" fillId="0" borderId="176" applyNumberFormat="0" applyFill="0" applyAlignment="0" applyProtection="0"/>
    <xf numFmtId="168" fontId="93" fillId="0" borderId="176" applyNumberFormat="0" applyFill="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168" fontId="39"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168" fontId="39"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169" fontId="39"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0" fontId="37" fillId="63" borderId="146" applyNumberFormat="0" applyAlignment="0" applyProtection="0"/>
    <xf numFmtId="168" fontId="39" fillId="63" borderId="146" applyNumberFormat="0" applyAlignment="0" applyProtection="0"/>
    <xf numFmtId="169" fontId="39" fillId="63" borderId="146" applyNumberFormat="0" applyAlignment="0" applyProtection="0"/>
    <xf numFmtId="168" fontId="39" fillId="63" borderId="146" applyNumberFormat="0" applyAlignment="0" applyProtection="0"/>
    <xf numFmtId="168" fontId="39" fillId="63" borderId="146" applyNumberFormat="0" applyAlignment="0" applyProtection="0"/>
    <xf numFmtId="169" fontId="39" fillId="63" borderId="146" applyNumberFormat="0" applyAlignment="0" applyProtection="0"/>
    <xf numFmtId="168" fontId="39" fillId="63" borderId="146" applyNumberFormat="0" applyAlignment="0" applyProtection="0"/>
    <xf numFmtId="168" fontId="39" fillId="63" borderId="146" applyNumberFormat="0" applyAlignment="0" applyProtection="0"/>
    <xf numFmtId="169" fontId="39" fillId="63" borderId="146" applyNumberFormat="0" applyAlignment="0" applyProtection="0"/>
    <xf numFmtId="168" fontId="39" fillId="63" borderId="146" applyNumberFormat="0" applyAlignment="0" applyProtection="0"/>
    <xf numFmtId="168" fontId="39" fillId="63" borderId="146" applyNumberFormat="0" applyAlignment="0" applyProtection="0"/>
    <xf numFmtId="169" fontId="39" fillId="63" borderId="146" applyNumberFormat="0" applyAlignment="0" applyProtection="0"/>
    <xf numFmtId="168" fontId="39" fillId="63" borderId="146" applyNumberFormat="0" applyAlignment="0" applyProtection="0"/>
    <xf numFmtId="0" fontId="37" fillId="63" borderId="146"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168" fontId="67"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168" fontId="67"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169" fontId="67"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0" fontId="65" fillId="42" borderId="180" applyNumberFormat="0" applyAlignment="0" applyProtection="0"/>
    <xf numFmtId="168" fontId="67" fillId="42" borderId="180" applyNumberFormat="0" applyAlignment="0" applyProtection="0"/>
    <xf numFmtId="169" fontId="67" fillId="42" borderId="180" applyNumberFormat="0" applyAlignment="0" applyProtection="0"/>
    <xf numFmtId="168" fontId="67" fillId="42" borderId="180" applyNumberFormat="0" applyAlignment="0" applyProtection="0"/>
    <xf numFmtId="168" fontId="67" fillId="42" borderId="180" applyNumberFormat="0" applyAlignment="0" applyProtection="0"/>
    <xf numFmtId="169" fontId="67" fillId="42" borderId="180" applyNumberFormat="0" applyAlignment="0" applyProtection="0"/>
    <xf numFmtId="168" fontId="67" fillId="42" borderId="180" applyNumberFormat="0" applyAlignment="0" applyProtection="0"/>
    <xf numFmtId="168" fontId="67" fillId="42" borderId="180" applyNumberFormat="0" applyAlignment="0" applyProtection="0"/>
    <xf numFmtId="169" fontId="67" fillId="42" borderId="180" applyNumberFormat="0" applyAlignment="0" applyProtection="0"/>
    <xf numFmtId="168" fontId="67" fillId="42" borderId="180" applyNumberFormat="0" applyAlignment="0" applyProtection="0"/>
    <xf numFmtId="168" fontId="67" fillId="42" borderId="180" applyNumberFormat="0" applyAlignment="0" applyProtection="0"/>
    <xf numFmtId="169" fontId="67" fillId="42" borderId="180" applyNumberFormat="0" applyAlignment="0" applyProtection="0"/>
    <xf numFmtId="168" fontId="67" fillId="42" borderId="180" applyNumberFormat="0" applyAlignment="0" applyProtection="0"/>
    <xf numFmtId="0" fontId="65" fillId="42" borderId="180"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168" fontId="67"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168" fontId="67"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169" fontId="67"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0" fontId="65" fillId="42" borderId="162" applyNumberFormat="0" applyAlignment="0" applyProtection="0"/>
    <xf numFmtId="168" fontId="67" fillId="42" borderId="162" applyNumberFormat="0" applyAlignment="0" applyProtection="0"/>
    <xf numFmtId="169" fontId="67" fillId="42" borderId="162" applyNumberFormat="0" applyAlignment="0" applyProtection="0"/>
    <xf numFmtId="168" fontId="67" fillId="42" borderId="162" applyNumberFormat="0" applyAlignment="0" applyProtection="0"/>
    <xf numFmtId="168" fontId="67" fillId="42" borderId="162" applyNumberFormat="0" applyAlignment="0" applyProtection="0"/>
    <xf numFmtId="169" fontId="67" fillId="42" borderId="162" applyNumberFormat="0" applyAlignment="0" applyProtection="0"/>
    <xf numFmtId="168" fontId="67" fillId="42" borderId="162" applyNumberFormat="0" applyAlignment="0" applyProtection="0"/>
    <xf numFmtId="168" fontId="67" fillId="42" borderId="162" applyNumberFormat="0" applyAlignment="0" applyProtection="0"/>
    <xf numFmtId="169" fontId="67" fillId="42" borderId="162" applyNumberFormat="0" applyAlignment="0" applyProtection="0"/>
    <xf numFmtId="168" fontId="67" fillId="42" borderId="162" applyNumberFormat="0" applyAlignment="0" applyProtection="0"/>
    <xf numFmtId="168" fontId="67" fillId="42" borderId="162" applyNumberFormat="0" applyAlignment="0" applyProtection="0"/>
    <xf numFmtId="169" fontId="67" fillId="42" borderId="162" applyNumberFormat="0" applyAlignment="0" applyProtection="0"/>
    <xf numFmtId="168" fontId="67" fillId="42" borderId="162" applyNumberFormat="0" applyAlignment="0" applyProtection="0"/>
    <xf numFmtId="0" fontId="65" fillId="42" borderId="162" applyNumberFormat="0" applyAlignment="0" applyProtection="0"/>
    <xf numFmtId="3" fontId="2" fillId="71" borderId="177" applyFont="0">
      <alignment horizontal="right" vertical="center"/>
      <protection locked="0"/>
    </xf>
    <xf numFmtId="0" fontId="2" fillId="70" borderId="178" applyNumberFormat="0" applyFont="0" applyBorder="0" applyProtection="0">
      <alignment horizontal="left" vertical="center"/>
    </xf>
    <xf numFmtId="9" fontId="2" fillId="70" borderId="177" applyFont="0" applyProtection="0">
      <alignment horizontal="right" vertical="center"/>
    </xf>
    <xf numFmtId="3" fontId="2" fillId="70" borderId="177" applyFont="0" applyProtection="0">
      <alignment horizontal="right" vertical="center"/>
    </xf>
    <xf numFmtId="0" fontId="61" fillId="69" borderId="178" applyFont="0" applyBorder="0">
      <alignment horizontal="center" wrapText="1"/>
    </xf>
    <xf numFmtId="168" fontId="53" fillId="0" borderId="179">
      <alignment horizontal="left" vertical="center"/>
    </xf>
    <xf numFmtId="0" fontId="53" fillId="0" borderId="179">
      <alignment horizontal="left" vertical="center"/>
    </xf>
    <xf numFmtId="0" fontId="53" fillId="0" borderId="179">
      <alignment horizontal="left" vertical="center"/>
    </xf>
    <xf numFmtId="0" fontId="2" fillId="68" borderId="177" applyNumberFormat="0" applyFont="0" applyBorder="0" applyProtection="0">
      <alignment horizontal="center" vertical="center"/>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2" fillId="68" borderId="131" applyNumberFormat="0" applyFont="0" applyBorder="0" applyProtection="0">
      <alignment horizontal="center" vertical="center"/>
    </xf>
    <xf numFmtId="0" fontId="53" fillId="0" borderId="136">
      <alignment horizontal="left" vertical="center"/>
    </xf>
    <xf numFmtId="0" fontId="53" fillId="0" borderId="136">
      <alignment horizontal="left" vertical="center"/>
    </xf>
    <xf numFmtId="168" fontId="53" fillId="0" borderId="136">
      <alignment horizontal="left" vertical="center"/>
    </xf>
    <xf numFmtId="0" fontId="61" fillId="69" borderId="134" applyFont="0" applyBorder="0">
      <alignment horizontal="center" wrapText="1"/>
    </xf>
    <xf numFmtId="3" fontId="2" fillId="70" borderId="131" applyFont="0" applyProtection="0">
      <alignment horizontal="right" vertical="center"/>
    </xf>
    <xf numFmtId="9" fontId="2" fillId="70" borderId="131" applyFont="0" applyProtection="0">
      <alignment horizontal="right" vertical="center"/>
    </xf>
    <xf numFmtId="0" fontId="2" fillId="70" borderId="134" applyNumberFormat="0" applyFont="0" applyBorder="0" applyProtection="0">
      <alignment horizontal="left" vertical="center"/>
    </xf>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168" fontId="67"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168" fontId="67"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169" fontId="67"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0" fontId="65" fillId="42" borderId="146" applyNumberFormat="0" applyAlignment="0" applyProtection="0"/>
    <xf numFmtId="168" fontId="67" fillId="42" borderId="146" applyNumberFormat="0" applyAlignment="0" applyProtection="0"/>
    <xf numFmtId="169" fontId="67" fillId="42" borderId="146" applyNumberFormat="0" applyAlignment="0" applyProtection="0"/>
    <xf numFmtId="168" fontId="67" fillId="42" borderId="146" applyNumberFormat="0" applyAlignment="0" applyProtection="0"/>
    <xf numFmtId="168" fontId="67" fillId="42" borderId="146" applyNumberFormat="0" applyAlignment="0" applyProtection="0"/>
    <xf numFmtId="169" fontId="67" fillId="42" borderId="146" applyNumberFormat="0" applyAlignment="0" applyProtection="0"/>
    <xf numFmtId="168" fontId="67" fillId="42" borderId="146" applyNumberFormat="0" applyAlignment="0" applyProtection="0"/>
    <xf numFmtId="168" fontId="67" fillId="42" borderId="146" applyNumberFormat="0" applyAlignment="0" applyProtection="0"/>
    <xf numFmtId="169" fontId="67" fillId="42" borderId="146" applyNumberFormat="0" applyAlignment="0" applyProtection="0"/>
    <xf numFmtId="168" fontId="67" fillId="42" borderId="146" applyNumberFormat="0" applyAlignment="0" applyProtection="0"/>
    <xf numFmtId="168" fontId="67" fillId="42" borderId="146" applyNumberFormat="0" applyAlignment="0" applyProtection="0"/>
    <xf numFmtId="169" fontId="67" fillId="42" borderId="146" applyNumberFormat="0" applyAlignment="0" applyProtection="0"/>
    <xf numFmtId="168" fontId="67" fillId="42" borderId="146" applyNumberFormat="0" applyAlignment="0" applyProtection="0"/>
    <xf numFmtId="0" fontId="65" fillId="42" borderId="146" applyNumberFormat="0" applyAlignment="0" applyProtection="0"/>
    <xf numFmtId="3" fontId="2" fillId="71" borderId="131" applyFont="0">
      <alignment horizontal="right" vertical="center"/>
      <protection locked="0"/>
    </xf>
    <xf numFmtId="3" fontId="2" fillId="71" borderId="159" applyFont="0">
      <alignment horizontal="right" vertical="center"/>
      <protection locked="0"/>
    </xf>
    <xf numFmtId="0" fontId="2" fillId="70" borderId="160" applyNumberFormat="0" applyFont="0" applyBorder="0" applyProtection="0">
      <alignment horizontal="left" vertical="center"/>
    </xf>
    <xf numFmtId="9" fontId="2" fillId="70" borderId="159" applyFont="0" applyProtection="0">
      <alignment horizontal="right" vertical="center"/>
    </xf>
    <xf numFmtId="3" fontId="2" fillId="70" borderId="159" applyFont="0" applyProtection="0">
      <alignment horizontal="right" vertical="center"/>
    </xf>
    <xf numFmtId="0" fontId="61" fillId="69" borderId="160" applyFont="0" applyBorder="0">
      <alignment horizontal="center" wrapText="1"/>
    </xf>
    <xf numFmtId="168" fontId="53" fillId="0" borderId="161">
      <alignment horizontal="left" vertical="center"/>
    </xf>
    <xf numFmtId="0" fontId="53" fillId="0" borderId="161">
      <alignment horizontal="left" vertical="center"/>
    </xf>
    <xf numFmtId="0" fontId="53" fillId="0" borderId="161">
      <alignment horizontal="left" vertical="center"/>
    </xf>
    <xf numFmtId="0" fontId="2" fillId="68" borderId="159" applyNumberFormat="0" applyFont="0" applyBorder="0" applyProtection="0">
      <alignment horizontal="center" vertical="center"/>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6" fillId="73" borderId="181" applyNumberFormat="0" applyFont="0" applyAlignment="0" applyProtection="0"/>
    <xf numFmtId="0" fontId="2"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6"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2" fillId="73" borderId="181" applyNumberFormat="0" applyFon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168" fontId="84"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168" fontId="84"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169" fontId="84"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0" fontId="82" fillId="63" borderId="182" applyNumberFormat="0" applyAlignment="0" applyProtection="0"/>
    <xf numFmtId="168" fontId="84" fillId="63" borderId="182" applyNumberFormat="0" applyAlignment="0" applyProtection="0"/>
    <xf numFmtId="169" fontId="84" fillId="63" borderId="182" applyNumberFormat="0" applyAlignment="0" applyProtection="0"/>
    <xf numFmtId="168" fontId="84" fillId="63" borderId="182" applyNumberFormat="0" applyAlignment="0" applyProtection="0"/>
    <xf numFmtId="168" fontId="84" fillId="63" borderId="182" applyNumberFormat="0" applyAlignment="0" applyProtection="0"/>
    <xf numFmtId="169" fontId="84" fillId="63" borderId="182" applyNumberFormat="0" applyAlignment="0" applyProtection="0"/>
    <xf numFmtId="168" fontId="84" fillId="63" borderId="182" applyNumberFormat="0" applyAlignment="0" applyProtection="0"/>
    <xf numFmtId="168" fontId="84" fillId="63" borderId="182" applyNumberFormat="0" applyAlignment="0" applyProtection="0"/>
    <xf numFmtId="169" fontId="84" fillId="63" borderId="182" applyNumberFormat="0" applyAlignment="0" applyProtection="0"/>
    <xf numFmtId="168" fontId="84" fillId="63" borderId="182" applyNumberFormat="0" applyAlignment="0" applyProtection="0"/>
    <xf numFmtId="168" fontId="84" fillId="63" borderId="182" applyNumberFormat="0" applyAlignment="0" applyProtection="0"/>
    <xf numFmtId="169" fontId="84" fillId="63" borderId="182" applyNumberFormat="0" applyAlignment="0" applyProtection="0"/>
    <xf numFmtId="168" fontId="84" fillId="63" borderId="182" applyNumberFormat="0" applyAlignment="0" applyProtection="0"/>
    <xf numFmtId="0" fontId="82" fillId="63" borderId="182" applyNumberFormat="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168" fontId="93"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168" fontId="93"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169" fontId="93"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0" fontId="46" fillId="0" borderId="183" applyNumberFormat="0" applyFill="0" applyAlignment="0" applyProtection="0"/>
    <xf numFmtId="168" fontId="93" fillId="0" borderId="183" applyNumberFormat="0" applyFill="0" applyAlignment="0" applyProtection="0"/>
    <xf numFmtId="169" fontId="93" fillId="0" borderId="183" applyNumberFormat="0" applyFill="0" applyAlignment="0" applyProtection="0"/>
    <xf numFmtId="168" fontId="93" fillId="0" borderId="183" applyNumberFormat="0" applyFill="0" applyAlignment="0" applyProtection="0"/>
    <xf numFmtId="168" fontId="93" fillId="0" borderId="183" applyNumberFormat="0" applyFill="0" applyAlignment="0" applyProtection="0"/>
    <xf numFmtId="169" fontId="93" fillId="0" borderId="183" applyNumberFormat="0" applyFill="0" applyAlignment="0" applyProtection="0"/>
    <xf numFmtId="168" fontId="93" fillId="0" borderId="183" applyNumberFormat="0" applyFill="0" applyAlignment="0" applyProtection="0"/>
    <xf numFmtId="168" fontId="93" fillId="0" borderId="183" applyNumberFormat="0" applyFill="0" applyAlignment="0" applyProtection="0"/>
    <xf numFmtId="169" fontId="93" fillId="0" borderId="183" applyNumberFormat="0" applyFill="0" applyAlignment="0" applyProtection="0"/>
    <xf numFmtId="168" fontId="93" fillId="0" borderId="183" applyNumberFormat="0" applyFill="0" applyAlignment="0" applyProtection="0"/>
    <xf numFmtId="168" fontId="93" fillId="0" borderId="183" applyNumberFormat="0" applyFill="0" applyAlignment="0" applyProtection="0"/>
    <xf numFmtId="169" fontId="93" fillId="0" borderId="183" applyNumberFormat="0" applyFill="0" applyAlignment="0" applyProtection="0"/>
    <xf numFmtId="168" fontId="93" fillId="0" borderId="183" applyNumberFormat="0" applyFill="0" applyAlignment="0" applyProtection="0"/>
    <xf numFmtId="0" fontId="46" fillId="0" borderId="183" applyNumberFormat="0" applyFill="0" applyAlignment="0" applyProtection="0"/>
    <xf numFmtId="0" fontId="46" fillId="0" borderId="190" applyNumberFormat="0" applyFill="0" applyAlignment="0" applyProtection="0"/>
    <xf numFmtId="168" fontId="93" fillId="0" borderId="190" applyNumberFormat="0" applyFill="0" applyAlignment="0" applyProtection="0"/>
    <xf numFmtId="169" fontId="93" fillId="0" borderId="190" applyNumberFormat="0" applyFill="0" applyAlignment="0" applyProtection="0"/>
    <xf numFmtId="168" fontId="93" fillId="0" borderId="190" applyNumberFormat="0" applyFill="0" applyAlignment="0" applyProtection="0"/>
    <xf numFmtId="168" fontId="93" fillId="0" borderId="190" applyNumberFormat="0" applyFill="0" applyAlignment="0" applyProtection="0"/>
    <xf numFmtId="169" fontId="93" fillId="0" borderId="190" applyNumberFormat="0" applyFill="0" applyAlignment="0" applyProtection="0"/>
    <xf numFmtId="168" fontId="93" fillId="0" borderId="190" applyNumberFormat="0" applyFill="0" applyAlignment="0" applyProtection="0"/>
    <xf numFmtId="168" fontId="93" fillId="0" borderId="190" applyNumberFormat="0" applyFill="0" applyAlignment="0" applyProtection="0"/>
    <xf numFmtId="169" fontId="93" fillId="0" borderId="190" applyNumberFormat="0" applyFill="0" applyAlignment="0" applyProtection="0"/>
    <xf numFmtId="168" fontId="93" fillId="0" borderId="190" applyNumberFormat="0" applyFill="0" applyAlignment="0" applyProtection="0"/>
    <xf numFmtId="168" fontId="93" fillId="0" borderId="190" applyNumberFormat="0" applyFill="0" applyAlignment="0" applyProtection="0"/>
    <xf numFmtId="169" fontId="93" fillId="0" borderId="190" applyNumberFormat="0" applyFill="0" applyAlignment="0" applyProtection="0"/>
    <xf numFmtId="168" fontId="93"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169" fontId="93"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168" fontId="93"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168" fontId="93"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0" fontId="46" fillId="0" borderId="190" applyNumberFormat="0" applyFill="0" applyAlignment="0" applyProtection="0"/>
    <xf numFmtId="188" fontId="2" fillId="69" borderId="185" applyFont="0">
      <alignment horizontal="right" vertical="center"/>
    </xf>
    <xf numFmtId="3" fontId="2" fillId="69" borderId="185" applyFont="0">
      <alignment horizontal="right" vertical="center"/>
    </xf>
    <xf numFmtId="0" fontId="82" fillId="63" borderId="189" applyNumberFormat="0" applyAlignment="0" applyProtection="0"/>
    <xf numFmtId="168" fontId="84" fillId="63" borderId="189" applyNumberFormat="0" applyAlignment="0" applyProtection="0"/>
    <xf numFmtId="169" fontId="84" fillId="63" borderId="189" applyNumberFormat="0" applyAlignment="0" applyProtection="0"/>
    <xf numFmtId="168" fontId="84" fillId="63" borderId="189" applyNumberFormat="0" applyAlignment="0" applyProtection="0"/>
    <xf numFmtId="168" fontId="84" fillId="63" borderId="189" applyNumberFormat="0" applyAlignment="0" applyProtection="0"/>
    <xf numFmtId="169" fontId="84" fillId="63" borderId="189" applyNumberFormat="0" applyAlignment="0" applyProtection="0"/>
    <xf numFmtId="168" fontId="84" fillId="63" borderId="189" applyNumberFormat="0" applyAlignment="0" applyProtection="0"/>
    <xf numFmtId="168" fontId="84" fillId="63" borderId="189" applyNumberFormat="0" applyAlignment="0" applyProtection="0"/>
    <xf numFmtId="169" fontId="84" fillId="63" borderId="189" applyNumberFormat="0" applyAlignment="0" applyProtection="0"/>
    <xf numFmtId="168" fontId="84" fillId="63" borderId="189" applyNumberFormat="0" applyAlignment="0" applyProtection="0"/>
    <xf numFmtId="168" fontId="84" fillId="63" borderId="189" applyNumberFormat="0" applyAlignment="0" applyProtection="0"/>
    <xf numFmtId="169" fontId="84" fillId="63" borderId="189" applyNumberFormat="0" applyAlignment="0" applyProtection="0"/>
    <xf numFmtId="168" fontId="84"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169" fontId="84"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168" fontId="84"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168" fontId="84"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0" fontId="82" fillId="63" borderId="189" applyNumberFormat="0" applyAlignment="0" applyProtection="0"/>
    <xf numFmtId="3" fontId="2" fillId="74" borderId="185" applyFont="0">
      <alignment horizontal="right" vertical="center"/>
      <protection locked="0"/>
    </xf>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 fillId="73" borderId="188" applyNumberFormat="0" applyFont="0" applyAlignment="0" applyProtection="0"/>
    <xf numFmtId="0" fontId="26" fillId="73" borderId="188" applyNumberFormat="0" applyFont="0" applyAlignment="0" applyProtection="0"/>
    <xf numFmtId="0" fontId="2" fillId="73" borderId="188" applyNumberFormat="0" applyFont="0" applyAlignment="0" applyProtection="0"/>
    <xf numFmtId="0" fontId="2"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0" fontId="26" fillId="73" borderId="188" applyNumberFormat="0" applyFont="0" applyAlignment="0" applyProtection="0"/>
    <xf numFmtId="3" fontId="2" fillId="71" borderId="185" applyFont="0">
      <alignment horizontal="right" vertical="center"/>
      <protection locked="0"/>
    </xf>
    <xf numFmtId="0" fontId="65" fillId="42" borderId="187" applyNumberFormat="0" applyAlignment="0" applyProtection="0"/>
    <xf numFmtId="168" fontId="67" fillId="42" borderId="187" applyNumberFormat="0" applyAlignment="0" applyProtection="0"/>
    <xf numFmtId="169" fontId="67" fillId="42" borderId="187" applyNumberFormat="0" applyAlignment="0" applyProtection="0"/>
    <xf numFmtId="168" fontId="67" fillId="42" borderId="187" applyNumberFormat="0" applyAlignment="0" applyProtection="0"/>
    <xf numFmtId="168" fontId="67" fillId="42" borderId="187" applyNumberFormat="0" applyAlignment="0" applyProtection="0"/>
    <xf numFmtId="169" fontId="67" fillId="42" borderId="187" applyNumberFormat="0" applyAlignment="0" applyProtection="0"/>
    <xf numFmtId="168" fontId="67" fillId="42" borderId="187" applyNumberFormat="0" applyAlignment="0" applyProtection="0"/>
    <xf numFmtId="168" fontId="67" fillId="42" borderId="187" applyNumberFormat="0" applyAlignment="0" applyProtection="0"/>
    <xf numFmtId="169" fontId="67" fillId="42" borderId="187" applyNumberFormat="0" applyAlignment="0" applyProtection="0"/>
    <xf numFmtId="168" fontId="67" fillId="42" borderId="187" applyNumberFormat="0" applyAlignment="0" applyProtection="0"/>
    <xf numFmtId="168" fontId="67" fillId="42" borderId="187" applyNumberFormat="0" applyAlignment="0" applyProtection="0"/>
    <xf numFmtId="169" fontId="67" fillId="42" borderId="187" applyNumberFormat="0" applyAlignment="0" applyProtection="0"/>
    <xf numFmtId="168" fontId="67"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169" fontId="67"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168" fontId="67"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168" fontId="67"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65" fillId="42" borderId="187" applyNumberFormat="0" applyAlignment="0" applyProtection="0"/>
    <xf numFmtId="0" fontId="2" fillId="70" borderId="186" applyNumberFormat="0" applyFont="0" applyBorder="0" applyProtection="0">
      <alignment horizontal="left" vertical="center"/>
    </xf>
    <xf numFmtId="9" fontId="2" fillId="70" borderId="185" applyFont="0" applyProtection="0">
      <alignment horizontal="right" vertical="center"/>
    </xf>
    <xf numFmtId="3" fontId="2" fillId="70" borderId="185" applyFont="0" applyProtection="0">
      <alignment horizontal="right" vertical="center"/>
    </xf>
    <xf numFmtId="0" fontId="61" fillId="69" borderId="186" applyFont="0" applyBorder="0">
      <alignment horizontal="center" wrapText="1"/>
    </xf>
    <xf numFmtId="168" fontId="53" fillId="0" borderId="184">
      <alignment horizontal="left" vertical="center"/>
    </xf>
    <xf numFmtId="0" fontId="53" fillId="0" borderId="184">
      <alignment horizontal="left" vertical="center"/>
    </xf>
    <xf numFmtId="0" fontId="53" fillId="0" borderId="184">
      <alignment horizontal="left" vertical="center"/>
    </xf>
    <xf numFmtId="0" fontId="2" fillId="68" borderId="185" applyNumberFormat="0" applyFont="0" applyBorder="0" applyProtection="0">
      <alignment horizontal="center" vertical="center"/>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7" fillId="63" borderId="187" applyNumberFormat="0" applyAlignment="0" applyProtection="0"/>
    <xf numFmtId="168" fontId="39" fillId="63" borderId="187" applyNumberFormat="0" applyAlignment="0" applyProtection="0"/>
    <xf numFmtId="169" fontId="39" fillId="63" borderId="187" applyNumberFormat="0" applyAlignment="0" applyProtection="0"/>
    <xf numFmtId="168" fontId="39" fillId="63" borderId="187" applyNumberFormat="0" applyAlignment="0" applyProtection="0"/>
    <xf numFmtId="168" fontId="39" fillId="63" borderId="187" applyNumberFormat="0" applyAlignment="0" applyProtection="0"/>
    <xf numFmtId="169" fontId="39" fillId="63" borderId="187" applyNumberFormat="0" applyAlignment="0" applyProtection="0"/>
    <xf numFmtId="168" fontId="39" fillId="63" borderId="187" applyNumberFormat="0" applyAlignment="0" applyProtection="0"/>
    <xf numFmtId="168" fontId="39" fillId="63" borderId="187" applyNumberFormat="0" applyAlignment="0" applyProtection="0"/>
    <xf numFmtId="169" fontId="39" fillId="63" borderId="187" applyNumberFormat="0" applyAlignment="0" applyProtection="0"/>
    <xf numFmtId="168" fontId="39" fillId="63" borderId="187" applyNumberFormat="0" applyAlignment="0" applyProtection="0"/>
    <xf numFmtId="168" fontId="39" fillId="63" borderId="187" applyNumberFormat="0" applyAlignment="0" applyProtection="0"/>
    <xf numFmtId="169" fontId="39" fillId="63" borderId="187" applyNumberFormat="0" applyAlignment="0" applyProtection="0"/>
    <xf numFmtId="168" fontId="39"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169" fontId="39"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168" fontId="39"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168" fontId="39"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37" fillId="63" borderId="187" applyNumberFormat="0" applyAlignment="0" applyProtection="0"/>
    <xf numFmtId="0" fontId="82" fillId="63" borderId="193"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65" fillId="42" borderId="191" applyNumberForma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0" fontId="37" fillId="63" borderId="191" applyNumberFormat="0" applyAlignment="0" applyProtection="0"/>
    <xf numFmtId="168" fontId="39" fillId="63" borderId="191"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168" fontId="39" fillId="63" borderId="191" applyNumberFormat="0" applyAlignment="0" applyProtection="0"/>
    <xf numFmtId="0" fontId="37" fillId="63" borderId="191" applyNumberFormat="0" applyAlignment="0" applyProtection="0"/>
    <xf numFmtId="0" fontId="26" fillId="73" borderId="192" applyNumberFormat="0" applyFont="0" applyAlignment="0" applyProtection="0"/>
    <xf numFmtId="0" fontId="37" fillId="63" borderId="191" applyNumberFormat="0" applyAlignment="0" applyProtection="0"/>
    <xf numFmtId="0" fontId="37" fillId="63" borderId="191" applyNumberForma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0" fontId="37" fillId="63" borderId="191" applyNumberFormat="0" applyAlignment="0" applyProtection="0"/>
    <xf numFmtId="0" fontId="37" fillId="63" borderId="191"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37" fillId="63" borderId="191" applyNumberForma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169" fontId="39" fillId="63" borderId="191"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37" fillId="63" borderId="191" applyNumberFormat="0" applyAlignment="0" applyProtection="0"/>
    <xf numFmtId="0" fontId="26" fillId="73" borderId="192" applyNumberFormat="0" applyFon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9"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9"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2" fillId="68" borderId="185" applyNumberFormat="0" applyFont="0" applyBorder="0" applyProtection="0">
      <alignment horizontal="center" vertical="center"/>
    </xf>
    <xf numFmtId="0" fontId="53" fillId="0" borderId="184">
      <alignment horizontal="left" vertical="center"/>
    </xf>
    <xf numFmtId="0" fontId="53" fillId="0" borderId="184">
      <alignment horizontal="left" vertical="center"/>
    </xf>
    <xf numFmtId="168" fontId="53" fillId="0" borderId="184">
      <alignment horizontal="left" vertical="center"/>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2" fillId="68" borderId="185" applyNumberFormat="0" applyFont="0" applyBorder="0" applyProtection="0">
      <alignment horizontal="center" vertical="center"/>
    </xf>
    <xf numFmtId="0" fontId="53" fillId="0" borderId="184">
      <alignment horizontal="left" vertical="center"/>
    </xf>
    <xf numFmtId="0" fontId="53" fillId="0" borderId="184">
      <alignment horizontal="left" vertical="center"/>
    </xf>
    <xf numFmtId="168" fontId="53" fillId="0" borderId="184">
      <alignment horizontal="left" vertical="center"/>
    </xf>
    <xf numFmtId="0" fontId="61" fillId="69" borderId="186" applyFont="0" applyBorder="0">
      <alignment horizontal="center" wrapText="1"/>
    </xf>
    <xf numFmtId="3" fontId="2" fillId="70" borderId="185" applyFont="0" applyProtection="0">
      <alignment horizontal="right" vertical="center"/>
    </xf>
    <xf numFmtId="9" fontId="2" fillId="70" borderId="185" applyFont="0" applyProtection="0">
      <alignment horizontal="right" vertical="center"/>
    </xf>
    <xf numFmtId="0" fontId="2" fillId="70" borderId="186" applyNumberFormat="0" applyFont="0" applyBorder="0" applyProtection="0">
      <alignment horizontal="left" vertical="center"/>
    </xf>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1" fillId="69" borderId="186" applyFont="0" applyBorder="0">
      <alignment horizontal="center" wrapText="1"/>
    </xf>
    <xf numFmtId="3" fontId="2" fillId="70" borderId="185" applyFont="0" applyProtection="0">
      <alignment horizontal="right" vertical="center"/>
    </xf>
    <xf numFmtId="9" fontId="2" fillId="70" borderId="185" applyFont="0" applyProtection="0">
      <alignment horizontal="right" vertical="center"/>
    </xf>
    <xf numFmtId="0" fontId="2" fillId="70" borderId="186" applyNumberFormat="0" applyFont="0" applyBorder="0" applyProtection="0">
      <alignment horizontal="left" vertical="center"/>
    </xf>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0" fontId="65" fillId="42" borderId="191" applyNumberFormat="0" applyAlignment="0" applyProtection="0"/>
    <xf numFmtId="3" fontId="2" fillId="71" borderId="185" applyFont="0">
      <alignment horizontal="right" vertical="center"/>
      <protection locked="0"/>
    </xf>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0" fontId="65" fillId="42" borderId="191" applyNumberFormat="0" applyAlignment="0" applyProtection="0"/>
    <xf numFmtId="3" fontId="2" fillId="71" borderId="185" applyFont="0">
      <alignment horizontal="right" vertical="center"/>
      <protection locked="0"/>
    </xf>
    <xf numFmtId="0" fontId="65"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3" fontId="2" fillId="71" borderId="185" applyFont="0">
      <alignment horizontal="right" vertical="center"/>
      <protection locked="0"/>
    </xf>
    <xf numFmtId="0" fontId="65"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2" fillId="70" borderId="186" applyNumberFormat="0" applyFont="0" applyBorder="0" applyProtection="0">
      <alignment horizontal="left" vertical="center"/>
    </xf>
    <xf numFmtId="9" fontId="2" fillId="70" borderId="185" applyFont="0" applyProtection="0">
      <alignment horizontal="right" vertical="center"/>
    </xf>
    <xf numFmtId="3" fontId="2" fillId="70" borderId="185" applyFont="0" applyProtection="0">
      <alignment horizontal="right" vertical="center"/>
    </xf>
    <xf numFmtId="0" fontId="61" fillId="69" borderId="186" applyFont="0" applyBorder="0">
      <alignment horizontal="center" wrapText="1"/>
    </xf>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53" fillId="0" borderId="184">
      <alignment horizontal="left" vertical="center"/>
    </xf>
    <xf numFmtId="0" fontId="53" fillId="0" borderId="184">
      <alignment horizontal="left" vertical="center"/>
    </xf>
    <xf numFmtId="0" fontId="53" fillId="0" borderId="184">
      <alignment horizontal="left" vertical="center"/>
    </xf>
    <xf numFmtId="0" fontId="2" fillId="68" borderId="185" applyNumberFormat="0" applyFont="0" applyBorder="0" applyProtection="0">
      <alignment horizontal="center" vertical="center"/>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7"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9"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9"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82" fillId="63" borderId="193" applyNumberFormat="0" applyAlignment="0" applyProtection="0"/>
    <xf numFmtId="0" fontId="2" fillId="73" borderId="192" applyNumberFormat="0" applyFont="0" applyAlignment="0" applyProtection="0"/>
    <xf numFmtId="0" fontId="2" fillId="73" borderId="192" applyNumberFormat="0" applyFont="0" applyAlignment="0" applyProtection="0"/>
    <xf numFmtId="0" fontId="82" fillId="63" borderId="193" applyNumberFormat="0" applyAlignment="0" applyProtection="0"/>
    <xf numFmtId="0" fontId="2" fillId="73" borderId="192" applyNumberFormat="0" applyFont="0" applyAlignment="0" applyProtection="0"/>
    <xf numFmtId="0" fontId="2" fillId="73" borderId="192" applyNumberFormat="0" applyFon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3" fontId="2" fillId="74" borderId="185" applyFont="0">
      <alignment horizontal="right" vertical="center"/>
      <protection locked="0"/>
    </xf>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3" fontId="2" fillId="69" borderId="185" applyFont="0">
      <alignment horizontal="right" vertical="center"/>
    </xf>
    <xf numFmtId="188" fontId="2" fillId="69" borderId="185" applyFont="0">
      <alignment horizontal="right" vertical="center"/>
    </xf>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46" fillId="0" borderId="194" applyNumberFormat="0" applyFill="0" applyAlignment="0" applyProtection="0"/>
    <xf numFmtId="0" fontId="26" fillId="73" borderId="192" applyNumberFormat="0" applyFon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26" fillId="73" borderId="192" applyNumberFormat="0" applyFon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26" fillId="73" borderId="192" applyNumberFormat="0" applyFon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26" fillId="73" borderId="192" applyNumberFormat="0" applyFon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26" fillId="73" borderId="192" applyNumberFormat="0" applyFon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26" fillId="73" borderId="192" applyNumberFormat="0" applyFon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2" fillId="73" borderId="192" applyNumberFormat="0" applyFon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65" fillId="42"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46"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88" fontId="2" fillId="69" borderId="185" applyFont="0">
      <alignment horizontal="right" vertical="center"/>
    </xf>
    <xf numFmtId="3" fontId="2" fillId="69" borderId="185" applyFont="0">
      <alignment horizontal="right" vertical="center"/>
    </xf>
    <xf numFmtId="0" fontId="82"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3" fontId="2" fillId="74" borderId="185" applyFont="0">
      <alignment horizontal="right" vertical="center"/>
      <protection locked="0"/>
    </xf>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3" fontId="2" fillId="71" borderId="185" applyFont="0">
      <alignment horizontal="right" vertical="center"/>
      <protection locked="0"/>
    </xf>
    <xf numFmtId="0" fontId="65"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2" fillId="70" borderId="186" applyNumberFormat="0" applyFont="0" applyBorder="0" applyProtection="0">
      <alignment horizontal="left" vertical="center"/>
    </xf>
    <xf numFmtId="9" fontId="2" fillId="70" borderId="185" applyFont="0" applyProtection="0">
      <alignment horizontal="right" vertical="center"/>
    </xf>
    <xf numFmtId="3" fontId="2" fillId="70" borderId="185" applyFont="0" applyProtection="0">
      <alignment horizontal="right" vertical="center"/>
    </xf>
    <xf numFmtId="0" fontId="61" fillId="69" borderId="186" applyFont="0" applyBorder="0">
      <alignment horizontal="center" wrapText="1"/>
    </xf>
    <xf numFmtId="168" fontId="53" fillId="0" borderId="184">
      <alignment horizontal="left" vertical="center"/>
    </xf>
    <xf numFmtId="0" fontId="53" fillId="0" borderId="184">
      <alignment horizontal="left" vertical="center"/>
    </xf>
    <xf numFmtId="0" fontId="53" fillId="0" borderId="184">
      <alignment horizontal="left" vertical="center"/>
    </xf>
    <xf numFmtId="0" fontId="2" fillId="68" borderId="185" applyNumberFormat="0" applyFont="0" applyBorder="0" applyProtection="0">
      <alignment horizontal="center" vertical="center"/>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7"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9"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2" fillId="73" borderId="192" applyNumberFormat="0" applyFont="0" applyAlignment="0" applyProtection="0"/>
    <xf numFmtId="0" fontId="2" fillId="73" borderId="192" applyNumberFormat="0" applyFont="0" applyAlignment="0" applyProtection="0"/>
    <xf numFmtId="3" fontId="2" fillId="74" borderId="185" applyFont="0">
      <alignment horizontal="right" vertical="center"/>
      <protection locked="0"/>
    </xf>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3" fontId="2" fillId="69" borderId="185" applyFont="0">
      <alignment horizontal="right" vertical="center"/>
    </xf>
    <xf numFmtId="188" fontId="2" fillId="69" borderId="185" applyFont="0">
      <alignment horizontal="right" vertical="center"/>
    </xf>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46" fillId="0" borderId="194" applyNumberFormat="0" applyFill="0" applyAlignment="0" applyProtection="0"/>
    <xf numFmtId="0" fontId="2" fillId="73" borderId="192" applyNumberFormat="0" applyFon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2" fillId="73" borderId="192" applyNumberFormat="0" applyFon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46"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88" fontId="2" fillId="69" borderId="185" applyFont="0">
      <alignment horizontal="right" vertical="center"/>
    </xf>
    <xf numFmtId="3" fontId="2" fillId="69" borderId="185" applyFont="0">
      <alignment horizontal="right" vertical="center"/>
    </xf>
    <xf numFmtId="0" fontId="82"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168" fontId="84" fillId="63" borderId="193" applyNumberFormat="0" applyAlignment="0" applyProtection="0"/>
    <xf numFmtId="169" fontId="84"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3" fontId="2" fillId="74" borderId="185" applyFont="0">
      <alignment horizontal="right" vertical="center"/>
      <protection locked="0"/>
    </xf>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3" fontId="2" fillId="71" borderId="185" applyFont="0">
      <alignment horizontal="right" vertical="center"/>
      <protection locked="0"/>
    </xf>
    <xf numFmtId="0" fontId="65"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2" fillId="70" borderId="186" applyNumberFormat="0" applyFont="0" applyBorder="0" applyProtection="0">
      <alignment horizontal="left" vertical="center"/>
    </xf>
    <xf numFmtId="9" fontId="2" fillId="70" borderId="185" applyFont="0" applyProtection="0">
      <alignment horizontal="right" vertical="center"/>
    </xf>
    <xf numFmtId="3" fontId="2" fillId="70" borderId="185" applyFont="0" applyProtection="0">
      <alignment horizontal="right" vertical="center"/>
    </xf>
    <xf numFmtId="0" fontId="61" fillId="69" borderId="186" applyFont="0" applyBorder="0">
      <alignment horizontal="center" wrapText="1"/>
    </xf>
    <xf numFmtId="168" fontId="53" fillId="0" borderId="184">
      <alignment horizontal="left" vertical="center"/>
    </xf>
    <xf numFmtId="0" fontId="53" fillId="0" borderId="184">
      <alignment horizontal="left" vertical="center"/>
    </xf>
    <xf numFmtId="0" fontId="53" fillId="0" borderId="184">
      <alignment horizontal="left" vertical="center"/>
    </xf>
    <xf numFmtId="0" fontId="2" fillId="68" borderId="185" applyNumberFormat="0" applyFont="0" applyBorder="0" applyProtection="0">
      <alignment horizontal="center" vertical="center"/>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7"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9" fontId="39" fillId="63" borderId="191" applyNumberFormat="0" applyAlignment="0" applyProtection="0"/>
    <xf numFmtId="0" fontId="2" fillId="73" borderId="192" applyNumberFormat="0" applyFon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26" fillId="73" borderId="192" applyNumberFormat="0" applyFont="0" applyAlignment="0" applyProtection="0"/>
    <xf numFmtId="169"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53" fillId="0" borderId="184">
      <alignment horizontal="left" vertical="center"/>
    </xf>
    <xf numFmtId="0" fontId="53" fillId="0" borderId="184">
      <alignment horizontal="left" vertical="center"/>
    </xf>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9" fontId="93" fillId="0" borderId="194" applyNumberFormat="0" applyFill="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3" fontId="2" fillId="74" borderId="185" applyFont="0">
      <alignment horizontal="right" vertical="center"/>
      <protection locked="0"/>
    </xf>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3" fontId="2" fillId="71" borderId="185" applyFont="0">
      <alignment horizontal="right" vertical="center"/>
      <protection locked="0"/>
    </xf>
    <xf numFmtId="0" fontId="65"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2" fillId="70" borderId="186" applyNumberFormat="0" applyFont="0" applyBorder="0" applyProtection="0">
      <alignment horizontal="left" vertical="center"/>
    </xf>
    <xf numFmtId="9" fontId="2" fillId="70" borderId="185" applyFont="0" applyProtection="0">
      <alignment horizontal="right" vertical="center"/>
    </xf>
    <xf numFmtId="3" fontId="2" fillId="70" borderId="185" applyFont="0" applyProtection="0">
      <alignment horizontal="right" vertical="center"/>
    </xf>
    <xf numFmtId="0" fontId="61" fillId="69" borderId="186" applyFont="0" applyBorder="0">
      <alignment horizontal="center" wrapText="1"/>
    </xf>
    <xf numFmtId="168" fontId="53" fillId="0" borderId="184">
      <alignment horizontal="left" vertical="center"/>
    </xf>
    <xf numFmtId="0" fontId="53" fillId="0" borderId="184">
      <alignment horizontal="left" vertical="center"/>
    </xf>
    <xf numFmtId="0" fontId="53" fillId="0" borderId="184">
      <alignment horizontal="left" vertical="center"/>
    </xf>
    <xf numFmtId="0" fontId="2" fillId="68" borderId="185" applyNumberFormat="0" applyFont="0" applyBorder="0" applyProtection="0">
      <alignment horizontal="center" vertical="center"/>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5" fillId="0" borderId="185" applyNumberFormat="0" applyAlignment="0">
      <alignment horizontal="right"/>
      <protection locked="0"/>
    </xf>
    <xf numFmtId="0" fontId="37"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168" fontId="39" fillId="63" borderId="191" applyNumberFormat="0" applyAlignment="0" applyProtection="0"/>
    <xf numFmtId="169" fontId="39"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9"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46" fillId="0" borderId="194" applyNumberFormat="0" applyFill="0" applyAlignment="0" applyProtection="0"/>
    <xf numFmtId="168" fontId="53" fillId="0" borderId="184">
      <alignment horizontal="left" vertical="center"/>
    </xf>
    <xf numFmtId="0" fontId="53" fillId="0" borderId="184">
      <alignment horizontal="left" vertical="center"/>
    </xf>
    <xf numFmtId="0" fontId="53" fillId="0" borderId="184">
      <alignment horizontal="left" vertical="center"/>
    </xf>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26" fillId="73" borderId="163" applyNumberFormat="0" applyFont="0" applyAlignment="0" applyProtection="0"/>
    <xf numFmtId="0" fontId="46" fillId="0" borderId="194" applyNumberFormat="0" applyFill="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46" fillId="0" borderId="194" applyNumberFormat="0" applyFill="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46" fillId="0" borderId="194" applyNumberFormat="0" applyFill="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168" fontId="93" fillId="0" borderId="194" applyNumberFormat="0" applyFill="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 fillId="73" borderId="163" applyNumberFormat="0" applyFont="0" applyAlignment="0" applyProtection="0"/>
    <xf numFmtId="0" fontId="26" fillId="73" borderId="163" applyNumberFormat="0" applyFont="0" applyAlignment="0" applyProtection="0"/>
    <xf numFmtId="0" fontId="46" fillId="0" borderId="194" applyNumberFormat="0" applyFill="0" applyAlignment="0" applyProtection="0"/>
    <xf numFmtId="0" fontId="26" fillId="73" borderId="163" applyNumberFormat="0" applyFont="0" applyAlignment="0" applyProtection="0"/>
    <xf numFmtId="0" fontId="26" fillId="73" borderId="163" applyNumberFormat="0" applyFont="0" applyAlignment="0" applyProtection="0"/>
    <xf numFmtId="0" fontId="2" fillId="73" borderId="163" applyNumberFormat="0" applyFont="0" applyAlignment="0" applyProtection="0"/>
    <xf numFmtId="0" fontId="2" fillId="73" borderId="163" applyNumberFormat="0" applyFont="0" applyAlignment="0" applyProtection="0"/>
    <xf numFmtId="0" fontId="26" fillId="73" borderId="163" applyNumberFormat="0" applyFont="0" applyAlignment="0" applyProtection="0"/>
    <xf numFmtId="0" fontId="2"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46" fillId="0" borderId="194" applyNumberFormat="0" applyFill="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 fillId="73" borderId="163" applyNumberFormat="0" applyFont="0" applyAlignment="0" applyProtection="0"/>
    <xf numFmtId="0" fontId="46" fillId="0" borderId="194" applyNumberFormat="0" applyFill="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46" fillId="0" borderId="194" applyNumberFormat="0" applyFill="0" applyAlignment="0" applyProtection="0"/>
    <xf numFmtId="0" fontId="46" fillId="0" borderId="194" applyNumberFormat="0" applyFill="0" applyAlignment="0" applyProtection="0"/>
    <xf numFmtId="0" fontId="26" fillId="73" borderId="163" applyNumberFormat="0" applyFont="0" applyAlignment="0" applyProtection="0"/>
    <xf numFmtId="0" fontId="82" fillId="63" borderId="193" applyNumberFormat="0" applyAlignment="0" applyProtection="0"/>
    <xf numFmtId="0" fontId="26" fillId="73" borderId="163" applyNumberFormat="0" applyFont="0" applyAlignment="0" applyProtection="0"/>
    <xf numFmtId="168" fontId="84" fillId="63" borderId="193" applyNumberFormat="0" applyAlignment="0" applyProtection="0"/>
    <xf numFmtId="0" fontId="26" fillId="73" borderId="163" applyNumberFormat="0" applyFont="0" applyAlignment="0" applyProtection="0"/>
    <xf numFmtId="169" fontId="84" fillId="63" borderId="193" applyNumberFormat="0" applyAlignment="0" applyProtection="0"/>
    <xf numFmtId="168" fontId="84" fillId="63" borderId="193" applyNumberFormat="0" applyAlignment="0" applyProtection="0"/>
    <xf numFmtId="0" fontId="26" fillId="73" borderId="163" applyNumberFormat="0" applyFont="0" applyAlignment="0" applyProtection="0"/>
    <xf numFmtId="168" fontId="84" fillId="63" borderId="193" applyNumberFormat="0" applyAlignment="0" applyProtection="0"/>
    <xf numFmtId="169" fontId="84" fillId="63" borderId="193" applyNumberFormat="0" applyAlignment="0" applyProtection="0"/>
    <xf numFmtId="0" fontId="26" fillId="73" borderId="163" applyNumberFormat="0" applyFont="0" applyAlignment="0" applyProtection="0"/>
    <xf numFmtId="168" fontId="84" fillId="63" borderId="193" applyNumberFormat="0" applyAlignment="0" applyProtection="0"/>
    <xf numFmtId="0" fontId="26" fillId="73" borderId="163" applyNumberFormat="0" applyFont="0" applyAlignment="0" applyProtection="0"/>
    <xf numFmtId="168" fontId="84" fillId="63" borderId="193" applyNumberFormat="0" applyAlignment="0" applyProtection="0"/>
    <xf numFmtId="0" fontId="26" fillId="73" borderId="163" applyNumberFormat="0" applyFont="0" applyAlignment="0" applyProtection="0"/>
    <xf numFmtId="169" fontId="84" fillId="63" borderId="193" applyNumberFormat="0" applyAlignment="0" applyProtection="0"/>
    <xf numFmtId="168" fontId="84" fillId="63" borderId="193" applyNumberFormat="0" applyAlignment="0" applyProtection="0"/>
    <xf numFmtId="0" fontId="26" fillId="73" borderId="163" applyNumberFormat="0" applyFont="0" applyAlignment="0" applyProtection="0"/>
    <xf numFmtId="168" fontId="84" fillId="63" borderId="193" applyNumberFormat="0" applyAlignment="0" applyProtection="0"/>
    <xf numFmtId="169" fontId="84" fillId="63" borderId="193" applyNumberFormat="0" applyAlignment="0" applyProtection="0"/>
    <xf numFmtId="0" fontId="26" fillId="73" borderId="163" applyNumberFormat="0" applyFont="0" applyAlignment="0" applyProtection="0"/>
    <xf numFmtId="168" fontId="84" fillId="63" borderId="193" applyNumberFormat="0" applyAlignment="0" applyProtection="0"/>
    <xf numFmtId="0" fontId="26" fillId="73" borderId="163" applyNumberFormat="0" applyFont="0" applyAlignment="0" applyProtection="0"/>
    <xf numFmtId="0" fontId="82" fillId="63" borderId="193" applyNumberFormat="0" applyAlignment="0" applyProtection="0"/>
    <xf numFmtId="0" fontId="26" fillId="73" borderId="163" applyNumberFormat="0" applyFont="0" applyAlignment="0" applyProtection="0"/>
    <xf numFmtId="0" fontId="82" fillId="63" borderId="193" applyNumberFormat="0" applyAlignment="0" applyProtection="0"/>
    <xf numFmtId="0" fontId="82" fillId="63" borderId="193" applyNumberFormat="0" applyAlignment="0" applyProtection="0"/>
    <xf numFmtId="0" fontId="26" fillId="73" borderId="163" applyNumberFormat="0" applyFont="0" applyAlignment="0" applyProtection="0"/>
    <xf numFmtId="0" fontId="82" fillId="63" borderId="193" applyNumberFormat="0" applyAlignment="0" applyProtection="0"/>
    <xf numFmtId="0" fontId="82" fillId="63" borderId="193" applyNumberFormat="0" applyAlignment="0" applyProtection="0"/>
    <xf numFmtId="0" fontId="26" fillId="73" borderId="163" applyNumberFormat="0" applyFont="0" applyAlignment="0" applyProtection="0"/>
    <xf numFmtId="0" fontId="82" fillId="63" borderId="193" applyNumberFormat="0" applyAlignment="0" applyProtection="0"/>
    <xf numFmtId="0" fontId="26" fillId="73" borderId="163" applyNumberFormat="0" applyFont="0" applyAlignment="0" applyProtection="0"/>
    <xf numFmtId="0" fontId="82" fillId="63" borderId="193" applyNumberFormat="0" applyAlignment="0" applyProtection="0"/>
    <xf numFmtId="0" fontId="26" fillId="73" borderId="163" applyNumberFormat="0" applyFont="0" applyAlignment="0" applyProtection="0"/>
    <xf numFmtId="0" fontId="82" fillId="63" borderId="193" applyNumberFormat="0" applyAlignment="0" applyProtection="0"/>
    <xf numFmtId="0" fontId="82" fillId="63" borderId="193" applyNumberFormat="0" applyAlignment="0" applyProtection="0"/>
    <xf numFmtId="0" fontId="26" fillId="73" borderId="163" applyNumberFormat="0" applyFont="0" applyAlignment="0" applyProtection="0"/>
    <xf numFmtId="0" fontId="82" fillId="63" borderId="193" applyNumberForma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82" fillId="63" borderId="193" applyNumberForma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6" fillId="73" borderId="163" applyNumberFormat="0" applyFont="0" applyAlignment="0" applyProtection="0"/>
    <xf numFmtId="0" fontId="2" fillId="73" borderId="163" applyNumberFormat="0" applyFont="0" applyAlignment="0" applyProtection="0"/>
    <xf numFmtId="0" fontId="2" fillId="73" borderId="163" applyNumberFormat="0" applyFont="0" applyAlignment="0" applyProtection="0"/>
    <xf numFmtId="0" fontId="82" fillId="63" borderId="193" applyNumberFormat="0" applyAlignment="0" applyProtection="0"/>
    <xf numFmtId="0" fontId="2" fillId="73" borderId="163" applyNumberFormat="0" applyFont="0" applyAlignment="0" applyProtection="0"/>
    <xf numFmtId="0" fontId="82" fillId="63" borderId="193" applyNumberFormat="0" applyAlignment="0" applyProtection="0"/>
    <xf numFmtId="0" fontId="2" fillId="73" borderId="163" applyNumberFormat="0" applyFont="0" applyAlignment="0" applyProtection="0"/>
    <xf numFmtId="0" fontId="82" fillId="63" borderId="193" applyNumberFormat="0" applyAlignment="0" applyProtection="0"/>
    <xf numFmtId="0" fontId="2" fillId="73" borderId="163" applyNumberFormat="0" applyFont="0" applyAlignment="0" applyProtection="0"/>
    <xf numFmtId="0" fontId="2" fillId="73" borderId="163" applyNumberFormat="0" applyFont="0" applyAlignment="0" applyProtection="0"/>
    <xf numFmtId="0" fontId="82" fillId="63" borderId="193" applyNumberFormat="0" applyAlignment="0" applyProtection="0"/>
    <xf numFmtId="0" fontId="82" fillId="63" borderId="193" applyNumberFormat="0" applyAlignment="0" applyProtection="0"/>
    <xf numFmtId="0" fontId="2" fillId="73" borderId="163" applyNumberFormat="0" applyFont="0" applyAlignment="0" applyProtection="0"/>
    <xf numFmtId="0" fontId="82" fillId="63" borderId="193" applyNumberFormat="0" applyAlignment="0" applyProtection="0"/>
    <xf numFmtId="0" fontId="2" fillId="73" borderId="163" applyNumberFormat="0" applyFont="0" applyAlignment="0" applyProtection="0"/>
    <xf numFmtId="0" fontId="2" fillId="73" borderId="163" applyNumberFormat="0" applyFont="0" applyAlignment="0" applyProtection="0"/>
    <xf numFmtId="0" fontId="82" fillId="63" borderId="193" applyNumberFormat="0" applyAlignment="0" applyProtection="0"/>
    <xf numFmtId="0" fontId="2" fillId="73" borderId="163" applyNumberFormat="0" applyFont="0" applyAlignment="0" applyProtection="0"/>
    <xf numFmtId="0" fontId="82" fillId="63" borderId="193" applyNumberFormat="0" applyAlignment="0" applyProtection="0"/>
    <xf numFmtId="0" fontId="2" fillId="73" borderId="163" applyNumberFormat="0" applyFont="0" applyAlignment="0" applyProtection="0"/>
    <xf numFmtId="0" fontId="82" fillId="63" borderId="193" applyNumberFormat="0" applyAlignment="0" applyProtection="0"/>
    <xf numFmtId="0" fontId="2" fillId="73" borderId="163" applyNumberFormat="0" applyFont="0" applyAlignment="0" applyProtection="0"/>
    <xf numFmtId="0" fontId="2" fillId="73" borderId="163" applyNumberFormat="0" applyFon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2" fillId="73" borderId="163" applyNumberFormat="0" applyFont="0" applyAlignment="0" applyProtection="0"/>
    <xf numFmtId="0" fontId="2" fillId="73" borderId="163" applyNumberFormat="0" applyFont="0" applyAlignment="0" applyProtection="0"/>
    <xf numFmtId="0" fontId="2" fillId="73" borderId="163" applyNumberFormat="0" applyFont="0" applyAlignment="0" applyProtection="0"/>
    <xf numFmtId="0" fontId="2" fillId="73" borderId="163" applyNumberFormat="0" applyFon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64" applyNumberFormat="0" applyAlignment="0" applyProtection="0"/>
    <xf numFmtId="0" fontId="82" fillId="63" borderId="193"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168" fontId="84"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168" fontId="84"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169" fontId="84"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93"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93"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93"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93"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93"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93"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93"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0" fontId="82" fillId="63" borderId="164" applyNumberFormat="0" applyAlignment="0" applyProtection="0"/>
    <xf numFmtId="168" fontId="84" fillId="63" borderId="164" applyNumberFormat="0" applyAlignment="0" applyProtection="0"/>
    <xf numFmtId="169" fontId="84" fillId="63" borderId="164" applyNumberFormat="0" applyAlignment="0" applyProtection="0"/>
    <xf numFmtId="168" fontId="84" fillId="63" borderId="164" applyNumberFormat="0" applyAlignment="0" applyProtection="0"/>
    <xf numFmtId="168" fontId="84" fillId="63" borderId="164" applyNumberFormat="0" applyAlignment="0" applyProtection="0"/>
    <xf numFmtId="169" fontId="84" fillId="63" borderId="164" applyNumberFormat="0" applyAlignment="0" applyProtection="0"/>
    <xf numFmtId="168" fontId="84" fillId="63" borderId="164" applyNumberFormat="0" applyAlignment="0" applyProtection="0"/>
    <xf numFmtId="168" fontId="84" fillId="63" borderId="164" applyNumberFormat="0" applyAlignment="0" applyProtection="0"/>
    <xf numFmtId="169" fontId="84" fillId="63" borderId="164" applyNumberFormat="0" applyAlignment="0" applyProtection="0"/>
    <xf numFmtId="168" fontId="84" fillId="63" borderId="164" applyNumberFormat="0" applyAlignment="0" applyProtection="0"/>
    <xf numFmtId="168" fontId="84" fillId="63" borderId="164" applyNumberFormat="0" applyAlignment="0" applyProtection="0"/>
    <xf numFmtId="169" fontId="84" fillId="63" borderId="164" applyNumberFormat="0" applyAlignment="0" applyProtection="0"/>
    <xf numFmtId="168" fontId="84" fillId="63" borderId="164" applyNumberFormat="0" applyAlignment="0" applyProtection="0"/>
    <xf numFmtId="0" fontId="82" fillId="63" borderId="164"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65"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168"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37" fillId="63" borderId="191" applyNumberFormat="0" applyAlignment="0" applyProtection="0"/>
    <xf numFmtId="168" fontId="39" fillId="63" borderId="191" applyNumberFormat="0" applyAlignment="0" applyProtection="0"/>
    <xf numFmtId="169" fontId="39" fillId="63" borderId="191" applyNumberFormat="0" applyAlignment="0" applyProtection="0"/>
    <xf numFmtId="0" fontId="46" fillId="0" borderId="165" applyNumberFormat="0" applyFill="0" applyAlignment="0" applyProtection="0"/>
    <xf numFmtId="168" fontId="39" fillId="63" borderId="191" applyNumberFormat="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68"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68"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69"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68" fontId="39" fillId="63" borderId="191" applyNumberFormat="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69" fontId="39" fillId="63" borderId="191" applyNumberFormat="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68" fontId="39" fillId="63" borderId="191" applyNumberFormat="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68" fontId="39" fillId="63" borderId="191" applyNumberFormat="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69" fontId="39" fillId="63" borderId="191" applyNumberFormat="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68" fontId="39" fillId="63" borderId="191" applyNumberFormat="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68" fontId="39" fillId="63" borderId="191" applyNumberFormat="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68" fontId="93" fillId="0" borderId="165" applyNumberFormat="0" applyFill="0" applyAlignment="0" applyProtection="0"/>
    <xf numFmtId="169" fontId="93" fillId="0" borderId="165" applyNumberFormat="0" applyFill="0" applyAlignment="0" applyProtection="0"/>
    <xf numFmtId="168" fontId="93" fillId="0" borderId="165" applyNumberFormat="0" applyFill="0" applyAlignment="0" applyProtection="0"/>
    <xf numFmtId="168" fontId="93" fillId="0" borderId="165" applyNumberFormat="0" applyFill="0" applyAlignment="0" applyProtection="0"/>
    <xf numFmtId="169" fontId="93" fillId="0" borderId="165" applyNumberFormat="0" applyFill="0" applyAlignment="0" applyProtection="0"/>
    <xf numFmtId="168" fontId="93" fillId="0" borderId="165" applyNumberFormat="0" applyFill="0" applyAlignment="0" applyProtection="0"/>
    <xf numFmtId="168" fontId="93" fillId="0" borderId="165" applyNumberFormat="0" applyFill="0" applyAlignment="0" applyProtection="0"/>
    <xf numFmtId="169" fontId="93" fillId="0" borderId="165" applyNumberFormat="0" applyFill="0" applyAlignment="0" applyProtection="0"/>
    <xf numFmtId="168" fontId="93" fillId="0" borderId="165" applyNumberFormat="0" applyFill="0" applyAlignment="0" applyProtection="0"/>
    <xf numFmtId="168" fontId="93" fillId="0" borderId="165" applyNumberFormat="0" applyFill="0" applyAlignment="0" applyProtection="0"/>
    <xf numFmtId="169" fontId="93" fillId="0" borderId="165" applyNumberFormat="0" applyFill="0" applyAlignment="0" applyProtection="0"/>
    <xf numFmtId="168" fontId="93" fillId="0" borderId="165" applyNumberFormat="0" applyFill="0" applyAlignment="0" applyProtection="0"/>
    <xf numFmtId="0" fontId="46" fillId="0" borderId="165" applyNumberFormat="0" applyFill="0" applyAlignment="0" applyProtection="0"/>
    <xf numFmtId="169" fontId="39"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65" fillId="42" borderId="191" applyNumberFormat="0" applyAlignment="0" applyProtection="0"/>
    <xf numFmtId="0" fontId="82" fillId="63" borderId="193" applyNumberFormat="0" applyAlignment="0" applyProtection="0"/>
    <xf numFmtId="0" fontId="82" fillId="63" borderId="193" applyNumberFormat="0" applyAlignment="0" applyProtection="0"/>
    <xf numFmtId="0" fontId="46" fillId="0" borderId="172" applyNumberFormat="0" applyFill="0" applyAlignment="0" applyProtection="0"/>
    <xf numFmtId="168" fontId="93" fillId="0" borderId="172" applyNumberFormat="0" applyFill="0" applyAlignment="0" applyProtection="0"/>
    <xf numFmtId="169" fontId="93" fillId="0" borderId="172" applyNumberFormat="0" applyFill="0" applyAlignment="0" applyProtection="0"/>
    <xf numFmtId="168" fontId="93" fillId="0" borderId="172" applyNumberFormat="0" applyFill="0" applyAlignment="0" applyProtection="0"/>
    <xf numFmtId="168" fontId="93" fillId="0" borderId="172" applyNumberFormat="0" applyFill="0" applyAlignment="0" applyProtection="0"/>
    <xf numFmtId="169" fontId="93" fillId="0" borderId="172" applyNumberFormat="0" applyFill="0" applyAlignment="0" applyProtection="0"/>
    <xf numFmtId="168" fontId="93" fillId="0" borderId="172" applyNumberFormat="0" applyFill="0" applyAlignment="0" applyProtection="0"/>
    <xf numFmtId="168" fontId="93" fillId="0" borderId="172" applyNumberFormat="0" applyFill="0" applyAlignment="0" applyProtection="0"/>
    <xf numFmtId="169" fontId="93" fillId="0" borderId="172" applyNumberFormat="0" applyFill="0" applyAlignment="0" applyProtection="0"/>
    <xf numFmtId="168" fontId="93" fillId="0" borderId="172" applyNumberFormat="0" applyFill="0" applyAlignment="0" applyProtection="0"/>
    <xf numFmtId="168" fontId="93" fillId="0" borderId="172" applyNumberFormat="0" applyFill="0" applyAlignment="0" applyProtection="0"/>
    <xf numFmtId="169" fontId="93" fillId="0" borderId="172" applyNumberFormat="0" applyFill="0" applyAlignment="0" applyProtection="0"/>
    <xf numFmtId="168" fontId="93"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169" fontId="93"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168" fontId="93"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168" fontId="93"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0" fontId="46" fillId="0" borderId="172" applyNumberFormat="0" applyFill="0" applyAlignment="0" applyProtection="0"/>
    <xf numFmtId="188" fontId="2" fillId="69" borderId="167" applyFont="0">
      <alignment horizontal="right" vertical="center"/>
    </xf>
    <xf numFmtId="3" fontId="2" fillId="69" borderId="167" applyFont="0">
      <alignment horizontal="right" vertical="center"/>
    </xf>
    <xf numFmtId="0" fontId="82" fillId="63" borderId="171" applyNumberFormat="0" applyAlignment="0" applyProtection="0"/>
    <xf numFmtId="168" fontId="84" fillId="63" borderId="171" applyNumberFormat="0" applyAlignment="0" applyProtection="0"/>
    <xf numFmtId="169" fontId="84" fillId="63" borderId="171" applyNumberFormat="0" applyAlignment="0" applyProtection="0"/>
    <xf numFmtId="168" fontId="84" fillId="63" borderId="171" applyNumberFormat="0" applyAlignment="0" applyProtection="0"/>
    <xf numFmtId="168" fontId="84" fillId="63" borderId="171" applyNumberFormat="0" applyAlignment="0" applyProtection="0"/>
    <xf numFmtId="169" fontId="84" fillId="63" borderId="171" applyNumberFormat="0" applyAlignment="0" applyProtection="0"/>
    <xf numFmtId="168" fontId="84" fillId="63" borderId="171" applyNumberFormat="0" applyAlignment="0" applyProtection="0"/>
    <xf numFmtId="168" fontId="84" fillId="63" borderId="171" applyNumberFormat="0" applyAlignment="0" applyProtection="0"/>
    <xf numFmtId="169" fontId="84" fillId="63" borderId="171" applyNumberFormat="0" applyAlignment="0" applyProtection="0"/>
    <xf numFmtId="168" fontId="84" fillId="63" borderId="171" applyNumberFormat="0" applyAlignment="0" applyProtection="0"/>
    <xf numFmtId="168" fontId="84" fillId="63" borderId="171" applyNumberFormat="0" applyAlignment="0" applyProtection="0"/>
    <xf numFmtId="169" fontId="84" fillId="63" borderId="171" applyNumberFormat="0" applyAlignment="0" applyProtection="0"/>
    <xf numFmtId="168" fontId="84"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169" fontId="84"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168" fontId="84"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168" fontId="84"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0" fontId="82" fillId="63" borderId="171" applyNumberFormat="0" applyAlignment="0" applyProtection="0"/>
    <xf numFmtId="3" fontId="2" fillId="74" borderId="167" applyFont="0">
      <alignment horizontal="right" vertical="center"/>
      <protection locked="0"/>
    </xf>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 fillId="73" borderId="170" applyNumberFormat="0" applyFont="0" applyAlignment="0" applyProtection="0"/>
    <xf numFmtId="0" fontId="26" fillId="73" borderId="170" applyNumberFormat="0" applyFont="0" applyAlignment="0" applyProtection="0"/>
    <xf numFmtId="0" fontId="2" fillId="73" borderId="170" applyNumberFormat="0" applyFont="0" applyAlignment="0" applyProtection="0"/>
    <xf numFmtId="0" fontId="2"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0" fontId="26" fillId="73" borderId="170" applyNumberFormat="0" applyFont="0" applyAlignment="0" applyProtection="0"/>
    <xf numFmtId="3" fontId="2" fillId="71" borderId="167" applyFont="0">
      <alignment horizontal="right" vertical="center"/>
      <protection locked="0"/>
    </xf>
    <xf numFmtId="0" fontId="65" fillId="42" borderId="169" applyNumberFormat="0" applyAlignment="0" applyProtection="0"/>
    <xf numFmtId="168" fontId="67" fillId="42" borderId="169" applyNumberFormat="0" applyAlignment="0" applyProtection="0"/>
    <xf numFmtId="169" fontId="67" fillId="42" borderId="169" applyNumberFormat="0" applyAlignment="0" applyProtection="0"/>
    <xf numFmtId="168" fontId="67" fillId="42" borderId="169" applyNumberFormat="0" applyAlignment="0" applyProtection="0"/>
    <xf numFmtId="168" fontId="67" fillId="42" borderId="169" applyNumberFormat="0" applyAlignment="0" applyProtection="0"/>
    <xf numFmtId="169" fontId="67" fillId="42" borderId="169" applyNumberFormat="0" applyAlignment="0" applyProtection="0"/>
    <xf numFmtId="168" fontId="67" fillId="42" borderId="169" applyNumberFormat="0" applyAlignment="0" applyProtection="0"/>
    <xf numFmtId="168" fontId="67" fillId="42" borderId="169" applyNumberFormat="0" applyAlignment="0" applyProtection="0"/>
    <xf numFmtId="169" fontId="67" fillId="42" borderId="169" applyNumberFormat="0" applyAlignment="0" applyProtection="0"/>
    <xf numFmtId="168" fontId="67" fillId="42" borderId="169" applyNumberFormat="0" applyAlignment="0" applyProtection="0"/>
    <xf numFmtId="168" fontId="67" fillId="42" borderId="169" applyNumberFormat="0" applyAlignment="0" applyProtection="0"/>
    <xf numFmtId="169" fontId="67" fillId="42" borderId="169" applyNumberFormat="0" applyAlignment="0" applyProtection="0"/>
    <xf numFmtId="168" fontId="67"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169" fontId="67"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168" fontId="67"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168" fontId="67"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65" fillId="42" borderId="169" applyNumberFormat="0" applyAlignment="0" applyProtection="0"/>
    <xf numFmtId="0" fontId="2" fillId="70" borderId="168" applyNumberFormat="0" applyFont="0" applyBorder="0" applyProtection="0">
      <alignment horizontal="left" vertical="center"/>
    </xf>
    <xf numFmtId="9" fontId="2" fillId="70" borderId="167" applyFont="0" applyProtection="0">
      <alignment horizontal="right" vertical="center"/>
    </xf>
    <xf numFmtId="3" fontId="2" fillId="70" borderId="167" applyFont="0" applyProtection="0">
      <alignment horizontal="right" vertical="center"/>
    </xf>
    <xf numFmtId="0" fontId="61" fillId="69" borderId="168" applyFont="0" applyBorder="0">
      <alignment horizontal="center" wrapText="1"/>
    </xf>
    <xf numFmtId="168" fontId="53" fillId="0" borderId="166">
      <alignment horizontal="left" vertical="center"/>
    </xf>
    <xf numFmtId="0" fontId="53" fillId="0" borderId="166">
      <alignment horizontal="left" vertical="center"/>
    </xf>
    <xf numFmtId="0" fontId="53" fillId="0" borderId="166">
      <alignment horizontal="left" vertical="center"/>
    </xf>
    <xf numFmtId="0" fontId="2" fillId="68" borderId="167" applyNumberFormat="0" applyFont="0" applyBorder="0" applyProtection="0">
      <alignment horizontal="center" vertical="center"/>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7" fillId="63" borderId="169" applyNumberFormat="0" applyAlignment="0" applyProtection="0"/>
    <xf numFmtId="168" fontId="39" fillId="63" borderId="169" applyNumberFormat="0" applyAlignment="0" applyProtection="0"/>
    <xf numFmtId="169" fontId="39" fillId="63" borderId="169" applyNumberFormat="0" applyAlignment="0" applyProtection="0"/>
    <xf numFmtId="168" fontId="39" fillId="63" borderId="169" applyNumberFormat="0" applyAlignment="0" applyProtection="0"/>
    <xf numFmtId="168" fontId="39" fillId="63" borderId="169" applyNumberFormat="0" applyAlignment="0" applyProtection="0"/>
    <xf numFmtId="169" fontId="39" fillId="63" borderId="169" applyNumberFormat="0" applyAlignment="0" applyProtection="0"/>
    <xf numFmtId="168" fontId="39" fillId="63" borderId="169" applyNumberFormat="0" applyAlignment="0" applyProtection="0"/>
    <xf numFmtId="168" fontId="39" fillId="63" borderId="169" applyNumberFormat="0" applyAlignment="0" applyProtection="0"/>
    <xf numFmtId="169" fontId="39" fillId="63" borderId="169" applyNumberFormat="0" applyAlignment="0" applyProtection="0"/>
    <xf numFmtId="168" fontId="39" fillId="63" borderId="169" applyNumberFormat="0" applyAlignment="0" applyProtection="0"/>
    <xf numFmtId="168" fontId="39" fillId="63" borderId="169" applyNumberFormat="0" applyAlignment="0" applyProtection="0"/>
    <xf numFmtId="169" fontId="39" fillId="63" borderId="169" applyNumberFormat="0" applyAlignment="0" applyProtection="0"/>
    <xf numFmtId="168" fontId="39"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169" fontId="39"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168" fontId="39"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168" fontId="39"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37" fillId="63" borderId="169" applyNumberFormat="0" applyAlignment="0" applyProtection="0"/>
    <xf numFmtId="0" fontId="65" fillId="42" borderId="191"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75"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65" fillId="42" borderId="173" applyNumberForma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37" fillId="63" borderId="173"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37" fillId="63" borderId="173" applyNumberFormat="0" applyAlignment="0" applyProtection="0"/>
    <xf numFmtId="0" fontId="26" fillId="73" borderId="174" applyNumberFormat="0" applyFont="0" applyAlignment="0" applyProtection="0"/>
    <xf numFmtId="0" fontId="37" fillId="63" borderId="173" applyNumberFormat="0" applyAlignment="0" applyProtection="0"/>
    <xf numFmtId="0" fontId="26" fillId="73" borderId="174" applyNumberFormat="0" applyFont="0" applyAlignment="0" applyProtection="0"/>
    <xf numFmtId="0" fontId="37" fillId="63" borderId="173" applyNumberFormat="0" applyAlignment="0" applyProtection="0"/>
    <xf numFmtId="168" fontId="39" fillId="63" borderId="173" applyNumberFormat="0" applyAlignment="0" applyProtection="0"/>
    <xf numFmtId="0" fontId="26" fillId="73" borderId="174" applyNumberFormat="0" applyFont="0" applyAlignment="0" applyProtection="0"/>
    <xf numFmtId="0" fontId="37" fillId="63" borderId="173" applyNumberFormat="0" applyAlignment="0" applyProtection="0"/>
    <xf numFmtId="0" fontId="37" fillId="63" borderId="173" applyNumberFormat="0" applyAlignment="0" applyProtection="0"/>
    <xf numFmtId="0" fontId="26" fillId="73" borderId="174" applyNumberFormat="0" applyFont="0" applyAlignment="0" applyProtection="0"/>
    <xf numFmtId="0" fontId="37" fillId="63" borderId="173" applyNumberFormat="0" applyAlignment="0" applyProtection="0"/>
    <xf numFmtId="0" fontId="26" fillId="73" borderId="174" applyNumberFormat="0" applyFont="0" applyAlignment="0" applyProtection="0"/>
    <xf numFmtId="168" fontId="39" fillId="63" borderId="173" applyNumberFormat="0" applyAlignment="0" applyProtection="0"/>
    <xf numFmtId="0" fontId="37" fillId="63" borderId="173" applyNumberFormat="0" applyAlignment="0" applyProtection="0"/>
    <xf numFmtId="0" fontId="26" fillId="73" borderId="174" applyNumberFormat="0" applyFont="0" applyAlignment="0" applyProtection="0"/>
    <xf numFmtId="0" fontId="37" fillId="63" borderId="173" applyNumberFormat="0" applyAlignment="0" applyProtection="0"/>
    <xf numFmtId="0" fontId="37" fillId="63" borderId="173" applyNumberFormat="0" applyAlignment="0" applyProtection="0"/>
    <xf numFmtId="0" fontId="26" fillId="73" borderId="174" applyNumberFormat="0" applyFont="0" applyAlignment="0" applyProtection="0"/>
    <xf numFmtId="0" fontId="37" fillId="63" borderId="173" applyNumberFormat="0" applyAlignment="0" applyProtection="0"/>
    <xf numFmtId="0" fontId="26" fillId="73" borderId="174" applyNumberFormat="0" applyFont="0" applyAlignment="0" applyProtection="0"/>
    <xf numFmtId="0" fontId="37" fillId="63" borderId="173" applyNumberFormat="0" applyAlignment="0" applyProtection="0"/>
    <xf numFmtId="0" fontId="26" fillId="73" borderId="174" applyNumberFormat="0" applyFont="0" applyAlignment="0" applyProtection="0"/>
    <xf numFmtId="0" fontId="37" fillId="63" borderId="173" applyNumberFormat="0" applyAlignment="0" applyProtection="0"/>
    <xf numFmtId="0" fontId="37" fillId="63" borderId="173"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37" fillId="63" borderId="173" applyNumberForma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37" fillId="63" borderId="173"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37" fillId="63" borderId="173" applyNumberForma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37" fillId="63" borderId="173"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169" fontId="39" fillId="63" borderId="173"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37" fillId="63" borderId="173"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37" fillId="63" borderId="173" applyNumberFormat="0" applyAlignment="0" applyProtection="0"/>
    <xf numFmtId="0" fontId="26" fillId="73" borderId="174" applyNumberFormat="0" applyFon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9"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9"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2" fillId="68" borderId="167" applyNumberFormat="0" applyFont="0" applyBorder="0" applyProtection="0">
      <alignment horizontal="center" vertical="center"/>
    </xf>
    <xf numFmtId="0" fontId="53" fillId="0" borderId="166">
      <alignment horizontal="left" vertical="center"/>
    </xf>
    <xf numFmtId="0" fontId="53" fillId="0" borderId="166">
      <alignment horizontal="left" vertical="center"/>
    </xf>
    <xf numFmtId="168" fontId="53" fillId="0" borderId="166">
      <alignment horizontal="left" vertical="center"/>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2" fillId="68" borderId="167" applyNumberFormat="0" applyFont="0" applyBorder="0" applyProtection="0">
      <alignment horizontal="center" vertical="center"/>
    </xf>
    <xf numFmtId="0" fontId="53" fillId="0" borderId="166">
      <alignment horizontal="left" vertical="center"/>
    </xf>
    <xf numFmtId="0" fontId="53" fillId="0" borderId="166">
      <alignment horizontal="left" vertical="center"/>
    </xf>
    <xf numFmtId="168" fontId="53" fillId="0" borderId="166">
      <alignment horizontal="left" vertical="center"/>
    </xf>
    <xf numFmtId="0" fontId="61" fillId="69" borderId="168" applyFont="0" applyBorder="0">
      <alignment horizontal="center" wrapText="1"/>
    </xf>
    <xf numFmtId="3" fontId="2" fillId="70" borderId="167" applyFont="0" applyProtection="0">
      <alignment horizontal="right" vertical="center"/>
    </xf>
    <xf numFmtId="9" fontId="2" fillId="70" borderId="167" applyFont="0" applyProtection="0">
      <alignment horizontal="right" vertical="center"/>
    </xf>
    <xf numFmtId="0" fontId="2" fillId="70" borderId="168" applyNumberFormat="0" applyFont="0" applyBorder="0" applyProtection="0">
      <alignment horizontal="left" vertical="center"/>
    </xf>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1" fillId="69" borderId="168" applyFont="0" applyBorder="0">
      <alignment horizontal="center" wrapText="1"/>
    </xf>
    <xf numFmtId="3" fontId="2" fillId="70" borderId="167" applyFont="0" applyProtection="0">
      <alignment horizontal="right" vertical="center"/>
    </xf>
    <xf numFmtId="9" fontId="2" fillId="70" borderId="167" applyFont="0" applyProtection="0">
      <alignment horizontal="right" vertical="center"/>
    </xf>
    <xf numFmtId="0" fontId="2" fillId="70" borderId="168" applyNumberFormat="0" applyFont="0" applyBorder="0" applyProtection="0">
      <alignment horizontal="left" vertical="center"/>
    </xf>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0" fontId="65" fillId="42" borderId="173" applyNumberFormat="0" applyAlignment="0" applyProtection="0"/>
    <xf numFmtId="3" fontId="2" fillId="71" borderId="167" applyFont="0">
      <alignment horizontal="right" vertical="center"/>
      <protection locked="0"/>
    </xf>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0" fontId="65" fillId="42" borderId="173" applyNumberFormat="0" applyAlignment="0" applyProtection="0"/>
    <xf numFmtId="3" fontId="2" fillId="71" borderId="167" applyFont="0">
      <alignment horizontal="right" vertical="center"/>
      <protection locked="0"/>
    </xf>
    <xf numFmtId="0" fontId="65"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3" fontId="2" fillId="71" borderId="167" applyFont="0">
      <alignment horizontal="right" vertical="center"/>
      <protection locked="0"/>
    </xf>
    <xf numFmtId="0" fontId="65"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2" fillId="70" borderId="168" applyNumberFormat="0" applyFont="0" applyBorder="0" applyProtection="0">
      <alignment horizontal="left" vertical="center"/>
    </xf>
    <xf numFmtId="9" fontId="2" fillId="70" borderId="167" applyFont="0" applyProtection="0">
      <alignment horizontal="right" vertical="center"/>
    </xf>
    <xf numFmtId="3" fontId="2" fillId="70" borderId="167" applyFont="0" applyProtection="0">
      <alignment horizontal="right" vertical="center"/>
    </xf>
    <xf numFmtId="0" fontId="61" fillId="69" borderId="168" applyFont="0" applyBorder="0">
      <alignment horizontal="center" wrapText="1"/>
    </xf>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53" fillId="0" borderId="166">
      <alignment horizontal="left" vertical="center"/>
    </xf>
    <xf numFmtId="0" fontId="53" fillId="0" borderId="166">
      <alignment horizontal="left" vertical="center"/>
    </xf>
    <xf numFmtId="0" fontId="53" fillId="0" borderId="166">
      <alignment horizontal="left" vertical="center"/>
    </xf>
    <xf numFmtId="0" fontId="2" fillId="68" borderId="167" applyNumberFormat="0" applyFont="0" applyBorder="0" applyProtection="0">
      <alignment horizontal="center" vertical="center"/>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7"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9"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9"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82" fillId="63" borderId="175" applyNumberFormat="0" applyAlignment="0" applyProtection="0"/>
    <xf numFmtId="0" fontId="2" fillId="73" borderId="174" applyNumberFormat="0" applyFont="0" applyAlignment="0" applyProtection="0"/>
    <xf numFmtId="0" fontId="2" fillId="73" borderId="174" applyNumberFormat="0" applyFont="0" applyAlignment="0" applyProtection="0"/>
    <xf numFmtId="0" fontId="82" fillId="63" borderId="175" applyNumberFormat="0" applyAlignment="0" applyProtection="0"/>
    <xf numFmtId="0" fontId="2" fillId="73" borderId="174" applyNumberFormat="0" applyFont="0" applyAlignment="0" applyProtection="0"/>
    <xf numFmtId="0" fontId="2" fillId="73" borderId="174" applyNumberFormat="0" applyFon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3" fontId="2" fillId="74" borderId="167" applyFont="0">
      <alignment horizontal="right" vertical="center"/>
      <protection locked="0"/>
    </xf>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3" fontId="2" fillId="69" borderId="167" applyFont="0">
      <alignment horizontal="right" vertical="center"/>
    </xf>
    <xf numFmtId="188" fontId="2" fillId="69" borderId="167" applyFont="0">
      <alignment horizontal="right" vertical="center"/>
    </xf>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46" fillId="0" borderId="176" applyNumberFormat="0" applyFill="0" applyAlignment="0" applyProtection="0"/>
    <xf numFmtId="0" fontId="26" fillId="73" borderId="174" applyNumberFormat="0" applyFon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26" fillId="73" borderId="174" applyNumberFormat="0" applyFon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26" fillId="73" borderId="174" applyNumberFormat="0" applyFon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26" fillId="73" borderId="174" applyNumberFormat="0" applyFon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26" fillId="73" borderId="174" applyNumberFormat="0" applyFon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26" fillId="73" borderId="174" applyNumberFormat="0" applyFon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2" fillId="73" borderId="174" applyNumberFormat="0" applyFon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65" fillId="42"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46"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88" fontId="2" fillId="69" borderId="167" applyFont="0">
      <alignment horizontal="right" vertical="center"/>
    </xf>
    <xf numFmtId="3" fontId="2" fillId="69" borderId="167" applyFont="0">
      <alignment horizontal="right" vertical="center"/>
    </xf>
    <xf numFmtId="0" fontId="82"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3" fontId="2" fillId="74" borderId="167" applyFont="0">
      <alignment horizontal="right" vertical="center"/>
      <protection locked="0"/>
    </xf>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3" fontId="2" fillId="71" borderId="167" applyFont="0">
      <alignment horizontal="right" vertical="center"/>
      <protection locked="0"/>
    </xf>
    <xf numFmtId="0" fontId="65"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2" fillId="70" borderId="168" applyNumberFormat="0" applyFont="0" applyBorder="0" applyProtection="0">
      <alignment horizontal="left" vertical="center"/>
    </xf>
    <xf numFmtId="9" fontId="2" fillId="70" borderId="167" applyFont="0" applyProtection="0">
      <alignment horizontal="right" vertical="center"/>
    </xf>
    <xf numFmtId="3" fontId="2" fillId="70" borderId="167" applyFont="0" applyProtection="0">
      <alignment horizontal="right" vertical="center"/>
    </xf>
    <xf numFmtId="0" fontId="61" fillId="69" borderId="168" applyFont="0" applyBorder="0">
      <alignment horizontal="center" wrapText="1"/>
    </xf>
    <xf numFmtId="168" fontId="53" fillId="0" borderId="166">
      <alignment horizontal="left" vertical="center"/>
    </xf>
    <xf numFmtId="0" fontId="53" fillId="0" borderId="166">
      <alignment horizontal="left" vertical="center"/>
    </xf>
    <xf numFmtId="0" fontId="53" fillId="0" borderId="166">
      <alignment horizontal="left" vertical="center"/>
    </xf>
    <xf numFmtId="0" fontId="2" fillId="68" borderId="167" applyNumberFormat="0" applyFont="0" applyBorder="0" applyProtection="0">
      <alignment horizontal="center" vertical="center"/>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7"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9"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2" fillId="73" borderId="174" applyNumberFormat="0" applyFont="0" applyAlignment="0" applyProtection="0"/>
    <xf numFmtId="0" fontId="2" fillId="73" borderId="174" applyNumberFormat="0" applyFont="0" applyAlignment="0" applyProtection="0"/>
    <xf numFmtId="3" fontId="2" fillId="74" borderId="167" applyFont="0">
      <alignment horizontal="right" vertical="center"/>
      <protection locked="0"/>
    </xf>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3" fontId="2" fillId="69" borderId="167" applyFont="0">
      <alignment horizontal="right" vertical="center"/>
    </xf>
    <xf numFmtId="188" fontId="2" fillId="69" borderId="167" applyFont="0">
      <alignment horizontal="right" vertical="center"/>
    </xf>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46" fillId="0" borderId="176" applyNumberFormat="0" applyFill="0" applyAlignment="0" applyProtection="0"/>
    <xf numFmtId="0" fontId="2" fillId="73" borderId="174" applyNumberFormat="0" applyFon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2" fillId="73" borderId="174" applyNumberFormat="0" applyFon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46"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88" fontId="2" fillId="69" borderId="167" applyFont="0">
      <alignment horizontal="right" vertical="center"/>
    </xf>
    <xf numFmtId="3" fontId="2" fillId="69" borderId="167" applyFont="0">
      <alignment horizontal="right" vertical="center"/>
    </xf>
    <xf numFmtId="0" fontId="82"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168" fontId="84" fillId="63" borderId="175" applyNumberFormat="0" applyAlignment="0" applyProtection="0"/>
    <xf numFmtId="169" fontId="84"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3" fontId="2" fillId="74" borderId="167" applyFont="0">
      <alignment horizontal="right" vertical="center"/>
      <protection locked="0"/>
    </xf>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3" fontId="2" fillId="71" borderId="167" applyFont="0">
      <alignment horizontal="right" vertical="center"/>
      <protection locked="0"/>
    </xf>
    <xf numFmtId="0" fontId="65"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2" fillId="70" borderId="168" applyNumberFormat="0" applyFont="0" applyBorder="0" applyProtection="0">
      <alignment horizontal="left" vertical="center"/>
    </xf>
    <xf numFmtId="9" fontId="2" fillId="70" borderId="167" applyFont="0" applyProtection="0">
      <alignment horizontal="right" vertical="center"/>
    </xf>
    <xf numFmtId="3" fontId="2" fillId="70" borderId="167" applyFont="0" applyProtection="0">
      <alignment horizontal="right" vertical="center"/>
    </xf>
    <xf numFmtId="0" fontId="61" fillId="69" borderId="168" applyFont="0" applyBorder="0">
      <alignment horizontal="center" wrapText="1"/>
    </xf>
    <xf numFmtId="168" fontId="53" fillId="0" borderId="166">
      <alignment horizontal="left" vertical="center"/>
    </xf>
    <xf numFmtId="0" fontId="53" fillId="0" borderId="166">
      <alignment horizontal="left" vertical="center"/>
    </xf>
    <xf numFmtId="0" fontId="53" fillId="0" borderId="166">
      <alignment horizontal="left" vertical="center"/>
    </xf>
    <xf numFmtId="0" fontId="2" fillId="68" borderId="167" applyNumberFormat="0" applyFont="0" applyBorder="0" applyProtection="0">
      <alignment horizontal="center" vertical="center"/>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7"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169"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3" fontId="2" fillId="70" borderId="167" applyFont="0" applyProtection="0">
      <alignment horizontal="right" vertical="center"/>
    </xf>
    <xf numFmtId="168" fontId="53" fillId="0" borderId="166">
      <alignment horizontal="left" vertical="center"/>
    </xf>
    <xf numFmtId="169"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3" fontId="2" fillId="74" borderId="167" applyFont="0">
      <alignment horizontal="right" vertical="center"/>
      <protection locked="0"/>
    </xf>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3" fontId="2" fillId="71" borderId="167" applyFont="0">
      <alignment horizontal="right" vertical="center"/>
      <protection locked="0"/>
    </xf>
    <xf numFmtId="0" fontId="65"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2" fillId="70" borderId="168" applyNumberFormat="0" applyFont="0" applyBorder="0" applyProtection="0">
      <alignment horizontal="left" vertical="center"/>
    </xf>
    <xf numFmtId="9" fontId="2" fillId="70" borderId="167" applyFont="0" applyProtection="0">
      <alignment horizontal="right" vertical="center"/>
    </xf>
    <xf numFmtId="3" fontId="2" fillId="70" borderId="167" applyFont="0" applyProtection="0">
      <alignment horizontal="right" vertical="center"/>
    </xf>
    <xf numFmtId="0" fontId="61" fillId="69" borderId="168" applyFont="0" applyBorder="0">
      <alignment horizontal="center" wrapText="1"/>
    </xf>
    <xf numFmtId="168" fontId="53" fillId="0" borderId="166">
      <alignment horizontal="left" vertical="center"/>
    </xf>
    <xf numFmtId="0" fontId="53" fillId="0" borderId="166">
      <alignment horizontal="left" vertical="center"/>
    </xf>
    <xf numFmtId="0" fontId="53" fillId="0" borderId="166">
      <alignment horizontal="left" vertical="center"/>
    </xf>
    <xf numFmtId="0" fontId="2" fillId="68" borderId="167" applyNumberFormat="0" applyFont="0" applyBorder="0" applyProtection="0">
      <alignment horizontal="center" vertical="center"/>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5" fillId="0" borderId="167" applyNumberFormat="0" applyAlignment="0">
      <alignment horizontal="right"/>
      <protection locked="0"/>
    </xf>
    <xf numFmtId="0" fontId="37"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9"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46" fillId="0" borderId="176" applyNumberFormat="0" applyFill="0" applyAlignment="0" applyProtection="0"/>
    <xf numFmtId="168" fontId="53" fillId="0" borderId="166">
      <alignment horizontal="left" vertical="center"/>
    </xf>
    <xf numFmtId="0" fontId="53" fillId="0" borderId="166">
      <alignment horizontal="left" vertical="center"/>
    </xf>
    <xf numFmtId="0" fontId="53" fillId="0" borderId="166">
      <alignment horizontal="left" vertical="center"/>
    </xf>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26" fillId="73" borderId="147" applyNumberFormat="0" applyFont="0" applyAlignment="0" applyProtection="0"/>
    <xf numFmtId="0" fontId="46" fillId="0" borderId="176" applyNumberFormat="0" applyFill="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168" fontId="93" fillId="0" borderId="176" applyNumberFormat="0" applyFill="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46" fillId="0" borderId="176" applyNumberFormat="0" applyFill="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46" fillId="0" borderId="176" applyNumberFormat="0" applyFill="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 fillId="73" borderId="147" applyNumberFormat="0" applyFont="0" applyAlignment="0" applyProtection="0"/>
    <xf numFmtId="0" fontId="26" fillId="73" borderId="147" applyNumberFormat="0" applyFont="0" applyAlignment="0" applyProtection="0"/>
    <xf numFmtId="0" fontId="46" fillId="0" borderId="176" applyNumberFormat="0" applyFill="0" applyAlignment="0" applyProtection="0"/>
    <xf numFmtId="0" fontId="26" fillId="73" borderId="147" applyNumberFormat="0" applyFont="0" applyAlignment="0" applyProtection="0"/>
    <xf numFmtId="0" fontId="26" fillId="73" borderId="147" applyNumberFormat="0" applyFont="0" applyAlignment="0" applyProtection="0"/>
    <xf numFmtId="0" fontId="2" fillId="73" borderId="147" applyNumberFormat="0" applyFont="0" applyAlignment="0" applyProtection="0"/>
    <xf numFmtId="0" fontId="2" fillId="73" borderId="147" applyNumberFormat="0" applyFont="0" applyAlignment="0" applyProtection="0"/>
    <xf numFmtId="0" fontId="26" fillId="73" borderId="147" applyNumberFormat="0" applyFont="0" applyAlignment="0" applyProtection="0"/>
    <xf numFmtId="0" fontId="2"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46" fillId="0" borderId="176" applyNumberFormat="0" applyFill="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 fillId="73" borderId="147" applyNumberFormat="0" applyFont="0" applyAlignment="0" applyProtection="0"/>
    <xf numFmtId="0" fontId="46" fillId="0" borderId="176" applyNumberFormat="0" applyFill="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82" fillId="63" borderId="175" applyNumberFormat="0" applyAlignment="0" applyProtection="0"/>
    <xf numFmtId="168" fontId="84" fillId="63" borderId="175" applyNumberFormat="0" applyAlignment="0" applyProtection="0"/>
    <xf numFmtId="0" fontId="26" fillId="73" borderId="147" applyNumberFormat="0" applyFont="0" applyAlignment="0" applyProtection="0"/>
    <xf numFmtId="169" fontId="84" fillId="63" borderId="175" applyNumberFormat="0" applyAlignment="0" applyProtection="0"/>
    <xf numFmtId="0" fontId="26" fillId="73" borderId="147" applyNumberFormat="0" applyFont="0" applyAlignment="0" applyProtection="0"/>
    <xf numFmtId="168" fontId="84" fillId="63" borderId="175" applyNumberFormat="0" applyAlignment="0" applyProtection="0"/>
    <xf numFmtId="0" fontId="26" fillId="73" borderId="147" applyNumberFormat="0" applyFont="0" applyAlignment="0" applyProtection="0"/>
    <xf numFmtId="168" fontId="84" fillId="63" borderId="175" applyNumberFormat="0" applyAlignment="0" applyProtection="0"/>
    <xf numFmtId="169" fontId="84" fillId="63" borderId="175" applyNumberFormat="0" applyAlignment="0" applyProtection="0"/>
    <xf numFmtId="0" fontId="26" fillId="73" borderId="147" applyNumberFormat="0" applyFont="0" applyAlignment="0" applyProtection="0"/>
    <xf numFmtId="168" fontId="84" fillId="63" borderId="175" applyNumberFormat="0" applyAlignment="0" applyProtection="0"/>
    <xf numFmtId="168" fontId="84" fillId="63" borderId="175" applyNumberFormat="0" applyAlignment="0" applyProtection="0"/>
    <xf numFmtId="0" fontId="26" fillId="73" borderId="147" applyNumberFormat="0" applyFont="0" applyAlignment="0" applyProtection="0"/>
    <xf numFmtId="169" fontId="84" fillId="63" borderId="175" applyNumberFormat="0" applyAlignment="0" applyProtection="0"/>
    <xf numFmtId="0" fontId="26" fillId="73" borderId="147" applyNumberFormat="0" applyFont="0" applyAlignment="0" applyProtection="0"/>
    <xf numFmtId="168" fontId="84" fillId="63" borderId="175" applyNumberFormat="0" applyAlignment="0" applyProtection="0"/>
    <xf numFmtId="0" fontId="26" fillId="73" borderId="147" applyNumberFormat="0" applyFont="0" applyAlignment="0" applyProtection="0"/>
    <xf numFmtId="168" fontId="84" fillId="63" borderId="175" applyNumberFormat="0" applyAlignment="0" applyProtection="0"/>
    <xf numFmtId="169" fontId="84" fillId="63" borderId="175" applyNumberFormat="0" applyAlignment="0" applyProtection="0"/>
    <xf numFmtId="0" fontId="26" fillId="73" borderId="147" applyNumberFormat="0" applyFont="0" applyAlignment="0" applyProtection="0"/>
    <xf numFmtId="168" fontId="84" fillId="63" borderId="175" applyNumberFormat="0" applyAlignment="0" applyProtection="0"/>
    <xf numFmtId="0" fontId="82" fillId="63" borderId="175" applyNumberFormat="0" applyAlignment="0" applyProtection="0"/>
    <xf numFmtId="0" fontId="26" fillId="73" borderId="147" applyNumberFormat="0" applyFont="0" applyAlignment="0" applyProtection="0"/>
    <xf numFmtId="0" fontId="82" fillId="63" borderId="175" applyNumberFormat="0" applyAlignment="0" applyProtection="0"/>
    <xf numFmtId="0" fontId="26" fillId="73" borderId="147" applyNumberFormat="0" applyFont="0" applyAlignment="0" applyProtection="0"/>
    <xf numFmtId="0" fontId="82" fillId="63" borderId="175" applyNumberFormat="0" applyAlignment="0" applyProtection="0"/>
    <xf numFmtId="0" fontId="26" fillId="73" borderId="147" applyNumberFormat="0" applyFont="0" applyAlignment="0" applyProtection="0"/>
    <xf numFmtId="0" fontId="82" fillId="63" borderId="175" applyNumberFormat="0" applyAlignment="0" applyProtection="0"/>
    <xf numFmtId="0" fontId="82" fillId="63" borderId="175" applyNumberFormat="0" applyAlignment="0" applyProtection="0"/>
    <xf numFmtId="0" fontId="26" fillId="73" borderId="147" applyNumberFormat="0" applyFont="0" applyAlignment="0" applyProtection="0"/>
    <xf numFmtId="0" fontId="82" fillId="63" borderId="175" applyNumberFormat="0" applyAlignment="0" applyProtection="0"/>
    <xf numFmtId="0" fontId="82" fillId="63" borderId="175" applyNumberFormat="0" applyAlignment="0" applyProtection="0"/>
    <xf numFmtId="0" fontId="26" fillId="73" borderId="147" applyNumberFormat="0" applyFont="0" applyAlignment="0" applyProtection="0"/>
    <xf numFmtId="0" fontId="82" fillId="63" borderId="175" applyNumberFormat="0" applyAlignment="0" applyProtection="0"/>
    <xf numFmtId="0" fontId="26" fillId="73" borderId="147" applyNumberFormat="0" applyFont="0" applyAlignment="0" applyProtection="0"/>
    <xf numFmtId="0" fontId="82" fillId="63" borderId="175" applyNumberFormat="0" applyAlignment="0" applyProtection="0"/>
    <xf numFmtId="0" fontId="26" fillId="73" borderId="147" applyNumberFormat="0" applyFont="0" applyAlignment="0" applyProtection="0"/>
    <xf numFmtId="0" fontId="82" fillId="63" borderId="175" applyNumberFormat="0" applyAlignment="0" applyProtection="0"/>
    <xf numFmtId="0" fontId="82" fillId="63" borderId="175" applyNumberFormat="0" applyAlignment="0" applyProtection="0"/>
    <xf numFmtId="0" fontId="26" fillId="73" borderId="147" applyNumberFormat="0" applyFont="0" applyAlignment="0" applyProtection="0"/>
    <xf numFmtId="0" fontId="82" fillId="63" borderId="175" applyNumberForma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82" fillId="63" borderId="175" applyNumberForma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6" fillId="73" borderId="147" applyNumberFormat="0" applyFont="0" applyAlignment="0" applyProtection="0"/>
    <xf numFmtId="0" fontId="2" fillId="73" borderId="147" applyNumberFormat="0" applyFont="0" applyAlignment="0" applyProtection="0"/>
    <xf numFmtId="0" fontId="2" fillId="73" borderId="147" applyNumberFormat="0" applyFont="0" applyAlignment="0" applyProtection="0"/>
    <xf numFmtId="0" fontId="82" fillId="63" borderId="175" applyNumberFormat="0" applyAlignment="0" applyProtection="0"/>
    <xf numFmtId="0" fontId="2" fillId="73" borderId="147" applyNumberFormat="0" applyFont="0" applyAlignment="0" applyProtection="0"/>
    <xf numFmtId="0" fontId="82" fillId="63" borderId="175" applyNumberFormat="0" applyAlignment="0" applyProtection="0"/>
    <xf numFmtId="0" fontId="2" fillId="73" borderId="147" applyNumberFormat="0" applyFont="0" applyAlignment="0" applyProtection="0"/>
    <xf numFmtId="0" fontId="82" fillId="63" borderId="175" applyNumberFormat="0" applyAlignment="0" applyProtection="0"/>
    <xf numFmtId="0" fontId="2" fillId="73" borderId="147" applyNumberFormat="0" applyFont="0" applyAlignment="0" applyProtection="0"/>
    <xf numFmtId="0" fontId="2" fillId="73" borderId="147" applyNumberFormat="0" applyFont="0" applyAlignment="0" applyProtection="0"/>
    <xf numFmtId="0" fontId="82" fillId="63" borderId="175" applyNumberFormat="0" applyAlignment="0" applyProtection="0"/>
    <xf numFmtId="0" fontId="82" fillId="63" borderId="175" applyNumberFormat="0" applyAlignment="0" applyProtection="0"/>
    <xf numFmtId="0" fontId="2" fillId="73" borderId="147" applyNumberFormat="0" applyFont="0" applyAlignment="0" applyProtection="0"/>
    <xf numFmtId="0" fontId="82" fillId="63" borderId="175" applyNumberFormat="0" applyAlignment="0" applyProtection="0"/>
    <xf numFmtId="0" fontId="2" fillId="73" borderId="147" applyNumberFormat="0" applyFont="0" applyAlignment="0" applyProtection="0"/>
    <xf numFmtId="0" fontId="2" fillId="73" borderId="147" applyNumberFormat="0" applyFont="0" applyAlignment="0" applyProtection="0"/>
    <xf numFmtId="0" fontId="82" fillId="63" borderId="175" applyNumberFormat="0" applyAlignment="0" applyProtection="0"/>
    <xf numFmtId="0" fontId="2" fillId="73" borderId="147" applyNumberFormat="0" applyFont="0" applyAlignment="0" applyProtection="0"/>
    <xf numFmtId="0" fontId="82" fillId="63" borderId="175" applyNumberFormat="0" applyAlignment="0" applyProtection="0"/>
    <xf numFmtId="0" fontId="2" fillId="73" borderId="147" applyNumberFormat="0" applyFont="0" applyAlignment="0" applyProtection="0"/>
    <xf numFmtId="0" fontId="82" fillId="63" borderId="175" applyNumberFormat="0" applyAlignment="0" applyProtection="0"/>
    <xf numFmtId="0" fontId="2" fillId="73" borderId="147" applyNumberFormat="0" applyFont="0" applyAlignment="0" applyProtection="0"/>
    <xf numFmtId="0" fontId="2" fillId="73" borderId="147" applyNumberFormat="0" applyFon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2" fillId="73" borderId="147" applyNumberFormat="0" applyFont="0" applyAlignment="0" applyProtection="0"/>
    <xf numFmtId="0" fontId="2" fillId="73" borderId="147" applyNumberFormat="0" applyFont="0" applyAlignment="0" applyProtection="0"/>
    <xf numFmtId="0" fontId="2" fillId="73" borderId="147" applyNumberFormat="0" applyFont="0" applyAlignment="0" applyProtection="0"/>
    <xf numFmtId="0" fontId="2" fillId="73" borderId="147" applyNumberFormat="0" applyFon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3" fontId="2" fillId="74" borderId="131" applyFont="0">
      <alignment horizontal="right" vertical="center"/>
      <protection locked="0"/>
    </xf>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48" applyNumberFormat="0" applyAlignment="0" applyProtection="0"/>
    <xf numFmtId="0" fontId="82" fillId="63" borderId="175"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168" fontId="84"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168" fontId="84"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169" fontId="84"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75"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75"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75"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75"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75"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75"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75"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0" fontId="82" fillId="63" borderId="148" applyNumberFormat="0" applyAlignment="0" applyProtection="0"/>
    <xf numFmtId="168" fontId="84" fillId="63" borderId="148" applyNumberFormat="0" applyAlignment="0" applyProtection="0"/>
    <xf numFmtId="169" fontId="84" fillId="63" borderId="148" applyNumberFormat="0" applyAlignment="0" applyProtection="0"/>
    <xf numFmtId="168" fontId="84" fillId="63" borderId="148" applyNumberFormat="0" applyAlignment="0" applyProtection="0"/>
    <xf numFmtId="168" fontId="84" fillId="63" borderId="148" applyNumberFormat="0" applyAlignment="0" applyProtection="0"/>
    <xf numFmtId="169" fontId="84" fillId="63" borderId="148" applyNumberFormat="0" applyAlignment="0" applyProtection="0"/>
    <xf numFmtId="168" fontId="84" fillId="63" borderId="148" applyNumberFormat="0" applyAlignment="0" applyProtection="0"/>
    <xf numFmtId="168" fontId="84" fillId="63" borderId="148" applyNumberFormat="0" applyAlignment="0" applyProtection="0"/>
    <xf numFmtId="169" fontId="84" fillId="63" borderId="148" applyNumberFormat="0" applyAlignment="0" applyProtection="0"/>
    <xf numFmtId="168" fontId="84" fillId="63" borderId="148" applyNumberFormat="0" applyAlignment="0" applyProtection="0"/>
    <xf numFmtId="168" fontId="84" fillId="63" borderId="148" applyNumberFormat="0" applyAlignment="0" applyProtection="0"/>
    <xf numFmtId="169" fontId="84" fillId="63" borderId="148" applyNumberFormat="0" applyAlignment="0" applyProtection="0"/>
    <xf numFmtId="168" fontId="84" fillId="63" borderId="148" applyNumberFormat="0" applyAlignment="0" applyProtection="0"/>
    <xf numFmtId="0" fontId="82" fillId="63" borderId="148"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65"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168"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3" fontId="2" fillId="69" borderId="131" applyFont="0">
      <alignment horizontal="right" vertical="center"/>
    </xf>
    <xf numFmtId="188" fontId="2" fillId="69" borderId="131" applyFont="0">
      <alignment horizontal="right" vertical="center"/>
    </xf>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37" fillId="63" borderId="173" applyNumberFormat="0" applyAlignment="0" applyProtection="0"/>
    <xf numFmtId="0" fontId="46" fillId="0" borderId="149" applyNumberFormat="0" applyFill="0" applyAlignment="0" applyProtection="0"/>
    <xf numFmtId="168" fontId="39" fillId="63" borderId="173" applyNumberFormat="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168" fontId="93"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168" fontId="93"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169" fontId="93"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169" fontId="39" fillId="63" borderId="173" applyNumberFormat="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168" fontId="39" fillId="63" borderId="173" applyNumberFormat="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168" fontId="39" fillId="63" borderId="173" applyNumberFormat="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169" fontId="39" fillId="63" borderId="173" applyNumberFormat="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168" fontId="39" fillId="63" borderId="173" applyNumberFormat="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168" fontId="39" fillId="63" borderId="173" applyNumberFormat="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169" fontId="39" fillId="63" borderId="173" applyNumberFormat="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0" fontId="46" fillId="0" borderId="149" applyNumberFormat="0" applyFill="0" applyAlignment="0" applyProtection="0"/>
    <xf numFmtId="168" fontId="93" fillId="0" borderId="149" applyNumberFormat="0" applyFill="0" applyAlignment="0" applyProtection="0"/>
    <xf numFmtId="169" fontId="93" fillId="0" borderId="149" applyNumberFormat="0" applyFill="0" applyAlignment="0" applyProtection="0"/>
    <xf numFmtId="168" fontId="93" fillId="0" borderId="149" applyNumberFormat="0" applyFill="0" applyAlignment="0" applyProtection="0"/>
    <xf numFmtId="168" fontId="93" fillId="0" borderId="149" applyNumberFormat="0" applyFill="0" applyAlignment="0" applyProtection="0"/>
    <xf numFmtId="169" fontId="93" fillId="0" borderId="149" applyNumberFormat="0" applyFill="0" applyAlignment="0" applyProtection="0"/>
    <xf numFmtId="168" fontId="93" fillId="0" borderId="149" applyNumberFormat="0" applyFill="0" applyAlignment="0" applyProtection="0"/>
    <xf numFmtId="168" fontId="93" fillId="0" borderId="149" applyNumberFormat="0" applyFill="0" applyAlignment="0" applyProtection="0"/>
    <xf numFmtId="169" fontId="93" fillId="0" borderId="149" applyNumberFormat="0" applyFill="0" applyAlignment="0" applyProtection="0"/>
    <xf numFmtId="168" fontId="93" fillId="0" borderId="149" applyNumberFormat="0" applyFill="0" applyAlignment="0" applyProtection="0"/>
    <xf numFmtId="168" fontId="93" fillId="0" borderId="149" applyNumberFormat="0" applyFill="0" applyAlignment="0" applyProtection="0"/>
    <xf numFmtId="169" fontId="93" fillId="0" borderId="149" applyNumberFormat="0" applyFill="0" applyAlignment="0" applyProtection="0"/>
    <xf numFmtId="168" fontId="93" fillId="0" borderId="149" applyNumberFormat="0" applyFill="0" applyAlignment="0" applyProtection="0"/>
    <xf numFmtId="0" fontId="46" fillId="0" borderId="149" applyNumberFormat="0" applyFill="0" applyAlignment="0" applyProtection="0"/>
    <xf numFmtId="168" fontId="39" fillId="63" borderId="173" applyNumberFormat="0" applyAlignment="0" applyProtection="0"/>
    <xf numFmtId="168" fontId="39" fillId="63" borderId="173" applyNumberFormat="0" applyAlignment="0" applyProtection="0"/>
    <xf numFmtId="169" fontId="39"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46" fillId="0" borderId="194" applyNumberFormat="0" applyFill="0" applyAlignment="0" applyProtection="0"/>
    <xf numFmtId="0" fontId="65" fillId="42" borderId="173" applyNumberFormat="0" applyAlignment="0" applyProtection="0"/>
    <xf numFmtId="0" fontId="65" fillId="42" borderId="191" applyNumberFormat="0" applyAlignment="0" applyProtection="0"/>
    <xf numFmtId="0" fontId="82" fillId="63" borderId="175" applyNumberFormat="0" applyAlignment="0" applyProtection="0"/>
    <xf numFmtId="0" fontId="82" fillId="63" borderId="175" applyNumberFormat="0" applyAlignment="0" applyProtection="0"/>
    <xf numFmtId="0" fontId="46" fillId="0" borderId="154" applyNumberFormat="0" applyFill="0" applyAlignment="0" applyProtection="0"/>
    <xf numFmtId="168" fontId="93" fillId="0" borderId="154" applyNumberFormat="0" applyFill="0" applyAlignment="0" applyProtection="0"/>
    <xf numFmtId="169" fontId="93" fillId="0" borderId="154" applyNumberFormat="0" applyFill="0" applyAlignment="0" applyProtection="0"/>
    <xf numFmtId="168" fontId="93" fillId="0" borderId="154" applyNumberFormat="0" applyFill="0" applyAlignment="0" applyProtection="0"/>
    <xf numFmtId="168" fontId="93" fillId="0" borderId="154" applyNumberFormat="0" applyFill="0" applyAlignment="0" applyProtection="0"/>
    <xf numFmtId="169" fontId="93" fillId="0" borderId="154" applyNumberFormat="0" applyFill="0" applyAlignment="0" applyProtection="0"/>
    <xf numFmtId="168" fontId="93" fillId="0" borderId="154" applyNumberFormat="0" applyFill="0" applyAlignment="0" applyProtection="0"/>
    <xf numFmtId="168" fontId="93" fillId="0" borderId="154" applyNumberFormat="0" applyFill="0" applyAlignment="0" applyProtection="0"/>
    <xf numFmtId="169" fontId="93" fillId="0" borderId="154" applyNumberFormat="0" applyFill="0" applyAlignment="0" applyProtection="0"/>
    <xf numFmtId="168" fontId="93" fillId="0" borderId="154" applyNumberFormat="0" applyFill="0" applyAlignment="0" applyProtection="0"/>
    <xf numFmtId="168" fontId="93" fillId="0" borderId="154" applyNumberFormat="0" applyFill="0" applyAlignment="0" applyProtection="0"/>
    <xf numFmtId="169" fontId="93" fillId="0" borderId="154" applyNumberFormat="0" applyFill="0" applyAlignment="0" applyProtection="0"/>
    <xf numFmtId="168" fontId="93"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169" fontId="93"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168" fontId="93"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168" fontId="93"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188" fontId="2" fillId="69" borderId="131" applyFont="0">
      <alignment horizontal="right" vertical="center"/>
    </xf>
    <xf numFmtId="3" fontId="2" fillId="69" borderId="131" applyFont="0">
      <alignment horizontal="right" vertical="center"/>
    </xf>
    <xf numFmtId="0" fontId="82" fillId="63" borderId="153" applyNumberFormat="0" applyAlignment="0" applyProtection="0"/>
    <xf numFmtId="168" fontId="84" fillId="63" borderId="153" applyNumberFormat="0" applyAlignment="0" applyProtection="0"/>
    <xf numFmtId="169" fontId="84" fillId="63" borderId="153" applyNumberFormat="0" applyAlignment="0" applyProtection="0"/>
    <xf numFmtId="168" fontId="84" fillId="63" borderId="153" applyNumberFormat="0" applyAlignment="0" applyProtection="0"/>
    <xf numFmtId="168" fontId="84" fillId="63" borderId="153" applyNumberFormat="0" applyAlignment="0" applyProtection="0"/>
    <xf numFmtId="169" fontId="84" fillId="63" borderId="153" applyNumberFormat="0" applyAlignment="0" applyProtection="0"/>
    <xf numFmtId="168" fontId="84" fillId="63" borderId="153" applyNumberFormat="0" applyAlignment="0" applyProtection="0"/>
    <xf numFmtId="168" fontId="84" fillId="63" borderId="153" applyNumberFormat="0" applyAlignment="0" applyProtection="0"/>
    <xf numFmtId="169" fontId="84" fillId="63" borderId="153" applyNumberFormat="0" applyAlignment="0" applyProtection="0"/>
    <xf numFmtId="168" fontId="84" fillId="63" borderId="153" applyNumberFormat="0" applyAlignment="0" applyProtection="0"/>
    <xf numFmtId="168" fontId="84" fillId="63" borderId="153" applyNumberFormat="0" applyAlignment="0" applyProtection="0"/>
    <xf numFmtId="169" fontId="84" fillId="63" borderId="153" applyNumberFormat="0" applyAlignment="0" applyProtection="0"/>
    <xf numFmtId="168" fontId="84"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169" fontId="84"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168" fontId="84"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168" fontId="84"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3" fontId="2" fillId="74" borderId="131" applyFont="0">
      <alignment horizontal="right" vertical="center"/>
      <protection locked="0"/>
    </xf>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 fillId="73" borderId="152" applyNumberFormat="0" applyFont="0" applyAlignment="0" applyProtection="0"/>
    <xf numFmtId="0" fontId="26"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3" fontId="2" fillId="71" borderId="131" applyFont="0">
      <alignment horizontal="right" vertical="center"/>
      <protection locked="0"/>
    </xf>
    <xf numFmtId="0" fontId="65" fillId="42" borderId="151" applyNumberFormat="0" applyAlignment="0" applyProtection="0"/>
    <xf numFmtId="168" fontId="67" fillId="42" borderId="151" applyNumberFormat="0" applyAlignment="0" applyProtection="0"/>
    <xf numFmtId="169" fontId="67" fillId="42" borderId="151" applyNumberFormat="0" applyAlignment="0" applyProtection="0"/>
    <xf numFmtId="168" fontId="67" fillId="42" borderId="151" applyNumberFormat="0" applyAlignment="0" applyProtection="0"/>
    <xf numFmtId="168" fontId="67" fillId="42" borderId="151" applyNumberFormat="0" applyAlignment="0" applyProtection="0"/>
    <xf numFmtId="169" fontId="67" fillId="42" borderId="151" applyNumberFormat="0" applyAlignment="0" applyProtection="0"/>
    <xf numFmtId="168" fontId="67" fillId="42" borderId="151" applyNumberFormat="0" applyAlignment="0" applyProtection="0"/>
    <xf numFmtId="168" fontId="67" fillId="42" borderId="151" applyNumberFormat="0" applyAlignment="0" applyProtection="0"/>
    <xf numFmtId="169" fontId="67" fillId="42" borderId="151" applyNumberFormat="0" applyAlignment="0" applyProtection="0"/>
    <xf numFmtId="168" fontId="67" fillId="42" borderId="151" applyNumberFormat="0" applyAlignment="0" applyProtection="0"/>
    <xf numFmtId="168" fontId="67" fillId="42" borderId="151" applyNumberFormat="0" applyAlignment="0" applyProtection="0"/>
    <xf numFmtId="169" fontId="67" fillId="42" borderId="151" applyNumberFormat="0" applyAlignment="0" applyProtection="0"/>
    <xf numFmtId="168" fontId="67"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169" fontId="67"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168" fontId="67"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168" fontId="67"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2" fillId="70" borderId="134" applyNumberFormat="0" applyFont="0" applyBorder="0" applyProtection="0">
      <alignment horizontal="left" vertical="center"/>
    </xf>
    <xf numFmtId="9" fontId="2" fillId="70" borderId="131" applyFont="0" applyProtection="0">
      <alignment horizontal="right" vertical="center"/>
    </xf>
    <xf numFmtId="3" fontId="2" fillId="70" borderId="131" applyFont="0" applyProtection="0">
      <alignment horizontal="right" vertical="center"/>
    </xf>
    <xf numFmtId="0" fontId="61" fillId="69" borderId="134" applyFont="0" applyBorder="0">
      <alignment horizontal="center" wrapText="1"/>
    </xf>
    <xf numFmtId="168" fontId="53" fillId="0" borderId="150">
      <alignment horizontal="left" vertical="center"/>
    </xf>
    <xf numFmtId="0" fontId="53" fillId="0" borderId="150">
      <alignment horizontal="left" vertical="center"/>
    </xf>
    <xf numFmtId="0" fontId="53" fillId="0" borderId="150">
      <alignment horizontal="left" vertical="center"/>
    </xf>
    <xf numFmtId="0" fontId="2" fillId="68" borderId="131" applyNumberFormat="0" applyFont="0" applyBorder="0" applyProtection="0">
      <alignment horizontal="center" vertical="center"/>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7" fillId="63" borderId="151" applyNumberFormat="0" applyAlignment="0" applyProtection="0"/>
    <xf numFmtId="168" fontId="39" fillId="63" borderId="151" applyNumberFormat="0" applyAlignment="0" applyProtection="0"/>
    <xf numFmtId="169" fontId="39" fillId="63" borderId="151" applyNumberFormat="0" applyAlignment="0" applyProtection="0"/>
    <xf numFmtId="168" fontId="39" fillId="63" borderId="151" applyNumberFormat="0" applyAlignment="0" applyProtection="0"/>
    <xf numFmtId="168" fontId="39" fillId="63" borderId="151" applyNumberFormat="0" applyAlignment="0" applyProtection="0"/>
    <xf numFmtId="169" fontId="39" fillId="63" borderId="151" applyNumberFormat="0" applyAlignment="0" applyProtection="0"/>
    <xf numFmtId="168" fontId="39" fillId="63" borderId="151" applyNumberFormat="0" applyAlignment="0" applyProtection="0"/>
    <xf numFmtId="168" fontId="39" fillId="63" borderId="151" applyNumberFormat="0" applyAlignment="0" applyProtection="0"/>
    <xf numFmtId="169" fontId="39" fillId="63" borderId="151" applyNumberFormat="0" applyAlignment="0" applyProtection="0"/>
    <xf numFmtId="168" fontId="39" fillId="63" borderId="151" applyNumberFormat="0" applyAlignment="0" applyProtection="0"/>
    <xf numFmtId="168" fontId="39" fillId="63" borderId="151" applyNumberFormat="0" applyAlignment="0" applyProtection="0"/>
    <xf numFmtId="169" fontId="39" fillId="63" borderId="151" applyNumberFormat="0" applyAlignment="0" applyProtection="0"/>
    <xf numFmtId="168" fontId="39"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169" fontId="39"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168" fontId="39"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168" fontId="39"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65" fillId="42" borderId="173" applyNumberFormat="0" applyAlignment="0" applyProtection="0"/>
    <xf numFmtId="0" fontId="2" fillId="0" borderId="0"/>
    <xf numFmtId="0" fontId="26" fillId="73" borderId="174" applyNumberFormat="0" applyFont="0" applyAlignment="0" applyProtection="0"/>
    <xf numFmtId="0" fontId="37" fillId="63" borderId="173" applyNumberFormat="0" applyAlignment="0" applyProtection="0"/>
    <xf numFmtId="0" fontId="82" fillId="63" borderId="157" applyNumberForma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65" fillId="42" borderId="155" applyNumberForma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168" fontId="39"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0" fontId="37"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168" fontId="39" fillId="63" borderId="155" applyNumberFormat="0" applyAlignment="0" applyProtection="0"/>
    <xf numFmtId="0" fontId="37"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0" fontId="37"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0" fontId="37" fillId="63" borderId="155" applyNumberForma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37" fillId="63" borderId="155" applyNumberForma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169" fontId="39" fillId="63" borderId="155" applyNumberForma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37" fillId="63" borderId="155" applyNumberFormat="0" applyAlignment="0" applyProtection="0"/>
    <xf numFmtId="0" fontId="26" fillId="73" borderId="156" applyNumberFormat="0" applyFon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9"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9"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2" fillId="68" borderId="131" applyNumberFormat="0" applyFont="0" applyBorder="0" applyProtection="0">
      <alignment horizontal="center" vertical="center"/>
    </xf>
    <xf numFmtId="0" fontId="53" fillId="0" borderId="150">
      <alignment horizontal="left" vertical="center"/>
    </xf>
    <xf numFmtId="0" fontId="53" fillId="0" borderId="150">
      <alignment horizontal="left" vertical="center"/>
    </xf>
    <xf numFmtId="168" fontId="53" fillId="0" borderId="150">
      <alignment horizontal="left" vertical="center"/>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2" fillId="68" borderId="131" applyNumberFormat="0" applyFont="0" applyBorder="0" applyProtection="0">
      <alignment horizontal="center" vertical="center"/>
    </xf>
    <xf numFmtId="0" fontId="53" fillId="0" borderId="150">
      <alignment horizontal="left" vertical="center"/>
    </xf>
    <xf numFmtId="0" fontId="53" fillId="0" borderId="150">
      <alignment horizontal="left" vertical="center"/>
    </xf>
    <xf numFmtId="168" fontId="53" fillId="0" borderId="150">
      <alignment horizontal="left" vertical="center"/>
    </xf>
    <xf numFmtId="0" fontId="61" fillId="69" borderId="134" applyFont="0" applyBorder="0">
      <alignment horizontal="center" wrapText="1"/>
    </xf>
    <xf numFmtId="3" fontId="2" fillId="70" borderId="131" applyFont="0" applyProtection="0">
      <alignment horizontal="right" vertical="center"/>
    </xf>
    <xf numFmtId="9" fontId="2" fillId="70" borderId="131" applyFont="0" applyProtection="0">
      <alignment horizontal="right" vertical="center"/>
    </xf>
    <xf numFmtId="0" fontId="2" fillId="70" borderId="134" applyNumberFormat="0" applyFont="0" applyBorder="0" applyProtection="0">
      <alignment horizontal="left" vertical="center"/>
    </xf>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1" fillId="69" borderId="134" applyFont="0" applyBorder="0">
      <alignment horizontal="center" wrapText="1"/>
    </xf>
    <xf numFmtId="3" fontId="2" fillId="70" borderId="131" applyFont="0" applyProtection="0">
      <alignment horizontal="right" vertical="center"/>
    </xf>
    <xf numFmtId="9" fontId="2" fillId="70" borderId="131" applyFont="0" applyProtection="0">
      <alignment horizontal="right" vertical="center"/>
    </xf>
    <xf numFmtId="0" fontId="2" fillId="70" borderId="134" applyNumberFormat="0" applyFont="0" applyBorder="0" applyProtection="0">
      <alignment horizontal="left" vertical="center"/>
    </xf>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0" fontId="65" fillId="42" borderId="155" applyNumberFormat="0" applyAlignment="0" applyProtection="0"/>
    <xf numFmtId="3" fontId="2" fillId="71" borderId="131" applyFont="0">
      <alignment horizontal="right" vertical="center"/>
      <protection locked="0"/>
    </xf>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0" fontId="65" fillId="42" borderId="155" applyNumberFormat="0" applyAlignment="0" applyProtection="0"/>
    <xf numFmtId="3" fontId="2" fillId="71" borderId="131" applyFont="0">
      <alignment horizontal="right" vertical="center"/>
      <protection locked="0"/>
    </xf>
    <xf numFmtId="0" fontId="65"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3" fontId="2" fillId="71" borderId="131" applyFont="0">
      <alignment horizontal="right" vertical="center"/>
      <protection locked="0"/>
    </xf>
    <xf numFmtId="0" fontId="65"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2" fillId="70" borderId="134" applyNumberFormat="0" applyFont="0" applyBorder="0" applyProtection="0">
      <alignment horizontal="left" vertical="center"/>
    </xf>
    <xf numFmtId="9" fontId="2" fillId="70" borderId="131" applyFont="0" applyProtection="0">
      <alignment horizontal="right" vertical="center"/>
    </xf>
    <xf numFmtId="3" fontId="2" fillId="70" borderId="131" applyFont="0" applyProtection="0">
      <alignment horizontal="right" vertical="center"/>
    </xf>
    <xf numFmtId="0" fontId="61" fillId="69" borderId="134" applyFont="0" applyBorder="0">
      <alignment horizontal="center" wrapText="1"/>
    </xf>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53" fillId="0" borderId="150">
      <alignment horizontal="left" vertical="center"/>
    </xf>
    <xf numFmtId="0" fontId="53" fillId="0" borderId="150">
      <alignment horizontal="left" vertical="center"/>
    </xf>
    <xf numFmtId="0" fontId="53" fillId="0" borderId="150">
      <alignment horizontal="left" vertical="center"/>
    </xf>
    <xf numFmtId="0" fontId="2" fillId="68" borderId="131" applyNumberFormat="0" applyFont="0" applyBorder="0" applyProtection="0">
      <alignment horizontal="center" vertical="center"/>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7"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9"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9"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82" fillId="63" borderId="157" applyNumberFormat="0" applyAlignment="0" applyProtection="0"/>
    <xf numFmtId="0" fontId="2" fillId="73" borderId="156" applyNumberFormat="0" applyFont="0" applyAlignment="0" applyProtection="0"/>
    <xf numFmtId="0" fontId="2" fillId="73" borderId="156" applyNumberFormat="0" applyFont="0" applyAlignment="0" applyProtection="0"/>
    <xf numFmtId="0" fontId="82" fillId="63" borderId="157" applyNumberFormat="0" applyAlignment="0" applyProtection="0"/>
    <xf numFmtId="0" fontId="2" fillId="73" borderId="156" applyNumberFormat="0" applyFont="0" applyAlignment="0" applyProtection="0"/>
    <xf numFmtId="0" fontId="2" fillId="73" borderId="156" applyNumberFormat="0" applyFon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3" fontId="2" fillId="74" borderId="131" applyFont="0">
      <alignment horizontal="right" vertical="center"/>
      <protection locked="0"/>
    </xf>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9"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0" fontId="82" fillId="63" borderId="157" applyNumberFormat="0" applyAlignment="0" applyProtection="0"/>
    <xf numFmtId="169"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3" fontId="2" fillId="69" borderId="131" applyFont="0">
      <alignment horizontal="right" vertical="center"/>
    </xf>
    <xf numFmtId="188" fontId="2" fillId="69" borderId="131" applyFont="0">
      <alignment horizontal="right" vertical="center"/>
    </xf>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46" fillId="0" borderId="158" applyNumberFormat="0" applyFill="0" applyAlignment="0" applyProtection="0"/>
    <xf numFmtId="0" fontId="26" fillId="73" borderId="156" applyNumberFormat="0" applyFont="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9"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26" fillId="73" borderId="156" applyNumberFormat="0" applyFont="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26" fillId="73" borderId="156" applyNumberFormat="0" applyFont="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26" fillId="73" borderId="156" applyNumberFormat="0" applyFont="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26" fillId="73" borderId="156" applyNumberFormat="0" applyFont="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26" fillId="73" borderId="156" applyNumberFormat="0" applyFont="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2" fillId="73" borderId="156" applyNumberFormat="0" applyFont="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65" fillId="42"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82" fillId="63" borderId="157" applyNumberFormat="0" applyAlignment="0" applyProtection="0"/>
    <xf numFmtId="0" fontId="46"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9"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88" fontId="2" fillId="69" borderId="131" applyFont="0">
      <alignment horizontal="right" vertical="center"/>
    </xf>
    <xf numFmtId="3" fontId="2" fillId="69" borderId="131" applyFont="0">
      <alignment horizontal="right" vertical="center"/>
    </xf>
    <xf numFmtId="0" fontId="82"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9"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3" fontId="2" fillId="74" borderId="131" applyFont="0">
      <alignment horizontal="right" vertical="center"/>
      <protection locked="0"/>
    </xf>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3" fontId="2" fillId="71" borderId="131" applyFont="0">
      <alignment horizontal="right" vertical="center"/>
      <protection locked="0"/>
    </xf>
    <xf numFmtId="0" fontId="65"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2" fillId="70" borderId="134" applyNumberFormat="0" applyFont="0" applyBorder="0" applyProtection="0">
      <alignment horizontal="left" vertical="center"/>
    </xf>
    <xf numFmtId="9" fontId="2" fillId="70" borderId="131" applyFont="0" applyProtection="0">
      <alignment horizontal="right" vertical="center"/>
    </xf>
    <xf numFmtId="3" fontId="2" fillId="70" borderId="131" applyFont="0" applyProtection="0">
      <alignment horizontal="right" vertical="center"/>
    </xf>
    <xf numFmtId="0" fontId="61" fillId="69" borderId="134" applyFont="0" applyBorder="0">
      <alignment horizontal="center" wrapText="1"/>
    </xf>
    <xf numFmtId="168" fontId="53" fillId="0" borderId="150">
      <alignment horizontal="left" vertical="center"/>
    </xf>
    <xf numFmtId="0" fontId="53" fillId="0" borderId="150">
      <alignment horizontal="left" vertical="center"/>
    </xf>
    <xf numFmtId="0" fontId="53" fillId="0" borderId="150">
      <alignment horizontal="left" vertical="center"/>
    </xf>
    <xf numFmtId="0" fontId="2" fillId="68" borderId="131" applyNumberFormat="0" applyFont="0" applyBorder="0" applyProtection="0">
      <alignment horizontal="center" vertical="center"/>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7"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9"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2" fillId="73" borderId="156" applyNumberFormat="0" applyFont="0" applyAlignment="0" applyProtection="0"/>
    <xf numFmtId="0" fontId="2" fillId="0" borderId="0"/>
    <xf numFmtId="0" fontId="2" fillId="73" borderId="156" applyNumberFormat="0" applyFont="0" applyAlignment="0" applyProtection="0"/>
    <xf numFmtId="3" fontId="2" fillId="74" borderId="131" applyFont="0">
      <alignment horizontal="right" vertical="center"/>
      <protection locked="0"/>
    </xf>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9"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3" fontId="2" fillId="69" borderId="131" applyFont="0">
      <alignment horizontal="right" vertical="center"/>
    </xf>
    <xf numFmtId="188" fontId="2" fillId="69" borderId="131" applyFont="0">
      <alignment horizontal="right" vertical="center"/>
    </xf>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46" fillId="0" borderId="158" applyNumberFormat="0" applyFill="0" applyAlignment="0" applyProtection="0"/>
    <xf numFmtId="0" fontId="2" fillId="73" borderId="156" applyNumberFormat="0" applyFont="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9"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2" fillId="73" borderId="156" applyNumberFormat="0" applyFont="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9" fontId="84" fillId="63" borderId="157" applyNumberFormat="0" applyAlignment="0" applyProtection="0"/>
    <xf numFmtId="0" fontId="46"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9"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88" fontId="2" fillId="69" borderId="131" applyFont="0">
      <alignment horizontal="right" vertical="center"/>
    </xf>
    <xf numFmtId="3" fontId="2" fillId="69" borderId="131" applyFont="0">
      <alignment horizontal="right" vertical="center"/>
    </xf>
    <xf numFmtId="0" fontId="82"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9"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3" fontId="2" fillId="74" borderId="131" applyFont="0">
      <alignment horizontal="right" vertical="center"/>
      <protection locked="0"/>
    </xf>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3" fontId="2" fillId="71" borderId="131" applyFont="0">
      <alignment horizontal="right" vertical="center"/>
      <protection locked="0"/>
    </xf>
    <xf numFmtId="0" fontId="65"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2" fillId="70" borderId="134" applyNumberFormat="0" applyFont="0" applyBorder="0" applyProtection="0">
      <alignment horizontal="left" vertical="center"/>
    </xf>
    <xf numFmtId="9" fontId="2" fillId="70" borderId="131" applyFont="0" applyProtection="0">
      <alignment horizontal="right" vertical="center"/>
    </xf>
    <xf numFmtId="3" fontId="2" fillId="70" borderId="131" applyFont="0" applyProtection="0">
      <alignment horizontal="right" vertical="center"/>
    </xf>
    <xf numFmtId="0" fontId="61" fillId="69" borderId="134" applyFont="0" applyBorder="0">
      <alignment horizontal="center" wrapText="1"/>
    </xf>
    <xf numFmtId="168" fontId="53" fillId="0" borderId="150">
      <alignment horizontal="left" vertical="center"/>
    </xf>
    <xf numFmtId="0" fontId="53" fillId="0" borderId="150">
      <alignment horizontal="left" vertical="center"/>
    </xf>
    <xf numFmtId="0" fontId="53" fillId="0" borderId="150">
      <alignment horizontal="left" vertical="center"/>
    </xf>
    <xf numFmtId="0" fontId="2" fillId="68" borderId="131" applyNumberFormat="0" applyFont="0" applyBorder="0" applyProtection="0">
      <alignment horizontal="center" vertical="center"/>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7"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9"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2" fillId="73" borderId="156" applyNumberFormat="0" applyFont="0" applyAlignment="0" applyProtection="0"/>
    <xf numFmtId="3" fontId="2" fillId="74" borderId="131" applyFont="0">
      <alignment horizontal="right" vertical="center"/>
      <protection locked="0"/>
    </xf>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9"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9"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3" fontId="2" fillId="69" borderId="131" applyFont="0">
      <alignment horizontal="right" vertical="center"/>
    </xf>
    <xf numFmtId="188" fontId="2" fillId="69" borderId="131" applyFont="0">
      <alignment horizontal="right" vertical="center"/>
    </xf>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9"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46"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9"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88" fontId="2" fillId="69" borderId="131" applyFont="0">
      <alignment horizontal="right" vertical="center"/>
    </xf>
    <xf numFmtId="3" fontId="2" fillId="69" borderId="131" applyFont="0">
      <alignment horizontal="right" vertical="center"/>
    </xf>
    <xf numFmtId="0" fontId="82"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9"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3" fontId="2" fillId="74" borderId="131" applyFont="0">
      <alignment horizontal="right" vertical="center"/>
      <protection locked="0"/>
    </xf>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3" fontId="2" fillId="71" borderId="131" applyFont="0">
      <alignment horizontal="right" vertical="center"/>
      <protection locked="0"/>
    </xf>
    <xf numFmtId="0" fontId="65"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2" fillId="70" borderId="134" applyNumberFormat="0" applyFont="0" applyBorder="0" applyProtection="0">
      <alignment horizontal="left" vertical="center"/>
    </xf>
    <xf numFmtId="9" fontId="2" fillId="70" borderId="131" applyFont="0" applyProtection="0">
      <alignment horizontal="right" vertical="center"/>
    </xf>
    <xf numFmtId="3" fontId="2" fillId="70" borderId="131" applyFont="0" applyProtection="0">
      <alignment horizontal="right" vertical="center"/>
    </xf>
    <xf numFmtId="0" fontId="61" fillId="69" borderId="134" applyFont="0" applyBorder="0">
      <alignment horizontal="center" wrapText="1"/>
    </xf>
    <xf numFmtId="168" fontId="53" fillId="0" borderId="150">
      <alignment horizontal="left" vertical="center"/>
    </xf>
    <xf numFmtId="0" fontId="53" fillId="0" borderId="150">
      <alignment horizontal="left" vertical="center"/>
    </xf>
    <xf numFmtId="0" fontId="53" fillId="0" borderId="150">
      <alignment horizontal="left" vertical="center"/>
    </xf>
    <xf numFmtId="0" fontId="2" fillId="68" borderId="131" applyNumberFormat="0" applyFont="0" applyBorder="0" applyProtection="0">
      <alignment horizontal="center" vertical="center"/>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7"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9"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9" fontId="93" fillId="0" borderId="158" applyNumberFormat="0" applyFill="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9"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168" fontId="93" fillId="0" borderId="158" applyNumberFormat="0" applyFill="0" applyAlignment="0" applyProtection="0"/>
    <xf numFmtId="169" fontId="93"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9"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88" fontId="2" fillId="69" borderId="131" applyFont="0">
      <alignment horizontal="right" vertical="center"/>
    </xf>
    <xf numFmtId="3" fontId="2" fillId="69" borderId="131" applyFont="0">
      <alignment horizontal="right" vertical="center"/>
    </xf>
    <xf numFmtId="0" fontId="82"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9"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3" fontId="2" fillId="74" borderId="131" applyFont="0">
      <alignment horizontal="right" vertical="center"/>
      <protection locked="0"/>
    </xf>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3" fontId="2" fillId="71" borderId="131" applyFont="0">
      <alignment horizontal="right" vertical="center"/>
      <protection locked="0"/>
    </xf>
    <xf numFmtId="0" fontId="65"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2" fillId="70" borderId="134" applyNumberFormat="0" applyFont="0" applyBorder="0" applyProtection="0">
      <alignment horizontal="left" vertical="center"/>
    </xf>
    <xf numFmtId="9" fontId="2" fillId="70" borderId="131" applyFont="0" applyProtection="0">
      <alignment horizontal="right" vertical="center"/>
    </xf>
    <xf numFmtId="3" fontId="2" fillId="70" borderId="131" applyFont="0" applyProtection="0">
      <alignment horizontal="right" vertical="center"/>
    </xf>
    <xf numFmtId="0" fontId="61" fillId="69" borderId="134" applyFont="0" applyBorder="0">
      <alignment horizontal="center" wrapText="1"/>
    </xf>
    <xf numFmtId="168" fontId="53" fillId="0" borderId="150">
      <alignment horizontal="left" vertical="center"/>
    </xf>
    <xf numFmtId="0" fontId="53" fillId="0" borderId="150">
      <alignment horizontal="left" vertical="center"/>
    </xf>
    <xf numFmtId="0" fontId="53" fillId="0" borderId="150">
      <alignment horizontal="left" vertical="center"/>
    </xf>
    <xf numFmtId="0" fontId="2" fillId="68" borderId="131" applyNumberFormat="0" applyFont="0" applyBorder="0" applyProtection="0">
      <alignment horizontal="center" vertical="center"/>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5" fillId="0" borderId="131" applyNumberFormat="0" applyAlignment="0">
      <alignment horizontal="right"/>
      <protection locked="0"/>
    </xf>
    <xf numFmtId="0" fontId="37"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9"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46" fillId="0" borderId="158" applyNumberFormat="0" applyFill="0" applyAlignment="0" applyProtection="0"/>
    <xf numFmtId="168" fontId="53" fillId="0" borderId="150">
      <alignment horizontal="left" vertical="center"/>
    </xf>
    <xf numFmtId="0" fontId="53" fillId="0" borderId="150">
      <alignment horizontal="left" vertical="center"/>
    </xf>
    <xf numFmtId="0" fontId="53" fillId="0" borderId="150">
      <alignment horizontal="left" vertical="center"/>
    </xf>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9"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168" fontId="93"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46" fillId="0" borderId="158" applyNumberFormat="0" applyFill="0" applyAlignment="0" applyProtection="0"/>
    <xf numFmtId="0" fontId="82"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168" fontId="84" fillId="63" borderId="157" applyNumberFormat="0" applyAlignment="0" applyProtection="0"/>
    <xf numFmtId="169" fontId="84"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9"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168" fontId="84"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82" fillId="63" borderId="157" applyNumberForma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26" fillId="73" borderId="156" applyNumberFormat="0" applyFont="0" applyAlignment="0" applyProtection="0"/>
    <xf numFmtId="0" fontId="65"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168" fontId="67" fillId="42" borderId="155" applyNumberFormat="0" applyAlignment="0" applyProtection="0"/>
    <xf numFmtId="169" fontId="67"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9"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168" fontId="67"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65" fillId="42" borderId="155" applyNumberFormat="0" applyAlignment="0" applyProtection="0"/>
    <xf numFmtId="0" fontId="37"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168" fontId="39" fillId="63" borderId="155" applyNumberFormat="0" applyAlignment="0" applyProtection="0"/>
    <xf numFmtId="169" fontId="39"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9"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168" fontId="39"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0" fontId="37" fillId="63" borderId="155" applyNumberFormat="0" applyAlignment="0" applyProtection="0"/>
    <xf numFmtId="3" fontId="2" fillId="74" borderId="159" applyFont="0">
      <alignment horizontal="right" vertical="center"/>
      <protection locked="0"/>
    </xf>
    <xf numFmtId="3" fontId="2" fillId="69" borderId="159" applyFont="0">
      <alignment horizontal="right" vertical="center"/>
    </xf>
    <xf numFmtId="188" fontId="2" fillId="69" borderId="159" applyFont="0">
      <alignment horizontal="right" vertical="center"/>
    </xf>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3" fontId="2" fillId="74" borderId="177" applyFont="0">
      <alignment horizontal="right" vertical="center"/>
      <protection locked="0"/>
    </xf>
    <xf numFmtId="0" fontId="46" fillId="0" borderId="194" applyNumberFormat="0" applyFill="0" applyAlignment="0" applyProtection="0"/>
    <xf numFmtId="0" fontId="46" fillId="0" borderId="194" applyNumberFormat="0" applyFill="0" applyAlignment="0" applyProtection="0"/>
    <xf numFmtId="0" fontId="26" fillId="73" borderId="192" applyNumberFormat="0" applyFont="0" applyAlignment="0" applyProtection="0"/>
    <xf numFmtId="0" fontId="37" fillId="63" borderId="191" applyNumberFormat="0" applyAlignment="0" applyProtection="0"/>
    <xf numFmtId="168" fontId="93" fillId="0" borderId="194" applyNumberFormat="0" applyFill="0" applyAlignment="0" applyProtection="0"/>
    <xf numFmtId="0" fontId="46" fillId="0" borderId="194" applyNumberFormat="0" applyFill="0" applyAlignment="0" applyProtection="0"/>
    <xf numFmtId="0" fontId="82" fillId="63" borderId="193"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169" fontId="39" fillId="63" borderId="162" applyNumberFormat="0" applyAlignment="0" applyProtection="0"/>
    <xf numFmtId="188" fontId="2" fillId="69" borderId="159" applyFont="0">
      <alignment horizontal="right" vertical="center"/>
    </xf>
    <xf numFmtId="3" fontId="2" fillId="69" borderId="159" applyFont="0">
      <alignment horizontal="right" vertical="center"/>
    </xf>
    <xf numFmtId="3" fontId="2" fillId="74" borderId="159" applyFont="0">
      <alignment horizontal="right" vertical="center"/>
      <protection locked="0"/>
    </xf>
    <xf numFmtId="3" fontId="2" fillId="71" borderId="159" applyFont="0">
      <alignment horizontal="right" vertical="center"/>
      <protection locked="0"/>
    </xf>
    <xf numFmtId="0" fontId="2" fillId="70" borderId="160" applyNumberFormat="0" applyFont="0" applyBorder="0" applyProtection="0">
      <alignment horizontal="left" vertical="center"/>
    </xf>
    <xf numFmtId="9" fontId="2" fillId="70" borderId="159" applyFont="0" applyProtection="0">
      <alignment horizontal="right" vertical="center"/>
    </xf>
    <xf numFmtId="3" fontId="2" fillId="70" borderId="159" applyFont="0" applyProtection="0">
      <alignment horizontal="right" vertical="center"/>
    </xf>
    <xf numFmtId="0" fontId="61" fillId="69" borderId="160" applyFont="0" applyBorder="0">
      <alignment horizontal="center" wrapText="1"/>
    </xf>
    <xf numFmtId="168" fontId="53" fillId="0" borderId="161">
      <alignment horizontal="left" vertical="center"/>
    </xf>
    <xf numFmtId="0" fontId="53" fillId="0" borderId="161">
      <alignment horizontal="left" vertical="center"/>
    </xf>
    <xf numFmtId="0" fontId="53" fillId="0" borderId="161">
      <alignment horizontal="left" vertical="center"/>
    </xf>
    <xf numFmtId="0" fontId="2" fillId="68" borderId="159" applyNumberFormat="0" applyFont="0" applyBorder="0" applyProtection="0">
      <alignment horizontal="center" vertical="center"/>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5" fillId="0" borderId="159" applyNumberFormat="0" applyAlignment="0">
      <alignment horizontal="right"/>
      <protection locked="0"/>
    </xf>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169" fontId="67" fillId="42" borderId="173" applyNumberFormat="0" applyAlignment="0" applyProtection="0"/>
    <xf numFmtId="168" fontId="67" fillId="42" borderId="173" applyNumberFormat="0" applyAlignment="0" applyProtection="0"/>
    <xf numFmtId="9" fontId="2" fillId="70" borderId="167" applyFont="0" applyProtection="0">
      <alignment horizontal="right" vertical="center"/>
    </xf>
    <xf numFmtId="0" fontId="65" fillId="42"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5" fillId="0" borderId="167" applyNumberFormat="0" applyAlignment="0">
      <alignment horizontal="right"/>
      <protection locked="0"/>
    </xf>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37" fillId="63" borderId="173"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82" fillId="63" borderId="175" applyNumberFormat="0" applyAlignment="0" applyProtection="0"/>
    <xf numFmtId="168"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93" fillId="0" borderId="176" applyNumberFormat="0" applyFill="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5" fillId="0" borderId="167" applyNumberFormat="0" applyAlignment="0">
      <alignment horizontal="right"/>
      <protection locked="0"/>
    </xf>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26" fillId="73" borderId="174" applyNumberFormat="0" applyFon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26" fillId="73" borderId="174" applyNumberFormat="0" applyFont="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82" fillId="63" borderId="175" applyNumberFormat="0" applyAlignment="0" applyProtection="0"/>
    <xf numFmtId="169" fontId="93" fillId="0" borderId="176" applyNumberFormat="0" applyFill="0" applyAlignment="0" applyProtection="0"/>
    <xf numFmtId="168" fontId="93" fillId="0" borderId="176" applyNumberFormat="0" applyFill="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169" fontId="39" fillId="63" borderId="173" applyNumberFormat="0" applyAlignment="0" applyProtection="0"/>
    <xf numFmtId="0" fontId="2" fillId="73" borderId="174" applyNumberFormat="0" applyFont="0" applyAlignment="0" applyProtection="0"/>
    <xf numFmtId="0" fontId="37" fillId="63" borderId="173" applyNumberFormat="0" applyAlignment="0" applyProtection="0"/>
    <xf numFmtId="0" fontId="37" fillId="63" borderId="173" applyNumberFormat="0" applyAlignment="0" applyProtection="0"/>
    <xf numFmtId="0" fontId="26" fillId="73" borderId="174" applyNumberFormat="0" applyFont="0" applyAlignment="0" applyProtection="0"/>
    <xf numFmtId="0" fontId="82" fillId="63" borderId="175" applyNumberFormat="0" applyAlignment="0" applyProtection="0"/>
    <xf numFmtId="168" fontId="84" fillId="63" borderId="175" applyNumberFormat="0" applyAlignment="0" applyProtection="0"/>
    <xf numFmtId="168" fontId="93"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53" fillId="0" borderId="166">
      <alignment horizontal="left" vertical="center"/>
    </xf>
    <xf numFmtId="0" fontId="37" fillId="63" borderId="173" applyNumberFormat="0" applyAlignment="0" applyProtection="0"/>
    <xf numFmtId="169" fontId="39" fillId="63" borderId="173" applyNumberFormat="0" applyAlignment="0" applyProtection="0"/>
    <xf numFmtId="0" fontId="35" fillId="0" borderId="167" applyNumberFormat="0" applyAlignment="0">
      <alignment horizontal="right"/>
      <protection locked="0"/>
    </xf>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26" fillId="73" borderId="174" applyNumberFormat="0" applyFont="0" applyAlignment="0" applyProtection="0"/>
    <xf numFmtId="0" fontId="65" fillId="42" borderId="173" applyNumberFormat="0" applyAlignment="0" applyProtection="0"/>
    <xf numFmtId="0" fontId="65" fillId="42" borderId="173" applyNumberFormat="0" applyAlignment="0" applyProtection="0"/>
    <xf numFmtId="169" fontId="67" fillId="42" borderId="173"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26" fillId="73" borderId="174" applyNumberFormat="0" applyFont="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37" fillId="63" borderId="173" applyNumberFormat="0" applyAlignment="0" applyProtection="0"/>
    <xf numFmtId="3" fontId="2" fillId="74" borderId="167" applyFont="0">
      <alignment horizontal="right" vertical="center"/>
      <protection locked="0"/>
    </xf>
    <xf numFmtId="168" fontId="39"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37" fillId="63" borderId="173" applyNumberFormat="0" applyAlignment="0" applyProtection="0"/>
    <xf numFmtId="168" fontId="39" fillId="63" borderId="173" applyNumberFormat="0" applyAlignment="0" applyProtection="0"/>
    <xf numFmtId="169" fontId="39" fillId="63" borderId="173" applyNumberFormat="0" applyAlignment="0" applyProtection="0"/>
    <xf numFmtId="0" fontId="37" fillId="63" borderId="173" applyNumberFormat="0" applyAlignment="0" applyProtection="0"/>
    <xf numFmtId="0" fontId="35" fillId="0" borderId="167" applyNumberFormat="0" applyAlignment="0">
      <alignment horizontal="right"/>
      <protection locked="0"/>
    </xf>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26" fillId="73" borderId="174" applyNumberFormat="0" applyFon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 fillId="73" borderId="174" applyNumberFormat="0" applyFon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3" fontId="2" fillId="69" borderId="167" applyFont="0">
      <alignment horizontal="right" vertical="center"/>
    </xf>
    <xf numFmtId="168" fontId="93"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2" fillId="73" borderId="174" applyNumberFormat="0" applyFont="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88" fontId="2" fillId="69" borderId="167" applyFont="0">
      <alignment horizontal="right" vertical="center"/>
    </xf>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37" fillId="63" borderId="173" applyNumberFormat="0" applyAlignment="0" applyProtection="0"/>
    <xf numFmtId="0" fontId="82" fillId="63" borderId="175"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3" fontId="2" fillId="69" borderId="167" applyFont="0">
      <alignment horizontal="right" vertical="center"/>
    </xf>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26" fillId="73" borderId="174" applyNumberFormat="0" applyFont="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88" fontId="2" fillId="69" borderId="167" applyFont="0">
      <alignment horizontal="right" vertical="center"/>
    </xf>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3" fontId="2" fillId="74" borderId="167" applyFont="0">
      <alignment horizontal="right" vertical="center"/>
      <protection locked="0"/>
    </xf>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26" fillId="73" borderId="174" applyNumberFormat="0" applyFon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2" fillId="68" borderId="167" applyNumberFormat="0" applyFont="0" applyBorder="0" applyProtection="0">
      <alignment horizontal="center" vertical="center"/>
    </xf>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1" fillId="69" borderId="168" applyFont="0" applyBorder="0">
      <alignment horizontal="center" wrapText="1"/>
    </xf>
    <xf numFmtId="0" fontId="35" fillId="0" borderId="167" applyNumberFormat="0" applyAlignment="0">
      <alignment horizontal="right"/>
      <protection locked="0"/>
    </xf>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84" fillId="63" borderId="175" applyNumberFormat="0" applyAlignment="0" applyProtection="0"/>
    <xf numFmtId="0" fontId="82" fillId="63" borderId="175" applyNumberFormat="0" applyAlignment="0" applyProtection="0"/>
    <xf numFmtId="0" fontId="26" fillId="73" borderId="174" applyNumberFormat="0" applyFont="0" applyAlignment="0" applyProtection="0"/>
    <xf numFmtId="0" fontId="37" fillId="63" borderId="162" applyNumberFormat="0" applyAlignment="0" applyProtection="0"/>
    <xf numFmtId="168" fontId="39"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168" fontId="39" fillId="63" borderId="162" applyNumberFormat="0" applyAlignment="0" applyProtection="0"/>
    <xf numFmtId="0" fontId="37" fillId="63" borderId="173" applyNumberFormat="0" applyAlignment="0" applyProtection="0"/>
    <xf numFmtId="0" fontId="53" fillId="0" borderId="166">
      <alignment horizontal="left" vertical="center"/>
    </xf>
    <xf numFmtId="0" fontId="37" fillId="63" borderId="173" applyNumberFormat="0" applyAlignment="0" applyProtection="0"/>
    <xf numFmtId="168" fontId="39" fillId="63" borderId="173" applyNumberFormat="0" applyAlignment="0" applyProtection="0"/>
    <xf numFmtId="168" fontId="39"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168" fontId="39" fillId="63" borderId="162"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2" fillId="70" borderId="168" applyNumberFormat="0" applyFont="0" applyBorder="0" applyProtection="0">
      <alignment horizontal="left" vertical="center"/>
    </xf>
    <xf numFmtId="0" fontId="65" fillId="42"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5" fillId="0" borderId="167" applyNumberFormat="0" applyAlignment="0">
      <alignment horizontal="right"/>
      <protection locked="0"/>
    </xf>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3" fontId="2" fillId="69" borderId="167" applyFont="0">
      <alignment horizontal="right" vertical="center"/>
    </xf>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37" fillId="63" borderId="162" applyNumberFormat="0" applyAlignment="0" applyProtection="0"/>
    <xf numFmtId="168" fontId="39"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169" fontId="39" fillId="63" borderId="162" applyNumberFormat="0" applyAlignment="0" applyProtection="0"/>
    <xf numFmtId="0" fontId="37" fillId="63" borderId="162" applyNumberFormat="0" applyAlignment="0" applyProtection="0"/>
    <xf numFmtId="168" fontId="39" fillId="63" borderId="162" applyNumberFormat="0" applyAlignment="0" applyProtection="0"/>
    <xf numFmtId="0" fontId="37" fillId="63" borderId="173" applyNumberFormat="0" applyAlignment="0" applyProtection="0"/>
    <xf numFmtId="0" fontId="37" fillId="63" borderId="173" applyNumberFormat="0" applyAlignment="0" applyProtection="0"/>
    <xf numFmtId="168" fontId="84" fillId="63" borderId="175"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5" fillId="0" borderId="167" applyNumberFormat="0" applyAlignment="0">
      <alignment horizontal="right"/>
      <protection locked="0"/>
    </xf>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188" fontId="2" fillId="69" borderId="167" applyFont="0">
      <alignment horizontal="right" vertical="center"/>
    </xf>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39"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169" fontId="39"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169" fontId="39" fillId="63" borderId="162" applyNumberFormat="0" applyAlignment="0" applyProtection="0"/>
    <xf numFmtId="0" fontId="37" fillId="63" borderId="173" applyNumberFormat="0" applyAlignment="0" applyProtection="0"/>
    <xf numFmtId="168" fontId="39" fillId="63" borderId="173" applyNumberFormat="0" applyAlignment="0" applyProtection="0"/>
    <xf numFmtId="0" fontId="82" fillId="63" borderId="175"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3" fontId="2" fillId="71" borderId="167" applyFont="0">
      <alignment horizontal="right" vertical="center"/>
      <protection locked="0"/>
    </xf>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5" fillId="0" borderId="167" applyNumberFormat="0" applyAlignment="0">
      <alignment horizontal="right"/>
      <protection locked="0"/>
    </xf>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39"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168" fontId="39" fillId="63" borderId="162" applyNumberFormat="0" applyAlignment="0" applyProtection="0"/>
    <xf numFmtId="168" fontId="39" fillId="63" borderId="162"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168"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26" fillId="73" borderId="174" applyNumberFormat="0" applyFon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5" fillId="0" borderId="167" applyNumberFormat="0" applyAlignment="0">
      <alignment horizontal="right"/>
      <protection locked="0"/>
    </xf>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9"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0" fontId="37" fillId="63" borderId="162" applyNumberFormat="0" applyAlignment="0" applyProtection="0"/>
    <xf numFmtId="169" fontId="39" fillId="63" borderId="162" applyNumberFormat="0" applyAlignment="0" applyProtection="0"/>
    <xf numFmtId="0" fontId="37" fillId="63" borderId="162"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82" fillId="63" borderId="175" applyNumberFormat="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169" fontId="84" fillId="63" borderId="175" applyNumberFormat="0" applyAlignment="0" applyProtection="0"/>
    <xf numFmtId="0" fontId="82" fillId="63" borderId="175" applyNumberFormat="0" applyAlignment="0" applyProtection="0"/>
    <xf numFmtId="0" fontId="2"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6" fillId="73" borderId="174" applyNumberFormat="0" applyFont="0" applyAlignment="0" applyProtection="0"/>
    <xf numFmtId="0" fontId="2" fillId="73" borderId="174" applyNumberFormat="0" applyFont="0" applyAlignment="0" applyProtection="0"/>
    <xf numFmtId="0" fontId="26" fillId="73" borderId="174" applyNumberFormat="0" applyFont="0" applyAlignment="0" applyProtection="0"/>
    <xf numFmtId="169" fontId="67"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26" fillId="73" borderId="174" applyNumberFormat="0" applyFon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0" fontId="65" fillId="42" borderId="173" applyNumberFormat="0" applyAlignment="0" applyProtection="0"/>
    <xf numFmtId="169"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5" fillId="0" borderId="167" applyNumberFormat="0" applyAlignment="0">
      <alignment horizontal="right"/>
      <protection locked="0"/>
    </xf>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93" fillId="0" borderId="176" applyNumberFormat="0" applyFill="0" applyAlignment="0" applyProtection="0"/>
    <xf numFmtId="0" fontId="46" fillId="0" borderId="176" applyNumberFormat="0" applyFill="0" applyAlignment="0" applyProtection="0"/>
    <xf numFmtId="0" fontId="46" fillId="0" borderId="176" applyNumberFormat="0" applyFill="0" applyAlignment="0" applyProtection="0"/>
    <xf numFmtId="168" fontId="84" fillId="63" borderId="175" applyNumberFormat="0" applyAlignment="0" applyProtection="0"/>
    <xf numFmtId="0" fontId="82" fillId="63" borderId="175" applyNumberFormat="0" applyAlignment="0" applyProtection="0"/>
    <xf numFmtId="0" fontId="82" fillId="63" borderId="175"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9"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168" fontId="39"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0" fontId="37" fillId="63" borderId="173" applyNumberFormat="0" applyAlignment="0" applyProtection="0"/>
    <xf numFmtId="3" fontId="2" fillId="69" borderId="177" applyFont="0">
      <alignment horizontal="right" vertical="center"/>
    </xf>
    <xf numFmtId="188" fontId="2" fillId="69" borderId="177" applyFont="0">
      <alignment horizontal="right" vertical="center"/>
    </xf>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168" fontId="39" fillId="63" borderId="180" applyNumberFormat="0" applyAlignment="0" applyProtection="0"/>
    <xf numFmtId="188" fontId="2" fillId="69" borderId="177" applyFont="0">
      <alignment horizontal="right" vertical="center"/>
    </xf>
    <xf numFmtId="3" fontId="2" fillId="69" borderId="177" applyFont="0">
      <alignment horizontal="right" vertical="center"/>
    </xf>
    <xf numFmtId="3" fontId="2" fillId="74" borderId="177" applyFont="0">
      <alignment horizontal="right" vertical="center"/>
      <protection locked="0"/>
    </xf>
    <xf numFmtId="3" fontId="2" fillId="71" borderId="177" applyFont="0">
      <alignment horizontal="right" vertical="center"/>
      <protection locked="0"/>
    </xf>
    <xf numFmtId="0" fontId="2" fillId="70" borderId="178" applyNumberFormat="0" applyFont="0" applyBorder="0" applyProtection="0">
      <alignment horizontal="left" vertical="center"/>
    </xf>
    <xf numFmtId="9" fontId="2" fillId="70" borderId="177" applyFont="0" applyProtection="0">
      <alignment horizontal="right" vertical="center"/>
    </xf>
    <xf numFmtId="3" fontId="2" fillId="70" borderId="177" applyFont="0" applyProtection="0">
      <alignment horizontal="right" vertical="center"/>
    </xf>
    <xf numFmtId="0" fontId="61" fillId="69" borderId="178" applyFont="0" applyBorder="0">
      <alignment horizontal="center" wrapText="1"/>
    </xf>
    <xf numFmtId="168" fontId="53" fillId="0" borderId="179">
      <alignment horizontal="left" vertical="center"/>
    </xf>
    <xf numFmtId="0" fontId="53" fillId="0" borderId="179">
      <alignment horizontal="left" vertical="center"/>
    </xf>
    <xf numFmtId="0" fontId="53" fillId="0" borderId="179">
      <alignment horizontal="left" vertical="center"/>
    </xf>
    <xf numFmtId="0" fontId="2" fillId="68" borderId="177" applyNumberFormat="0" applyFont="0" applyBorder="0" applyProtection="0">
      <alignment horizontal="center" vertical="center"/>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5" fillId="0" borderId="177" applyNumberFormat="0" applyAlignment="0">
      <alignment horizontal="right"/>
      <protection locked="0"/>
    </xf>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1" fillId="69" borderId="186" applyFont="0" applyBorder="0">
      <alignment horizontal="center" wrapText="1"/>
    </xf>
    <xf numFmtId="0" fontId="65" fillId="42"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5" fillId="0" borderId="185" applyNumberFormat="0" applyAlignment="0">
      <alignment horizontal="right"/>
      <protection locked="0"/>
    </xf>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37" fillId="63" borderId="191"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82" fillId="63" borderId="193" applyNumberFormat="0" applyAlignment="0" applyProtection="0"/>
    <xf numFmtId="169"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26" fillId="73" borderId="192" applyNumberFormat="0" applyFon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3" fontId="2" fillId="74" borderId="185" applyFont="0">
      <alignment horizontal="right" vertical="center"/>
      <protection locked="0"/>
    </xf>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188" fontId="2" fillId="69" borderId="185" applyFont="0">
      <alignment horizontal="right" vertical="center"/>
    </xf>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26" fillId="73" borderId="192" applyNumberFormat="0" applyFont="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3" fontId="2" fillId="69" borderId="185" applyFont="0">
      <alignment horizontal="right" vertical="center"/>
    </xf>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37" fillId="63" borderId="191" applyNumberFormat="0" applyAlignment="0" applyProtection="0"/>
    <xf numFmtId="0" fontId="82" fillId="63" borderId="193" applyNumberFormat="0" applyAlignment="0" applyProtection="0"/>
    <xf numFmtId="0" fontId="37" fillId="63" borderId="191" applyNumberFormat="0" applyAlignment="0" applyProtection="0"/>
    <xf numFmtId="0" fontId="37" fillId="63" borderId="191" applyNumberFormat="0" applyAlignment="0" applyProtection="0"/>
    <xf numFmtId="0" fontId="26" fillId="73" borderId="192" applyNumberFormat="0" applyFont="0" applyAlignment="0" applyProtection="0"/>
    <xf numFmtId="0" fontId="82" fillId="63" borderId="193" applyNumberFormat="0" applyAlignment="0" applyProtection="0"/>
    <xf numFmtId="168"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37" fillId="63" borderId="191" applyNumberFormat="0" applyAlignment="0" applyProtection="0"/>
    <xf numFmtId="168" fontId="39" fillId="63" borderId="191" applyNumberFormat="0" applyAlignment="0" applyProtection="0"/>
    <xf numFmtId="169" fontId="39" fillId="63" borderId="191" applyNumberFormat="0" applyAlignment="0" applyProtection="0"/>
    <xf numFmtId="0" fontId="37" fillId="63" borderId="191" applyNumberFormat="0" applyAlignment="0" applyProtection="0"/>
    <xf numFmtId="0" fontId="35" fillId="0" borderId="185" applyNumberFormat="0" applyAlignment="0">
      <alignment horizontal="right"/>
      <protection locked="0"/>
    </xf>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26" fillId="73" borderId="192" applyNumberFormat="0" applyFon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3" fontId="2" fillId="69" borderId="185" applyFont="0">
      <alignment horizontal="right" vertical="center"/>
    </xf>
    <xf numFmtId="168" fontId="93"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2" fillId="73" borderId="192" applyNumberFormat="0" applyFont="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88" fontId="2" fillId="69" borderId="185" applyFont="0">
      <alignment horizontal="right" vertical="center"/>
    </xf>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37" fillId="63" borderId="191" applyNumberFormat="0" applyAlignment="0" applyProtection="0"/>
    <xf numFmtId="0" fontId="82" fillId="63" borderId="193"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5" fillId="0" borderId="185" applyNumberFormat="0" applyAlignment="0">
      <alignment horizontal="right"/>
      <protection locked="0"/>
    </xf>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26" fillId="73" borderId="192" applyNumberFormat="0" applyFon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 fillId="73" borderId="192" applyNumberFormat="0" applyFon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37" fillId="63" borderId="191" applyNumberFormat="0" applyAlignment="0" applyProtection="0"/>
    <xf numFmtId="0" fontId="82" fillId="63" borderId="193"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26" fillId="73" borderId="192" applyNumberFormat="0" applyFon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5" fillId="0" borderId="185" applyNumberFormat="0" applyAlignment="0">
      <alignment horizontal="right"/>
      <protection locked="0"/>
    </xf>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37" fillId="63" borderId="191" applyNumberFormat="0" applyAlignment="0" applyProtection="0"/>
    <xf numFmtId="168" fontId="39" fillId="63" borderId="191" applyNumberFormat="0" applyAlignment="0" applyProtection="0"/>
    <xf numFmtId="3" fontId="2" fillId="74" borderId="185" applyFont="0">
      <alignment horizontal="right" vertical="center"/>
      <protection locked="0"/>
    </xf>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26" fillId="73" borderId="192" applyNumberFormat="0" applyFont="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53" fillId="0" borderId="184">
      <alignment horizontal="left" vertical="center"/>
    </xf>
    <xf numFmtId="0" fontId="35" fillId="0" borderId="185" applyNumberFormat="0" applyAlignment="0">
      <alignment horizontal="right"/>
      <protection locked="0"/>
    </xf>
    <xf numFmtId="169"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8" fontId="84" fillId="63" borderId="193" applyNumberFormat="0" applyAlignment="0" applyProtection="0"/>
    <xf numFmtId="0" fontId="82" fillId="63" borderId="193" applyNumberFormat="0" applyAlignment="0" applyProtection="0"/>
    <xf numFmtId="0" fontId="26" fillId="73" borderId="192" applyNumberFormat="0" applyFont="0" applyAlignment="0" applyProtection="0"/>
    <xf numFmtId="168" fontId="39" fillId="63" borderId="180" applyNumberFormat="0" applyAlignment="0" applyProtection="0"/>
    <xf numFmtId="168" fontId="39"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91" applyNumberFormat="0" applyAlignment="0" applyProtection="0"/>
    <xf numFmtId="0" fontId="2" fillId="68" borderId="185" applyNumberFormat="0" applyFont="0" applyBorder="0" applyProtection="0">
      <alignment horizontal="center" vertical="center"/>
    </xf>
    <xf numFmtId="0" fontId="37" fillId="63" borderId="191" applyNumberFormat="0" applyAlignment="0" applyProtection="0"/>
    <xf numFmtId="168" fontId="39" fillId="63" borderId="191"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168" fontId="39" fillId="63" borderId="180"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3" fontId="2" fillId="70" borderId="185" applyFont="0" applyProtection="0">
      <alignment horizontal="right" vertical="center"/>
    </xf>
    <xf numFmtId="0" fontId="65" fillId="42" borderId="191" applyNumberFormat="0" applyAlignment="0" applyProtection="0"/>
    <xf numFmtId="169"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5" fillId="0" borderId="185" applyNumberFormat="0" applyAlignment="0">
      <alignment horizontal="right"/>
      <protection locked="0"/>
    </xf>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37" fillId="63" borderId="180" applyNumberFormat="0" applyAlignment="0" applyProtection="0"/>
    <xf numFmtId="169" fontId="39"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169" fontId="39" fillId="63" borderId="180"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67" fillId="42" borderId="191" applyNumberFormat="0" applyAlignment="0" applyProtection="0"/>
    <xf numFmtId="169" fontId="67" fillId="42" borderId="191" applyNumberFormat="0" applyAlignment="0" applyProtection="0"/>
    <xf numFmtId="168" fontId="67" fillId="42" borderId="191" applyNumberFormat="0" applyAlignment="0" applyProtection="0"/>
    <xf numFmtId="9" fontId="2" fillId="70" borderId="185" applyFont="0" applyProtection="0">
      <alignment horizontal="right" vertical="center"/>
    </xf>
    <xf numFmtId="0" fontId="65" fillId="42"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5" fillId="0" borderId="185" applyNumberFormat="0" applyAlignment="0">
      <alignment horizontal="right"/>
      <protection locked="0"/>
    </xf>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39"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168" fontId="39"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168" fontId="39" fillId="63" borderId="180" applyNumberFormat="0" applyAlignment="0" applyProtection="0"/>
    <xf numFmtId="168" fontId="39"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168" fontId="39" fillId="63" borderId="180"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0" fontId="82"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2" fillId="70" borderId="186" applyNumberFormat="0" applyFont="0" applyBorder="0" applyProtection="0">
      <alignment horizontal="left" vertical="center"/>
    </xf>
    <xf numFmtId="0" fontId="65" fillId="42"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5" fillId="0" borderId="185" applyNumberFormat="0" applyAlignment="0">
      <alignment horizontal="right"/>
      <protection locked="0"/>
    </xf>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3" fontId="2" fillId="69" borderId="185" applyFont="0">
      <alignment horizontal="right" vertical="center"/>
    </xf>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39"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169" fontId="39" fillId="63" borderId="180" applyNumberFormat="0" applyAlignment="0" applyProtection="0"/>
    <xf numFmtId="0" fontId="37" fillId="63" borderId="180" applyNumberFormat="0" applyAlignment="0" applyProtection="0"/>
    <xf numFmtId="168" fontId="39" fillId="63" borderId="180" applyNumberFormat="0" applyAlignment="0" applyProtection="0"/>
    <xf numFmtId="0" fontId="37" fillId="63" borderId="191" applyNumberFormat="0" applyAlignment="0" applyProtection="0"/>
    <xf numFmtId="0" fontId="37" fillId="63" borderId="191" applyNumberFormat="0" applyAlignment="0" applyProtection="0"/>
    <xf numFmtId="168" fontId="84" fillId="63" borderId="193"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169"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9"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5" fillId="0" borderId="185" applyNumberFormat="0" applyAlignment="0">
      <alignment horizontal="right"/>
      <protection locked="0"/>
    </xf>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9" fontId="84" fillId="63" borderId="193" applyNumberFormat="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82"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188" fontId="2" fillId="69" borderId="185" applyFont="0">
      <alignment horizontal="right" vertical="center"/>
    </xf>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0" fontId="37" fillId="63" borderId="180" applyNumberFormat="0" applyAlignment="0" applyProtection="0"/>
    <xf numFmtId="169" fontId="39" fillId="63" borderId="180" applyNumberFormat="0" applyAlignment="0" applyProtection="0"/>
    <xf numFmtId="0" fontId="37" fillId="63" borderId="191" applyNumberFormat="0" applyAlignment="0" applyProtection="0"/>
    <xf numFmtId="168" fontId="39" fillId="63" borderId="191" applyNumberFormat="0" applyAlignment="0" applyProtection="0"/>
    <xf numFmtId="0" fontId="82" fillId="63" borderId="193"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82"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9"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2"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6" fillId="73" borderId="192" applyNumberFormat="0" applyFont="0" applyAlignment="0" applyProtection="0"/>
    <xf numFmtId="0" fontId="2" fillId="73" borderId="192" applyNumberFormat="0" applyFont="0" applyAlignment="0" applyProtection="0"/>
    <xf numFmtId="0" fontId="26" fillId="73" borderId="192" applyNumberFormat="0" applyFont="0" applyAlignment="0" applyProtection="0"/>
    <xf numFmtId="168" fontId="67" fillId="42" borderId="191" applyNumberFormat="0" applyAlignment="0" applyProtection="0"/>
    <xf numFmtId="0" fontId="65" fillId="42" borderId="191" applyNumberFormat="0" applyAlignment="0" applyProtection="0"/>
    <xf numFmtId="0" fontId="65" fillId="42" borderId="191" applyNumberFormat="0" applyAlignment="0" applyProtection="0"/>
    <xf numFmtId="3" fontId="2" fillId="71" borderId="185" applyFont="0">
      <alignment horizontal="right" vertical="center"/>
      <protection locked="0"/>
    </xf>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0" fontId="65" fillId="42"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5" fillId="0" borderId="185" applyNumberFormat="0" applyAlignment="0">
      <alignment horizontal="right"/>
      <protection locked="0"/>
    </xf>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82" fillId="63" borderId="193" applyNumberFormat="0" applyAlignment="0" applyProtection="0"/>
    <xf numFmtId="0" fontId="82" fillId="63" borderId="193" applyNumberFormat="0" applyAlignment="0" applyProtection="0"/>
    <xf numFmtId="0" fontId="82" fillId="63" borderId="193" applyNumberFormat="0" applyAlignment="0" applyProtection="0"/>
    <xf numFmtId="168" fontId="84" fillId="63" borderId="193" applyNumberFormat="0" applyAlignment="0" applyProtection="0"/>
    <xf numFmtId="0" fontId="46" fillId="0" borderId="194" applyNumberFormat="0" applyFill="0" applyAlignment="0" applyProtection="0"/>
    <xf numFmtId="169" fontId="93" fillId="0" borderId="194" applyNumberFormat="0" applyFill="0" applyAlignment="0" applyProtection="0"/>
    <xf numFmtId="0" fontId="46" fillId="0" borderId="194" applyNumberFormat="0" applyFill="0" applyAlignment="0" applyProtection="0"/>
    <xf numFmtId="168" fontId="84" fillId="63" borderId="193" applyNumberFormat="0" applyAlignment="0" applyProtection="0"/>
    <xf numFmtId="0" fontId="46" fillId="0" borderId="194" applyNumberFormat="0" applyFill="0" applyAlignment="0" applyProtection="0"/>
    <xf numFmtId="0" fontId="46" fillId="0" borderId="194" applyNumberFormat="0" applyFill="0" applyAlignment="0" applyProtection="0"/>
    <xf numFmtId="169" fontId="93"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93" fillId="0" borderId="194" applyNumberFormat="0" applyFill="0" applyAlignment="0" applyProtection="0"/>
    <xf numFmtId="0" fontId="46" fillId="0" borderId="194" applyNumberFormat="0" applyFill="0" applyAlignment="0" applyProtection="0"/>
    <xf numFmtId="0" fontId="46" fillId="0" borderId="194" applyNumberFormat="0" applyFill="0" applyAlignment="0" applyProtection="0"/>
    <xf numFmtId="168" fontId="84" fillId="63" borderId="193" applyNumberFormat="0" applyAlignment="0" applyProtection="0"/>
    <xf numFmtId="0" fontId="82" fillId="63" borderId="193" applyNumberFormat="0" applyAlignment="0" applyProtection="0"/>
    <xf numFmtId="0" fontId="82" fillId="63" borderId="193"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9"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168" fontId="39"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xf numFmtId="0" fontId="37" fillId="63" borderId="191" applyNumberFormat="0" applyAlignment="0" applyProtection="0"/>
  </cellStyleXfs>
  <cellXfs count="996">
    <xf numFmtId="0" fontId="0" fillId="0" borderId="0" xfId="0"/>
    <xf numFmtId="0" fontId="4" fillId="0" borderId="0" xfId="0" applyFont="1"/>
    <xf numFmtId="0" fontId="0" fillId="0" borderId="0" xfId="0" applyAlignment="1">
      <alignment wrapText="1"/>
    </xf>
    <xf numFmtId="0" fontId="4" fillId="0" borderId="3" xfId="0" applyFont="1" applyBorder="1"/>
    <xf numFmtId="0" fontId="8" fillId="0" borderId="12" xfId="0" applyFont="1" applyBorder="1"/>
    <xf numFmtId="0" fontId="11" fillId="0" borderId="0" xfId="0" applyFont="1"/>
    <xf numFmtId="0" fontId="8" fillId="0" borderId="0" xfId="0" applyFont="1" applyAlignment="1">
      <alignment horizontal="right" wrapText="1"/>
    </xf>
    <xf numFmtId="0" fontId="8" fillId="0" borderId="15" xfId="0" applyFont="1" applyBorder="1" applyAlignment="1">
      <alignment vertical="center"/>
    </xf>
    <xf numFmtId="0" fontId="8" fillId="0" borderId="18" xfId="0" applyFont="1" applyBorder="1"/>
    <xf numFmtId="0" fontId="6" fillId="0" borderId="0" xfId="0" applyFont="1"/>
    <xf numFmtId="0" fontId="8" fillId="0" borderId="0" xfId="11" applyFont="1"/>
    <xf numFmtId="0" fontId="8" fillId="0" borderId="0" xfId="0" applyFont="1"/>
    <xf numFmtId="0" fontId="8" fillId="0" borderId="0" xfId="0" applyFont="1" applyAlignment="1">
      <alignment horizontal="right"/>
    </xf>
    <xf numFmtId="0" fontId="4" fillId="0" borderId="7" xfId="0" applyFont="1" applyBorder="1"/>
    <xf numFmtId="0" fontId="4" fillId="0" borderId="0" xfId="0" applyFont="1" applyAlignment="1">
      <alignment wrapText="1"/>
    </xf>
    <xf numFmtId="0" fontId="11" fillId="0" borderId="0" xfId="0" applyFont="1" applyAlignment="1">
      <alignment wrapText="1"/>
    </xf>
    <xf numFmtId="0" fontId="9" fillId="0" borderId="0" xfId="11" applyFont="1"/>
    <xf numFmtId="0" fontId="8" fillId="0" borderId="8" xfId="0" applyFont="1" applyBorder="1" applyAlignment="1">
      <alignment wrapText="1"/>
    </xf>
    <xf numFmtId="0" fontId="8" fillId="0" borderId="17" xfId="0" applyFont="1" applyBorder="1" applyAlignment="1">
      <alignment wrapText="1"/>
    </xf>
    <xf numFmtId="0" fontId="5" fillId="0" borderId="0" xfId="0" applyFont="1" applyAlignment="1">
      <alignment horizontal="center"/>
    </xf>
    <xf numFmtId="0" fontId="9" fillId="0" borderId="0" xfId="0" applyFont="1" applyAlignment="1">
      <alignment horizontal="center" wrapText="1"/>
    </xf>
    <xf numFmtId="0" fontId="12" fillId="0" borderId="8" xfId="0" applyFont="1" applyBorder="1" applyAlignment="1">
      <alignment wrapText="1"/>
    </xf>
    <xf numFmtId="0" fontId="12" fillId="0" borderId="21"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8" fillId="0" borderId="1" xfId="0" applyFont="1" applyBorder="1"/>
    <xf numFmtId="0" fontId="4" fillId="0" borderId="0" xfId="0" applyFont="1" applyAlignment="1">
      <alignment horizontal="center" vertical="center" wrapText="1"/>
    </xf>
    <xf numFmtId="0" fontId="6" fillId="3" borderId="3" xfId="13" applyFont="1" applyFill="1" applyBorder="1" applyAlignment="1" applyProtection="1">
      <alignment vertical="center" wrapText="1"/>
      <protection locked="0"/>
    </xf>
    <xf numFmtId="0" fontId="6" fillId="3" borderId="3" xfId="13" applyFont="1" applyFill="1" applyBorder="1" applyAlignment="1" applyProtection="1">
      <alignment horizontal="left" vertical="center" wrapText="1"/>
      <protection locked="0"/>
    </xf>
    <xf numFmtId="0" fontId="6" fillId="3" borderId="3" xfId="9" applyFont="1" applyFill="1" applyBorder="1" applyAlignment="1" applyProtection="1">
      <alignment horizontal="left" vertical="center" wrapText="1"/>
      <protection locked="0"/>
    </xf>
    <xf numFmtId="0" fontId="6" fillId="0" borderId="3" xfId="13" applyFont="1" applyBorder="1" applyAlignment="1" applyProtection="1">
      <alignment horizontal="left" vertical="center" wrapText="1"/>
      <protection locked="0"/>
    </xf>
    <xf numFmtId="0" fontId="14" fillId="3" borderId="3" xfId="13" applyFont="1" applyFill="1" applyBorder="1" applyAlignment="1" applyProtection="1">
      <alignment vertical="center" wrapText="1"/>
      <protection locked="0"/>
    </xf>
    <xf numFmtId="0" fontId="6" fillId="3" borderId="7" xfId="13" applyFont="1" applyFill="1" applyBorder="1" applyAlignment="1" applyProtection="1">
      <alignment vertical="center" wrapText="1"/>
      <protection locked="0"/>
    </xf>
    <xf numFmtId="0" fontId="6" fillId="3" borderId="2" xfId="13" applyFont="1" applyFill="1" applyBorder="1" applyAlignment="1" applyProtection="1">
      <alignment vertical="center" wrapText="1"/>
      <protection locked="0"/>
    </xf>
    <xf numFmtId="0" fontId="6" fillId="3" borderId="7" xfId="13" applyFont="1" applyFill="1" applyBorder="1" applyAlignment="1" applyProtection="1">
      <alignment horizontal="left" vertical="center" wrapText="1"/>
      <protection locked="0"/>
    </xf>
    <xf numFmtId="0" fontId="5" fillId="35" borderId="3" xfId="0" applyFont="1" applyFill="1" applyBorder="1" applyAlignment="1">
      <alignment horizontal="left" vertical="top" wrapText="1"/>
    </xf>
    <xf numFmtId="1" fontId="14" fillId="35" borderId="3" xfId="2" applyNumberFormat="1" applyFont="1" applyFill="1" applyBorder="1" applyAlignment="1" applyProtection="1">
      <alignment horizontal="left" vertical="top" wrapText="1"/>
    </xf>
    <xf numFmtId="0" fontId="14" fillId="35" borderId="3" xfId="13" applyFont="1" applyFill="1" applyBorder="1" applyAlignment="1" applyProtection="1">
      <alignment vertical="center" wrapText="1"/>
      <protection locked="0"/>
    </xf>
    <xf numFmtId="0" fontId="4" fillId="0" borderId="15" xfId="0" applyFont="1" applyBorder="1"/>
    <xf numFmtId="0" fontId="22" fillId="0" borderId="3" xfId="0" applyFont="1" applyBorder="1"/>
    <xf numFmtId="0" fontId="6" fillId="0" borderId="3" xfId="13" applyFont="1" applyBorder="1" applyAlignment="1" applyProtection="1">
      <alignment horizontal="center" vertical="center" wrapText="1"/>
      <protection locked="0"/>
    </xf>
    <xf numFmtId="0" fontId="4" fillId="0" borderId="0" xfId="0" applyFont="1" applyAlignment="1">
      <alignment vertical="center" wrapText="1"/>
    </xf>
    <xf numFmtId="164" fontId="6" fillId="3" borderId="3" xfId="1" applyNumberFormat="1" applyFont="1" applyFill="1" applyBorder="1" applyAlignment="1" applyProtection="1">
      <alignment horizontal="center" vertical="center" wrapText="1"/>
      <protection locked="0"/>
    </xf>
    <xf numFmtId="164" fontId="6" fillId="3" borderId="15" xfId="1" applyNumberFormat="1" applyFont="1" applyFill="1" applyBorder="1" applyAlignment="1" applyProtection="1">
      <alignment horizontal="center" vertical="center" wrapText="1"/>
      <protection locked="0"/>
    </xf>
    <xf numFmtId="164" fontId="6" fillId="3" borderId="16" xfId="1" applyNumberFormat="1" applyFont="1" applyFill="1" applyBorder="1" applyAlignment="1" applyProtection="1">
      <alignment horizontal="center" vertical="center" wrapText="1"/>
      <protection locked="0"/>
    </xf>
    <xf numFmtId="0" fontId="4" fillId="0" borderId="12" xfId="0" applyFont="1" applyBorder="1"/>
    <xf numFmtId="0" fontId="4" fillId="0" borderId="14" xfId="0" applyFont="1" applyBorder="1"/>
    <xf numFmtId="0" fontId="6" fillId="3" borderId="18" xfId="9" applyFont="1" applyFill="1" applyBorder="1" applyAlignment="1" applyProtection="1">
      <alignment horizontal="left" vertical="center"/>
      <protection locked="0"/>
    </xf>
    <xf numFmtId="0" fontId="14" fillId="3" borderId="20" xfId="16" applyFont="1" applyFill="1" applyBorder="1" applyProtection="1">
      <protection locked="0"/>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6" fillId="0" borderId="0" xfId="11" applyFont="1" applyAlignment="1">
      <alignment vertical="center"/>
    </xf>
    <xf numFmtId="0" fontId="4" fillId="0" borderId="15" xfId="0" applyFont="1" applyBorder="1" applyAlignment="1">
      <alignment vertical="center"/>
    </xf>
    <xf numFmtId="0" fontId="8" fillId="2" borderId="18" xfId="0" applyFont="1" applyFill="1" applyBorder="1" applyAlignment="1">
      <alignment horizontal="right" vertical="center"/>
    </xf>
    <xf numFmtId="0" fontId="4" fillId="0" borderId="49" xfId="0" applyFont="1" applyBorder="1"/>
    <xf numFmtId="0" fontId="19" fillId="0" borderId="18" xfId="0" applyFont="1" applyBorder="1" applyAlignment="1">
      <alignment horizontal="center" vertical="center" wrapText="1"/>
    </xf>
    <xf numFmtId="0" fontId="4" fillId="0" borderId="50" xfId="0" applyFont="1" applyBorder="1"/>
    <xf numFmtId="0" fontId="6" fillId="0" borderId="12" xfId="9" applyFont="1" applyBorder="1" applyAlignment="1" applyProtection="1">
      <alignment horizontal="center" vertical="center"/>
      <protection locked="0"/>
    </xf>
    <xf numFmtId="0" fontId="14" fillId="3" borderId="5" xfId="9" applyFont="1" applyFill="1" applyBorder="1" applyAlignment="1" applyProtection="1">
      <alignment horizontal="center" vertical="center" wrapText="1"/>
      <protection locked="0"/>
    </xf>
    <xf numFmtId="164" fontId="6" fillId="3" borderId="14" xfId="2" applyNumberFormat="1" applyFont="1" applyFill="1" applyBorder="1" applyAlignment="1" applyProtection="1">
      <alignment horizontal="center" vertical="center"/>
      <protection locked="0"/>
    </xf>
    <xf numFmtId="0" fontId="6" fillId="0" borderId="15" xfId="9" applyFont="1" applyBorder="1" applyAlignment="1" applyProtection="1">
      <alignment horizontal="center" vertical="center"/>
      <protection locked="0"/>
    </xf>
    <xf numFmtId="0" fontId="6" fillId="0" borderId="0" xfId="13" applyFont="1" applyAlignment="1" applyProtection="1">
      <alignment wrapText="1"/>
      <protection locked="0"/>
    </xf>
    <xf numFmtId="0" fontId="6" fillId="0" borderId="15" xfId="9" applyFont="1" applyBorder="1" applyAlignment="1" applyProtection="1">
      <alignment horizontal="center" vertical="center" wrapText="1"/>
      <protection locked="0"/>
    </xf>
    <xf numFmtId="0" fontId="14" fillId="35" borderId="19" xfId="13" applyFont="1" applyFill="1" applyBorder="1" applyAlignment="1" applyProtection="1">
      <alignment vertical="center" wrapText="1"/>
      <protection locked="0"/>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2" xfId="0" applyFont="1" applyBorder="1"/>
    <xf numFmtId="0" fontId="4" fillId="0" borderId="13" xfId="0" applyFont="1" applyBorder="1"/>
    <xf numFmtId="0" fontId="4" fillId="0" borderId="18" xfId="0" applyFont="1" applyBorder="1"/>
    <xf numFmtId="0" fontId="6" fillId="3" borderId="15" xfId="5" applyFont="1" applyFill="1" applyBorder="1" applyAlignment="1" applyProtection="1">
      <alignment horizontal="right" vertical="center"/>
      <protection locked="0"/>
    </xf>
    <xf numFmtId="0" fontId="14" fillId="3" borderId="19" xfId="16" applyFont="1" applyFill="1" applyBorder="1" applyProtection="1">
      <protection locked="0"/>
    </xf>
    <xf numFmtId="0" fontId="4" fillId="0" borderId="13" xfId="0" applyFont="1" applyBorder="1" applyAlignment="1">
      <alignment wrapText="1"/>
    </xf>
    <xf numFmtId="0" fontId="4" fillId="0" borderId="14" xfId="0" applyFont="1" applyBorder="1" applyAlignment="1">
      <alignment wrapText="1"/>
    </xf>
    <xf numFmtId="0" fontId="5" fillId="0" borderId="19" xfId="0" applyFont="1" applyBorder="1"/>
    <xf numFmtId="0" fontId="6" fillId="3" borderId="3" xfId="13" applyFont="1" applyFill="1" applyBorder="1" applyAlignment="1" applyProtection="1">
      <alignment horizontal="left" vertical="center"/>
      <protection locked="0"/>
    </xf>
    <xf numFmtId="0" fontId="6" fillId="3" borderId="3" xfId="13" applyFont="1" applyFill="1" applyBorder="1" applyAlignment="1" applyProtection="1">
      <alignment horizontal="left" vertical="center" wrapText="1" indent="3"/>
      <protection locked="0"/>
    </xf>
    <xf numFmtId="0" fontId="4" fillId="0" borderId="16" xfId="0" applyFont="1" applyBorder="1" applyAlignment="1">
      <alignment horizontal="center" vertical="center"/>
    </xf>
    <xf numFmtId="0" fontId="101" fillId="0" borderId="3" xfId="0" applyFont="1" applyBorder="1"/>
    <xf numFmtId="0" fontId="1" fillId="0" borderId="0" xfId="0" applyFont="1"/>
    <xf numFmtId="0" fontId="8" fillId="3" borderId="3" xfId="20960" applyFont="1" applyFill="1" applyBorder="1" applyAlignment="1">
      <alignment horizontal="left" wrapText="1" indent="1"/>
    </xf>
    <xf numFmtId="0" fontId="8" fillId="0" borderId="3" xfId="20960" applyFont="1" applyBorder="1" applyAlignment="1">
      <alignment horizontal="left" wrapText="1" indent="1"/>
    </xf>
    <xf numFmtId="0" fontId="102" fillId="0" borderId="3" xfId="20960" applyFont="1" applyBorder="1" applyAlignment="1">
      <alignment horizontal="center" vertical="center"/>
    </xf>
    <xf numFmtId="0" fontId="103" fillId="0" borderId="0" xfId="0" applyFont="1" applyAlignment="1">
      <alignment wrapText="1"/>
    </xf>
    <xf numFmtId="0" fontId="8" fillId="0" borderId="2" xfId="20960" applyFont="1" applyBorder="1" applyAlignment="1">
      <alignment horizontal="left" wrapText="1" indent="1"/>
    </xf>
    <xf numFmtId="0" fontId="14" fillId="0" borderId="13" xfId="11" applyFont="1" applyBorder="1" applyAlignment="1">
      <alignment horizontal="center" vertical="center"/>
    </xf>
    <xf numFmtId="0" fontId="8" fillId="0" borderId="0" xfId="11" applyFont="1" applyAlignment="1">
      <alignment horizontal="left"/>
    </xf>
    <xf numFmtId="0" fontId="17" fillId="0" borderId="0" xfId="11" applyFont="1" applyAlignment="1">
      <alignment horizontal="right"/>
    </xf>
    <xf numFmtId="0" fontId="0" fillId="0" borderId="12" xfId="0" applyBorder="1" applyAlignment="1">
      <alignment horizontal="center" vertical="center"/>
    </xf>
    <xf numFmtId="0" fontId="5" fillId="35" borderId="23" xfId="0" applyFont="1" applyFill="1" applyBorder="1" applyAlignment="1">
      <alignment wrapText="1"/>
    </xf>
    <xf numFmtId="0" fontId="4" fillId="0" borderId="9" xfId="0" applyFont="1" applyBorder="1" applyAlignment="1">
      <alignment vertical="center" wrapText="1"/>
    </xf>
    <xf numFmtId="0" fontId="5" fillId="35" borderId="9" xfId="0" applyFont="1" applyFill="1" applyBorder="1" applyAlignment="1">
      <alignment wrapText="1"/>
    </xf>
    <xf numFmtId="0" fontId="5" fillId="35" borderId="57" xfId="0" applyFont="1" applyFill="1" applyBorder="1" applyAlignment="1">
      <alignment wrapText="1"/>
    </xf>
    <xf numFmtId="0" fontId="14" fillId="0" borderId="0" xfId="11" applyFont="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18" xfId="0" applyFont="1" applyBorder="1" applyAlignment="1">
      <alignment horizontal="center" vertical="center" wrapText="1"/>
    </xf>
    <xf numFmtId="0" fontId="4" fillId="0" borderId="9" xfId="0" applyFont="1" applyBorder="1" applyAlignment="1">
      <alignment vertical="center"/>
    </xf>
    <xf numFmtId="0" fontId="9" fillId="0" borderId="0" xfId="11" applyFont="1" applyAlignment="1">
      <alignment horizontal="center"/>
    </xf>
    <xf numFmtId="0" fontId="4" fillId="0" borderId="6" xfId="0" applyFont="1" applyBorder="1" applyAlignment="1">
      <alignment horizontal="center" vertical="center" wrapText="1"/>
    </xf>
    <xf numFmtId="0" fontId="17" fillId="0" borderId="0" xfId="0" applyFont="1" applyAlignment="1" applyProtection="1">
      <alignment horizontal="right"/>
      <protection locked="0"/>
    </xf>
    <xf numFmtId="0" fontId="9" fillId="0" borderId="1" xfId="0" applyFont="1" applyBorder="1" applyAlignment="1">
      <alignment horizontal="center"/>
    </xf>
    <xf numFmtId="0" fontId="14" fillId="0" borderId="1" xfId="0" applyFont="1" applyBorder="1" applyAlignment="1">
      <alignment horizontal="center" vertical="center"/>
    </xf>
    <xf numFmtId="0" fontId="4" fillId="0" borderId="58" xfId="0" applyFont="1" applyBorder="1" applyAlignment="1">
      <alignment vertical="center" wrapText="1"/>
    </xf>
    <xf numFmtId="0" fontId="5" fillId="0" borderId="7" xfId="0" applyFont="1" applyBorder="1" applyAlignment="1">
      <alignment vertical="center" wrapText="1"/>
    </xf>
    <xf numFmtId="0" fontId="4" fillId="0" borderId="1" xfId="0" applyFont="1" applyBorder="1"/>
    <xf numFmtId="0" fontId="5" fillId="0" borderId="1" xfId="0" applyFont="1" applyBorder="1" applyAlignment="1">
      <alignment horizontal="center"/>
    </xf>
    <xf numFmtId="0" fontId="17" fillId="0" borderId="1" xfId="0" applyFont="1" applyBorder="1" applyAlignment="1">
      <alignment horizontal="center"/>
    </xf>
    <xf numFmtId="0" fontId="4" fillId="0" borderId="18" xfId="0" applyFont="1" applyBorder="1" applyAlignment="1">
      <alignment horizontal="center" vertical="center"/>
    </xf>
    <xf numFmtId="0" fontId="105" fillId="0" borderId="0" xfId="0" applyFont="1"/>
    <xf numFmtId="49" fontId="105" fillId="0" borderId="7" xfId="0" applyNumberFormat="1" applyFont="1" applyBorder="1" applyAlignment="1">
      <alignment horizontal="right" vertical="center"/>
    </xf>
    <xf numFmtId="49" fontId="105" fillId="0" borderId="65" xfId="0" applyNumberFormat="1" applyFont="1" applyBorder="1" applyAlignment="1">
      <alignment horizontal="right" vertical="center"/>
    </xf>
    <xf numFmtId="49" fontId="105" fillId="0" borderId="68" xfId="0" applyNumberFormat="1" applyFont="1" applyBorder="1" applyAlignment="1">
      <alignment horizontal="right" vertical="center"/>
    </xf>
    <xf numFmtId="49" fontId="105" fillId="0" borderId="73" xfId="0" applyNumberFormat="1" applyFont="1" applyBorder="1" applyAlignment="1">
      <alignment horizontal="right" vertical="center"/>
    </xf>
    <xf numFmtId="0" fontId="105" fillId="0" borderId="0" xfId="0" applyFont="1" applyAlignment="1">
      <alignment horizontal="left"/>
    </xf>
    <xf numFmtId="0" fontId="105" fillId="0" borderId="73" xfId="0" applyFont="1" applyBorder="1" applyAlignment="1">
      <alignment horizontal="right" vertical="center"/>
    </xf>
    <xf numFmtId="49" fontId="105" fillId="0" borderId="0" xfId="0" applyNumberFormat="1" applyFont="1" applyAlignment="1">
      <alignment horizontal="right" vertical="center"/>
    </xf>
    <xf numFmtId="0" fontId="105" fillId="0" borderId="0" xfId="0" applyFont="1" applyAlignment="1">
      <alignment vertical="center" wrapText="1"/>
    </xf>
    <xf numFmtId="0" fontId="105" fillId="0" borderId="0" xfId="0" applyFont="1" applyAlignment="1">
      <alignment horizontal="left" vertical="center" wrapText="1"/>
    </xf>
    <xf numFmtId="0" fontId="8" fillId="0" borderId="0" xfId="0" applyFont="1" applyAlignment="1">
      <alignment horizontal="left" wrapText="1"/>
    </xf>
    <xf numFmtId="0" fontId="8" fillId="0" borderId="1" xfId="11" applyFont="1" applyBorder="1"/>
    <xf numFmtId="0" fontId="14" fillId="0" borderId="1" xfId="11" applyFont="1" applyBorder="1" applyAlignment="1">
      <alignment horizontal="left" vertical="center"/>
    </xf>
    <xf numFmtId="0" fontId="6" fillId="3" borderId="3" xfId="20960" applyFont="1" applyFill="1" applyBorder="1" applyAlignment="1">
      <alignment horizontal="right" indent="1"/>
    </xf>
    <xf numFmtId="0" fontId="6" fillId="3" borderId="2" xfId="20960" applyFont="1" applyFill="1" applyBorder="1" applyAlignment="1">
      <alignment horizontal="right" indent="1"/>
    </xf>
    <xf numFmtId="193" fontId="8" fillId="2" borderId="19" xfId="0" applyNumberFormat="1" applyFont="1" applyFill="1" applyBorder="1" applyAlignment="1" applyProtection="1">
      <alignment vertical="center"/>
      <protection locked="0"/>
    </xf>
    <xf numFmtId="3" fontId="20" fillId="35" borderId="19" xfId="0" applyNumberFormat="1" applyFont="1" applyFill="1" applyBorder="1" applyAlignment="1">
      <alignment vertical="center" wrapText="1"/>
    </xf>
    <xf numFmtId="3" fontId="20" fillId="35" borderId="20" xfId="0" applyNumberFormat="1" applyFont="1" applyFill="1" applyBorder="1" applyAlignment="1">
      <alignment vertical="center" wrapText="1"/>
    </xf>
    <xf numFmtId="193" fontId="0" fillId="35" borderId="14" xfId="0" applyNumberFormat="1" applyFill="1" applyBorder="1" applyAlignment="1">
      <alignment horizontal="center" vertical="center"/>
    </xf>
    <xf numFmtId="193" fontId="0" fillId="0" borderId="16" xfId="0" applyNumberFormat="1" applyBorder="1"/>
    <xf numFmtId="193" fontId="0" fillId="0" borderId="16" xfId="0" applyNumberFormat="1" applyBorder="1" applyAlignment="1">
      <alignment wrapText="1"/>
    </xf>
    <xf numFmtId="193" fontId="0" fillId="35" borderId="16" xfId="0" applyNumberFormat="1" applyFill="1" applyBorder="1" applyAlignment="1">
      <alignment horizontal="center" vertical="center" wrapText="1"/>
    </xf>
    <xf numFmtId="193" fontId="0" fillId="35" borderId="20" xfId="0" applyNumberFormat="1" applyFill="1" applyBorder="1" applyAlignment="1">
      <alignment horizontal="center" vertical="center" wrapText="1"/>
    </xf>
    <xf numFmtId="193" fontId="6" fillId="35" borderId="16" xfId="2" applyNumberFormat="1" applyFont="1" applyFill="1" applyBorder="1" applyAlignment="1" applyProtection="1">
      <alignment vertical="top"/>
    </xf>
    <xf numFmtId="193" fontId="6" fillId="3" borderId="16" xfId="2" applyNumberFormat="1" applyFont="1" applyFill="1" applyBorder="1" applyAlignment="1" applyProtection="1">
      <alignment vertical="top"/>
      <protection locked="0"/>
    </xf>
    <xf numFmtId="193" fontId="6" fillId="35" borderId="16" xfId="2" applyNumberFormat="1" applyFont="1" applyFill="1" applyBorder="1" applyAlignment="1" applyProtection="1">
      <alignment vertical="top" wrapText="1"/>
    </xf>
    <xf numFmtId="193" fontId="6" fillId="3" borderId="16" xfId="2" applyNumberFormat="1" applyFont="1" applyFill="1" applyBorder="1" applyAlignment="1" applyProtection="1">
      <alignment vertical="top" wrapText="1"/>
      <protection locked="0"/>
    </xf>
    <xf numFmtId="193" fontId="6" fillId="35" borderId="16" xfId="2" applyNumberFormat="1" applyFont="1" applyFill="1" applyBorder="1" applyAlignment="1" applyProtection="1">
      <alignment vertical="top" wrapText="1"/>
      <protection locked="0"/>
    </xf>
    <xf numFmtId="193" fontId="6" fillId="35" borderId="20" xfId="2" applyNumberFormat="1" applyFont="1" applyFill="1" applyBorder="1" applyAlignment="1" applyProtection="1">
      <alignment vertical="top" wrapText="1"/>
    </xf>
    <xf numFmtId="193" fontId="4" fillId="0" borderId="3" xfId="0" applyNumberFormat="1" applyFont="1" applyBorder="1"/>
    <xf numFmtId="193" fontId="4" fillId="35" borderId="19" xfId="0" applyNumberFormat="1" applyFont="1" applyFill="1" applyBorder="1"/>
    <xf numFmtId="193" fontId="4" fillId="0" borderId="15" xfId="0" applyNumberFormat="1" applyFont="1" applyBorder="1"/>
    <xf numFmtId="193" fontId="4" fillId="0" borderId="16" xfId="0" applyNumberFormat="1" applyFont="1" applyBorder="1"/>
    <xf numFmtId="193" fontId="4" fillId="35" borderId="46" xfId="0" applyNumberFormat="1" applyFont="1" applyFill="1" applyBorder="1"/>
    <xf numFmtId="193" fontId="4" fillId="35" borderId="18" xfId="0" applyNumberFormat="1" applyFont="1" applyFill="1" applyBorder="1"/>
    <xf numFmtId="193" fontId="4" fillId="35" borderId="20" xfId="0" applyNumberFormat="1" applyFont="1" applyFill="1" applyBorder="1"/>
    <xf numFmtId="193" fontId="4" fillId="35" borderId="47" xfId="0" applyNumberFormat="1" applyFont="1" applyFill="1" applyBorder="1"/>
    <xf numFmtId="0" fontId="4" fillId="0" borderId="22" xfId="0" applyFont="1" applyBorder="1" applyAlignment="1">
      <alignment horizontal="center" vertical="center"/>
    </xf>
    <xf numFmtId="193" fontId="4" fillId="0" borderId="8" xfId="0" applyNumberFormat="1" applyFont="1" applyBorder="1"/>
    <xf numFmtId="0" fontId="4" fillId="0" borderId="22" xfId="0" applyFont="1" applyBorder="1" applyAlignment="1">
      <alignment wrapText="1"/>
    </xf>
    <xf numFmtId="193" fontId="4" fillId="0" borderId="17" xfId="0" applyNumberFormat="1" applyFont="1" applyBorder="1"/>
    <xf numFmtId="193" fontId="4" fillId="0" borderId="17" xfId="0" applyNumberFormat="1" applyFont="1" applyBorder="1" applyAlignment="1">
      <alignment wrapText="1"/>
    </xf>
    <xf numFmtId="0" fontId="4" fillId="0" borderId="3" xfId="0" applyFont="1" applyBorder="1" applyAlignment="1">
      <alignment horizontal="center" vertical="center" wrapText="1"/>
    </xf>
    <xf numFmtId="9" fontId="106" fillId="0" borderId="3" xfId="0" applyNumberFormat="1" applyFont="1" applyBorder="1" applyAlignment="1">
      <alignment horizontal="center" vertical="center"/>
    </xf>
    <xf numFmtId="0" fontId="5" fillId="0" borderId="0" xfId="0" applyFont="1" applyAlignment="1">
      <alignment horizontal="center" wrapText="1"/>
    </xf>
    <xf numFmtId="9" fontId="4" fillId="0" borderId="16" xfId="20961" applyFont="1" applyBorder="1"/>
    <xf numFmtId="9" fontId="4" fillId="35" borderId="20" xfId="20961" applyFont="1" applyFill="1" applyBorder="1"/>
    <xf numFmtId="167" fontId="5" fillId="35" borderId="19" xfId="0" applyNumberFormat="1" applyFont="1" applyFill="1" applyBorder="1" applyAlignment="1">
      <alignment horizontal="center" vertical="center"/>
    </xf>
    <xf numFmtId="0" fontId="8" fillId="0" borderId="12" xfId="0" applyFont="1" applyBorder="1" applyAlignment="1">
      <alignment horizontal="right" vertical="center" wrapText="1"/>
    </xf>
    <xf numFmtId="0" fontId="6" fillId="0" borderId="13" xfId="0" applyFont="1" applyBorder="1" applyAlignment="1">
      <alignment vertical="center" wrapText="1"/>
    </xf>
    <xf numFmtId="169" fontId="25" fillId="36" borderId="0" xfId="20"/>
    <xf numFmtId="169" fontId="25" fillId="36" borderId="81" xfId="20" applyBorder="1"/>
    <xf numFmtId="0" fontId="4" fillId="0" borderId="7" xfId="0" applyFont="1" applyBorder="1" applyAlignment="1">
      <alignment vertical="center"/>
    </xf>
    <xf numFmtId="0" fontId="4" fillId="0" borderId="88" xfId="0" applyFont="1" applyBorder="1" applyAlignment="1">
      <alignment vertical="center"/>
    </xf>
    <xf numFmtId="0" fontId="5" fillId="0" borderId="88" xfId="0" applyFont="1" applyBorder="1" applyAlignment="1">
      <alignment vertical="center"/>
    </xf>
    <xf numFmtId="0" fontId="4" fillId="0" borderId="13" xfId="0" applyFont="1" applyBorder="1" applyAlignment="1">
      <alignment vertical="center"/>
    </xf>
    <xf numFmtId="0" fontId="4" fillId="0" borderId="83" xfId="0" applyFont="1" applyBorder="1" applyAlignment="1">
      <alignment vertical="center"/>
    </xf>
    <xf numFmtId="0" fontId="4" fillId="0" borderId="85" xfId="0" applyFont="1" applyBorder="1" applyAlignment="1">
      <alignment vertical="center"/>
    </xf>
    <xf numFmtId="0" fontId="4" fillId="0" borderId="12" xfId="0" applyFont="1" applyBorder="1" applyAlignment="1">
      <alignment horizontal="center" vertical="center"/>
    </xf>
    <xf numFmtId="0" fontId="4" fillId="0" borderId="96" xfId="0" applyFont="1" applyBorder="1" applyAlignment="1">
      <alignment horizontal="center" vertical="center"/>
    </xf>
    <xf numFmtId="0" fontId="4" fillId="0" borderId="98" xfId="0" applyFont="1" applyBorder="1" applyAlignment="1">
      <alignment horizontal="center" vertical="center"/>
    </xf>
    <xf numFmtId="169" fontId="25" fillId="36" borderId="25" xfId="20" applyBorder="1"/>
    <xf numFmtId="169" fontId="25" fillId="36" borderId="100" xfId="20" applyBorder="1"/>
    <xf numFmtId="169" fontId="25" fillId="36" borderId="90" xfId="20" applyBorder="1"/>
    <xf numFmtId="169" fontId="25" fillId="36" borderId="50" xfId="20" applyBorder="1"/>
    <xf numFmtId="0" fontId="4" fillId="3" borderId="52" xfId="0" applyFont="1" applyFill="1" applyBorder="1" applyAlignment="1">
      <alignment horizontal="center" vertical="center"/>
    </xf>
    <xf numFmtId="0" fontId="4" fillId="3" borderId="0" xfId="0" applyFont="1" applyFill="1" applyAlignment="1">
      <alignment vertical="center"/>
    </xf>
    <xf numFmtId="0" fontId="4" fillId="0" borderId="58" xfId="0" applyFont="1" applyBorder="1" applyAlignment="1">
      <alignment horizontal="center" vertical="center"/>
    </xf>
    <xf numFmtId="0" fontId="4" fillId="3" borderId="86" xfId="0" applyFont="1" applyFill="1" applyBorder="1" applyAlignment="1">
      <alignment vertical="center"/>
    </xf>
    <xf numFmtId="0" fontId="13" fillId="3" borderId="101" xfId="0" applyFont="1" applyFill="1" applyBorder="1" applyAlignment="1">
      <alignment horizontal="left"/>
    </xf>
    <xf numFmtId="0" fontId="13" fillId="3" borderId="102" xfId="0" applyFont="1" applyFill="1" applyBorder="1" applyAlignment="1">
      <alignment horizontal="left"/>
    </xf>
    <xf numFmtId="0" fontId="4" fillId="0" borderId="88" xfId="0" applyFont="1" applyBorder="1" applyAlignment="1">
      <alignment horizontal="center" vertical="center" wrapText="1"/>
    </xf>
    <xf numFmtId="0" fontId="105" fillId="0" borderId="75" xfId="0" applyFont="1" applyBorder="1" applyAlignment="1">
      <alignment horizontal="right" vertical="center"/>
    </xf>
    <xf numFmtId="0" fontId="4" fillId="0" borderId="103" xfId="0" applyFont="1" applyBorder="1" applyAlignment="1">
      <alignment horizontal="center" vertical="center" wrapText="1"/>
    </xf>
    <xf numFmtId="0" fontId="5" fillId="3" borderId="104" xfId="0" applyFont="1" applyFill="1" applyBorder="1" applyAlignment="1">
      <alignment vertical="center"/>
    </xf>
    <xf numFmtId="0" fontId="4" fillId="3" borderId="17" xfId="0" applyFont="1" applyFill="1" applyBorder="1" applyAlignment="1">
      <alignment vertical="center"/>
    </xf>
    <xf numFmtId="0" fontId="4" fillId="0" borderId="105" xfId="0" applyFont="1" applyBorder="1" applyAlignment="1">
      <alignment horizontal="center" vertical="center"/>
    </xf>
    <xf numFmtId="0" fontId="5" fillId="0" borderId="19" xfId="0" applyFont="1" applyBorder="1" applyAlignment="1">
      <alignment vertical="center"/>
    </xf>
    <xf numFmtId="169" fontId="25" fillId="36" borderId="21" xfId="20" applyBorder="1"/>
    <xf numFmtId="0" fontId="4" fillId="0" borderId="7" xfId="0" applyFont="1" applyBorder="1" applyAlignment="1">
      <alignment horizontal="center" vertical="center" wrapText="1"/>
    </xf>
    <xf numFmtId="0" fontId="4" fillId="0" borderId="53" xfId="0" applyFont="1" applyBorder="1" applyAlignment="1">
      <alignment horizontal="center" vertical="center" wrapText="1"/>
    </xf>
    <xf numFmtId="0" fontId="6" fillId="0" borderId="12" xfId="11" applyFont="1" applyBorder="1" applyAlignment="1">
      <alignment vertical="center"/>
    </xf>
    <xf numFmtId="0" fontId="6" fillId="0" borderId="13" xfId="11" applyFont="1" applyBorder="1" applyAlignment="1">
      <alignment vertical="center"/>
    </xf>
    <xf numFmtId="0" fontId="14" fillId="0" borderId="14" xfId="11" applyFont="1" applyBorder="1" applyAlignment="1">
      <alignment horizontal="center" vertical="center"/>
    </xf>
    <xf numFmtId="0" fontId="0" fillId="0" borderId="105" xfId="0" applyBorder="1"/>
    <xf numFmtId="0" fontId="0" fillId="0" borderId="18" xfId="0" applyBorder="1"/>
    <xf numFmtId="0" fontId="5" fillId="35" borderId="106" xfId="0" applyFont="1" applyFill="1" applyBorder="1" applyAlignment="1">
      <alignment vertical="center" wrapText="1"/>
    </xf>
    <xf numFmtId="0" fontId="6" fillId="0" borderId="0" xfId="0" applyFont="1" applyAlignment="1">
      <alignment wrapText="1"/>
    </xf>
    <xf numFmtId="0" fontId="5" fillId="35" borderId="13" xfId="0" applyFont="1" applyFill="1" applyBorder="1" applyAlignment="1">
      <alignment horizontal="center" vertical="center" wrapText="1"/>
    </xf>
    <xf numFmtId="0" fontId="5" fillId="35" borderId="105" xfId="0" applyFont="1" applyFill="1" applyBorder="1" applyAlignment="1">
      <alignment horizontal="left" vertical="center" wrapText="1"/>
    </xf>
    <xf numFmtId="0" fontId="5" fillId="35" borderId="88" xfId="0" applyFont="1" applyFill="1" applyBorder="1" applyAlignment="1">
      <alignment horizontal="left" vertical="center" wrapText="1"/>
    </xf>
    <xf numFmtId="0" fontId="4" fillId="0" borderId="105" xfId="0" applyFont="1" applyBorder="1" applyAlignment="1">
      <alignment horizontal="right" vertical="center" wrapText="1"/>
    </xf>
    <xf numFmtId="0" fontId="4" fillId="0" borderId="88" xfId="0" applyFont="1" applyBorder="1" applyAlignment="1">
      <alignment horizontal="left" vertical="center" wrapText="1"/>
    </xf>
    <xf numFmtId="0" fontId="108" fillId="0" borderId="105" xfId="0" applyFont="1" applyBorder="1" applyAlignment="1">
      <alignment horizontal="right" vertical="center" wrapText="1"/>
    </xf>
    <xf numFmtId="0" fontId="108" fillId="0" borderId="88" xfId="0" applyFont="1" applyBorder="1" applyAlignment="1">
      <alignment horizontal="left" vertical="center" wrapText="1"/>
    </xf>
    <xf numFmtId="0" fontId="5" fillId="0" borderId="105" xfId="0" applyFont="1" applyBorder="1" applyAlignment="1">
      <alignment horizontal="left" vertical="center" wrapText="1"/>
    </xf>
    <xf numFmtId="0" fontId="5" fillId="0" borderId="0" xfId="21410" applyFont="1" applyAlignment="1" applyProtection="1">
      <alignment horizontal="left" vertical="center"/>
      <protection locked="0"/>
    </xf>
    <xf numFmtId="0" fontId="4" fillId="0" borderId="0" xfId="0" applyFont="1" applyAlignment="1">
      <alignment horizontal="left" vertical="center"/>
    </xf>
    <xf numFmtId="0" fontId="108" fillId="0" borderId="0" xfId="0" applyFont="1" applyAlignment="1">
      <alignment horizontal="left" vertical="center"/>
    </xf>
    <xf numFmtId="49" fontId="109" fillId="0" borderId="18" xfId="5" applyNumberFormat="1" applyFont="1" applyBorder="1" applyAlignment="1" applyProtection="1">
      <alignment horizontal="left" vertical="center"/>
      <protection locked="0"/>
    </xf>
    <xf numFmtId="0" fontId="110" fillId="0" borderId="19" xfId="9" applyFont="1" applyBorder="1" applyAlignment="1" applyProtection="1">
      <alignment horizontal="left" vertical="center" wrapText="1"/>
      <protection locked="0"/>
    </xf>
    <xf numFmtId="0" fontId="19" fillId="0" borderId="105" xfId="0" applyFont="1" applyBorder="1" applyAlignment="1">
      <alignment horizontal="center" vertical="center" wrapText="1"/>
    </xf>
    <xf numFmtId="3" fontId="20" fillId="35" borderId="88" xfId="0" applyNumberFormat="1" applyFont="1" applyFill="1" applyBorder="1" applyAlignment="1">
      <alignment vertical="center" wrapText="1"/>
    </xf>
    <xf numFmtId="3" fontId="20" fillId="35" borderId="103" xfId="0" applyNumberFormat="1" applyFont="1" applyFill="1" applyBorder="1" applyAlignment="1">
      <alignment vertical="center" wrapText="1"/>
    </xf>
    <xf numFmtId="14" fontId="6" fillId="3" borderId="88" xfId="8" quotePrefix="1" applyNumberFormat="1" applyFont="1" applyFill="1" applyBorder="1" applyAlignment="1" applyProtection="1">
      <alignment horizontal="left" vertical="center" wrapText="1" indent="2"/>
      <protection locked="0"/>
    </xf>
    <xf numFmtId="3" fontId="20" fillId="0" borderId="88" xfId="0" applyNumberFormat="1" applyFont="1" applyBorder="1" applyAlignment="1">
      <alignment vertical="center" wrapText="1"/>
    </xf>
    <xf numFmtId="14" fontId="6" fillId="3" borderId="88" xfId="8" quotePrefix="1" applyNumberFormat="1" applyFont="1" applyFill="1" applyBorder="1" applyAlignment="1" applyProtection="1">
      <alignment horizontal="left" vertical="center" wrapText="1" indent="3"/>
      <protection locked="0"/>
    </xf>
    <xf numFmtId="0" fontId="10" fillId="0" borderId="88" xfId="17" applyFill="1" applyBorder="1" applyAlignment="1" applyProtection="1"/>
    <xf numFmtId="49" fontId="108" fillId="0" borderId="105" xfId="0" applyNumberFormat="1" applyFont="1" applyBorder="1" applyAlignment="1">
      <alignment horizontal="right" vertical="center" wrapText="1"/>
    </xf>
    <xf numFmtId="0" fontId="6" fillId="3" borderId="88" xfId="20960" applyFont="1" applyFill="1" applyBorder="1"/>
    <xf numFmtId="0" fontId="102" fillId="0" borderId="88" xfId="20960" applyFont="1" applyBorder="1" applyAlignment="1">
      <alignment horizontal="center" vertical="center"/>
    </xf>
    <xf numFmtId="0" fontId="4" fillId="0" borderId="88" xfId="0" applyFont="1" applyBorder="1"/>
    <xf numFmtId="0" fontId="10" fillId="0" borderId="88" xfId="17" applyFill="1" applyBorder="1" applyAlignment="1" applyProtection="1">
      <alignment horizontal="left" vertical="center" wrapText="1"/>
    </xf>
    <xf numFmtId="49" fontId="108" fillId="0" borderId="88" xfId="0" applyNumberFormat="1" applyFont="1" applyBorder="1" applyAlignment="1">
      <alignment horizontal="right" vertical="center" wrapText="1"/>
    </xf>
    <xf numFmtId="0" fontId="10" fillId="0" borderId="88" xfId="17" applyFill="1" applyBorder="1" applyAlignment="1" applyProtection="1">
      <alignment horizontal="left" vertical="center"/>
    </xf>
    <xf numFmtId="10" fontId="6" fillId="0" borderId="88" xfId="20961" applyNumberFormat="1" applyFont="1" applyFill="1" applyBorder="1" applyAlignment="1">
      <alignment horizontal="left" vertical="center" wrapText="1"/>
    </xf>
    <xf numFmtId="10" fontId="4" fillId="0" borderId="88" xfId="20961" applyNumberFormat="1" applyFont="1" applyFill="1" applyBorder="1" applyAlignment="1">
      <alignment horizontal="left" vertical="center" wrapText="1"/>
    </xf>
    <xf numFmtId="10" fontId="5" fillId="35" borderId="88" xfId="0" applyNumberFormat="1" applyFont="1" applyFill="1" applyBorder="1" applyAlignment="1">
      <alignment horizontal="left" vertical="center" wrapText="1"/>
    </xf>
    <xf numFmtId="10" fontId="108" fillId="0" borderId="88" xfId="20961" applyNumberFormat="1" applyFont="1" applyFill="1" applyBorder="1" applyAlignment="1">
      <alignment horizontal="left" vertical="center" wrapText="1"/>
    </xf>
    <xf numFmtId="10" fontId="5" fillId="35" borderId="88" xfId="20961" applyNumberFormat="1" applyFont="1" applyFill="1" applyBorder="1" applyAlignment="1">
      <alignment horizontal="left" vertical="center" wrapText="1"/>
    </xf>
    <xf numFmtId="10" fontId="5" fillId="35" borderId="88" xfId="0" applyNumberFormat="1" applyFont="1" applyFill="1" applyBorder="1" applyAlignment="1">
      <alignment horizontal="center" vertical="center" wrapText="1"/>
    </xf>
    <xf numFmtId="10" fontId="110" fillId="0" borderId="19" xfId="20961" applyNumberFormat="1" applyFont="1" applyFill="1" applyBorder="1" applyAlignment="1" applyProtection="1">
      <alignment horizontal="left" vertical="center"/>
    </xf>
    <xf numFmtId="43" fontId="6" fillId="0" borderId="0" xfId="7" applyFont="1"/>
    <xf numFmtId="0" fontId="106" fillId="0" borderId="0" xfId="0" applyFont="1" applyAlignment="1">
      <alignment wrapText="1"/>
    </xf>
    <xf numFmtId="0" fontId="9" fillId="0" borderId="22" xfId="0" applyFont="1" applyBorder="1" applyAlignment="1">
      <alignment horizontal="center" wrapText="1"/>
    </xf>
    <xf numFmtId="0" fontId="9" fillId="0" borderId="8" xfId="0" applyFont="1" applyBorder="1" applyAlignment="1">
      <alignment horizontal="center" vertical="center" wrapText="1"/>
    </xf>
    <xf numFmtId="0" fontId="8" fillId="0" borderId="105" xfId="0" applyFont="1" applyBorder="1" applyAlignment="1">
      <alignment horizontal="right" vertical="center" wrapText="1"/>
    </xf>
    <xf numFmtId="0" fontId="6" fillId="0" borderId="88" xfId="0" applyFont="1" applyBorder="1" applyAlignment="1">
      <alignment vertical="center" wrapText="1"/>
    </xf>
    <xf numFmtId="0" fontId="4" fillId="0" borderId="88" xfId="0" applyFont="1" applyBorder="1" applyAlignment="1">
      <alignment vertical="center" wrapText="1"/>
    </xf>
    <xf numFmtId="0" fontId="4" fillId="0" borderId="88" xfId="0" applyFont="1" applyBorder="1" applyAlignment="1">
      <alignment horizontal="left" vertical="center" wrapText="1" indent="2"/>
    </xf>
    <xf numFmtId="3" fontId="20" fillId="35" borderId="89" xfId="0" applyNumberFormat="1" applyFont="1" applyFill="1" applyBorder="1" applyAlignment="1">
      <alignment vertical="center" wrapText="1"/>
    </xf>
    <xf numFmtId="3" fontId="20" fillId="35" borderId="17" xfId="0" applyNumberFormat="1" applyFont="1" applyFill="1" applyBorder="1" applyAlignment="1">
      <alignment vertical="center" wrapText="1"/>
    </xf>
    <xf numFmtId="3" fontId="20" fillId="0" borderId="89" xfId="0" applyNumberFormat="1" applyFont="1" applyBorder="1" applyAlignment="1">
      <alignment vertical="center" wrapText="1"/>
    </xf>
    <xf numFmtId="3" fontId="20" fillId="0" borderId="17" xfId="0" applyNumberFormat="1" applyFont="1" applyBorder="1" applyAlignment="1">
      <alignment vertical="center" wrapText="1"/>
    </xf>
    <xf numFmtId="3" fontId="20" fillId="35" borderId="21" xfId="0" applyNumberFormat="1" applyFont="1" applyFill="1" applyBorder="1" applyAlignment="1">
      <alignment vertical="center" wrapText="1"/>
    </xf>
    <xf numFmtId="3" fontId="20" fillId="35" borderId="32" xfId="0" applyNumberFormat="1" applyFont="1" applyFill="1" applyBorder="1" applyAlignment="1">
      <alignment vertical="center" wrapText="1"/>
    </xf>
    <xf numFmtId="0" fontId="5" fillId="0" borderId="19" xfId="0" applyFont="1" applyBorder="1" applyAlignment="1">
      <alignment vertical="center" wrapText="1"/>
    </xf>
    <xf numFmtId="0" fontId="4" fillId="0" borderId="103" xfId="0" applyFont="1" applyBorder="1"/>
    <xf numFmtId="0" fontId="8" fillId="0" borderId="103" xfId="0" applyFont="1" applyBorder="1"/>
    <xf numFmtId="0" fontId="9" fillId="0" borderId="14" xfId="0" applyFont="1" applyBorder="1" applyAlignment="1">
      <alignment horizontal="center"/>
    </xf>
    <xf numFmtId="0" fontId="9" fillId="0" borderId="103" xfId="0" applyFont="1" applyBorder="1" applyAlignment="1">
      <alignment horizontal="center" vertical="center" wrapText="1"/>
    </xf>
    <xf numFmtId="0" fontId="2" fillId="0" borderId="13" xfId="0" applyFont="1" applyBorder="1" applyAlignment="1">
      <alignment horizontal="left" vertical="center" wrapText="1" indent="1"/>
    </xf>
    <xf numFmtId="0" fontId="2" fillId="0" borderId="14" xfId="0" applyFont="1" applyBorder="1" applyAlignment="1">
      <alignment horizontal="left" vertical="center" wrapText="1" indent="1"/>
    </xf>
    <xf numFmtId="0" fontId="8" fillId="0" borderId="105" xfId="0" applyFont="1" applyBorder="1" applyAlignment="1">
      <alignment horizontal="center" vertical="center" wrapText="1"/>
    </xf>
    <xf numFmtId="0" fontId="14" fillId="0" borderId="88" xfId="0" applyFont="1" applyBorder="1" applyAlignment="1">
      <alignment horizontal="center" vertical="center" wrapText="1"/>
    </xf>
    <xf numFmtId="0" fontId="15" fillId="0" borderId="88" xfId="0" applyFont="1" applyBorder="1" applyAlignment="1">
      <alignment horizontal="left" vertical="center" wrapText="1"/>
    </xf>
    <xf numFmtId="193" fontId="6" fillId="0" borderId="88" xfId="0" applyNumberFormat="1" applyFont="1" applyBorder="1" applyAlignment="1" applyProtection="1">
      <alignment vertical="center" wrapText="1"/>
      <protection locked="0"/>
    </xf>
    <xf numFmtId="193" fontId="4" fillId="0" borderId="88" xfId="0" applyNumberFormat="1" applyFont="1" applyBorder="1" applyAlignment="1" applyProtection="1">
      <alignment vertical="center" wrapText="1"/>
      <protection locked="0"/>
    </xf>
    <xf numFmtId="193" fontId="4" fillId="0" borderId="103" xfId="0" applyNumberFormat="1" applyFont="1" applyBorder="1" applyAlignment="1" applyProtection="1">
      <alignment vertical="center" wrapText="1"/>
      <protection locked="0"/>
    </xf>
    <xf numFmtId="193" fontId="6" fillId="0" borderId="88" xfId="0" applyNumberFormat="1" applyFont="1" applyBorder="1" applyAlignment="1" applyProtection="1">
      <alignment horizontal="right" vertical="center" wrapText="1"/>
      <protection locked="0"/>
    </xf>
    <xf numFmtId="0" fontId="8" fillId="2" borderId="105" xfId="0" applyFont="1" applyFill="1" applyBorder="1" applyAlignment="1">
      <alignment horizontal="right" vertical="center"/>
    </xf>
    <xf numFmtId="0" fontId="8" fillId="2" borderId="88" xfId="0" applyFont="1" applyFill="1" applyBorder="1" applyAlignment="1">
      <alignment vertical="center"/>
    </xf>
    <xf numFmtId="193" fontId="8" fillId="2" borderId="88" xfId="0" applyNumberFormat="1" applyFont="1" applyFill="1" applyBorder="1" applyAlignment="1" applyProtection="1">
      <alignment vertical="center"/>
      <protection locked="0"/>
    </xf>
    <xf numFmtId="193" fontId="16" fillId="2" borderId="88" xfId="0" applyNumberFormat="1" applyFont="1" applyFill="1" applyBorder="1" applyAlignment="1" applyProtection="1">
      <alignment vertical="center"/>
      <protection locked="0"/>
    </xf>
    <xf numFmtId="193" fontId="16" fillId="2" borderId="103" xfId="0" applyNumberFormat="1" applyFont="1" applyFill="1" applyBorder="1" applyAlignment="1" applyProtection="1">
      <alignment vertical="center"/>
      <protection locked="0"/>
    </xf>
    <xf numFmtId="193" fontId="8" fillId="2" borderId="103" xfId="0" applyNumberFormat="1" applyFont="1" applyFill="1" applyBorder="1" applyAlignment="1" applyProtection="1">
      <alignment vertical="center"/>
      <protection locked="0"/>
    </xf>
    <xf numFmtId="0" fontId="14" fillId="0" borderId="105" xfId="0" applyFont="1" applyBorder="1" applyAlignment="1">
      <alignment horizontal="center" vertical="center" wrapText="1"/>
    </xf>
    <xf numFmtId="14" fontId="4" fillId="0" borderId="0" xfId="0" applyNumberFormat="1" applyFont="1"/>
    <xf numFmtId="10" fontId="4" fillId="0" borderId="88" xfId="20961" applyNumberFormat="1" applyFont="1" applyFill="1" applyBorder="1" applyAlignment="1" applyProtection="1">
      <alignment horizontal="right" vertical="center" wrapText="1"/>
      <protection locked="0"/>
    </xf>
    <xf numFmtId="10" fontId="4" fillId="0" borderId="88" xfId="20961" applyNumberFormat="1" applyFont="1" applyBorder="1" applyAlignment="1" applyProtection="1">
      <alignment vertical="center" wrapText="1"/>
      <protection locked="0"/>
    </xf>
    <xf numFmtId="10" fontId="4" fillId="0" borderId="103" xfId="20961" applyNumberFormat="1" applyFont="1" applyBorder="1" applyAlignment="1" applyProtection="1">
      <alignment vertical="center" wrapText="1"/>
      <protection locked="0"/>
    </xf>
    <xf numFmtId="0" fontId="4" fillId="3" borderId="49" xfId="0" applyFont="1" applyFill="1" applyBorder="1"/>
    <xf numFmtId="0" fontId="4" fillId="3" borderId="108" xfId="0" applyFont="1" applyFill="1" applyBorder="1" applyAlignment="1">
      <alignment wrapText="1"/>
    </xf>
    <xf numFmtId="0" fontId="4" fillId="3" borderId="109" xfId="0" applyFont="1" applyFill="1" applyBorder="1"/>
    <xf numFmtId="0" fontId="5" fillId="3" borderId="11" xfId="0" applyFont="1" applyFill="1" applyBorder="1" applyAlignment="1">
      <alignment horizontal="center" wrapText="1"/>
    </xf>
    <xf numFmtId="0" fontId="4" fillId="0" borderId="88" xfId="0" applyFont="1" applyBorder="1" applyAlignment="1">
      <alignment horizontal="center"/>
    </xf>
    <xf numFmtId="0" fontId="4" fillId="3" borderId="52" xfId="0" applyFont="1" applyFill="1" applyBorder="1"/>
    <xf numFmtId="0" fontId="5" fillId="3" borderId="0" xfId="0" applyFont="1" applyFill="1" applyAlignment="1">
      <alignment horizontal="center" wrapText="1"/>
    </xf>
    <xf numFmtId="0" fontId="4" fillId="3" borderId="0" xfId="0" applyFont="1" applyFill="1" applyAlignment="1">
      <alignment horizontal="center"/>
    </xf>
    <xf numFmtId="0" fontId="4" fillId="3" borderId="81" xfId="0" applyFont="1" applyFill="1" applyBorder="1" applyAlignment="1">
      <alignment horizontal="center" vertical="center" wrapText="1"/>
    </xf>
    <xf numFmtId="0" fontId="4" fillId="0" borderId="105" xfId="0" applyFont="1" applyBorder="1"/>
    <xf numFmtId="0" fontId="4" fillId="0" borderId="88" xfId="0" applyFont="1" applyBorder="1" applyAlignment="1">
      <alignment wrapText="1"/>
    </xf>
    <xf numFmtId="164" fontId="4" fillId="0" borderId="88" xfId="7" applyNumberFormat="1" applyFont="1" applyBorder="1"/>
    <xf numFmtId="164" fontId="4" fillId="0" borderId="103" xfId="7" applyNumberFormat="1" applyFont="1" applyBorder="1"/>
    <xf numFmtId="0" fontId="13" fillId="0" borderId="88" xfId="0" applyFont="1" applyBorder="1" applyAlignment="1">
      <alignment horizontal="left" wrapText="1" indent="2"/>
    </xf>
    <xf numFmtId="169" fontId="25" fillId="36" borderId="88" xfId="20" applyBorder="1"/>
    <xf numFmtId="164" fontId="4" fillId="0" borderId="88" xfId="7" applyNumberFormat="1" applyFont="1" applyBorder="1" applyAlignment="1">
      <alignment vertical="center"/>
    </xf>
    <xf numFmtId="0" fontId="5" fillId="0" borderId="105" xfId="0" applyFont="1" applyBorder="1"/>
    <xf numFmtId="0" fontId="5" fillId="0" borderId="88" xfId="0" applyFont="1" applyBorder="1" applyAlignment="1">
      <alignment wrapText="1"/>
    </xf>
    <xf numFmtId="164" fontId="5" fillId="0" borderId="103" xfId="7" applyNumberFormat="1" applyFont="1" applyBorder="1"/>
    <xf numFmtId="0" fontId="3" fillId="3" borderId="52"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81" xfId="7" applyNumberFormat="1" applyFont="1" applyFill="1" applyBorder="1"/>
    <xf numFmtId="164" fontId="4" fillId="0" borderId="88" xfId="7" applyNumberFormat="1" applyFont="1" applyFill="1" applyBorder="1"/>
    <xf numFmtId="164" fontId="4" fillId="0" borderId="88" xfId="7" applyNumberFormat="1" applyFont="1" applyFill="1" applyBorder="1" applyAlignment="1">
      <alignment vertical="center"/>
    </xf>
    <xf numFmtId="0" fontId="13" fillId="0" borderId="88"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81" xfId="0" applyFont="1" applyFill="1" applyBorder="1"/>
    <xf numFmtId="0" fontId="5" fillId="0" borderId="18" xfId="0" applyFont="1" applyBorder="1"/>
    <xf numFmtId="0" fontId="5" fillId="0" borderId="19" xfId="0" applyFont="1" applyBorder="1" applyAlignment="1">
      <alignment wrapText="1"/>
    </xf>
    <xf numFmtId="169" fontId="25" fillId="36" borderId="106" xfId="20" applyBorder="1"/>
    <xf numFmtId="10" fontId="5" fillId="0" borderId="20" xfId="20961" applyNumberFormat="1" applyFont="1" applyBorder="1"/>
    <xf numFmtId="0" fontId="8" fillId="2" borderId="96" xfId="0" applyFont="1" applyFill="1" applyBorder="1" applyAlignment="1">
      <alignment horizontal="right" vertical="center"/>
    </xf>
    <xf numFmtId="0" fontId="8" fillId="2" borderId="83" xfId="0" applyFont="1" applyFill="1" applyBorder="1" applyAlignment="1">
      <alignment vertical="center"/>
    </xf>
    <xf numFmtId="193" fontId="16" fillId="2" borderId="83" xfId="0" applyNumberFormat="1" applyFont="1" applyFill="1" applyBorder="1" applyAlignment="1" applyProtection="1">
      <alignment vertical="center"/>
      <protection locked="0"/>
    </xf>
    <xf numFmtId="193" fontId="16" fillId="2" borderId="97" xfId="0" applyNumberFormat="1" applyFont="1" applyFill="1" applyBorder="1" applyAlignment="1" applyProtection="1">
      <alignment vertical="center"/>
      <protection locked="0"/>
    </xf>
    <xf numFmtId="0" fontId="8" fillId="0" borderId="88" xfId="0" applyFont="1" applyBorder="1" applyAlignment="1">
      <alignment horizontal="left" vertical="center" wrapText="1"/>
    </xf>
    <xf numFmtId="0" fontId="5" fillId="3" borderId="0" xfId="0" applyFont="1" applyFill="1" applyAlignment="1">
      <alignment horizontal="center"/>
    </xf>
    <xf numFmtId="0" fontId="105" fillId="0" borderId="75" xfId="0" applyFont="1" applyBorder="1" applyAlignment="1">
      <alignment horizontal="left" vertical="center"/>
    </xf>
    <xf numFmtId="0" fontId="105" fillId="0" borderId="73" xfId="0" applyFont="1" applyBorder="1" applyAlignment="1">
      <alignment vertical="center" wrapText="1"/>
    </xf>
    <xf numFmtId="0" fontId="105" fillId="0" borderId="73" xfId="0" applyFont="1" applyBorder="1" applyAlignment="1">
      <alignment horizontal="left" vertical="center" wrapText="1"/>
    </xf>
    <xf numFmtId="0" fontId="115" fillId="0" borderId="0" xfId="11" applyFont="1"/>
    <xf numFmtId="0" fontId="116" fillId="0" borderId="0" xfId="0" applyFont="1"/>
    <xf numFmtId="0" fontId="117" fillId="0" borderId="0" xfId="11" applyFont="1"/>
    <xf numFmtId="14" fontId="116" fillId="0" borderId="0" xfId="0" applyNumberFormat="1" applyFont="1"/>
    <xf numFmtId="0" fontId="116" fillId="0" borderId="0" xfId="0" applyFont="1" applyAlignment="1">
      <alignment wrapText="1"/>
    </xf>
    <xf numFmtId="0" fontId="119" fillId="0" borderId="0" xfId="0" applyFont="1"/>
    <xf numFmtId="0" fontId="116" fillId="0" borderId="0" xfId="0" applyFont="1" applyAlignment="1">
      <alignment horizontal="left"/>
    </xf>
    <xf numFmtId="0" fontId="118" fillId="0" borderId="116" xfId="0" applyFont="1" applyBorder="1" applyAlignment="1">
      <alignment horizontal="left" vertical="center" wrapText="1"/>
    </xf>
    <xf numFmtId="0" fontId="124" fillId="0" borderId="0" xfId="0" applyFont="1"/>
    <xf numFmtId="49" fontId="105" fillId="0" borderId="88" xfId="0" applyNumberFormat="1" applyFont="1" applyBorder="1" applyAlignment="1">
      <alignment horizontal="right" vertical="center"/>
    </xf>
    <xf numFmtId="0" fontId="125" fillId="0" borderId="0" xfId="0" applyFont="1"/>
    <xf numFmtId="0" fontId="116" fillId="0" borderId="0" xfId="0" applyFont="1" applyAlignment="1">
      <alignment horizontal="left" indent="1"/>
    </xf>
    <xf numFmtId="0" fontId="116" fillId="0" borderId="0" xfId="0" applyFont="1" applyAlignment="1">
      <alignment horizontal="left" indent="2"/>
    </xf>
    <xf numFmtId="49" fontId="116" fillId="0" borderId="0" xfId="0" applyNumberFormat="1" applyFont="1" applyAlignment="1">
      <alignment horizontal="left" indent="3"/>
    </xf>
    <xf numFmtId="49" fontId="116" fillId="0" borderId="0" xfId="0" applyNumberFormat="1" applyFont="1" applyAlignment="1">
      <alignment horizontal="left" indent="1"/>
    </xf>
    <xf numFmtId="49" fontId="116" fillId="0" borderId="0" xfId="0" applyNumberFormat="1" applyFont="1" applyAlignment="1">
      <alignment horizontal="left" wrapText="1" indent="2"/>
    </xf>
    <xf numFmtId="49" fontId="116" fillId="0" borderId="0" xfId="0" applyNumberFormat="1" applyFont="1" applyAlignment="1">
      <alignment horizontal="left" wrapText="1" indent="3"/>
    </xf>
    <xf numFmtId="0" fontId="116" fillId="0" borderId="0" xfId="0" applyFont="1" applyAlignment="1">
      <alignment horizontal="left" wrapText="1" indent="1"/>
    </xf>
    <xf numFmtId="0" fontId="116" fillId="0" borderId="0" xfId="0" applyFont="1" applyAlignment="1">
      <alignment horizontal="left" vertical="top" wrapText="1"/>
    </xf>
    <xf numFmtId="193" fontId="6" fillId="3" borderId="103" xfId="2" applyNumberFormat="1" applyFont="1" applyFill="1" applyBorder="1" applyAlignment="1" applyProtection="1">
      <alignment vertical="top" wrapText="1"/>
      <protection locked="0"/>
    </xf>
    <xf numFmtId="0" fontId="3" fillId="0" borderId="88" xfId="0" applyFont="1" applyBorder="1" applyAlignment="1">
      <alignment horizontal="center" vertical="center"/>
    </xf>
    <xf numFmtId="0" fontId="129" fillId="3" borderId="88" xfId="21414" applyFont="1" applyFill="1" applyBorder="1" applyAlignment="1">
      <alignment horizontal="left" vertical="center" wrapText="1"/>
    </xf>
    <xf numFmtId="0" fontId="130" fillId="0" borderId="88" xfId="21414" applyFont="1" applyBorder="1" applyAlignment="1">
      <alignment horizontal="left" vertical="center" wrapText="1" indent="1"/>
    </xf>
    <xf numFmtId="0" fontId="131" fillId="3" borderId="88" xfId="21414" applyFont="1" applyFill="1" applyBorder="1" applyAlignment="1">
      <alignment horizontal="left" vertical="center" wrapText="1"/>
    </xf>
    <xf numFmtId="0" fontId="130" fillId="3" borderId="88" xfId="21414" applyFont="1" applyFill="1" applyBorder="1" applyAlignment="1">
      <alignment horizontal="left" vertical="center" wrapText="1" indent="1"/>
    </xf>
    <xf numFmtId="0" fontId="129" fillId="0" borderId="123" xfId="0" applyFont="1" applyBorder="1" applyAlignment="1">
      <alignment horizontal="left" vertical="center" wrapText="1"/>
    </xf>
    <xf numFmtId="0" fontId="131" fillId="0" borderId="123" xfId="0" applyFont="1" applyBorder="1" applyAlignment="1">
      <alignment horizontal="left" vertical="center" wrapText="1"/>
    </xf>
    <xf numFmtId="0" fontId="132" fillId="3" borderId="123" xfId="0" applyFont="1" applyFill="1" applyBorder="1" applyAlignment="1">
      <alignment horizontal="left" vertical="center" wrapText="1" indent="1"/>
    </xf>
    <xf numFmtId="0" fontId="131" fillId="3" borderId="123" xfId="0" applyFont="1" applyFill="1" applyBorder="1" applyAlignment="1">
      <alignment horizontal="left" vertical="center" wrapText="1"/>
    </xf>
    <xf numFmtId="0" fontId="131" fillId="3" borderId="124" xfId="0" applyFont="1" applyFill="1" applyBorder="1" applyAlignment="1">
      <alignment horizontal="left" vertical="center" wrapText="1"/>
    </xf>
    <xf numFmtId="0" fontId="132" fillId="0" borderId="123" xfId="0" applyFont="1" applyBorder="1" applyAlignment="1">
      <alignment horizontal="left" vertical="center" wrapText="1" indent="1"/>
    </xf>
    <xf numFmtId="0" fontId="132" fillId="0" borderId="88" xfId="21414" applyFont="1" applyBorder="1" applyAlignment="1">
      <alignment horizontal="left" vertical="center" wrapText="1" indent="1"/>
    </xf>
    <xf numFmtId="0" fontId="133" fillId="0" borderId="88" xfId="21414" applyFont="1" applyBorder="1" applyAlignment="1">
      <alignment horizontal="center" vertical="center" wrapText="1"/>
    </xf>
    <xf numFmtId="0" fontId="133" fillId="0" borderId="125" xfId="21414" applyFont="1" applyBorder="1" applyAlignment="1">
      <alignment horizontal="center" vertical="center" wrapText="1"/>
    </xf>
    <xf numFmtId="0" fontId="0" fillId="0" borderId="0" xfId="0" applyAlignment="1">
      <alignment horizontal="left" vertical="center"/>
    </xf>
    <xf numFmtId="0" fontId="8" fillId="0" borderId="125" xfId="0" applyFont="1" applyBorder="1" applyAlignment="1">
      <alignment horizontal="center" vertical="center" wrapText="1"/>
    </xf>
    <xf numFmtId="0" fontId="8" fillId="0" borderId="103" xfId="0" applyFont="1" applyBorder="1" applyAlignment="1">
      <alignment horizontal="center" vertical="center" wrapText="1"/>
    </xf>
    <xf numFmtId="0" fontId="0" fillId="0" borderId="125" xfId="0" applyBorder="1" applyAlignment="1">
      <alignment horizontal="center"/>
    </xf>
    <xf numFmtId="0" fontId="14" fillId="0" borderId="125" xfId="0" applyFont="1" applyBorder="1" applyAlignment="1">
      <alignment vertical="center" wrapText="1"/>
    </xf>
    <xf numFmtId="0" fontId="6" fillId="0" borderId="125" xfId="0" applyFont="1" applyBorder="1" applyAlignment="1">
      <alignment horizontal="left" vertical="center" wrapText="1" indent="1"/>
    </xf>
    <xf numFmtId="0" fontId="3" fillId="0" borderId="125" xfId="0" applyFont="1" applyBorder="1" applyAlignment="1">
      <alignment vertical="center"/>
    </xf>
    <xf numFmtId="0" fontId="135" fillId="0" borderId="125" xfId="0" applyFont="1" applyBorder="1" applyAlignment="1" applyProtection="1">
      <alignment horizontal="left" vertical="center" indent="1"/>
      <protection locked="0"/>
    </xf>
    <xf numFmtId="0" fontId="136" fillId="0" borderId="125" xfId="0" applyFont="1" applyBorder="1" applyAlignment="1" applyProtection="1">
      <alignment horizontal="left" vertical="center" indent="3"/>
      <protection locked="0"/>
    </xf>
    <xf numFmtId="0" fontId="137" fillId="0" borderId="125" xfId="0" applyFont="1" applyBorder="1" applyAlignment="1" applyProtection="1">
      <alignment horizontal="left" vertical="center" indent="3"/>
      <protection locked="0"/>
    </xf>
    <xf numFmtId="0" fontId="3" fillId="0" borderId="125" xfId="0" applyFont="1" applyBorder="1"/>
    <xf numFmtId="0" fontId="0" fillId="0" borderId="0" xfId="0" applyAlignment="1">
      <alignment horizontal="center"/>
    </xf>
    <xf numFmtId="193" fontId="8" fillId="0" borderId="0" xfId="0" applyNumberFormat="1" applyFont="1" applyAlignment="1">
      <alignment horizontal="right"/>
    </xf>
    <xf numFmtId="49" fontId="105" fillId="0" borderId="125" xfId="0" applyNumberFormat="1" applyFont="1" applyBorder="1" applyAlignment="1">
      <alignment horizontal="right" vertical="center"/>
    </xf>
    <xf numFmtId="0" fontId="0" fillId="0" borderId="125" xfId="0" applyBorder="1" applyAlignment="1">
      <alignment horizontal="center" vertical="center"/>
    </xf>
    <xf numFmtId="43" fontId="4" fillId="0" borderId="125" xfId="7" applyFont="1" applyFill="1" applyBorder="1" applyAlignment="1">
      <alignment vertical="center" wrapText="1"/>
    </xf>
    <xf numFmtId="43" fontId="4" fillId="0" borderId="88" xfId="7" applyFont="1" applyBorder="1" applyAlignment="1">
      <alignment vertical="center"/>
    </xf>
    <xf numFmtId="43" fontId="4" fillId="0" borderId="125" xfId="7" applyFont="1" applyBorder="1" applyAlignment="1">
      <alignment vertical="center"/>
    </xf>
    <xf numFmtId="0" fontId="115" fillId="0" borderId="131" xfId="0" applyFont="1" applyBorder="1"/>
    <xf numFmtId="0" fontId="115" fillId="0" borderId="131" xfId="0" applyFont="1" applyBorder="1" applyAlignment="1">
      <alignment horizontal="center" vertical="center" wrapText="1"/>
    </xf>
    <xf numFmtId="0" fontId="115" fillId="0" borderId="132" xfId="0" applyFont="1" applyBorder="1" applyAlignment="1">
      <alignment horizontal="center" vertical="center" wrapText="1"/>
    </xf>
    <xf numFmtId="0" fontId="115" fillId="0" borderId="0" xfId="0" applyFont="1"/>
    <xf numFmtId="0" fontId="115" fillId="0" borderId="0" xfId="0" applyFont="1" applyAlignment="1">
      <alignment wrapText="1"/>
    </xf>
    <xf numFmtId="14" fontId="115" fillId="0" borderId="0" xfId="0" applyNumberFormat="1" applyFont="1"/>
    <xf numFmtId="0" fontId="115" fillId="0" borderId="131" xfId="0" applyFont="1" applyBorder="1" applyAlignment="1">
      <alignment horizontal="left" vertical="center" wrapText="1"/>
    </xf>
    <xf numFmtId="0" fontId="115" fillId="0" borderId="131" xfId="0" applyFont="1" applyBorder="1" applyAlignment="1">
      <alignment horizontal="left" indent="1"/>
    </xf>
    <xf numFmtId="0" fontId="115" fillId="0" borderId="0" xfId="0" applyFont="1" applyAlignment="1">
      <alignment horizontal="center" vertical="center"/>
    </xf>
    <xf numFmtId="0" fontId="115" fillId="0" borderId="7"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48" xfId="0" applyFont="1" applyBorder="1" applyAlignment="1">
      <alignment wrapText="1"/>
    </xf>
    <xf numFmtId="0" fontId="115" fillId="0" borderId="7" xfId="0" applyFont="1" applyBorder="1" applyAlignment="1">
      <alignment wrapText="1"/>
    </xf>
    <xf numFmtId="0" fontId="115" fillId="0" borderId="0" xfId="0" applyFont="1" applyAlignment="1">
      <alignment horizontal="center" vertical="center" wrapText="1"/>
    </xf>
    <xf numFmtId="0" fontId="115" fillId="0" borderId="130" xfId="0" applyFont="1" applyBorder="1" applyAlignment="1">
      <alignment horizontal="center" vertical="center" wrapText="1"/>
    </xf>
    <xf numFmtId="49" fontId="115" fillId="0" borderId="137" xfId="0" applyNumberFormat="1" applyFont="1" applyBorder="1" applyAlignment="1">
      <alignment horizontal="left" wrapText="1" indent="1"/>
    </xf>
    <xf numFmtId="0" fontId="115" fillId="0" borderId="139" xfId="0" applyFont="1" applyBorder="1" applyAlignment="1">
      <alignment horizontal="left" wrapText="1" indent="1"/>
    </xf>
    <xf numFmtId="49" fontId="115" fillId="0" borderId="140" xfId="0" applyNumberFormat="1" applyFont="1" applyBorder="1" applyAlignment="1">
      <alignment horizontal="left" wrapText="1" indent="1"/>
    </xf>
    <xf numFmtId="0" fontId="115" fillId="0" borderId="141" xfId="0" applyFont="1" applyBorder="1" applyAlignment="1">
      <alignment horizontal="left" wrapText="1" indent="1"/>
    </xf>
    <xf numFmtId="49" fontId="115" fillId="0" borderId="141" xfId="0" applyNumberFormat="1" applyFont="1" applyBorder="1" applyAlignment="1">
      <alignment horizontal="left" wrapText="1" indent="3"/>
    </xf>
    <xf numFmtId="49" fontId="115" fillId="0" borderId="140" xfId="0" applyNumberFormat="1" applyFont="1" applyBorder="1" applyAlignment="1">
      <alignment horizontal="left" wrapText="1" indent="3"/>
    </xf>
    <xf numFmtId="49" fontId="115" fillId="0" borderId="141" xfId="0" applyNumberFormat="1" applyFont="1" applyBorder="1" applyAlignment="1">
      <alignment horizontal="left" wrapText="1" indent="2"/>
    </xf>
    <xf numFmtId="49" fontId="115" fillId="0" borderId="140" xfId="0" applyNumberFormat="1" applyFont="1" applyBorder="1" applyAlignment="1">
      <alignment horizontal="left" wrapText="1" indent="2"/>
    </xf>
    <xf numFmtId="49" fontId="115" fillId="0" borderId="140" xfId="0" applyNumberFormat="1" applyFont="1" applyBorder="1" applyAlignment="1">
      <alignment horizontal="left" vertical="top" wrapText="1" indent="2"/>
    </xf>
    <xf numFmtId="49" fontId="115" fillId="0" borderId="140" xfId="0" applyNumberFormat="1" applyFont="1" applyBorder="1" applyAlignment="1">
      <alignment horizontal="left" indent="1"/>
    </xf>
    <xf numFmtId="0" fontId="115" fillId="0" borderId="141" xfId="0" applyFont="1" applyBorder="1" applyAlignment="1">
      <alignment horizontal="left" indent="1"/>
    </xf>
    <xf numFmtId="49" fontId="115" fillId="0" borderId="141" xfId="0" applyNumberFormat="1" applyFont="1" applyBorder="1" applyAlignment="1">
      <alignment horizontal="left" indent="1"/>
    </xf>
    <xf numFmtId="49" fontId="115" fillId="0" borderId="141" xfId="0" applyNumberFormat="1" applyFont="1" applyBorder="1" applyAlignment="1">
      <alignment horizontal="left" indent="3"/>
    </xf>
    <xf numFmtId="49" fontId="115" fillId="0" borderId="140" xfId="0" applyNumberFormat="1" applyFont="1" applyBorder="1" applyAlignment="1">
      <alignment horizontal="left" indent="3"/>
    </xf>
    <xf numFmtId="0" fontId="115" fillId="0" borderId="141" xfId="0" applyFont="1" applyBorder="1" applyAlignment="1">
      <alignment horizontal="left" indent="2"/>
    </xf>
    <xf numFmtId="0" fontId="115" fillId="0" borderId="140" xfId="0" applyFont="1" applyBorder="1" applyAlignment="1">
      <alignment horizontal="left" indent="2"/>
    </xf>
    <xf numFmtId="0" fontId="115" fillId="0" borderId="140" xfId="0" applyFont="1" applyBorder="1" applyAlignment="1">
      <alignment horizontal="left" indent="1"/>
    </xf>
    <xf numFmtId="0" fontId="118" fillId="0" borderId="53" xfId="0" applyFont="1" applyBorder="1"/>
    <xf numFmtId="0" fontId="115" fillId="0" borderId="58" xfId="0" applyFont="1" applyBorder="1"/>
    <xf numFmtId="0" fontId="115" fillId="0" borderId="0" xfId="0" applyFont="1" applyAlignment="1">
      <alignment horizontal="left"/>
    </xf>
    <xf numFmtId="0" fontId="118" fillId="0" borderId="131" xfId="0" applyFont="1" applyBorder="1" applyAlignment="1">
      <alignment horizontal="left" vertical="center" wrapText="1"/>
    </xf>
    <xf numFmtId="0" fontId="8" fillId="0" borderId="0" xfId="0" applyFont="1" applyAlignment="1">
      <alignment wrapText="1"/>
    </xf>
    <xf numFmtId="0" fontId="118" fillId="0" borderId="131"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21" xfId="0" applyFont="1" applyBorder="1" applyAlignment="1">
      <alignment horizontal="left" vertical="center" wrapText="1" indent="1" readingOrder="1"/>
    </xf>
    <xf numFmtId="0" fontId="120" fillId="0" borderId="131" xfId="0" applyFont="1" applyBorder="1" applyAlignment="1">
      <alignment horizontal="left" indent="3"/>
    </xf>
    <xf numFmtId="0" fontId="118" fillId="0" borderId="131" xfId="0" applyFont="1" applyBorder="1" applyAlignment="1">
      <alignment vertical="center" wrapText="1" readingOrder="1"/>
    </xf>
    <xf numFmtId="0" fontId="120" fillId="0" borderId="131" xfId="0" applyFont="1" applyBorder="1" applyAlignment="1">
      <alignment horizontal="left" indent="2"/>
    </xf>
    <xf numFmtId="0" fontId="115" fillId="0" borderId="122" xfId="0" applyFont="1" applyBorder="1" applyAlignment="1">
      <alignment vertical="center" wrapText="1" readingOrder="1"/>
    </xf>
    <xf numFmtId="0" fontId="120" fillId="0" borderId="132" xfId="0" applyFont="1" applyBorder="1" applyAlignment="1">
      <alignment horizontal="left" indent="2"/>
    </xf>
    <xf numFmtId="0" fontId="115" fillId="0" borderId="121" xfId="0" applyFont="1" applyBorder="1" applyAlignment="1">
      <alignment vertical="center" wrapText="1" readingOrder="1"/>
    </xf>
    <xf numFmtId="0" fontId="115" fillId="0" borderId="120" xfId="0" applyFont="1" applyBorder="1" applyAlignment="1">
      <alignment vertical="center" wrapText="1" readingOrder="1"/>
    </xf>
    <xf numFmtId="0" fontId="138" fillId="0" borderId="7" xfId="0" applyFont="1" applyBorder="1"/>
    <xf numFmtId="0" fontId="105" fillId="0" borderId="131" xfId="0" applyFont="1" applyBorder="1" applyAlignment="1">
      <alignment vertical="center" wrapText="1"/>
    </xf>
    <xf numFmtId="0" fontId="105" fillId="0" borderId="131" xfId="0" applyFont="1" applyBorder="1" applyAlignment="1">
      <alignment horizontal="left" vertical="center" wrapText="1"/>
    </xf>
    <xf numFmtId="0" fontId="105" fillId="0" borderId="131" xfId="0" applyFont="1" applyBorder="1" applyAlignment="1">
      <alignment horizontal="left" indent="2"/>
    </xf>
    <xf numFmtId="0" fontId="105" fillId="0" borderId="131" xfId="0" applyFont="1" applyBorder="1" applyAlignment="1">
      <alignment horizontal="left" vertical="center" indent="1"/>
    </xf>
    <xf numFmtId="0" fontId="105" fillId="0" borderId="131" xfId="0" applyFont="1" applyBorder="1" applyAlignment="1">
      <alignment horizontal="left" vertical="center" wrapText="1" indent="1"/>
    </xf>
    <xf numFmtId="0" fontId="105" fillId="0" borderId="131" xfId="0" applyFont="1" applyBorder="1" applyAlignment="1">
      <alignment horizontal="right" vertical="center"/>
    </xf>
    <xf numFmtId="49" fontId="105" fillId="0" borderId="131" xfId="0" applyNumberFormat="1" applyFont="1" applyBorder="1" applyAlignment="1">
      <alignment horizontal="right" vertical="center"/>
    </xf>
    <xf numFmtId="49" fontId="105" fillId="0" borderId="131" xfId="0" applyNumberFormat="1" applyFont="1" applyBorder="1" applyAlignment="1">
      <alignment vertical="top" wrapText="1"/>
    </xf>
    <xf numFmtId="49" fontId="105" fillId="0" borderId="131" xfId="0" applyNumberFormat="1" applyFont="1" applyBorder="1" applyAlignment="1">
      <alignment horizontal="left" vertical="top" wrapText="1" indent="2"/>
    </xf>
    <xf numFmtId="49" fontId="105" fillId="0" borderId="131" xfId="0" applyNumberFormat="1" applyFont="1" applyBorder="1" applyAlignment="1">
      <alignment horizontal="left" vertical="center" wrapText="1" indent="3"/>
    </xf>
    <xf numFmtId="49" fontId="105" fillId="0" borderId="131" xfId="0" applyNumberFormat="1" applyFont="1" applyBorder="1" applyAlignment="1">
      <alignment horizontal="left" wrapText="1" indent="2"/>
    </xf>
    <xf numFmtId="49" fontId="105" fillId="0" borderId="131" xfId="0" applyNumberFormat="1" applyFont="1" applyBorder="1" applyAlignment="1">
      <alignment horizontal="left" vertical="top" wrapText="1"/>
    </xf>
    <xf numFmtId="49" fontId="105" fillId="0" borderId="131" xfId="0" applyNumberFormat="1" applyFont="1" applyBorder="1" applyAlignment="1">
      <alignment horizontal="left" wrapText="1" indent="3"/>
    </xf>
    <xf numFmtId="49" fontId="105" fillId="0" borderId="131" xfId="0" applyNumberFormat="1" applyFont="1" applyBorder="1" applyAlignment="1">
      <alignment vertical="center"/>
    </xf>
    <xf numFmtId="49" fontId="105" fillId="0" borderId="131" xfId="0" applyNumberFormat="1" applyFont="1" applyBorder="1" applyAlignment="1">
      <alignment horizontal="left" indent="3"/>
    </xf>
    <xf numFmtId="0" fontId="105" fillId="0" borderId="131" xfId="0" applyFont="1" applyBorder="1" applyAlignment="1">
      <alignment horizontal="left" indent="1"/>
    </xf>
    <xf numFmtId="0" fontId="105" fillId="0" borderId="131" xfId="0" applyFont="1" applyBorder="1" applyAlignment="1">
      <alignment horizontal="left" wrapText="1" indent="2"/>
    </xf>
    <xf numFmtId="0" fontId="105" fillId="0" borderId="131" xfId="0" applyFont="1" applyBorder="1" applyAlignment="1">
      <alignment horizontal="left" vertical="top" wrapText="1"/>
    </xf>
    <xf numFmtId="0" fontId="104" fillId="0" borderId="7" xfId="0" applyFont="1" applyBorder="1" applyAlignment="1">
      <alignment wrapText="1"/>
    </xf>
    <xf numFmtId="0" fontId="105" fillId="0" borderId="131" xfId="0" applyFont="1" applyBorder="1" applyAlignment="1">
      <alignment horizontal="left" vertical="top" wrapText="1" indent="2"/>
    </xf>
    <xf numFmtId="0" fontId="105" fillId="0" borderId="131" xfId="0" applyFont="1" applyBorder="1" applyAlignment="1">
      <alignment horizontal="left" wrapText="1"/>
    </xf>
    <xf numFmtId="0" fontId="105" fillId="0" borderId="131" xfId="12672" applyFont="1" applyBorder="1" applyAlignment="1">
      <alignment horizontal="left" vertical="center" wrapText="1" indent="2"/>
    </xf>
    <xf numFmtId="0" fontId="105" fillId="0" borderId="131" xfId="0" applyFont="1" applyBorder="1" applyAlignment="1">
      <alignment wrapText="1"/>
    </xf>
    <xf numFmtId="0" fontId="105" fillId="0" borderId="131" xfId="0" applyFont="1" applyBorder="1"/>
    <xf numFmtId="0" fontId="105" fillId="0" borderId="131" xfId="12672" applyFont="1" applyBorder="1" applyAlignment="1">
      <alignment horizontal="left" vertical="center" wrapText="1"/>
    </xf>
    <xf numFmtId="0" fontId="104" fillId="0" borderId="131" xfId="0" applyFont="1" applyBorder="1" applyAlignment="1">
      <alignment wrapText="1"/>
    </xf>
    <xf numFmtId="0" fontId="105" fillId="0" borderId="133" xfId="0" applyFont="1" applyBorder="1" applyAlignment="1">
      <alignment horizontal="left" vertical="center" wrapText="1"/>
    </xf>
    <xf numFmtId="0" fontId="105" fillId="3" borderId="131" xfId="5" applyFont="1" applyFill="1" applyBorder="1" applyAlignment="1" applyProtection="1">
      <alignment horizontal="right" vertical="center"/>
      <protection locked="0"/>
    </xf>
    <xf numFmtId="2" fontId="105" fillId="3" borderId="131" xfId="5" applyNumberFormat="1" applyFont="1" applyFill="1" applyBorder="1" applyAlignment="1" applyProtection="1">
      <alignment horizontal="right" vertical="center"/>
      <protection locked="0"/>
    </xf>
    <xf numFmtId="0" fontId="105" fillId="0" borderId="131" xfId="0" applyFont="1" applyBorder="1" applyAlignment="1">
      <alignment vertical="center"/>
    </xf>
    <xf numFmtId="0" fontId="105" fillId="0" borderId="133" xfId="13" applyFont="1" applyBorder="1" applyAlignment="1" applyProtection="1">
      <alignment horizontal="left" vertical="top" wrapText="1"/>
      <protection locked="0"/>
    </xf>
    <xf numFmtId="0" fontId="105" fillId="0" borderId="134" xfId="13" applyFont="1" applyBorder="1" applyAlignment="1" applyProtection="1">
      <alignment horizontal="left" vertical="top" wrapText="1"/>
      <protection locked="0"/>
    </xf>
    <xf numFmtId="0" fontId="105" fillId="0" borderId="132" xfId="0" applyFont="1" applyBorder="1" applyAlignment="1">
      <alignment vertical="center" wrapText="1"/>
    </xf>
    <xf numFmtId="0" fontId="124" fillId="0" borderId="0" xfId="0" applyFont="1" applyAlignment="1">
      <alignment horizontal="left" indent="2"/>
    </xf>
    <xf numFmtId="0" fontId="115" fillId="0" borderId="0" xfId="0" applyFont="1" applyAlignment="1">
      <alignment horizontal="left" vertical="center" indent="1"/>
    </xf>
    <xf numFmtId="0" fontId="115" fillId="0" borderId="0" xfId="0" applyFont="1" applyAlignment="1">
      <alignment vertical="center" wrapText="1"/>
    </xf>
    <xf numFmtId="0" fontId="126" fillId="0" borderId="0" xfId="0" applyFont="1" applyAlignment="1">
      <alignment horizontal="left" vertical="center" wrapText="1" readingOrder="1"/>
    </xf>
    <xf numFmtId="0" fontId="124" fillId="0" borderId="0" xfId="0" applyFont="1" applyAlignment="1">
      <alignment horizontal="left" vertical="center" wrapText="1"/>
    </xf>
    <xf numFmtId="0" fontId="115" fillId="0" borderId="0" xfId="0" applyFont="1" applyAlignment="1">
      <alignment horizontal="left" vertical="center" wrapText="1"/>
    </xf>
    <xf numFmtId="0" fontId="105" fillId="0" borderId="132" xfId="0" applyFont="1" applyBorder="1" applyAlignment="1">
      <alignment horizontal="left" indent="2"/>
    </xf>
    <xf numFmtId="0" fontId="105" fillId="0" borderId="122" xfId="0" applyFont="1" applyBorder="1" applyAlignment="1">
      <alignment horizontal="left" vertical="center" wrapText="1" readingOrder="1"/>
    </xf>
    <xf numFmtId="0" fontId="105" fillId="0" borderId="131" xfId="0" applyFont="1" applyBorder="1" applyAlignment="1">
      <alignment horizontal="left" vertical="center" wrapText="1" readingOrder="1"/>
    </xf>
    <xf numFmtId="0" fontId="10" fillId="0" borderId="88" xfId="17" applyFill="1" applyBorder="1" applyAlignment="1" applyProtection="1">
      <alignment horizontal="left" vertical="top" wrapText="1"/>
    </xf>
    <xf numFmtId="0" fontId="105" fillId="0" borderId="0" xfId="0" applyFont="1" applyAlignment="1">
      <alignment wrapText="1"/>
    </xf>
    <xf numFmtId="0" fontId="141" fillId="0" borderId="0" xfId="0" applyFont="1"/>
    <xf numFmtId="0" fontId="142" fillId="0" borderId="0" xfId="0" applyFont="1" applyAlignment="1">
      <alignment vertical="top"/>
    </xf>
    <xf numFmtId="0" fontId="142" fillId="0" borderId="0" xfId="0" applyFont="1" applyAlignment="1">
      <alignment vertical="top" wrapText="1"/>
    </xf>
    <xf numFmtId="0" fontId="149" fillId="0" borderId="0" xfId="0" applyFont="1" applyAlignment="1">
      <alignment vertical="top" wrapText="1"/>
    </xf>
    <xf numFmtId="0" fontId="6" fillId="0" borderId="0" xfId="11" applyFont="1"/>
    <xf numFmtId="0" fontId="148" fillId="0" borderId="0" xfId="11" applyFont="1"/>
    <xf numFmtId="0" fontId="143" fillId="81" borderId="131" xfId="0" applyFont="1" applyFill="1" applyBorder="1" applyAlignment="1">
      <alignment horizontal="left" vertical="center"/>
    </xf>
    <xf numFmtId="49" fontId="144" fillId="0" borderId="131" xfId="0" applyNumberFormat="1" applyFont="1" applyBorder="1" applyAlignment="1">
      <alignment horizontal="left" vertical="center"/>
    </xf>
    <xf numFmtId="0" fontId="144" fillId="0" borderId="131" xfId="0" applyFont="1" applyBorder="1" applyAlignment="1">
      <alignment horizontal="left" vertical="center"/>
    </xf>
    <xf numFmtId="0" fontId="143" fillId="0" borderId="131" xfId="0" applyFont="1" applyBorder="1" applyAlignment="1">
      <alignment horizontal="left" vertical="center"/>
    </xf>
    <xf numFmtId="0" fontId="143" fillId="82" borderId="13" xfId="0" applyFont="1" applyFill="1" applyBorder="1" applyAlignment="1">
      <alignment horizontal="center" vertical="center"/>
    </xf>
    <xf numFmtId="0" fontId="143" fillId="82" borderId="14" xfId="0" applyFont="1" applyFill="1" applyBorder="1" applyAlignment="1">
      <alignment horizontal="center" vertical="center"/>
    </xf>
    <xf numFmtId="194" fontId="143" fillId="81" borderId="140" xfId="7" applyNumberFormat="1" applyFont="1" applyFill="1" applyBorder="1" applyAlignment="1">
      <alignment horizontal="left" vertical="center"/>
    </xf>
    <xf numFmtId="194" fontId="144" fillId="0" borderId="140" xfId="7" applyNumberFormat="1" applyFont="1" applyFill="1" applyBorder="1" applyAlignment="1">
      <alignment horizontal="left" vertical="center"/>
    </xf>
    <xf numFmtId="10" fontId="6" fillId="0" borderId="140" xfId="0" applyNumberFormat="1" applyFont="1" applyBorder="1" applyAlignment="1">
      <alignment horizontal="right" vertical="center" wrapText="1"/>
    </xf>
    <xf numFmtId="0" fontId="147" fillId="83" borderId="138" xfId="0" applyFont="1" applyFill="1" applyBorder="1" applyAlignment="1">
      <alignment horizontal="left" vertical="center"/>
    </xf>
    <xf numFmtId="10" fontId="148" fillId="85" borderId="137" xfId="0" applyNumberFormat="1" applyFont="1" applyFill="1" applyBorder="1" applyAlignment="1">
      <alignment horizontal="right" vertical="center" wrapText="1"/>
    </xf>
    <xf numFmtId="0" fontId="0" fillId="0" borderId="1" xfId="0" applyBorder="1"/>
    <xf numFmtId="0" fontId="4" fillId="84" borderId="131" xfId="0" applyFont="1" applyFill="1" applyBorder="1" applyAlignment="1">
      <alignment horizontal="center" vertical="center" wrapText="1"/>
    </xf>
    <xf numFmtId="0" fontId="5" fillId="85" borderId="131" xfId="0" applyFont="1" applyFill="1" applyBorder="1" applyAlignment="1">
      <alignment vertical="center" wrapText="1"/>
    </xf>
    <xf numFmtId="194" fontId="5" fillId="85" borderId="131" xfId="7" applyNumberFormat="1" applyFont="1" applyFill="1" applyBorder="1" applyAlignment="1">
      <alignment vertical="center"/>
    </xf>
    <xf numFmtId="194" fontId="5" fillId="85" borderId="140" xfId="7" applyNumberFormat="1" applyFont="1" applyFill="1" applyBorder="1" applyAlignment="1">
      <alignment vertical="center"/>
    </xf>
    <xf numFmtId="0" fontId="144" fillId="81" borderId="131" xfId="0" applyFont="1" applyFill="1" applyBorder="1" applyAlignment="1">
      <alignment horizontal="left" vertical="center" wrapText="1" indent="3"/>
    </xf>
    <xf numFmtId="194" fontId="5" fillId="35" borderId="131" xfId="7" applyNumberFormat="1" applyFont="1" applyFill="1" applyBorder="1" applyAlignment="1">
      <alignment vertical="center"/>
    </xf>
    <xf numFmtId="0" fontId="151" fillId="81" borderId="131" xfId="0" applyFont="1" applyFill="1" applyBorder="1" applyAlignment="1">
      <alignment horizontal="left" vertical="center" wrapText="1" indent="5"/>
    </xf>
    <xf numFmtId="0" fontId="152" fillId="82" borderId="131" xfId="0" applyFont="1" applyFill="1" applyBorder="1" applyAlignment="1">
      <alignment horizontal="left" vertical="center" wrapText="1" indent="1"/>
    </xf>
    <xf numFmtId="194" fontId="152" fillId="82" borderId="131" xfId="7" applyNumberFormat="1" applyFont="1" applyFill="1" applyBorder="1" applyAlignment="1">
      <alignment vertical="center"/>
    </xf>
    <xf numFmtId="194" fontId="152" fillId="83" borderId="140" xfId="7" applyNumberFormat="1" applyFont="1" applyFill="1" applyBorder="1" applyAlignment="1">
      <alignment vertical="center"/>
    </xf>
    <xf numFmtId="194" fontId="153" fillId="81" borderId="131" xfId="7" applyNumberFormat="1" applyFont="1" applyFill="1" applyBorder="1" applyAlignment="1">
      <alignment vertical="center"/>
    </xf>
    <xf numFmtId="194" fontId="153" fillId="83" borderId="140" xfId="7" applyNumberFormat="1" applyFont="1" applyFill="1" applyBorder="1" applyAlignment="1">
      <alignment vertical="center"/>
    </xf>
    <xf numFmtId="0" fontId="151" fillId="81" borderId="138" xfId="0" applyFont="1" applyFill="1" applyBorder="1" applyAlignment="1">
      <alignment horizontal="left" vertical="center" wrapText="1" indent="5"/>
    </xf>
    <xf numFmtId="194" fontId="153" fillId="81" borderId="138" xfId="7" applyNumberFormat="1" applyFont="1" applyFill="1" applyBorder="1" applyAlignment="1">
      <alignment vertical="center"/>
    </xf>
    <xf numFmtId="194" fontId="153" fillId="83" borderId="137" xfId="7" applyNumberFormat="1" applyFont="1" applyFill="1" applyBorder="1" applyAlignment="1">
      <alignment vertical="center"/>
    </xf>
    <xf numFmtId="0" fontId="6" fillId="0" borderId="131" xfId="13" applyFont="1" applyBorder="1" applyAlignment="1" applyProtection="1">
      <alignment wrapText="1"/>
      <protection locked="0"/>
    </xf>
    <xf numFmtId="0" fontId="6" fillId="0" borderId="3" xfId="13" applyFont="1" applyBorder="1" applyAlignment="1" applyProtection="1">
      <alignment vertical="center" wrapText="1"/>
      <protection locked="0"/>
    </xf>
    <xf numFmtId="49" fontId="154" fillId="0" borderId="88" xfId="0" applyNumberFormat="1" applyFont="1" applyBorder="1" applyAlignment="1">
      <alignment horizontal="right" vertical="center"/>
    </xf>
    <xf numFmtId="0" fontId="154" fillId="0" borderId="131" xfId="12672" applyFont="1" applyBorder="1" applyAlignment="1">
      <alignment horizontal="left" vertical="center" wrapText="1"/>
    </xf>
    <xf numFmtId="0" fontId="154" fillId="0" borderId="132" xfId="0" applyFont="1" applyBorder="1" applyAlignment="1">
      <alignment horizontal="left" vertical="top" wrapText="1"/>
    </xf>
    <xf numFmtId="0" fontId="154" fillId="0" borderId="131" xfId="0" applyFont="1" applyBorder="1" applyAlignment="1">
      <alignment vertical="center" wrapText="1"/>
    </xf>
    <xf numFmtId="0" fontId="131" fillId="0" borderId="131" xfId="21414" applyFont="1" applyBorder="1" applyAlignment="1">
      <alignment horizontal="left" vertical="center" wrapText="1"/>
    </xf>
    <xf numFmtId="0" fontId="4" fillId="0" borderId="131" xfId="0" applyFont="1" applyBorder="1"/>
    <xf numFmtId="0" fontId="10" fillId="0" borderId="131" xfId="17" applyFill="1" applyBorder="1" applyAlignment="1" applyProtection="1"/>
    <xf numFmtId="0" fontId="138" fillId="3" borderId="131" xfId="5" applyFont="1" applyFill="1" applyBorder="1" applyProtection="1">
      <protection locked="0"/>
    </xf>
    <xf numFmtId="3" fontId="138" fillId="80" borderId="131" xfId="5" applyNumberFormat="1" applyFont="1" applyFill="1" applyBorder="1"/>
    <xf numFmtId="0" fontId="156" fillId="0" borderId="0" xfId="21415" applyFont="1" applyAlignment="1" applyProtection="1">
      <alignment vertical="center"/>
      <protection locked="0"/>
    </xf>
    <xf numFmtId="0" fontId="112" fillId="0" borderId="133" xfId="21412" applyFont="1" applyBorder="1" applyAlignment="1" applyProtection="1">
      <alignment horizontal="left" vertical="center" wrapText="1"/>
      <protection locked="0"/>
    </xf>
    <xf numFmtId="0" fontId="111" fillId="77" borderId="133" xfId="21412" applyFont="1" applyFill="1" applyBorder="1" applyAlignment="1" applyProtection="1">
      <alignment vertical="top" wrapText="1"/>
      <protection locked="0"/>
    </xf>
    <xf numFmtId="0" fontId="111" fillId="77" borderId="133" xfId="21412" applyFont="1" applyFill="1" applyBorder="1" applyAlignment="1" applyProtection="1">
      <alignment vertical="center" wrapText="1"/>
      <protection locked="0"/>
    </xf>
    <xf numFmtId="0" fontId="112" fillId="69" borderId="133" xfId="21412" applyFont="1" applyFill="1" applyBorder="1" applyAlignment="1" applyProtection="1">
      <alignment vertical="center" wrapText="1"/>
      <protection locked="0"/>
    </xf>
    <xf numFmtId="0" fontId="155" fillId="3" borderId="0" xfId="21415" applyFont="1" applyFill="1" applyAlignment="1" applyProtection="1">
      <alignment vertical="center"/>
      <protection locked="0"/>
    </xf>
    <xf numFmtId="0" fontId="138" fillId="3" borderId="131" xfId="5" applyFont="1" applyFill="1" applyBorder="1" applyAlignment="1" applyProtection="1">
      <alignment vertical="center" wrapText="1"/>
      <protection locked="0"/>
    </xf>
    <xf numFmtId="0" fontId="138" fillId="0" borderId="131" xfId="21416" applyFont="1" applyBorder="1" applyAlignment="1" applyProtection="1">
      <alignment horizontal="center" vertical="center" wrapText="1"/>
      <protection locked="0"/>
    </xf>
    <xf numFmtId="3" fontId="138" fillId="3" borderId="131" xfId="1" applyNumberFormat="1" applyFont="1" applyFill="1" applyBorder="1" applyAlignment="1" applyProtection="1">
      <alignment horizontal="center" vertical="center" wrapText="1"/>
      <protection locked="0"/>
    </xf>
    <xf numFmtId="9" fontId="138" fillId="3" borderId="131" xfId="15" applyNumberFormat="1" applyFont="1" applyFill="1" applyBorder="1" applyAlignment="1" applyProtection="1">
      <alignment horizontal="center" vertical="center" wrapText="1"/>
      <protection locked="0"/>
    </xf>
    <xf numFmtId="0" fontId="138" fillId="3" borderId="131" xfId="21416" applyFont="1" applyFill="1" applyBorder="1" applyAlignment="1" applyProtection="1">
      <alignment horizontal="center" vertical="center" wrapText="1"/>
      <protection locked="0"/>
    </xf>
    <xf numFmtId="0" fontId="155" fillId="3" borderId="131" xfId="21416" applyFont="1" applyFill="1" applyBorder="1" applyProtection="1">
      <protection locked="0"/>
    </xf>
    <xf numFmtId="0" fontId="158" fillId="3" borderId="131" xfId="21416" applyFont="1" applyFill="1" applyBorder="1" applyAlignment="1" applyProtection="1">
      <alignment horizontal="right"/>
      <protection locked="0"/>
    </xf>
    <xf numFmtId="195" fontId="138" fillId="80" borderId="131" xfId="5" applyNumberFormat="1" applyFont="1" applyFill="1" applyBorder="1" applyProtection="1">
      <protection locked="0"/>
    </xf>
    <xf numFmtId="164" fontId="138" fillId="80" borderId="131" xfId="1" applyNumberFormat="1" applyFont="1" applyFill="1" applyBorder="1" applyAlignment="1" applyProtection="1"/>
    <xf numFmtId="0" fontId="138" fillId="3" borderId="131" xfId="21416" applyFont="1" applyFill="1" applyBorder="1" applyAlignment="1" applyProtection="1">
      <alignment horizontal="left" vertical="center"/>
      <protection locked="0"/>
    </xf>
    <xf numFmtId="3" fontId="138" fillId="3" borderId="131" xfId="5" applyNumberFormat="1" applyFont="1" applyFill="1" applyBorder="1" applyProtection="1">
      <protection locked="0"/>
    </xf>
    <xf numFmtId="0" fontId="136" fillId="3" borderId="131" xfId="21416" applyFont="1" applyFill="1" applyBorder="1" applyAlignment="1" applyProtection="1">
      <alignment horizontal="right"/>
      <protection locked="0"/>
    </xf>
    <xf numFmtId="0" fontId="138" fillId="0" borderId="131" xfId="21416" applyFont="1" applyBorder="1" applyAlignment="1" applyProtection="1">
      <alignment horizontal="left" vertical="center"/>
      <protection locked="0"/>
    </xf>
    <xf numFmtId="0" fontId="155" fillId="3" borderId="131" xfId="16" applyFont="1" applyFill="1" applyBorder="1" applyProtection="1">
      <protection locked="0"/>
    </xf>
    <xf numFmtId="3" fontId="155" fillId="76" borderId="131" xfId="16" applyNumberFormat="1" applyFont="1" applyFill="1" applyBorder="1"/>
    <xf numFmtId="0" fontId="162" fillId="0" borderId="0" xfId="0" applyFont="1" applyAlignment="1">
      <alignment horizontal="left" vertical="center" wrapText="1"/>
    </xf>
    <xf numFmtId="10" fontId="8" fillId="2" borderId="88" xfId="20961" applyNumberFormat="1" applyFont="1" applyFill="1" applyBorder="1" applyAlignment="1" applyProtection="1">
      <alignment vertical="center"/>
      <protection locked="0"/>
    </xf>
    <xf numFmtId="164" fontId="6" fillId="0" borderId="0" xfId="7" applyNumberFormat="1" applyFont="1"/>
    <xf numFmtId="164" fontId="4" fillId="0" borderId="0" xfId="7" applyNumberFormat="1" applyFont="1"/>
    <xf numFmtId="164" fontId="0" fillId="0" borderId="0" xfId="7" applyNumberFormat="1" applyFont="1"/>
    <xf numFmtId="164" fontId="8" fillId="0" borderId="88" xfId="7" applyNumberFormat="1" applyFont="1" applyBorder="1" applyAlignment="1">
      <alignment horizontal="center" vertical="center" wrapText="1"/>
    </xf>
    <xf numFmtId="164" fontId="0" fillId="0" borderId="88" xfId="7" applyNumberFormat="1" applyFont="1" applyBorder="1"/>
    <xf numFmtId="164" fontId="0" fillId="35" borderId="88" xfId="7" applyNumberFormat="1" applyFont="1" applyFill="1" applyBorder="1"/>
    <xf numFmtId="164" fontId="0" fillId="0" borderId="88" xfId="7" applyNumberFormat="1" applyFont="1" applyBorder="1" applyAlignment="1">
      <alignment vertical="center"/>
    </xf>
    <xf numFmtId="164" fontId="0" fillId="35" borderId="88" xfId="7" applyNumberFormat="1" applyFont="1" applyFill="1" applyBorder="1" applyAlignment="1">
      <alignment vertical="center"/>
    </xf>
    <xf numFmtId="164" fontId="0" fillId="0" borderId="125" xfId="7" applyNumberFormat="1" applyFont="1" applyBorder="1"/>
    <xf numFmtId="164" fontId="0" fillId="35" borderId="125" xfId="7" applyNumberFormat="1" applyFont="1" applyFill="1" applyBorder="1"/>
    <xf numFmtId="0" fontId="131" fillId="3" borderId="131" xfId="0" applyFont="1" applyFill="1" applyBorder="1" applyAlignment="1">
      <alignment horizontal="left" vertical="center" wrapText="1"/>
    </xf>
    <xf numFmtId="0" fontId="130" fillId="3" borderId="131" xfId="21414" applyFont="1" applyFill="1" applyBorder="1" applyAlignment="1">
      <alignment horizontal="left" vertical="center" wrapText="1" indent="1"/>
    </xf>
    <xf numFmtId="0" fontId="130" fillId="3" borderId="131" xfId="0" applyFont="1" applyFill="1" applyBorder="1" applyAlignment="1">
      <alignment horizontal="left" vertical="center" wrapText="1" indent="1"/>
    </xf>
    <xf numFmtId="0" fontId="130" fillId="0" borderId="131" xfId="21414" applyFont="1" applyBorder="1" applyAlignment="1">
      <alignment horizontal="left" vertical="center" wrapText="1" indent="1"/>
    </xf>
    <xf numFmtId="0" fontId="131" fillId="0" borderId="131" xfId="0" applyFont="1" applyBorder="1" applyAlignment="1">
      <alignment horizontal="left" vertical="center" wrapText="1"/>
    </xf>
    <xf numFmtId="0" fontId="130" fillId="0" borderId="131" xfId="0" applyFont="1" applyBorder="1" applyAlignment="1">
      <alignment horizontal="left" vertical="center" wrapText="1" indent="1"/>
    </xf>
    <xf numFmtId="0" fontId="131" fillId="3" borderId="131" xfId="21414" applyFont="1" applyFill="1" applyBorder="1" applyAlignment="1">
      <alignment horizontal="left" vertical="center" wrapText="1"/>
    </xf>
    <xf numFmtId="0" fontId="129" fillId="3" borderId="131" xfId="21414" applyFont="1" applyFill="1" applyBorder="1" applyAlignment="1">
      <alignment horizontal="left" vertical="center" wrapText="1"/>
    </xf>
    <xf numFmtId="0" fontId="129" fillId="0" borderId="131" xfId="0" applyFont="1" applyBorder="1" applyAlignment="1">
      <alignment horizontal="left" vertical="center" wrapText="1"/>
    </xf>
    <xf numFmtId="0" fontId="132" fillId="3" borderId="131" xfId="0" applyFont="1" applyFill="1" applyBorder="1" applyAlignment="1">
      <alignment horizontal="left" vertical="center" wrapText="1" indent="1"/>
    </xf>
    <xf numFmtId="0" fontId="132" fillId="0" borderId="131" xfId="0" applyFont="1" applyBorder="1" applyAlignment="1">
      <alignment horizontal="left" vertical="center" wrapText="1" indent="1"/>
    </xf>
    <xf numFmtId="0" fontId="132" fillId="0" borderId="131" xfId="21414" applyFont="1" applyBorder="1" applyAlignment="1">
      <alignment horizontal="left" vertical="center" wrapText="1" indent="1"/>
    </xf>
    <xf numFmtId="0" fontId="134" fillId="0" borderId="131" xfId="0" applyFont="1" applyBorder="1" applyAlignment="1">
      <alignment horizontal="left"/>
    </xf>
    <xf numFmtId="164" fontId="8" fillId="0" borderId="125" xfId="7" applyNumberFormat="1" applyFont="1" applyBorder="1" applyAlignment="1">
      <alignment horizontal="center" vertical="center" wrapText="1"/>
    </xf>
    <xf numFmtId="164" fontId="0" fillId="0" borderId="131" xfId="7" applyNumberFormat="1" applyFont="1" applyBorder="1"/>
    <xf numFmtId="193" fontId="0" fillId="0" borderId="0" xfId="0" applyNumberFormat="1"/>
    <xf numFmtId="164" fontId="8" fillId="0" borderId="125" xfId="7" applyNumberFormat="1" applyFont="1" applyBorder="1" applyAlignment="1">
      <alignment horizontal="right"/>
    </xf>
    <xf numFmtId="164" fontId="8" fillId="35" borderId="125" xfId="7" applyNumberFormat="1" applyFont="1" applyFill="1" applyBorder="1" applyAlignment="1">
      <alignment horizontal="right"/>
    </xf>
    <xf numFmtId="164" fontId="8" fillId="0" borderId="131" xfId="7" applyNumberFormat="1" applyFont="1" applyBorder="1" applyAlignment="1">
      <alignment horizontal="right"/>
    </xf>
    <xf numFmtId="164" fontId="8" fillId="0" borderId="0" xfId="7" applyNumberFormat="1" applyFont="1" applyAlignment="1">
      <alignment horizontal="right"/>
    </xf>
    <xf numFmtId="164" fontId="8" fillId="0" borderId="0" xfId="7" applyNumberFormat="1" applyFont="1"/>
    <xf numFmtId="164" fontId="5" fillId="35" borderId="14" xfId="7" applyNumberFormat="1" applyFont="1" applyFill="1" applyBorder="1" applyAlignment="1">
      <alignment horizontal="center" vertical="center" wrapText="1"/>
    </xf>
    <xf numFmtId="164" fontId="5" fillId="35" borderId="103" xfId="7" applyNumberFormat="1" applyFont="1" applyFill="1" applyBorder="1" applyAlignment="1">
      <alignment horizontal="left" vertical="center" wrapText="1"/>
    </xf>
    <xf numFmtId="164" fontId="4" fillId="0" borderId="103" xfId="7" applyNumberFormat="1" applyFont="1" applyBorder="1" applyAlignment="1">
      <alignment horizontal="right" vertical="center" wrapText="1"/>
    </xf>
    <xf numFmtId="164" fontId="5" fillId="35" borderId="103" xfId="7" applyNumberFormat="1" applyFont="1" applyFill="1" applyBorder="1" applyAlignment="1">
      <alignment horizontal="right" vertical="center" wrapText="1"/>
    </xf>
    <xf numFmtId="164" fontId="108" fillId="0" borderId="103" xfId="7" applyNumberFormat="1" applyFont="1" applyBorder="1" applyAlignment="1">
      <alignment horizontal="right" vertical="center" wrapText="1"/>
    </xf>
    <xf numFmtId="164" fontId="5" fillId="35" borderId="103" xfId="7" applyNumberFormat="1" applyFont="1" applyFill="1" applyBorder="1" applyAlignment="1">
      <alignment horizontal="center" vertical="center" wrapText="1"/>
    </xf>
    <xf numFmtId="164" fontId="6" fillId="0" borderId="20" xfId="7" applyNumberFormat="1" applyFont="1" applyFill="1" applyBorder="1" applyAlignment="1" applyProtection="1">
      <alignment horizontal="right" vertical="center"/>
    </xf>
    <xf numFmtId="164" fontId="4" fillId="0" borderId="0" xfId="0" applyNumberFormat="1" applyFont="1" applyAlignment="1">
      <alignment horizontal="left" vertical="center"/>
    </xf>
    <xf numFmtId="164" fontId="22" fillId="0" borderId="0" xfId="7" applyNumberFormat="1" applyFont="1"/>
    <xf numFmtId="164" fontId="4" fillId="0" borderId="51" xfId="7" applyNumberFormat="1" applyFont="1" applyBorder="1" applyAlignment="1">
      <alignment horizontal="center" vertical="center" wrapText="1"/>
    </xf>
    <xf numFmtId="10" fontId="16" fillId="2" borderId="88" xfId="20961" applyNumberFormat="1" applyFont="1" applyFill="1" applyBorder="1" applyAlignment="1" applyProtection="1">
      <alignment vertical="center"/>
      <protection locked="0"/>
    </xf>
    <xf numFmtId="10" fontId="16" fillId="2" borderId="103" xfId="20961" applyNumberFormat="1" applyFont="1" applyFill="1" applyBorder="1" applyAlignment="1" applyProtection="1">
      <alignment vertical="center"/>
      <protection locked="0"/>
    </xf>
    <xf numFmtId="10" fontId="8" fillId="2" borderId="103" xfId="20961" applyNumberFormat="1" applyFont="1" applyFill="1" applyBorder="1" applyAlignment="1" applyProtection="1">
      <alignment vertical="center"/>
      <protection locked="0"/>
    </xf>
    <xf numFmtId="10" fontId="16" fillId="2" borderId="19" xfId="20961" applyNumberFormat="1" applyFont="1" applyFill="1" applyBorder="1" applyAlignment="1" applyProtection="1">
      <alignment vertical="center"/>
      <protection locked="0"/>
    </xf>
    <xf numFmtId="10" fontId="16" fillId="2" borderId="20" xfId="20961" applyNumberFormat="1" applyFont="1" applyFill="1" applyBorder="1" applyAlignment="1" applyProtection="1">
      <alignment vertical="center"/>
      <protection locked="0"/>
    </xf>
    <xf numFmtId="3" fontId="0" fillId="0" borderId="0" xfId="0" applyNumberFormat="1"/>
    <xf numFmtId="164" fontId="0" fillId="0" borderId="131" xfId="7" applyNumberFormat="1" applyFont="1" applyBorder="1" applyAlignment="1">
      <alignment vertical="center"/>
    </xf>
    <xf numFmtId="164" fontId="0" fillId="0" borderId="167" xfId="7" applyNumberFormat="1" applyFont="1" applyBorder="1"/>
    <xf numFmtId="43" fontId="0" fillId="0" borderId="0" xfId="0" applyNumberFormat="1"/>
    <xf numFmtId="164" fontId="21" fillId="0" borderId="185" xfId="7" applyNumberFormat="1" applyFont="1" applyBorder="1" applyAlignment="1">
      <alignment horizontal="center"/>
    </xf>
    <xf numFmtId="164" fontId="22" fillId="0" borderId="185" xfId="7" applyNumberFormat="1" applyFont="1" applyBorder="1"/>
    <xf numFmtId="164" fontId="0" fillId="0" borderId="0" xfId="0" applyNumberFormat="1"/>
    <xf numFmtId="0" fontId="129" fillId="3" borderId="132" xfId="21414" applyFont="1" applyFill="1" applyBorder="1" applyAlignment="1">
      <alignment horizontal="left" vertical="center" wrapText="1"/>
    </xf>
    <xf numFmtId="164" fontId="21" fillId="0" borderId="195" xfId="7" applyNumberFormat="1" applyFont="1" applyBorder="1" applyAlignment="1">
      <alignment horizontal="center" vertical="center"/>
    </xf>
    <xf numFmtId="167" fontId="22" fillId="0" borderId="196" xfId="0" applyNumberFormat="1" applyFont="1" applyBorder="1" applyAlignment="1">
      <alignment horizontal="center"/>
    </xf>
    <xf numFmtId="0" fontId="130" fillId="0" borderId="185" xfId="21414" applyFont="1" applyBorder="1" applyAlignment="1">
      <alignment horizontal="left" vertical="center" wrapText="1" indent="1"/>
    </xf>
    <xf numFmtId="164" fontId="22" fillId="0" borderId="185" xfId="7" applyNumberFormat="1" applyFont="1" applyBorder="1" applyAlignment="1">
      <alignment horizontal="center" vertical="center"/>
    </xf>
    <xf numFmtId="0" fontId="131" fillId="3" borderId="185" xfId="21414" applyFont="1" applyFill="1" applyBorder="1" applyAlignment="1">
      <alignment horizontal="left" vertical="center" wrapText="1"/>
    </xf>
    <xf numFmtId="164" fontId="21" fillId="0" borderId="185" xfId="7" applyNumberFormat="1" applyFont="1" applyBorder="1" applyAlignment="1">
      <alignment horizontal="center" vertical="center"/>
    </xf>
    <xf numFmtId="0" fontId="130" fillId="3" borderId="185" xfId="21414" applyFont="1" applyFill="1" applyBorder="1" applyAlignment="1">
      <alignment horizontal="left" vertical="center" wrapText="1" indent="1"/>
    </xf>
    <xf numFmtId="164" fontId="18" fillId="0" borderId="185" xfId="7" applyNumberFormat="1" applyFont="1" applyBorder="1" applyAlignment="1">
      <alignment horizontal="center" vertical="center"/>
    </xf>
    <xf numFmtId="0" fontId="129" fillId="0" borderId="185" xfId="0" applyFont="1" applyBorder="1" applyAlignment="1">
      <alignment horizontal="left" vertical="center" wrapText="1"/>
    </xf>
    <xf numFmtId="164" fontId="103" fillId="0" borderId="185" xfId="7" applyNumberFormat="1" applyFont="1" applyBorder="1" applyAlignment="1">
      <alignment horizontal="center" vertical="center"/>
    </xf>
    <xf numFmtId="0" fontId="131" fillId="0" borderId="185" xfId="0" applyFont="1" applyBorder="1" applyAlignment="1">
      <alignment horizontal="left" vertical="center" wrapText="1"/>
    </xf>
    <xf numFmtId="0" fontId="132" fillId="3" borderId="185" xfId="0" applyFont="1" applyFill="1" applyBorder="1" applyAlignment="1">
      <alignment horizontal="left" vertical="center" wrapText="1" indent="1"/>
    </xf>
    <xf numFmtId="0" fontId="131" fillId="3" borderId="185" xfId="0" applyFont="1" applyFill="1" applyBorder="1" applyAlignment="1">
      <alignment horizontal="left" vertical="center" wrapText="1"/>
    </xf>
    <xf numFmtId="0" fontId="132" fillId="0" borderId="185" xfId="0" applyFont="1" applyBorder="1" applyAlignment="1">
      <alignment horizontal="left" vertical="center" wrapText="1" indent="1"/>
    </xf>
    <xf numFmtId="0" fontId="132" fillId="0" borderId="185" xfId="21414" applyFont="1" applyBorder="1" applyAlignment="1">
      <alignment horizontal="left" vertical="center" wrapText="1" indent="1"/>
    </xf>
    <xf numFmtId="0" fontId="131" fillId="0" borderId="185" xfId="21414" applyFont="1" applyBorder="1" applyAlignment="1">
      <alignment horizontal="left" vertical="center" wrapText="1"/>
    </xf>
    <xf numFmtId="0" fontId="133" fillId="0" borderId="185" xfId="21414" applyFont="1" applyBorder="1" applyAlignment="1">
      <alignment horizontal="center" vertical="center" wrapText="1"/>
    </xf>
    <xf numFmtId="164" fontId="18" fillId="0" borderId="185" xfId="7" applyNumberFormat="1" applyFont="1" applyBorder="1" applyAlignment="1">
      <alignment vertical="center"/>
    </xf>
    <xf numFmtId="0" fontId="130" fillId="3" borderId="185" xfId="0" applyFont="1" applyFill="1" applyBorder="1" applyAlignment="1">
      <alignment horizontal="left" vertical="center" wrapText="1" indent="1"/>
    </xf>
    <xf numFmtId="0" fontId="130" fillId="0" borderId="185" xfId="0" applyFont="1" applyBorder="1" applyAlignment="1">
      <alignment horizontal="left" vertical="center" wrapText="1" indent="1"/>
    </xf>
    <xf numFmtId="164" fontId="22" fillId="0" borderId="185" xfId="7" applyNumberFormat="1" applyFont="1" applyBorder="1" applyAlignment="1">
      <alignment horizontal="center"/>
    </xf>
    <xf numFmtId="0" fontId="134" fillId="0" borderId="185" xfId="0" applyFont="1" applyBorder="1" applyAlignment="1">
      <alignment horizontal="left"/>
    </xf>
    <xf numFmtId="0" fontId="0" fillId="0" borderId="96" xfId="0" applyBorder="1" applyAlignment="1">
      <alignment horizontal="center"/>
    </xf>
    <xf numFmtId="0" fontId="0" fillId="0" borderId="141" xfId="0" applyBorder="1" applyAlignment="1">
      <alignment horizontal="center"/>
    </xf>
    <xf numFmtId="167" fontId="22" fillId="0" borderId="140" xfId="0" applyNumberFormat="1" applyFont="1" applyBorder="1" applyAlignment="1">
      <alignment horizontal="center"/>
    </xf>
    <xf numFmtId="167" fontId="18" fillId="0" borderId="140" xfId="0" applyNumberFormat="1" applyFont="1" applyBorder="1" applyAlignment="1">
      <alignment horizontal="center"/>
    </xf>
    <xf numFmtId="167" fontId="17" fillId="0" borderId="140" xfId="0" applyNumberFormat="1" applyFont="1" applyBorder="1" applyAlignment="1">
      <alignment horizontal="center"/>
    </xf>
    <xf numFmtId="167" fontId="21" fillId="0" borderId="140" xfId="0" applyNumberFormat="1" applyFont="1" applyBorder="1" applyAlignment="1">
      <alignment horizontal="center"/>
    </xf>
    <xf numFmtId="0" fontId="22" fillId="0" borderId="140" xfId="0" applyFont="1" applyBorder="1"/>
    <xf numFmtId="0" fontId="0" fillId="0" borderId="139" xfId="0" applyBorder="1" applyAlignment="1">
      <alignment horizontal="center"/>
    </xf>
    <xf numFmtId="0" fontId="131" fillId="0" borderId="138" xfId="0" applyFont="1" applyBorder="1" applyAlignment="1">
      <alignment horizontal="left" vertical="center" wrapText="1"/>
    </xf>
    <xf numFmtId="164" fontId="21" fillId="0" borderId="138" xfId="7" applyNumberFormat="1" applyFont="1" applyBorder="1" applyAlignment="1">
      <alignment horizontal="center" vertical="center"/>
    </xf>
    <xf numFmtId="0" fontId="22" fillId="0" borderId="137" xfId="0" applyFont="1" applyBorder="1"/>
    <xf numFmtId="193" fontId="4" fillId="0" borderId="0" xfId="0" applyNumberFormat="1" applyFont="1"/>
    <xf numFmtId="167" fontId="11" fillId="0" borderId="0" xfId="0" applyNumberFormat="1" applyFont="1"/>
    <xf numFmtId="193" fontId="11" fillId="0" borderId="0" xfId="0" applyNumberFormat="1" applyFont="1"/>
    <xf numFmtId="0" fontId="131" fillId="0" borderId="185" xfId="0" applyFont="1" applyBorder="1" applyAlignment="1">
      <alignment horizontal="justify" vertical="center" wrapText="1"/>
    </xf>
    <xf numFmtId="164" fontId="0" fillId="0" borderId="185" xfId="7" applyNumberFormat="1" applyFont="1" applyBorder="1"/>
    <xf numFmtId="164" fontId="0" fillId="35" borderId="185" xfId="7" applyNumberFormat="1" applyFont="1" applyFill="1" applyBorder="1"/>
    <xf numFmtId="0" fontId="129" fillId="0" borderId="185" xfId="0" applyFont="1" applyBorder="1" applyAlignment="1">
      <alignment horizontal="justify" vertical="center" wrapText="1"/>
    </xf>
    <xf numFmtId="0" fontId="131" fillId="3" borderId="185" xfId="0" applyFont="1" applyFill="1" applyBorder="1" applyAlignment="1">
      <alignment horizontal="justify" vertical="center" wrapText="1"/>
    </xf>
    <xf numFmtId="0" fontId="131" fillId="0" borderId="185" xfId="21414" applyFont="1" applyBorder="1" applyAlignment="1">
      <alignment horizontal="justify" vertical="center" wrapText="1"/>
    </xf>
    <xf numFmtId="0" fontId="129" fillId="0" borderId="185" xfId="0" applyFont="1" applyBorder="1" applyAlignment="1">
      <alignment vertical="center" wrapText="1"/>
    </xf>
    <xf numFmtId="0" fontId="131" fillId="0" borderId="185" xfId="0" applyFont="1" applyBorder="1" applyAlignment="1">
      <alignment vertical="center" wrapText="1"/>
    </xf>
    <xf numFmtId="0" fontId="131" fillId="0" borderId="185" xfId="21414" applyFont="1" applyBorder="1" applyAlignment="1">
      <alignment vertical="center" wrapText="1"/>
    </xf>
    <xf numFmtId="164" fontId="8" fillId="0" borderId="185" xfId="7" applyNumberFormat="1" applyFont="1" applyBorder="1" applyAlignment="1">
      <alignment horizontal="center" vertical="center" wrapText="1"/>
    </xf>
    <xf numFmtId="0" fontId="8" fillId="0" borderId="185" xfId="0" applyFont="1" applyBorder="1" applyAlignment="1">
      <alignment horizontal="center" vertical="center" wrapText="1"/>
    </xf>
    <xf numFmtId="0" fontId="8" fillId="0" borderId="140" xfId="0" applyFont="1" applyBorder="1" applyAlignment="1">
      <alignment horizontal="center" vertical="center" wrapText="1"/>
    </xf>
    <xf numFmtId="0" fontId="0" fillId="0" borderId="141" xfId="0" applyBorder="1" applyAlignment="1">
      <alignment horizontal="center" vertical="center"/>
    </xf>
    <xf numFmtId="164" fontId="0" fillId="35" borderId="140" xfId="7" applyNumberFormat="1" applyFont="1" applyFill="1" applyBorder="1"/>
    <xf numFmtId="0" fontId="0" fillId="0" borderId="139" xfId="0" applyBorder="1" applyAlignment="1">
      <alignment horizontal="center" vertical="center"/>
    </xf>
    <xf numFmtId="0" fontId="131" fillId="0" borderId="138" xfId="21414" applyFont="1" applyBorder="1" applyAlignment="1">
      <alignment vertical="center" wrapText="1"/>
    </xf>
    <xf numFmtId="164" fontId="0" fillId="0" borderId="138" xfId="7" applyNumberFormat="1" applyFont="1" applyBorder="1"/>
    <xf numFmtId="164" fontId="0" fillId="35" borderId="138" xfId="7" applyNumberFormat="1" applyFont="1" applyFill="1" applyBorder="1"/>
    <xf numFmtId="164" fontId="0" fillId="35" borderId="137" xfId="7" applyNumberFormat="1" applyFont="1" applyFill="1" applyBorder="1"/>
    <xf numFmtId="194" fontId="0" fillId="0" borderId="0" xfId="0" applyNumberFormat="1"/>
    <xf numFmtId="165" fontId="4" fillId="0" borderId="103" xfId="20961" applyNumberFormat="1" applyFont="1" applyBorder="1"/>
    <xf numFmtId="165" fontId="4" fillId="0" borderId="20" xfId="20961" applyNumberFormat="1" applyFont="1" applyBorder="1"/>
    <xf numFmtId="10" fontId="4" fillId="0" borderId="17" xfId="20961" applyNumberFormat="1" applyFont="1" applyBorder="1"/>
    <xf numFmtId="10" fontId="0" fillId="0" borderId="0" xfId="0" applyNumberFormat="1"/>
    <xf numFmtId="3" fontId="11" fillId="0" borderId="0" xfId="0" applyNumberFormat="1" applyFont="1"/>
    <xf numFmtId="164" fontId="4" fillId="0" borderId="16" xfId="7" applyNumberFormat="1" applyFont="1" applyBorder="1"/>
    <xf numFmtId="164" fontId="4" fillId="35" borderId="20" xfId="7" applyNumberFormat="1" applyFont="1" applyFill="1" applyBorder="1"/>
    <xf numFmtId="164" fontId="4" fillId="0" borderId="0" xfId="7" applyNumberFormat="1" applyFont="1" applyFill="1"/>
    <xf numFmtId="164" fontId="0" fillId="0" borderId="0" xfId="7" applyNumberFormat="1" applyFont="1" applyFill="1"/>
    <xf numFmtId="0" fontId="14" fillId="0" borderId="0" xfId="0" applyFont="1"/>
    <xf numFmtId="164" fontId="4" fillId="0" borderId="48" xfId="7" applyNumberFormat="1" applyFont="1" applyBorder="1" applyAlignment="1">
      <alignment vertical="center"/>
    </xf>
    <xf numFmtId="164" fontId="4" fillId="0" borderId="53" xfId="7" applyNumberFormat="1" applyFont="1" applyBorder="1" applyAlignment="1">
      <alignment vertical="center"/>
    </xf>
    <xf numFmtId="164" fontId="4" fillId="0" borderId="89" xfId="7" applyNumberFormat="1" applyFont="1" applyBorder="1" applyAlignment="1">
      <alignment vertical="center"/>
    </xf>
    <xf numFmtId="164" fontId="4" fillId="0" borderId="103" xfId="7" applyNumberFormat="1" applyFont="1" applyBorder="1" applyAlignment="1">
      <alignment vertical="center"/>
    </xf>
    <xf numFmtId="164" fontId="4" fillId="3" borderId="86" xfId="7" applyNumberFormat="1" applyFont="1" applyFill="1" applyBorder="1" applyAlignment="1">
      <alignment vertical="center"/>
    </xf>
    <xf numFmtId="164" fontId="4" fillId="3" borderId="17" xfId="7" applyNumberFormat="1" applyFont="1" applyFill="1" applyBorder="1" applyAlignment="1">
      <alignment vertical="center"/>
    </xf>
    <xf numFmtId="164" fontId="4" fillId="0" borderId="19" xfId="7" applyNumberFormat="1" applyFont="1" applyBorder="1" applyAlignment="1">
      <alignment vertical="center"/>
    </xf>
    <xf numFmtId="164" fontId="4" fillId="0" borderId="21" xfId="7" applyNumberFormat="1" applyFont="1" applyBorder="1" applyAlignment="1">
      <alignment vertical="center"/>
    </xf>
    <xf numFmtId="164" fontId="4" fillId="0" borderId="20" xfId="7" applyNumberFormat="1" applyFont="1" applyBorder="1" applyAlignment="1">
      <alignment vertical="center"/>
    </xf>
    <xf numFmtId="164" fontId="4" fillId="0" borderId="22" xfId="7" applyNumberFormat="1" applyFont="1" applyBorder="1" applyAlignment="1">
      <alignment vertical="center"/>
    </xf>
    <xf numFmtId="164" fontId="4" fillId="0" borderId="14" xfId="7" applyNumberFormat="1" applyFont="1" applyBorder="1" applyAlignment="1">
      <alignment vertical="center"/>
    </xf>
    <xf numFmtId="164" fontId="4" fillId="0" borderId="84" xfId="7" applyNumberFormat="1" applyFont="1" applyBorder="1" applyAlignment="1">
      <alignment vertical="center"/>
    </xf>
    <xf numFmtId="164" fontId="4" fillId="0" borderId="97" xfId="7" applyNumberFormat="1" applyFont="1" applyBorder="1" applyAlignment="1">
      <alignment vertical="center"/>
    </xf>
    <xf numFmtId="9" fontId="4" fillId="0" borderId="82" xfId="20961" applyFont="1" applyBorder="1" applyAlignment="1">
      <alignment vertical="center"/>
    </xf>
    <xf numFmtId="9" fontId="4" fillId="0" borderId="99" xfId="20961" applyFont="1" applyBorder="1" applyAlignment="1">
      <alignment vertical="center"/>
    </xf>
    <xf numFmtId="164" fontId="115" fillId="0" borderId="131" xfId="7" applyNumberFormat="1" applyFont="1" applyBorder="1"/>
    <xf numFmtId="164" fontId="118" fillId="0" borderId="131" xfId="7" applyNumberFormat="1" applyFont="1" applyBorder="1"/>
    <xf numFmtId="164" fontId="115" fillId="0" borderId="140" xfId="7" applyNumberFormat="1" applyFont="1" applyBorder="1"/>
    <xf numFmtId="164" fontId="115" fillId="0" borderId="141" xfId="7" applyNumberFormat="1" applyFont="1" applyBorder="1" applyAlignment="1">
      <alignment horizontal="left" indent="1"/>
    </xf>
    <xf numFmtId="164" fontId="115" fillId="0" borderId="141" xfId="7" applyNumberFormat="1" applyFont="1" applyBorder="1" applyAlignment="1">
      <alignment horizontal="left" indent="2"/>
    </xf>
    <xf numFmtId="164" fontId="115" fillId="0" borderId="141" xfId="7" applyNumberFormat="1" applyFont="1" applyBorder="1" applyAlignment="1">
      <alignment horizontal="left" indent="3"/>
    </xf>
    <xf numFmtId="164" fontId="115" fillId="79" borderId="141" xfId="7" applyNumberFormat="1" applyFont="1" applyFill="1" applyBorder="1"/>
    <xf numFmtId="164" fontId="115" fillId="79" borderId="131" xfId="7" applyNumberFormat="1" applyFont="1" applyFill="1" applyBorder="1"/>
    <xf numFmtId="164" fontId="115" fillId="79" borderId="140" xfId="7" applyNumberFormat="1" applyFont="1" applyFill="1" applyBorder="1"/>
    <xf numFmtId="164" fontId="115" fillId="0" borderId="141" xfId="7" applyNumberFormat="1" applyFont="1" applyBorder="1" applyAlignment="1">
      <alignment horizontal="left" vertical="top" wrapText="1" indent="2"/>
    </xf>
    <xf numFmtId="164" fontId="115" fillId="0" borderId="141" xfId="7" applyNumberFormat="1" applyFont="1" applyBorder="1" applyAlignment="1">
      <alignment horizontal="left" wrapText="1" indent="3"/>
    </xf>
    <xf numFmtId="164" fontId="115" fillId="0" borderId="141" xfId="7" applyNumberFormat="1" applyFont="1" applyBorder="1" applyAlignment="1">
      <alignment horizontal="left" wrapText="1" indent="2"/>
    </xf>
    <xf numFmtId="164" fontId="115" fillId="0" borderId="141" xfId="7" applyNumberFormat="1" applyFont="1" applyBorder="1" applyAlignment="1">
      <alignment horizontal="left" wrapText="1" indent="1"/>
    </xf>
    <xf numFmtId="164" fontId="115" fillId="0" borderId="139" xfId="7" applyNumberFormat="1" applyFont="1" applyBorder="1" applyAlignment="1">
      <alignment horizontal="left" wrapText="1" indent="1"/>
    </xf>
    <xf numFmtId="164" fontId="115" fillId="0" borderId="138" xfId="7" applyNumberFormat="1" applyFont="1" applyBorder="1"/>
    <xf numFmtId="164" fontId="115" fillId="0" borderId="137" xfId="7" applyNumberFormat="1" applyFont="1" applyBorder="1"/>
    <xf numFmtId="164" fontId="115" fillId="0" borderId="58" xfId="7" applyNumberFormat="1" applyFont="1" applyBorder="1"/>
    <xf numFmtId="164" fontId="115" fillId="0" borderId="131" xfId="7" applyNumberFormat="1" applyFont="1" applyBorder="1" applyAlignment="1">
      <alignment horizontal="left" vertical="center" wrapText="1"/>
    </xf>
    <xf numFmtId="164" fontId="115" fillId="0" borderId="131" xfId="7" applyNumberFormat="1" applyFont="1" applyBorder="1" applyAlignment="1">
      <alignment horizontal="center" vertical="center" wrapText="1"/>
    </xf>
    <xf numFmtId="164" fontId="115" fillId="0" borderId="131" xfId="7" applyNumberFormat="1" applyFont="1" applyBorder="1" applyAlignment="1">
      <alignment horizontal="center" vertical="center"/>
    </xf>
    <xf numFmtId="164" fontId="118" fillId="0" borderId="131" xfId="7" applyNumberFormat="1" applyFont="1" applyBorder="1" applyAlignment="1">
      <alignment horizontal="left" vertical="center" wrapText="1"/>
    </xf>
    <xf numFmtId="164" fontId="118" fillId="0" borderId="131" xfId="7" applyNumberFormat="1" applyFont="1" applyBorder="1" applyAlignment="1">
      <alignment horizontal="center" vertical="center"/>
    </xf>
    <xf numFmtId="164" fontId="120" fillId="0" borderId="131" xfId="7" applyNumberFormat="1" applyFont="1" applyBorder="1"/>
    <xf numFmtId="164" fontId="120" fillId="0" borderId="132" xfId="7" applyNumberFormat="1" applyFont="1" applyBorder="1"/>
    <xf numFmtId="164" fontId="163" fillId="0" borderId="131" xfId="7" applyNumberFormat="1" applyFont="1" applyBorder="1"/>
    <xf numFmtId="10" fontId="120" fillId="0" borderId="131" xfId="20961" applyNumberFormat="1" applyFont="1" applyBorder="1"/>
    <xf numFmtId="10" fontId="120" fillId="0" borderId="132" xfId="20961" applyNumberFormat="1" applyFont="1" applyBorder="1"/>
    <xf numFmtId="10" fontId="163" fillId="0" borderId="131" xfId="20961" applyNumberFormat="1" applyFont="1" applyBorder="1"/>
    <xf numFmtId="1" fontId="120" fillId="0" borderId="131" xfId="7" applyNumberFormat="1" applyFont="1" applyBorder="1"/>
    <xf numFmtId="1" fontId="120" fillId="0" borderId="132" xfId="7" applyNumberFormat="1" applyFont="1" applyBorder="1"/>
    <xf numFmtId="1" fontId="163" fillId="0" borderId="131" xfId="7" applyNumberFormat="1" applyFont="1" applyBorder="1"/>
    <xf numFmtId="10" fontId="8" fillId="0" borderId="88" xfId="20961" applyNumberFormat="1" applyFont="1" applyFill="1" applyBorder="1" applyAlignment="1" applyProtection="1">
      <alignment vertical="center"/>
      <protection locked="0"/>
    </xf>
    <xf numFmtId="193" fontId="8" fillId="0" borderId="88" xfId="0" applyNumberFormat="1" applyFont="1" applyBorder="1" applyAlignment="1" applyProtection="1">
      <alignment vertical="center"/>
      <protection locked="0"/>
    </xf>
    <xf numFmtId="193" fontId="8" fillId="0" borderId="83" xfId="0" applyNumberFormat="1" applyFont="1" applyBorder="1" applyAlignment="1" applyProtection="1">
      <alignment vertical="center"/>
      <protection locked="0"/>
    </xf>
    <xf numFmtId="10" fontId="8" fillId="0" borderId="19" xfId="20961" applyNumberFormat="1" applyFont="1" applyFill="1" applyBorder="1" applyAlignment="1" applyProtection="1">
      <alignment vertical="center"/>
      <protection locked="0"/>
    </xf>
    <xf numFmtId="0" fontId="115" fillId="0" borderId="140" xfId="0" applyFont="1" applyBorder="1" applyAlignment="1">
      <alignment horizontal="center" vertical="center" wrapText="1"/>
    </xf>
    <xf numFmtId="0" fontId="115" fillId="0" borderId="50" xfId="0" applyFont="1" applyBorder="1" applyAlignment="1">
      <alignment horizontal="center" vertical="center" wrapText="1"/>
    </xf>
    <xf numFmtId="164" fontId="8" fillId="35" borderId="103" xfId="7" applyNumberFormat="1" applyFont="1" applyFill="1" applyBorder="1" applyAlignment="1">
      <alignment horizontal="right"/>
    </xf>
    <xf numFmtId="0" fontId="140" fillId="0" borderId="144" xfId="0" applyFont="1" applyBorder="1" applyAlignment="1">
      <alignment horizontal="center" vertical="center"/>
    </xf>
    <xf numFmtId="0" fontId="140" fillId="0" borderId="25" xfId="0" applyFont="1" applyBorder="1" applyAlignment="1">
      <alignment horizontal="center" vertical="center"/>
    </xf>
    <xf numFmtId="0" fontId="140" fillId="0" borderId="145" xfId="0" applyFont="1" applyBorder="1" applyAlignment="1">
      <alignment horizontal="center" vertical="center"/>
    </xf>
    <xf numFmtId="0" fontId="103" fillId="0" borderId="55" xfId="0" applyFont="1" applyBorder="1" applyAlignment="1">
      <alignment horizontal="left" vertical="center" wrapText="1"/>
    </xf>
    <xf numFmtId="0" fontId="103" fillId="0" borderId="54" xfId="0" applyFont="1" applyBorder="1" applyAlignment="1">
      <alignment horizontal="left" vertical="center" wrapText="1"/>
    </xf>
    <xf numFmtId="164" fontId="0" fillId="0" borderId="89" xfId="7" applyNumberFormat="1" applyFont="1" applyBorder="1" applyAlignment="1">
      <alignment horizontal="center"/>
    </xf>
    <xf numFmtId="164" fontId="0" fillId="0" borderId="86" xfId="7" applyNumberFormat="1" applyFont="1" applyBorder="1" applyAlignment="1">
      <alignment horizontal="center"/>
    </xf>
    <xf numFmtId="164" fontId="0" fillId="0" borderId="87" xfId="7" applyNumberFormat="1" applyFont="1" applyBorder="1" applyAlignment="1">
      <alignment horizontal="center"/>
    </xf>
    <xf numFmtId="164" fontId="0" fillId="0" borderId="126" xfId="7" applyNumberFormat="1" applyFont="1" applyBorder="1" applyAlignment="1">
      <alignment horizontal="center"/>
    </xf>
    <xf numFmtId="164" fontId="0" fillId="0" borderId="127" xfId="7" applyNumberFormat="1" applyFont="1" applyBorder="1" applyAlignment="1">
      <alignment horizontal="center"/>
    </xf>
    <xf numFmtId="164" fontId="0" fillId="0" borderId="128" xfId="7" applyNumberFormat="1" applyFont="1" applyBorder="1" applyAlignment="1">
      <alignment horizontal="center"/>
    </xf>
    <xf numFmtId="0" fontId="0" fillId="0" borderId="125" xfId="0" applyBorder="1" applyAlignment="1">
      <alignment horizontal="center" vertical="center"/>
    </xf>
    <xf numFmtId="0" fontId="127" fillId="0" borderId="83" xfId="0" applyFont="1" applyBorder="1" applyAlignment="1">
      <alignment horizontal="center" vertical="center"/>
    </xf>
    <xf numFmtId="0" fontId="127" fillId="0" borderId="7" xfId="0" applyFont="1" applyBorder="1" applyAlignment="1">
      <alignment horizontal="center" vertical="center"/>
    </xf>
    <xf numFmtId="164" fontId="9" fillId="0" borderId="13" xfId="7" applyNumberFormat="1" applyFont="1" applyBorder="1" applyAlignment="1">
      <alignment horizontal="center" vertical="center"/>
    </xf>
    <xf numFmtId="164" fontId="9" fillId="0" borderId="14" xfId="7" applyNumberFormat="1" applyFont="1" applyBorder="1" applyAlignment="1">
      <alignment horizontal="center" vertical="center"/>
    </xf>
    <xf numFmtId="0" fontId="127" fillId="0" borderId="5" xfId="0" applyFont="1" applyBorder="1" applyAlignment="1">
      <alignment horizontal="center" vertical="center" wrapText="1"/>
    </xf>
    <xf numFmtId="0" fontId="127" fillId="0" borderId="7"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0" fillId="0" borderId="4" xfId="0" applyBorder="1" applyAlignment="1">
      <alignment horizontal="center" vertical="center"/>
    </xf>
    <xf numFmtId="0" fontId="0" fillId="0" borderId="58" xfId="0" applyBorder="1" applyAlignment="1">
      <alignment horizontal="center" vertical="center"/>
    </xf>
    <xf numFmtId="0" fontId="0" fillId="0" borderId="125" xfId="0" applyBorder="1" applyAlignment="1">
      <alignment horizontal="center" vertical="center" wrapText="1"/>
    </xf>
    <xf numFmtId="164" fontId="9" fillId="0" borderId="13" xfId="7" applyNumberFormat="1"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12" fillId="0" borderId="3" xfId="0" applyFont="1" applyBorder="1" applyAlignment="1">
      <alignment wrapText="1"/>
    </xf>
    <xf numFmtId="0" fontId="4" fillId="0" borderId="16" xfId="0" applyFont="1" applyBorder="1"/>
    <xf numFmtId="0" fontId="9" fillId="0" borderId="8" xfId="0" applyFont="1" applyBorder="1" applyAlignment="1">
      <alignment horizontal="center" vertical="center" wrapText="1"/>
    </xf>
    <xf numFmtId="0" fontId="9" fillId="0" borderId="17" xfId="0" applyFont="1" applyBorder="1" applyAlignment="1">
      <alignment horizontal="center" vertical="center" wrapText="1"/>
    </xf>
    <xf numFmtId="0" fontId="4" fillId="0" borderId="88" xfId="0" applyFont="1" applyBorder="1" applyAlignment="1">
      <alignment horizontal="center" vertical="center" wrapText="1"/>
    </xf>
    <xf numFmtId="0" fontId="4" fillId="0" borderId="89" xfId="0" applyFont="1" applyBorder="1" applyAlignment="1">
      <alignment horizontal="center"/>
    </xf>
    <xf numFmtId="0" fontId="4" fillId="0" borderId="17" xfId="0" applyFont="1" applyBorder="1" applyAlignment="1">
      <alignment horizontal="center"/>
    </xf>
    <xf numFmtId="0" fontId="5" fillId="35" borderId="107" xfId="0" applyFont="1" applyFill="1" applyBorder="1" applyAlignment="1">
      <alignment horizontal="center" vertical="center" wrapText="1"/>
    </xf>
    <xf numFmtId="0" fontId="5" fillId="35" borderId="24" xfId="0" applyFont="1" applyFill="1" applyBorder="1" applyAlignment="1">
      <alignment horizontal="center" vertical="center" wrapText="1"/>
    </xf>
    <xf numFmtId="0" fontId="5" fillId="35" borderId="104" xfId="0" applyFont="1" applyFill="1" applyBorder="1" applyAlignment="1">
      <alignment horizontal="center" vertical="center" wrapText="1"/>
    </xf>
    <xf numFmtId="0" fontId="5" fillId="35" borderId="87" xfId="0" applyFont="1" applyFill="1" applyBorder="1" applyAlignment="1">
      <alignment horizontal="center" vertical="center" wrapText="1"/>
    </xf>
    <xf numFmtId="0" fontId="4" fillId="84" borderId="7" xfId="0" applyFont="1" applyFill="1" applyBorder="1" applyAlignment="1">
      <alignment horizontal="center" vertical="center" wrapText="1"/>
    </xf>
    <xf numFmtId="0" fontId="4" fillId="84" borderId="131" xfId="0" applyFont="1" applyFill="1" applyBorder="1" applyAlignment="1">
      <alignment horizontal="center" vertical="center" wrapText="1"/>
    </xf>
    <xf numFmtId="0" fontId="4" fillId="84" borderId="7" xfId="11" applyFont="1" applyFill="1" applyBorder="1" applyAlignment="1">
      <alignment horizontal="center" vertical="top"/>
    </xf>
    <xf numFmtId="0" fontId="5" fillId="85" borderId="53" xfId="0" applyFont="1" applyFill="1" applyBorder="1" applyAlignment="1">
      <alignment horizontal="center" vertical="center" wrapText="1"/>
    </xf>
    <xf numFmtId="0" fontId="5" fillId="85" borderId="140" xfId="0" applyFont="1" applyFill="1" applyBorder="1" applyAlignment="1">
      <alignment horizontal="center" vertical="center" wrapText="1"/>
    </xf>
    <xf numFmtId="0" fontId="100" fillId="3" borderId="56" xfId="13" applyFont="1" applyFill="1" applyBorder="1" applyAlignment="1" applyProtection="1">
      <alignment horizontal="center" vertical="center" wrapText="1"/>
      <protection locked="0"/>
    </xf>
    <xf numFmtId="0" fontId="100" fillId="3" borderId="53"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4" fillId="3" borderId="12" xfId="1" applyNumberFormat="1" applyFont="1" applyFill="1" applyBorder="1" applyAlignment="1" applyProtection="1">
      <alignment horizontal="center"/>
      <protection locked="0"/>
    </xf>
    <xf numFmtId="164" fontId="14" fillId="3" borderId="13" xfId="1" applyNumberFormat="1" applyFont="1" applyFill="1" applyBorder="1" applyAlignment="1" applyProtection="1">
      <alignment horizontal="center"/>
      <protection locked="0"/>
    </xf>
    <xf numFmtId="164" fontId="14" fillId="3" borderId="14" xfId="1" applyNumberFormat="1" applyFont="1" applyFill="1" applyBorder="1" applyAlignment="1" applyProtection="1">
      <alignment horizontal="center"/>
      <protection locked="0"/>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164" fontId="14" fillId="0" borderId="79" xfId="1" applyNumberFormat="1" applyFont="1" applyFill="1" applyBorder="1" applyAlignment="1" applyProtection="1">
      <alignment horizontal="center" vertical="center" wrapText="1"/>
      <protection locked="0"/>
    </xf>
    <xf numFmtId="164" fontId="14" fillId="0" borderId="80" xfId="1" applyNumberFormat="1" applyFont="1" applyFill="1" applyBorder="1" applyAlignment="1" applyProtection="1">
      <alignment horizontal="center" vertical="center" wrapText="1"/>
      <protection locked="0"/>
    </xf>
    <xf numFmtId="0" fontId="4" fillId="0" borderId="56"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51"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95" xfId="0" applyFont="1" applyBorder="1" applyAlignment="1">
      <alignment horizontal="center" vertical="center" wrapText="1"/>
    </xf>
    <xf numFmtId="0" fontId="13" fillId="0" borderId="49" xfId="0" applyFont="1" applyBorder="1" applyAlignment="1">
      <alignment horizontal="left" vertical="center"/>
    </xf>
    <xf numFmtId="0" fontId="13" fillId="0" borderId="50" xfId="0" applyFont="1" applyBorder="1" applyAlignment="1">
      <alignment horizontal="left" vertical="center"/>
    </xf>
    <xf numFmtId="0" fontId="4" fillId="0" borderId="13" xfId="0" applyFont="1" applyBorder="1" applyAlignment="1">
      <alignment horizontal="center"/>
    </xf>
    <xf numFmtId="0" fontId="4" fillId="0" borderId="14" xfId="0" applyFont="1" applyBorder="1" applyAlignment="1">
      <alignment horizontal="center" vertical="center" wrapText="1"/>
    </xf>
    <xf numFmtId="0" fontId="4" fillId="0" borderId="103" xfId="0" applyFont="1" applyBorder="1" applyAlignment="1">
      <alignment horizontal="center" vertical="center" wrapText="1"/>
    </xf>
    <xf numFmtId="0" fontId="118" fillId="0" borderId="110" xfId="0" applyFont="1" applyBorder="1" applyAlignment="1">
      <alignment horizontal="left" vertical="center" wrapText="1"/>
    </xf>
    <xf numFmtId="0" fontId="118" fillId="0" borderId="111" xfId="0" applyFont="1" applyBorder="1" applyAlignment="1">
      <alignment horizontal="left" vertical="center" wrapText="1"/>
    </xf>
    <xf numFmtId="0" fontId="118" fillId="0" borderId="112" xfId="0" applyFont="1" applyBorder="1" applyAlignment="1">
      <alignment horizontal="left" vertical="center" wrapText="1"/>
    </xf>
    <xf numFmtId="0" fontId="118" fillId="0" borderId="114" xfId="0" applyFont="1" applyBorder="1" applyAlignment="1">
      <alignment horizontal="left" vertical="center" wrapText="1"/>
    </xf>
    <xf numFmtId="0" fontId="118" fillId="0" borderId="115" xfId="0" applyFont="1" applyBorder="1" applyAlignment="1">
      <alignment horizontal="left" vertical="center" wrapText="1"/>
    </xf>
    <xf numFmtId="0" fontId="119" fillId="0" borderId="48" xfId="0" applyFont="1" applyBorder="1" applyAlignment="1">
      <alignment horizontal="center" vertical="center" wrapText="1"/>
    </xf>
    <xf numFmtId="0" fontId="119" fillId="0" borderId="113" xfId="0" applyFont="1" applyBorder="1" applyAlignment="1">
      <alignment horizontal="center" vertical="center" wrapText="1"/>
    </xf>
    <xf numFmtId="0" fontId="115" fillId="0" borderId="132"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131" xfId="0" applyFont="1" applyBorder="1" applyAlignment="1">
      <alignment horizontal="center" vertical="center" wrapText="1"/>
    </xf>
    <xf numFmtId="0" fontId="115" fillId="0" borderId="133" xfId="0" applyFont="1" applyBorder="1" applyAlignment="1">
      <alignment horizontal="center" vertical="center" wrapText="1"/>
    </xf>
    <xf numFmtId="0" fontId="117" fillId="0" borderId="11" xfId="0" applyFont="1" applyBorder="1" applyAlignment="1">
      <alignment horizontal="center" vertical="center"/>
    </xf>
    <xf numFmtId="0" fontId="118" fillId="0" borderId="116" xfId="0" applyFont="1" applyBorder="1" applyAlignment="1">
      <alignment horizontal="center" vertical="center" wrapText="1"/>
    </xf>
    <xf numFmtId="0" fontId="118" fillId="0" borderId="11" xfId="0" applyFont="1" applyBorder="1" applyAlignment="1">
      <alignment horizontal="center" vertical="center" wrapText="1"/>
    </xf>
    <xf numFmtId="0" fontId="118" fillId="0" borderId="117" xfId="0" applyFont="1" applyBorder="1" applyAlignment="1">
      <alignment horizontal="center" vertical="center" wrapText="1"/>
    </xf>
    <xf numFmtId="0" fontId="118" fillId="0" borderId="7" xfId="0" applyFont="1" applyBorder="1" applyAlignment="1">
      <alignment horizontal="center" vertical="center" wrapText="1"/>
    </xf>
    <xf numFmtId="0" fontId="115" fillId="0" borderId="117" xfId="0" applyFont="1" applyBorder="1" applyAlignment="1">
      <alignment horizontal="center" vertical="center" wrapText="1"/>
    </xf>
    <xf numFmtId="0" fontId="115" fillId="0" borderId="130" xfId="0" applyFont="1" applyBorder="1" applyAlignment="1">
      <alignment horizontal="center" vertical="center" wrapText="1"/>
    </xf>
    <xf numFmtId="0" fontId="115" fillId="0" borderId="129" xfId="0" applyFont="1" applyBorder="1" applyAlignment="1">
      <alignment horizontal="center" vertical="center" wrapText="1"/>
    </xf>
    <xf numFmtId="0" fontId="115" fillId="0" borderId="135"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140" xfId="0" applyFont="1" applyBorder="1" applyAlignment="1">
      <alignment horizontal="center" vertical="center" wrapText="1"/>
    </xf>
    <xf numFmtId="0" fontId="115" fillId="0" borderId="49" xfId="0" applyFont="1" applyBorder="1" applyAlignment="1">
      <alignment horizontal="center" vertical="center" wrapText="1"/>
    </xf>
    <xf numFmtId="0" fontId="115" fillId="0" borderId="50" xfId="0" applyFont="1" applyBorder="1" applyAlignment="1">
      <alignment horizontal="center" vertical="center" wrapText="1"/>
    </xf>
    <xf numFmtId="0" fontId="115" fillId="0" borderId="95" xfId="0" applyFont="1" applyBorder="1" applyAlignment="1">
      <alignment horizontal="center" vertical="center" wrapText="1"/>
    </xf>
    <xf numFmtId="0" fontId="118" fillId="0" borderId="49" xfId="0" applyFont="1" applyBorder="1" applyAlignment="1">
      <alignment horizontal="left" vertical="top" wrapText="1"/>
    </xf>
    <xf numFmtId="0" fontId="118" fillId="0" borderId="95" xfId="0" applyFont="1" applyBorder="1" applyAlignment="1">
      <alignment horizontal="left" vertical="top" wrapText="1"/>
    </xf>
    <xf numFmtId="0" fontId="118" fillId="0" borderId="52" xfId="0" applyFont="1" applyBorder="1" applyAlignment="1">
      <alignment horizontal="left" vertical="top" wrapText="1"/>
    </xf>
    <xf numFmtId="0" fontId="118" fillId="0" borderId="81" xfId="0" applyFont="1" applyBorder="1" applyAlignment="1">
      <alignment horizontal="left" vertical="top" wrapText="1"/>
    </xf>
    <xf numFmtId="0" fontId="118" fillId="0" borderId="109" xfId="0" applyFont="1" applyBorder="1" applyAlignment="1">
      <alignment horizontal="left" vertical="top" wrapText="1"/>
    </xf>
    <xf numFmtId="0" fontId="118" fillId="0" borderId="142" xfId="0" applyFont="1" applyBorder="1" applyAlignment="1">
      <alignment horizontal="left" vertical="top" wrapText="1"/>
    </xf>
    <xf numFmtId="0" fontId="118" fillId="0" borderId="143" xfId="0" applyFont="1" applyBorder="1" applyAlignment="1">
      <alignment horizontal="center" vertical="center" wrapText="1"/>
    </xf>
    <xf numFmtId="0" fontId="118" fillId="0" borderId="58" xfId="0" applyFont="1" applyBorder="1" applyAlignment="1">
      <alignment horizontal="center" vertical="center" wrapText="1"/>
    </xf>
    <xf numFmtId="0" fontId="115" fillId="0" borderId="130" xfId="0" applyFont="1" applyBorder="1" applyAlignment="1">
      <alignment horizontal="center" vertical="top" wrapText="1"/>
    </xf>
    <xf numFmtId="0" fontId="115" fillId="0" borderId="129" xfId="0" applyFont="1" applyBorder="1" applyAlignment="1">
      <alignment horizontal="center" vertical="top" wrapText="1"/>
    </xf>
    <xf numFmtId="0" fontId="115" fillId="0" borderId="136" xfId="0" applyFont="1" applyBorder="1" applyAlignment="1">
      <alignment horizontal="center" vertical="top" wrapText="1"/>
    </xf>
    <xf numFmtId="0" fontId="115" fillId="0" borderId="133" xfId="0" applyFont="1" applyBorder="1" applyAlignment="1">
      <alignment horizontal="center" vertical="top" wrapText="1"/>
    </xf>
    <xf numFmtId="0" fontId="104" fillId="0" borderId="118" xfId="0" applyFont="1" applyBorder="1" applyAlignment="1">
      <alignment horizontal="left" vertical="top" wrapText="1"/>
    </xf>
    <xf numFmtId="0" fontId="104" fillId="0" borderId="119" xfId="0" applyFont="1" applyBorder="1" applyAlignment="1">
      <alignment horizontal="left" vertical="top" wrapText="1"/>
    </xf>
    <xf numFmtId="0" fontId="121" fillId="0" borderId="131" xfId="0" applyFont="1" applyBorder="1" applyAlignment="1">
      <alignment horizontal="center" vertical="center"/>
    </xf>
    <xf numFmtId="0" fontId="120" fillId="0" borderId="131" xfId="0" applyFont="1" applyBorder="1" applyAlignment="1">
      <alignment horizontal="center" vertical="center" wrapText="1"/>
    </xf>
    <xf numFmtId="0" fontId="120" fillId="0" borderId="132" xfId="0" applyFont="1" applyBorder="1" applyAlignment="1">
      <alignment horizontal="center" vertical="center" wrapText="1"/>
    </xf>
    <xf numFmtId="0" fontId="104" fillId="75" borderId="134" xfId="0" applyFont="1" applyFill="1" applyBorder="1" applyAlignment="1">
      <alignment horizontal="center" vertical="center" wrapText="1"/>
    </xf>
    <xf numFmtId="0" fontId="104" fillId="75" borderId="133" xfId="0" applyFont="1" applyFill="1" applyBorder="1" applyAlignment="1">
      <alignment horizontal="center" vertical="center" wrapText="1"/>
    </xf>
    <xf numFmtId="0" fontId="105" fillId="0" borderId="134" xfId="0" applyFont="1" applyBorder="1" applyAlignment="1">
      <alignment horizontal="left" vertical="center" wrapText="1"/>
    </xf>
    <xf numFmtId="0" fontId="105" fillId="0" borderId="133" xfId="0" applyFont="1" applyBorder="1" applyAlignment="1">
      <alignment horizontal="left" vertical="center" wrapText="1"/>
    </xf>
    <xf numFmtId="0" fontId="105" fillId="0" borderId="134" xfId="13" applyFont="1" applyBorder="1" applyAlignment="1" applyProtection="1">
      <alignment horizontal="left" vertical="top" wrapText="1"/>
      <protection locked="0"/>
    </xf>
    <xf numFmtId="0" fontId="105" fillId="0" borderId="133" xfId="13" applyFont="1" applyBorder="1" applyAlignment="1" applyProtection="1">
      <alignment horizontal="left" vertical="top" wrapText="1"/>
      <protection locked="0"/>
    </xf>
    <xf numFmtId="0" fontId="154" fillId="0" borderId="134" xfId="13" applyFont="1" applyBorder="1" applyAlignment="1" applyProtection="1">
      <alignment horizontal="left" vertical="top" wrapText="1"/>
      <protection locked="0"/>
    </xf>
    <xf numFmtId="0" fontId="154" fillId="0" borderId="133" xfId="13" applyFont="1" applyBorder="1" applyAlignment="1" applyProtection="1">
      <alignment horizontal="left" vertical="top" wrapText="1"/>
      <protection locked="0"/>
    </xf>
    <xf numFmtId="0" fontId="105" fillId="0" borderId="134" xfId="0" applyFont="1" applyBorder="1" applyAlignment="1">
      <alignment horizontal="left" vertical="top" wrapText="1"/>
    </xf>
    <xf numFmtId="0" fontId="105" fillId="0" borderId="133" xfId="0" applyFont="1" applyBorder="1" applyAlignment="1">
      <alignment horizontal="left" vertical="top" wrapText="1"/>
    </xf>
    <xf numFmtId="49" fontId="105" fillId="0" borderId="0" xfId="0" applyNumberFormat="1" applyFont="1" applyAlignment="1">
      <alignment horizontal="center" vertical="center"/>
    </xf>
    <xf numFmtId="0" fontId="105" fillId="0" borderId="131" xfId="0" applyFont="1" applyBorder="1" applyAlignment="1">
      <alignment horizontal="left" vertical="top" wrapText="1"/>
    </xf>
    <xf numFmtId="0" fontId="105" fillId="0" borderId="131" xfId="0" applyFont="1" applyBorder="1" applyAlignment="1">
      <alignment horizontal="left" vertical="center" wrapText="1"/>
    </xf>
    <xf numFmtId="0" fontId="104" fillId="75" borderId="131" xfId="0" applyFont="1" applyFill="1" applyBorder="1" applyAlignment="1">
      <alignment horizontal="center" vertical="center" wrapText="1"/>
    </xf>
    <xf numFmtId="0" fontId="105" fillId="0" borderId="131" xfId="0" applyFont="1" applyBorder="1" applyAlignment="1">
      <alignment horizontal="center"/>
    </xf>
    <xf numFmtId="0" fontId="105" fillId="0" borderId="89" xfId="0" applyFont="1" applyBorder="1" applyAlignment="1">
      <alignment horizontal="left" vertical="center" wrapText="1"/>
    </xf>
    <xf numFmtId="0" fontId="105" fillId="0" borderId="87" xfId="0" applyFont="1" applyBorder="1" applyAlignment="1">
      <alignment horizontal="left" vertical="center" wrapText="1"/>
    </xf>
    <xf numFmtId="0" fontId="104" fillId="0" borderId="131" xfId="0" applyFont="1" applyBorder="1" applyAlignment="1">
      <alignment horizontal="center" vertical="center"/>
    </xf>
    <xf numFmtId="0" fontId="105" fillId="3" borderId="134" xfId="13" applyFont="1" applyFill="1" applyBorder="1" applyAlignment="1" applyProtection="1">
      <alignment horizontal="left" vertical="top" wrapText="1"/>
      <protection locked="0"/>
    </xf>
    <xf numFmtId="0" fontId="105" fillId="3" borderId="133" xfId="13" applyFont="1" applyFill="1" applyBorder="1" applyAlignment="1" applyProtection="1">
      <alignment horizontal="left" vertical="top" wrapText="1"/>
      <protection locked="0"/>
    </xf>
    <xf numFmtId="0" fontId="104" fillId="0" borderId="74" xfId="0" applyFont="1" applyBorder="1" applyAlignment="1">
      <alignment horizontal="center" vertical="center"/>
    </xf>
    <xf numFmtId="0" fontId="104" fillId="75" borderId="71" xfId="0" applyFont="1" applyFill="1" applyBorder="1" applyAlignment="1">
      <alignment horizontal="center" vertical="center" wrapText="1"/>
    </xf>
    <xf numFmtId="0" fontId="104" fillId="75" borderId="0" xfId="0" applyFont="1" applyFill="1" applyAlignment="1">
      <alignment horizontal="center" vertical="center" wrapText="1"/>
    </xf>
    <xf numFmtId="0" fontId="104" fillId="75" borderId="72" xfId="0" applyFont="1" applyFill="1" applyBorder="1" applyAlignment="1">
      <alignment horizontal="center" vertical="center" wrapText="1"/>
    </xf>
    <xf numFmtId="0" fontId="105" fillId="0" borderId="89" xfId="0" applyFont="1" applyBorder="1" applyAlignment="1">
      <alignment vertical="center" wrapText="1"/>
    </xf>
    <xf numFmtId="0" fontId="105" fillId="0" borderId="87" xfId="0" applyFont="1" applyBorder="1" applyAlignment="1">
      <alignment vertical="center" wrapText="1"/>
    </xf>
    <xf numFmtId="0" fontId="104" fillId="75" borderId="76" xfId="0" applyFont="1" applyFill="1" applyBorder="1" applyAlignment="1">
      <alignment horizontal="center" vertical="center"/>
    </xf>
    <xf numFmtId="0" fontId="104" fillId="75" borderId="77" xfId="0" applyFont="1" applyFill="1" applyBorder="1" applyAlignment="1">
      <alignment horizontal="center" vertical="center"/>
    </xf>
    <xf numFmtId="0" fontId="104" fillId="75" borderId="78" xfId="0" applyFont="1" applyFill="1" applyBorder="1" applyAlignment="1">
      <alignment horizontal="center" vertical="center"/>
    </xf>
    <xf numFmtId="0" fontId="105" fillId="3" borderId="89" xfId="0" applyFont="1" applyFill="1" applyBorder="1" applyAlignment="1">
      <alignment horizontal="left" vertical="center" wrapText="1"/>
    </xf>
    <xf numFmtId="0" fontId="105" fillId="3" borderId="87" xfId="0" applyFont="1" applyFill="1" applyBorder="1" applyAlignment="1">
      <alignment horizontal="left" vertical="center" wrapText="1"/>
    </xf>
    <xf numFmtId="0" fontId="105" fillId="0" borderId="66" xfId="0" applyFont="1" applyBorder="1" applyAlignment="1">
      <alignment horizontal="left" vertical="center" wrapText="1"/>
    </xf>
    <xf numFmtId="0" fontId="105" fillId="0" borderId="67" xfId="0" applyFont="1" applyBorder="1" applyAlignment="1">
      <alignment horizontal="left" vertical="center" wrapText="1"/>
    </xf>
    <xf numFmtId="0" fontId="104" fillId="75" borderId="62" xfId="0" applyFont="1" applyFill="1" applyBorder="1" applyAlignment="1">
      <alignment horizontal="center" vertical="center" wrapText="1"/>
    </xf>
    <xf numFmtId="0" fontId="104" fillId="75" borderId="63" xfId="0" applyFont="1" applyFill="1" applyBorder="1" applyAlignment="1">
      <alignment horizontal="center" vertical="center" wrapText="1"/>
    </xf>
    <xf numFmtId="0" fontId="104" fillId="75" borderId="64" xfId="0" applyFont="1" applyFill="1" applyBorder="1" applyAlignment="1">
      <alignment horizontal="center" vertical="center" wrapText="1"/>
    </xf>
    <xf numFmtId="0" fontId="105" fillId="0" borderId="48" xfId="0" applyFont="1" applyBorder="1" applyAlignment="1">
      <alignment horizontal="left" vertical="center" wrapText="1"/>
    </xf>
    <xf numFmtId="0" fontId="105" fillId="0" borderId="11" xfId="0" applyFont="1" applyBorder="1" applyAlignment="1">
      <alignment horizontal="left" vertical="center" wrapText="1"/>
    </xf>
    <xf numFmtId="0" fontId="154" fillId="3" borderId="89" xfId="0" applyFont="1" applyFill="1" applyBorder="1" applyAlignment="1">
      <alignment horizontal="left" vertical="center" wrapText="1"/>
    </xf>
    <xf numFmtId="0" fontId="154" fillId="3" borderId="87" xfId="0" applyFont="1" applyFill="1" applyBorder="1" applyAlignment="1">
      <alignment horizontal="left" vertical="center" wrapText="1"/>
    </xf>
    <xf numFmtId="0" fontId="105" fillId="0" borderId="126" xfId="0" applyFont="1" applyBorder="1" applyAlignment="1">
      <alignment horizontal="left" vertical="center" wrapText="1"/>
    </xf>
    <xf numFmtId="0" fontId="105" fillId="0" borderId="127" xfId="0" applyFont="1" applyBorder="1" applyAlignment="1">
      <alignment horizontal="left" vertical="center" wrapText="1"/>
    </xf>
    <xf numFmtId="0" fontId="105" fillId="0" borderId="128" xfId="0" applyFont="1" applyBorder="1" applyAlignment="1">
      <alignment horizontal="left" vertical="center" wrapText="1"/>
    </xf>
    <xf numFmtId="0" fontId="105" fillId="3" borderId="66" xfId="0" applyFont="1" applyFill="1" applyBorder="1" applyAlignment="1">
      <alignment horizontal="left" vertical="center" wrapText="1"/>
    </xf>
    <xf numFmtId="0" fontId="105" fillId="3" borderId="67" xfId="0" applyFont="1" applyFill="1" applyBorder="1" applyAlignment="1">
      <alignment horizontal="left" vertical="center" wrapText="1"/>
    </xf>
    <xf numFmtId="0" fontId="105" fillId="0" borderId="69" xfId="0" applyFont="1" applyBorder="1" applyAlignment="1">
      <alignment horizontal="left" vertical="center" wrapText="1"/>
    </xf>
    <xf numFmtId="0" fontId="105" fillId="0" borderId="70" xfId="0" applyFont="1" applyBorder="1" applyAlignment="1">
      <alignment horizontal="left" vertical="center" wrapText="1"/>
    </xf>
    <xf numFmtId="0" fontId="105" fillId="0" borderId="48" xfId="0" applyFont="1" applyBorder="1" applyAlignment="1">
      <alignment vertical="center" wrapText="1"/>
    </xf>
    <xf numFmtId="0" fontId="105" fillId="0" borderId="11" xfId="0" applyFont="1" applyBorder="1" applyAlignment="1">
      <alignment vertical="center" wrapText="1"/>
    </xf>
    <xf numFmtId="0" fontId="105" fillId="3" borderId="89" xfId="0" applyFont="1" applyFill="1" applyBorder="1" applyAlignment="1">
      <alignment vertical="center" wrapText="1"/>
    </xf>
    <xf numFmtId="0" fontId="105" fillId="3" borderId="87" xfId="0" applyFont="1" applyFill="1" applyBorder="1" applyAlignment="1">
      <alignment vertical="center" wrapText="1"/>
    </xf>
    <xf numFmtId="0" fontId="104" fillId="0" borderId="59" xfId="0" applyFont="1" applyBorder="1" applyAlignment="1">
      <alignment horizontal="center" vertical="center"/>
    </xf>
    <xf numFmtId="0" fontId="104" fillId="0" borderId="60" xfId="0" applyFont="1" applyBorder="1" applyAlignment="1">
      <alignment horizontal="center" vertical="center"/>
    </xf>
    <xf numFmtId="0" fontId="104" fillId="0" borderId="61" xfId="0" applyFont="1" applyBorder="1" applyAlignment="1">
      <alignment horizontal="center" vertical="center"/>
    </xf>
    <xf numFmtId="0" fontId="105" fillId="0" borderId="88" xfId="0" applyFont="1" applyBorder="1" applyAlignment="1">
      <alignment horizontal="left" vertical="center" wrapText="1"/>
    </xf>
    <xf numFmtId="0" fontId="154" fillId="3" borderId="89" xfId="0" applyFont="1" applyFill="1" applyBorder="1" applyAlignment="1">
      <alignment vertical="center" wrapText="1"/>
    </xf>
    <xf numFmtId="0" fontId="154" fillId="3" borderId="87" xfId="0" applyFont="1" applyFill="1" applyBorder="1" applyAlignment="1">
      <alignment vertical="center" wrapText="1"/>
    </xf>
    <xf numFmtId="0" fontId="105" fillId="0" borderId="89" xfId="0" applyFont="1" applyBorder="1" applyAlignment="1">
      <alignment horizontal="left"/>
    </xf>
    <xf numFmtId="0" fontId="105" fillId="0" borderId="87" xfId="0" applyFont="1" applyBorder="1" applyAlignment="1">
      <alignment horizontal="left"/>
    </xf>
    <xf numFmtId="0" fontId="118" fillId="0" borderId="197" xfId="0" applyFont="1" applyBorder="1" applyAlignment="1">
      <alignment horizontal="left" vertical="center" wrapText="1"/>
    </xf>
    <xf numFmtId="0" fontId="118" fillId="0" borderId="198" xfId="0" applyFont="1" applyBorder="1" applyAlignment="1">
      <alignment horizontal="left" vertical="center" wrapText="1"/>
    </xf>
    <xf numFmtId="0" fontId="119" fillId="0" borderId="51" xfId="0" applyFont="1" applyBorder="1" applyAlignment="1">
      <alignment horizontal="center" vertical="center" wrapText="1"/>
    </xf>
    <xf numFmtId="0" fontId="119" fillId="0" borderId="50" xfId="0" applyFont="1" applyBorder="1" applyAlignment="1">
      <alignment horizontal="center" vertical="center" wrapText="1"/>
    </xf>
    <xf numFmtId="0" fontId="119" fillId="0" borderId="95" xfId="0" applyFont="1" applyBorder="1" applyAlignment="1">
      <alignment horizontal="center" vertical="center" wrapText="1"/>
    </xf>
    <xf numFmtId="0" fontId="118" fillId="0" borderId="199" xfId="0" applyFont="1" applyBorder="1" applyAlignment="1">
      <alignment horizontal="left" vertical="center" wrapText="1"/>
    </xf>
    <xf numFmtId="0" fontId="119" fillId="0" borderId="142" xfId="0" applyFont="1" applyBorder="1" applyAlignment="1">
      <alignment horizontal="center" vertical="center" wrapText="1"/>
    </xf>
    <xf numFmtId="0" fontId="118" fillId="0" borderId="200" xfId="0" applyFont="1" applyBorder="1" applyAlignment="1">
      <alignment horizontal="left" vertical="center" wrapText="1"/>
    </xf>
    <xf numFmtId="0" fontId="119" fillId="0" borderId="185" xfId="0" applyFont="1" applyBorder="1" applyAlignment="1">
      <alignment horizontal="center" vertical="center" wrapText="1"/>
    </xf>
    <xf numFmtId="0" fontId="119" fillId="0" borderId="140" xfId="0" applyFont="1" applyBorder="1" applyAlignment="1">
      <alignment horizontal="center" vertical="center" wrapText="1"/>
    </xf>
    <xf numFmtId="49" fontId="120" fillId="3" borderId="141" xfId="5" applyNumberFormat="1" applyFont="1" applyFill="1" applyBorder="1" applyAlignment="1" applyProtection="1">
      <alignment horizontal="right" vertical="center"/>
      <protection locked="0"/>
    </xf>
    <xf numFmtId="0" fontId="120" fillId="3" borderId="185" xfId="13" applyFont="1" applyFill="1" applyBorder="1" applyAlignment="1" applyProtection="1">
      <alignment horizontal="left" vertical="center" wrapText="1"/>
      <protection locked="0"/>
    </xf>
    <xf numFmtId="164" fontId="116" fillId="0" borderId="185" xfId="7" applyNumberFormat="1" applyFont="1" applyBorder="1"/>
    <xf numFmtId="164" fontId="119" fillId="0" borderId="140" xfId="7" applyNumberFormat="1" applyFont="1" applyBorder="1"/>
    <xf numFmtId="0" fontId="120" fillId="0" borderId="185" xfId="13" applyFont="1" applyBorder="1" applyAlignment="1" applyProtection="1">
      <alignment horizontal="left" vertical="center" wrapText="1"/>
      <protection locked="0"/>
    </xf>
    <xf numFmtId="0" fontId="122" fillId="0" borderId="185" xfId="13" applyFont="1" applyBorder="1" applyAlignment="1" applyProtection="1">
      <alignment horizontal="left" vertical="center" wrapText="1"/>
      <protection locked="0"/>
    </xf>
    <xf numFmtId="49" fontId="120" fillId="0" borderId="141" xfId="5" applyNumberFormat="1" applyFont="1" applyBorder="1" applyAlignment="1" applyProtection="1">
      <alignment horizontal="right" vertical="center"/>
      <protection locked="0"/>
    </xf>
    <xf numFmtId="49" fontId="121" fillId="0" borderId="139" xfId="5" applyNumberFormat="1" applyFont="1" applyBorder="1" applyAlignment="1" applyProtection="1">
      <alignment horizontal="right" vertical="center"/>
      <protection locked="0"/>
    </xf>
    <xf numFmtId="0" fontId="119" fillId="0" borderId="138" xfId="0" applyFont="1" applyBorder="1"/>
    <xf numFmtId="164" fontId="119" fillId="0" borderId="138" xfId="7" applyNumberFormat="1" applyFont="1" applyBorder="1"/>
    <xf numFmtId="164" fontId="119" fillId="0" borderId="137" xfId="7" applyNumberFormat="1" applyFont="1" applyBorder="1"/>
    <xf numFmtId="0" fontId="115" fillId="0" borderId="132" xfId="0" applyFont="1" applyBorder="1" applyAlignment="1">
      <alignment horizontal="center" vertical="center"/>
    </xf>
    <xf numFmtId="0" fontId="115" fillId="0" borderId="13" xfId="0" applyFont="1" applyBorder="1" applyAlignment="1">
      <alignment horizontal="center" vertical="center" wrapText="1"/>
    </xf>
    <xf numFmtId="0" fontId="115" fillId="0" borderId="5" xfId="0" applyFont="1" applyBorder="1" applyAlignment="1">
      <alignment horizontal="center" vertical="center" wrapText="1"/>
    </xf>
    <xf numFmtId="0" fontId="115" fillId="0" borderId="14" xfId="0" applyFont="1" applyBorder="1" applyAlignment="1">
      <alignment horizontal="center" vertical="center" wrapText="1"/>
    </xf>
    <xf numFmtId="0" fontId="115" fillId="0" borderId="185" xfId="0" applyFont="1" applyBorder="1" applyAlignment="1">
      <alignment horizontal="center" vertical="center" wrapText="1"/>
    </xf>
    <xf numFmtId="49" fontId="120" fillId="3" borderId="141" xfId="5" applyNumberFormat="1" applyFont="1" applyFill="1" applyBorder="1" applyAlignment="1" applyProtection="1">
      <alignment horizontal="right" vertical="center" wrapText="1"/>
      <protection locked="0"/>
    </xf>
    <xf numFmtId="164" fontId="115" fillId="0" borderId="185" xfId="7" applyNumberFormat="1" applyFont="1" applyBorder="1"/>
    <xf numFmtId="164" fontId="115" fillId="35" borderId="140" xfId="7" applyNumberFormat="1" applyFont="1" applyFill="1" applyBorder="1"/>
    <xf numFmtId="49" fontId="120" fillId="0" borderId="141" xfId="5" applyNumberFormat="1" applyFont="1" applyBorder="1" applyAlignment="1" applyProtection="1">
      <alignment horizontal="right" vertical="center" wrapText="1"/>
      <protection locked="0"/>
    </xf>
    <xf numFmtId="49" fontId="121" fillId="0" borderId="141" xfId="5" applyNumberFormat="1" applyFont="1" applyBorder="1" applyAlignment="1" applyProtection="1">
      <alignment horizontal="right" vertical="center" wrapText="1"/>
      <protection locked="0"/>
    </xf>
    <xf numFmtId="0" fontId="118" fillId="0" borderId="185" xfId="0" applyFont="1" applyBorder="1"/>
    <xf numFmtId="164" fontId="118" fillId="0" borderId="185" xfId="7" applyNumberFormat="1" applyFont="1" applyBorder="1"/>
    <xf numFmtId="0" fontId="115" fillId="0" borderId="141" xfId="0" applyFont="1" applyBorder="1" applyAlignment="1">
      <alignment wrapText="1"/>
    </xf>
    <xf numFmtId="0" fontId="115" fillId="0" borderId="185" xfId="0" applyFont="1" applyBorder="1" applyAlignment="1">
      <alignment horizontal="left" indent="8"/>
    </xf>
    <xf numFmtId="0" fontId="115" fillId="0" borderId="139" xfId="0" applyFont="1" applyBorder="1" applyAlignment="1">
      <alignment wrapText="1"/>
    </xf>
    <xf numFmtId="0" fontId="115" fillId="0" borderId="138" xfId="0" applyFont="1" applyBorder="1" applyAlignment="1">
      <alignment horizontal="left" indent="8"/>
    </xf>
    <xf numFmtId="164" fontId="115" fillId="35" borderId="137" xfId="7" applyNumberFormat="1" applyFont="1" applyFill="1" applyBorder="1"/>
    <xf numFmtId="0" fontId="115" fillId="0" borderId="22" xfId="0" applyFont="1" applyBorder="1" applyAlignment="1">
      <alignment horizontal="center" vertical="center" wrapText="1"/>
    </xf>
    <xf numFmtId="0" fontId="115" fillId="0" borderId="24" xfId="0" applyFont="1" applyBorder="1" applyAlignment="1">
      <alignment horizontal="center" vertical="center" wrapText="1"/>
    </xf>
    <xf numFmtId="0" fontId="115" fillId="0" borderId="141" xfId="0" applyFont="1" applyBorder="1"/>
    <xf numFmtId="0" fontId="115" fillId="0" borderId="185" xfId="0" applyFont="1" applyBorder="1" applyAlignment="1">
      <alignment horizontal="left" vertical="center" wrapText="1"/>
    </xf>
    <xf numFmtId="0" fontId="115" fillId="0" borderId="185" xfId="0" applyFont="1" applyBorder="1"/>
    <xf numFmtId="0" fontId="115" fillId="0" borderId="139" xfId="0" applyFont="1" applyBorder="1"/>
    <xf numFmtId="0" fontId="118" fillId="0" borderId="138" xfId="0" applyFont="1" applyBorder="1"/>
    <xf numFmtId="164" fontId="118" fillId="0" borderId="138" xfId="7" applyNumberFormat="1" applyFont="1" applyBorder="1"/>
    <xf numFmtId="0" fontId="111" fillId="76" borderId="107" xfId="21412" applyFont="1" applyFill="1" applyBorder="1" applyAlignment="1" applyProtection="1">
      <alignment vertical="center" wrapText="1"/>
      <protection locked="0"/>
    </xf>
    <xf numFmtId="0" fontId="111" fillId="76" borderId="22" xfId="21412" applyFont="1" applyFill="1" applyBorder="1" applyAlignment="1" applyProtection="1">
      <alignment vertical="center" wrapText="1"/>
      <protection locked="0"/>
    </xf>
    <xf numFmtId="0" fontId="61" fillId="76" borderId="201" xfId="21412" applyFont="1" applyFill="1" applyBorder="1" applyProtection="1">
      <alignment vertical="center"/>
      <protection locked="0"/>
    </xf>
    <xf numFmtId="0" fontId="112" fillId="69" borderId="96" xfId="21412" applyFont="1" applyFill="1" applyBorder="1" applyAlignment="1" applyProtection="1">
      <alignment horizontal="center" vertical="center"/>
      <protection locked="0"/>
    </xf>
    <xf numFmtId="164" fontId="112" fillId="0" borderId="140" xfId="948" applyNumberFormat="1" applyFont="1" applyFill="1" applyBorder="1" applyAlignment="1" applyProtection="1">
      <alignment horizontal="right" vertical="center"/>
      <protection locked="0"/>
    </xf>
    <xf numFmtId="0" fontId="111" fillId="77" borderId="141" xfId="21412" applyFont="1" applyFill="1" applyBorder="1" applyAlignment="1" applyProtection="1">
      <alignment horizontal="center" vertical="center"/>
      <protection locked="0"/>
    </xf>
    <xf numFmtId="164" fontId="112" fillId="77" borderId="140" xfId="948" applyNumberFormat="1" applyFont="1" applyFill="1" applyBorder="1" applyAlignment="1" applyProtection="1">
      <alignment horizontal="right" vertical="center"/>
    </xf>
    <xf numFmtId="0" fontId="111" fillId="76" borderId="104" xfId="21412" applyFont="1" applyFill="1" applyBorder="1" applyProtection="1">
      <alignment vertical="center"/>
      <protection locked="0"/>
    </xf>
    <xf numFmtId="0" fontId="111" fillId="76" borderId="186" xfId="21412" applyFont="1" applyFill="1" applyBorder="1" applyProtection="1">
      <alignment vertical="center"/>
      <protection locked="0"/>
    </xf>
    <xf numFmtId="164" fontId="61" fillId="76" borderId="202" xfId="948" applyNumberFormat="1" applyFont="1" applyFill="1" applyBorder="1" applyAlignment="1" applyProtection="1">
      <alignment horizontal="right" vertical="center"/>
      <protection locked="0"/>
    </xf>
    <xf numFmtId="0" fontId="113" fillId="69" borderId="96" xfId="21412" applyFont="1" applyFill="1" applyBorder="1" applyAlignment="1" applyProtection="1">
      <alignment horizontal="center" vertical="center"/>
      <protection locked="0"/>
    </xf>
    <xf numFmtId="0" fontId="112" fillId="69" borderId="185" xfId="21412" applyFont="1" applyFill="1" applyBorder="1" applyAlignment="1" applyProtection="1">
      <alignment vertical="center" wrapText="1"/>
      <protection locked="0"/>
    </xf>
    <xf numFmtId="0" fontId="112" fillId="69" borderId="185" xfId="21412" applyFont="1" applyFill="1" applyBorder="1" applyAlignment="1" applyProtection="1">
      <alignment horizontal="left" vertical="center" wrapText="1"/>
      <protection locked="0"/>
    </xf>
    <xf numFmtId="0" fontId="112" fillId="0" borderId="185" xfId="21412" applyFont="1" applyBorder="1" applyAlignment="1" applyProtection="1">
      <alignment horizontal="left" vertical="center" wrapText="1"/>
      <protection locked="0"/>
    </xf>
    <xf numFmtId="0" fontId="113" fillId="3" borderId="96" xfId="21412" applyFont="1" applyFill="1" applyBorder="1" applyAlignment="1" applyProtection="1">
      <alignment horizontal="center" vertical="center"/>
      <protection locked="0"/>
    </xf>
    <xf numFmtId="0" fontId="112" fillId="0" borderId="185" xfId="21412" applyFont="1" applyBorder="1" applyAlignment="1" applyProtection="1">
      <alignment vertical="center" wrapText="1"/>
      <protection locked="0"/>
    </xf>
    <xf numFmtId="0" fontId="114" fillId="77" borderId="141" xfId="21412" applyFont="1" applyFill="1" applyBorder="1" applyAlignment="1" applyProtection="1">
      <alignment horizontal="center" vertical="center"/>
      <protection locked="0"/>
    </xf>
    <xf numFmtId="164" fontId="111" fillId="76" borderId="202" xfId="948" applyNumberFormat="1" applyFont="1" applyFill="1" applyBorder="1" applyAlignment="1" applyProtection="1">
      <alignment horizontal="right" vertical="center"/>
      <protection locked="0"/>
    </xf>
    <xf numFmtId="0" fontId="61" fillId="76" borderId="104" xfId="21412" applyFont="1" applyFill="1" applyBorder="1" applyProtection="1">
      <alignment vertical="center"/>
      <protection locked="0"/>
    </xf>
    <xf numFmtId="0" fontId="61" fillId="76" borderId="186" xfId="21412" applyFont="1" applyFill="1" applyBorder="1" applyProtection="1">
      <alignment vertical="center"/>
      <protection locked="0"/>
    </xf>
    <xf numFmtId="10" fontId="112" fillId="77" borderId="140" xfId="20961" applyNumberFormat="1" applyFont="1" applyFill="1" applyBorder="1" applyAlignment="1" applyProtection="1">
      <alignment horizontal="right" vertical="center"/>
    </xf>
    <xf numFmtId="164" fontId="112" fillId="3" borderId="140" xfId="948" applyNumberFormat="1" applyFont="1" applyFill="1" applyBorder="1" applyAlignment="1" applyProtection="1">
      <alignment horizontal="right" vertical="center"/>
      <protection locked="0"/>
    </xf>
    <xf numFmtId="0" fontId="113" fillId="3" borderId="139" xfId="21412" applyFont="1" applyFill="1" applyBorder="1" applyAlignment="1" applyProtection="1">
      <alignment horizontal="center" vertical="center"/>
      <protection locked="0"/>
    </xf>
    <xf numFmtId="0" fontId="112" fillId="69" borderId="106" xfId="21412" applyFont="1" applyFill="1" applyBorder="1" applyAlignment="1" applyProtection="1">
      <alignment horizontal="left" vertical="center" wrapText="1"/>
      <protection locked="0"/>
    </xf>
    <xf numFmtId="164" fontId="112" fillId="3" borderId="137" xfId="948" applyNumberFormat="1" applyFont="1" applyFill="1" applyBorder="1" applyAlignment="1" applyProtection="1">
      <alignment horizontal="right" vertical="center"/>
      <protection locked="0"/>
    </xf>
    <xf numFmtId="0" fontId="138" fillId="3" borderId="12" xfId="5" applyFont="1" applyFill="1" applyBorder="1" applyProtection="1">
      <protection locked="0"/>
    </xf>
    <xf numFmtId="0" fontId="138" fillId="0" borderId="13" xfId="21416" applyFont="1" applyBorder="1" applyAlignment="1" applyProtection="1">
      <alignment horizontal="center" vertical="top" wrapText="1"/>
      <protection locked="0"/>
    </xf>
    <xf numFmtId="0" fontId="138" fillId="0" borderId="14" xfId="21416" applyFont="1" applyBorder="1" applyAlignment="1" applyProtection="1">
      <alignment horizontal="center" vertical="top" wrapText="1"/>
      <protection locked="0"/>
    </xf>
    <xf numFmtId="0" fontId="155" fillId="3" borderId="141" xfId="21416" applyFont="1" applyFill="1" applyBorder="1" applyAlignment="1" applyProtection="1">
      <alignment wrapText="1"/>
      <protection locked="0"/>
    </xf>
    <xf numFmtId="3" fontId="138" fillId="80" borderId="185" xfId="5" applyNumberFormat="1" applyFont="1" applyFill="1" applyBorder="1"/>
    <xf numFmtId="3" fontId="138" fillId="80" borderId="140" xfId="5" applyNumberFormat="1" applyFont="1" applyFill="1" applyBorder="1"/>
    <xf numFmtId="0" fontId="136" fillId="3" borderId="141" xfId="21416" applyFont="1" applyFill="1" applyBorder="1" applyAlignment="1" applyProtection="1">
      <alignment horizontal="right" wrapText="1"/>
      <protection locked="0"/>
    </xf>
    <xf numFmtId="3" fontId="138" fillId="0" borderId="185" xfId="5" applyNumberFormat="1" applyFont="1" applyBorder="1"/>
    <xf numFmtId="3" fontId="138" fillId="0" borderId="140" xfId="5" applyNumberFormat="1" applyFont="1" applyBorder="1"/>
    <xf numFmtId="0" fontId="136" fillId="3" borderId="139" xfId="21416" applyFont="1" applyFill="1" applyBorder="1" applyAlignment="1" applyProtection="1">
      <alignment horizontal="right" wrapText="1"/>
      <protection locked="0"/>
    </xf>
    <xf numFmtId="3" fontId="138" fillId="0" borderId="138" xfId="5" applyNumberFormat="1" applyFont="1" applyBorder="1"/>
    <xf numFmtId="3" fontId="138" fillId="0" borderId="137" xfId="5" applyNumberFormat="1" applyFont="1" applyBorder="1"/>
    <xf numFmtId="0" fontId="123" fillId="0" borderId="12" xfId="0" applyFont="1" applyBorder="1" applyAlignment="1">
      <alignment horizontal="center" vertical="center"/>
    </xf>
    <xf numFmtId="0" fontId="123" fillId="0" borderId="13" xfId="0" applyFont="1" applyBorder="1" applyAlignment="1">
      <alignment horizontal="center" vertical="center"/>
    </xf>
    <xf numFmtId="0" fontId="119" fillId="0" borderId="13" xfId="0" applyFont="1" applyBorder="1" applyAlignment="1">
      <alignment horizontal="center" vertical="center" wrapText="1"/>
    </xf>
    <xf numFmtId="0" fontId="119" fillId="0" borderId="14" xfId="0" applyFont="1" applyBorder="1" applyAlignment="1">
      <alignment horizontal="center" vertical="center" wrapText="1"/>
    </xf>
    <xf numFmtId="0" fontId="118" fillId="0" borderId="141" xfId="0" applyFont="1" applyBorder="1" applyAlignment="1">
      <alignment horizontal="left" indent="1"/>
    </xf>
    <xf numFmtId="0" fontId="118" fillId="0" borderId="185" xfId="0" applyFont="1" applyBorder="1" applyAlignment="1">
      <alignment horizontal="left" wrapText="1" indent="1"/>
    </xf>
    <xf numFmtId="164" fontId="116" fillId="0" borderId="140" xfId="7" applyNumberFormat="1" applyFont="1" applyBorder="1"/>
    <xf numFmtId="0" fontId="115" fillId="0" borderId="141" xfId="0" applyFont="1" applyBorder="1" applyAlignment="1">
      <alignment horizontal="left" indent="3"/>
    </xf>
    <xf numFmtId="0" fontId="115" fillId="0" borderId="185" xfId="0" applyFont="1" applyBorder="1" applyAlignment="1">
      <alignment horizontal="left" wrapText="1" indent="4"/>
    </xf>
    <xf numFmtId="0" fontId="115" fillId="0" borderId="185" xfId="0" applyFont="1" applyBorder="1" applyAlignment="1">
      <alignment horizontal="left" wrapText="1" indent="1"/>
    </xf>
    <xf numFmtId="0" fontId="118" fillId="0" borderId="139" xfId="0" applyFont="1" applyBorder="1" applyAlignment="1">
      <alignment horizontal="left" vertical="center" indent="1"/>
    </xf>
    <xf numFmtId="0" fontId="118" fillId="0" borderId="138" xfId="0" applyFont="1" applyBorder="1" applyAlignment="1">
      <alignment horizontal="left" wrapText="1" indent="1"/>
    </xf>
    <xf numFmtId="0" fontId="117" fillId="0" borderId="49" xfId="0" applyFont="1" applyBorder="1" applyAlignment="1">
      <alignment horizontal="center" vertical="center"/>
    </xf>
    <xf numFmtId="0" fontId="117" fillId="0" borderId="108" xfId="0" applyFont="1" applyBorder="1" applyAlignment="1">
      <alignment horizontal="center" vertical="center"/>
    </xf>
    <xf numFmtId="0" fontId="118" fillId="0" borderId="13" xfId="0" applyFont="1" applyBorder="1" applyAlignment="1">
      <alignment horizontal="center" vertical="center" wrapText="1"/>
    </xf>
    <xf numFmtId="0" fontId="118" fillId="0" borderId="14" xfId="0" applyFont="1" applyBorder="1" applyAlignment="1">
      <alignment horizontal="center" vertical="center" wrapText="1"/>
    </xf>
    <xf numFmtId="0" fontId="117" fillId="0" borderId="109" xfId="0" applyFont="1" applyBorder="1" applyAlignment="1">
      <alignment horizontal="center" vertical="center"/>
    </xf>
    <xf numFmtId="0" fontId="118" fillId="0" borderId="185" xfId="0" applyFont="1" applyBorder="1" applyAlignment="1">
      <alignment horizontal="center" vertical="center" wrapText="1"/>
    </xf>
    <xf numFmtId="0" fontId="118" fillId="0" borderId="140" xfId="0" applyFont="1" applyBorder="1" applyAlignment="1">
      <alignment horizontal="center" vertical="center" wrapText="1"/>
    </xf>
    <xf numFmtId="0" fontId="118" fillId="0" borderId="141" xfId="0" applyFont="1" applyBorder="1"/>
    <xf numFmtId="164" fontId="115" fillId="78" borderId="140" xfId="7" applyNumberFormat="1" applyFont="1" applyFill="1" applyBorder="1"/>
    <xf numFmtId="0" fontId="115" fillId="0" borderId="185" xfId="0" applyFont="1" applyBorder="1" applyAlignment="1">
      <alignment horizontal="left" wrapText="1"/>
    </xf>
    <xf numFmtId="0" fontId="115" fillId="0" borderId="185" xfId="0" applyFont="1" applyBorder="1" applyAlignment="1">
      <alignment horizontal="left" wrapText="1" indent="2"/>
    </xf>
    <xf numFmtId="0" fontId="118" fillId="0" borderId="139" xfId="0" applyFont="1" applyBorder="1"/>
    <xf numFmtId="0" fontId="118" fillId="0" borderId="203" xfId="0" applyFont="1" applyBorder="1"/>
    <xf numFmtId="164" fontId="115" fillId="78" borderId="137" xfId="7" applyNumberFormat="1" applyFont="1" applyFill="1" applyBorder="1"/>
    <xf numFmtId="0" fontId="118" fillId="0" borderId="49" xfId="0" applyFont="1" applyBorder="1" applyAlignment="1">
      <alignment horizontal="center" vertical="center" wrapText="1"/>
    </xf>
    <xf numFmtId="0" fontId="118" fillId="0" borderId="108" xfId="0" applyFont="1" applyBorder="1" applyAlignment="1">
      <alignment horizontal="center" vertical="center" wrapText="1"/>
    </xf>
    <xf numFmtId="0" fontId="115" fillId="0" borderId="23" xfId="0" applyFont="1" applyBorder="1" applyAlignment="1">
      <alignment horizontal="center" vertical="center" wrapText="1"/>
    </xf>
    <xf numFmtId="0" fontId="115" fillId="0" borderId="201" xfId="0" applyFont="1" applyBorder="1" applyAlignment="1">
      <alignment horizontal="center" vertical="center" wrapText="1"/>
    </xf>
    <xf numFmtId="0" fontId="118" fillId="0" borderId="52" xfId="0" applyFont="1" applyBorder="1" applyAlignment="1">
      <alignment horizontal="center" vertical="center" wrapText="1"/>
    </xf>
    <xf numFmtId="0" fontId="115" fillId="0" borderId="0" xfId="0" applyFont="1" applyBorder="1" applyAlignment="1">
      <alignment horizontal="center" vertical="center" wrapText="1"/>
    </xf>
    <xf numFmtId="0" fontId="118" fillId="0" borderId="109" xfId="0" applyFont="1" applyBorder="1" applyAlignment="1">
      <alignment horizontal="center" vertical="center" wrapText="1"/>
    </xf>
    <xf numFmtId="0" fontId="115" fillId="0" borderId="185" xfId="0" applyFont="1" applyBorder="1" applyAlignment="1">
      <alignment horizontal="center" vertical="center" wrapText="1"/>
    </xf>
    <xf numFmtId="0" fontId="115" fillId="0" borderId="141" xfId="0" applyFont="1" applyBorder="1" applyAlignment="1">
      <alignment horizontal="center"/>
    </xf>
    <xf numFmtId="0" fontId="115" fillId="0" borderId="185" xfId="0" applyFont="1" applyBorder="1" applyAlignment="1">
      <alignment horizontal="left" indent="1"/>
    </xf>
    <xf numFmtId="164" fontId="115" fillId="0" borderId="185" xfId="7" applyNumberFormat="1" applyFont="1" applyBorder="1" applyAlignment="1">
      <alignment horizontal="left" indent="1"/>
    </xf>
    <xf numFmtId="164" fontId="118" fillId="80" borderId="185" xfId="7" applyNumberFormat="1" applyFont="1" applyFill="1" applyBorder="1"/>
    <xf numFmtId="164" fontId="118" fillId="80" borderId="140" xfId="7" applyNumberFormat="1" applyFont="1" applyFill="1" applyBorder="1"/>
    <xf numFmtId="0" fontId="115" fillId="0" borderId="138" xfId="0" applyFont="1" applyBorder="1" applyAlignment="1">
      <alignment horizontal="left" indent="1"/>
    </xf>
    <xf numFmtId="164" fontId="115" fillId="0" borderId="138" xfId="7" applyNumberFormat="1" applyFont="1" applyBorder="1" applyAlignment="1">
      <alignment horizontal="left" indent="1"/>
    </xf>
    <xf numFmtId="164" fontId="118" fillId="80" borderId="138" xfId="7" applyNumberFormat="1" applyFont="1" applyFill="1" applyBorder="1"/>
    <xf numFmtId="164" fontId="118" fillId="80" borderId="137" xfId="7" applyNumberFormat="1" applyFont="1" applyFill="1" applyBorder="1"/>
  </cellXfs>
  <cellStyles count="37402">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10" xfId="36333" xr:uid="{1DB9E847-C5BB-4628-93D3-240BB0DBC212}"/>
    <cellStyle name="Calculation 2 10 2 2" xfId="21408" xr:uid="{00000000-0005-0000-0000-0000C3020000}"/>
    <cellStyle name="Calculation 2 10 2 2 2" xfId="32770" xr:uid="{BEC2C8A7-C097-45F0-BEFE-FC1993EDACFD}"/>
    <cellStyle name="Calculation 2 10 2 2 2 2" xfId="28618" xr:uid="{7102456B-B009-41F3-9420-CCC976F7E3B3}"/>
    <cellStyle name="Calculation 2 10 2 2 2 3" xfId="24475" xr:uid="{2867E90F-324C-45EF-A35B-920884A0180B}"/>
    <cellStyle name="Calculation 2 10 2 2 3" xfId="33500" xr:uid="{F35A8CD5-FF9C-4EF6-A2C8-38BF19251F2D}"/>
    <cellStyle name="Calculation 2 10 2 2 3 2" xfId="29311" xr:uid="{D904C2BC-2570-4DE0-85D5-2162CB233505}"/>
    <cellStyle name="Calculation 2 10 2 2 3 3" xfId="36883" xr:uid="{9C3ACC14-4DD8-4B99-984F-7E07C99C09B9}"/>
    <cellStyle name="Calculation 2 10 2 2 4" xfId="34207" xr:uid="{0D77AA41-6710-4860-B9CA-26F30BF3BC81}"/>
    <cellStyle name="Calculation 2 10 2 2 4 2" xfId="29377" xr:uid="{B284D81E-6145-4909-9419-43B73348BF41}"/>
    <cellStyle name="Calculation 2 10 2 2 4 3" xfId="25233" xr:uid="{190553D9-13EB-4461-8528-BCDC791A5D0C}"/>
    <cellStyle name="Calculation 2 10 2 2 5" xfId="34814" xr:uid="{1315179E-1821-4F66-960A-1FCE17B91F7F}"/>
    <cellStyle name="Calculation 2 10 2 2 5 2" xfId="29734" xr:uid="{04645D27-6FCB-4568-BDE9-6F1598B0CBEF}"/>
    <cellStyle name="Calculation 2 10 2 2 5 3" xfId="25589" xr:uid="{5B5F8408-DC94-4AA1-87AA-A021D5865020}"/>
    <cellStyle name="Calculation 2 10 2 2 6" xfId="35231" xr:uid="{7B3BC978-5CFD-4D21-BC0A-1E57750A89D1}"/>
    <cellStyle name="Calculation 2 10 2 2 6 2" xfId="36321" xr:uid="{9F228308-6B86-4931-A559-124C20F74793}"/>
    <cellStyle name="Calculation 2 10 2 2 6 3" xfId="37400" xr:uid="{FF0AD794-9AAD-4658-B7B7-6D8334513B01}"/>
    <cellStyle name="Calculation 2 10 2 2 7" xfId="30809" xr:uid="{ECD0658D-434A-45FF-BFE9-1E14DB6435A7}"/>
    <cellStyle name="Calculation 2 10 2 2 8" xfId="26661" xr:uid="{C2275372-B134-450F-9AC9-22BCA42F1C83}"/>
    <cellStyle name="Calculation 2 10 2 2 9" xfId="22521" xr:uid="{195747FA-BFFA-4676-9B31-E478EEE2D3A2}"/>
    <cellStyle name="Calculation 2 10 2 3" xfId="31073" xr:uid="{9B52B314-7C0B-4F73-8B7F-52088E4490DE}"/>
    <cellStyle name="Calculation 2 10 2 3 2" xfId="26921" xr:uid="{586C463B-44EA-49C4-9686-6430370BE890}"/>
    <cellStyle name="Calculation 2 10 2 3 3" xfId="22778" xr:uid="{F6DF7340-9ADC-46F6-8786-60FD8FEB824B}"/>
    <cellStyle name="Calculation 2 10 2 4" xfId="31713" xr:uid="{2A83F0D8-AECF-4F61-8B9E-307F7E22B80A}"/>
    <cellStyle name="Calculation 2 10 2 4 2" xfId="27561" xr:uid="{F8FBF32E-1A7A-4773-B888-E911B0B55EEC}"/>
    <cellStyle name="Calculation 2 10 2 4 3" xfId="23418" xr:uid="{EAA71940-DD4E-4DC6-B4BF-99B044A61F8F}"/>
    <cellStyle name="Calculation 2 10 2 5" xfId="30989" xr:uid="{BC514741-4E08-4278-99FC-E47BE7A91E18}"/>
    <cellStyle name="Calculation 2 10 2 5 2" xfId="26837" xr:uid="{1903A308-F2BE-404A-9306-155C3AB60B3F}"/>
    <cellStyle name="Calculation 2 10 2 5 3" xfId="22694" xr:uid="{6BBE784B-7723-4440-A4CF-EB3E16964490}"/>
    <cellStyle name="Calculation 2 10 2 6" xfId="30849" xr:uid="{3E021353-CE8A-48C5-8AA0-70B7C5409F91}"/>
    <cellStyle name="Calculation 2 10 2 6 2" xfId="21421" xr:uid="{9DB05FC3-DB98-4055-B8FC-BD69A08CF007}"/>
    <cellStyle name="Calculation 2 10 2 6 3" xfId="22556" xr:uid="{3ED0502A-F2C9-405F-83BA-236335C4A4A0}"/>
    <cellStyle name="Calculation 2 10 2 7" xfId="31797" xr:uid="{B7047094-F92E-4858-BB75-516E64881AE6}"/>
    <cellStyle name="Calculation 2 10 2 7 2" xfId="27645" xr:uid="{309622AE-A49C-49C3-8E90-EE5BF0DF0F40}"/>
    <cellStyle name="Calculation 2 10 2 7 3" xfId="23502" xr:uid="{009E344D-CBA2-4CE6-8678-3E9B82C2536D}"/>
    <cellStyle name="Calculation 2 10 2 8" xfId="21426" xr:uid="{75FB2787-DED8-42D0-A4D2-1952F8D88A01}"/>
    <cellStyle name="Calculation 2 10 2 9" xfId="36093" xr:uid="{9003B645-17E3-49A3-86A5-42D434DF279E}"/>
    <cellStyle name="Calculation 2 10 3" xfId="724" xr:uid="{00000000-0005-0000-0000-0000C4020000}"/>
    <cellStyle name="Calculation 2 10 3 10" xfId="36332" xr:uid="{A12938BA-9342-4E6E-8D79-C5407E8E517F}"/>
    <cellStyle name="Calculation 2 10 3 2" xfId="21407" xr:uid="{00000000-0005-0000-0000-0000C5020000}"/>
    <cellStyle name="Calculation 2 10 3 2 2" xfId="32769" xr:uid="{C5CA957D-DB86-4882-BA58-3C3CB36E6673}"/>
    <cellStyle name="Calculation 2 10 3 2 2 2" xfId="28617" xr:uid="{131C8C8C-9E70-4AB4-877C-9C1FC9A0C6E6}"/>
    <cellStyle name="Calculation 2 10 3 2 2 3" xfId="24474" xr:uid="{408F0DC7-CEC8-4C42-86AE-36AD0E8C761C}"/>
    <cellStyle name="Calculation 2 10 3 2 3" xfId="33499" xr:uid="{BE91C95C-6A73-4180-91E4-991EF54EBC7C}"/>
    <cellStyle name="Calculation 2 10 3 2 3 2" xfId="35280" xr:uid="{A200A8D5-6BAA-4811-B231-28F986BAB58E}"/>
    <cellStyle name="Calculation 2 10 3 2 3 3" xfId="36981" xr:uid="{E2F79A2A-F0FB-44A3-8477-B0297EF2DB21}"/>
    <cellStyle name="Calculation 2 10 3 2 4" xfId="34206" xr:uid="{EC51C41A-5F80-4C47-833E-701E7040E750}"/>
    <cellStyle name="Calculation 2 10 3 2 4 2" xfId="35757" xr:uid="{A6D2BC18-2E53-4521-BB20-59B30ECE3352}"/>
    <cellStyle name="Calculation 2 10 3 2 4 3" xfId="36422" xr:uid="{C9C39433-3244-455E-8F40-1672A5DDDA7C}"/>
    <cellStyle name="Calculation 2 10 3 2 5" xfId="34813" xr:uid="{E96FA8C8-543E-40E6-BAFD-322E0D8C01D7}"/>
    <cellStyle name="Calculation 2 10 3 2 5 2" xfId="29733" xr:uid="{E94801AA-5BCF-4737-8132-26271B9337E0}"/>
    <cellStyle name="Calculation 2 10 3 2 5 3" xfId="25588" xr:uid="{20E0C9F9-CCD8-444D-A87C-F21DC78EB57A}"/>
    <cellStyle name="Calculation 2 10 3 2 6" xfId="35230" xr:uid="{A8257523-04DC-4DBF-A051-625501416719}"/>
    <cellStyle name="Calculation 2 10 3 2 6 2" xfId="36320" xr:uid="{D4CD4486-F3D1-4CF6-B4E0-2B319307F38C}"/>
    <cellStyle name="Calculation 2 10 3 2 6 3" xfId="37399" xr:uid="{88DFABE6-D365-4B3A-AAD2-FE651DC483B8}"/>
    <cellStyle name="Calculation 2 10 3 2 7" xfId="30808" xr:uid="{E6CE82B8-866B-401C-A949-3190E4777831}"/>
    <cellStyle name="Calculation 2 10 3 2 8" xfId="26660" xr:uid="{7372913B-A788-4DC0-BE24-7E9FA9A91537}"/>
    <cellStyle name="Calculation 2 10 3 2 9" xfId="22520" xr:uid="{151C850E-6975-4E10-BEB5-C001826DB094}"/>
    <cellStyle name="Calculation 2 10 3 3" xfId="31074" xr:uid="{CA5BE26D-7DC3-465C-81C6-BBD04B4EAE7D}"/>
    <cellStyle name="Calculation 2 10 3 3 2" xfId="26922" xr:uid="{2B2EB696-5DBD-4541-98D6-24F679F95B71}"/>
    <cellStyle name="Calculation 2 10 3 3 3" xfId="22779" xr:uid="{E2EDAA26-180C-461B-ACCD-B64775407023}"/>
    <cellStyle name="Calculation 2 10 3 4" xfId="31712" xr:uid="{78053032-08C4-4738-A5B8-791C10545B8C}"/>
    <cellStyle name="Calculation 2 10 3 4 2" xfId="27560" xr:uid="{19841F06-8257-4260-A092-1D16E567315C}"/>
    <cellStyle name="Calculation 2 10 3 4 3" xfId="23417" xr:uid="{88A35278-0C8B-415C-AF8B-3639BFEB02E6}"/>
    <cellStyle name="Calculation 2 10 3 5" xfId="30990" xr:uid="{2961780A-C332-47EC-8993-8A11E444A1AA}"/>
    <cellStyle name="Calculation 2 10 3 5 2" xfId="26838" xr:uid="{1F5B8ADC-00CD-4972-BC97-013278EA6F53}"/>
    <cellStyle name="Calculation 2 10 3 5 3" xfId="22695" xr:uid="{EAFC4DA4-40C9-4439-9AD6-92655A4CF8D6}"/>
    <cellStyle name="Calculation 2 10 3 6" xfId="30851" xr:uid="{30D92625-F3D5-424F-B734-295B2160CBF8}"/>
    <cellStyle name="Calculation 2 10 3 6 2" xfId="26701" xr:uid="{2A0560F9-6C3D-4207-B97B-1F0982C620FC}"/>
    <cellStyle name="Calculation 2 10 3 6 3" xfId="22558" xr:uid="{63392291-6008-4FF6-AA3C-33A9A366ED4E}"/>
    <cellStyle name="Calculation 2 10 3 7" xfId="31796" xr:uid="{FB32FB6D-D59A-4E4E-AAF5-42BA36F8964C}"/>
    <cellStyle name="Calculation 2 10 3 7 2" xfId="27644" xr:uid="{1C1D1AE1-F562-43D5-A030-CF562CF62CC3}"/>
    <cellStyle name="Calculation 2 10 3 7 3" xfId="23501" xr:uid="{33352E25-FE49-4D0D-BF9F-0849923FD16D}"/>
    <cellStyle name="Calculation 2 10 3 8" xfId="21427" xr:uid="{6FB9733B-72A8-43DE-87E2-8D6E3668A2DE}"/>
    <cellStyle name="Calculation 2 10 3 9" xfId="35987" xr:uid="{DBF4C4AC-2C4D-496C-A957-090800E86B16}"/>
    <cellStyle name="Calculation 2 10 4" xfId="725" xr:uid="{00000000-0005-0000-0000-0000C6020000}"/>
    <cellStyle name="Calculation 2 10 4 10" xfId="37173" xr:uid="{D1BFA975-68C9-45C3-AE31-84938ACF5689}"/>
    <cellStyle name="Calculation 2 10 4 2" xfId="21406" xr:uid="{00000000-0005-0000-0000-0000C7020000}"/>
    <cellStyle name="Calculation 2 10 4 2 2" xfId="32768" xr:uid="{2C772B34-9B0A-44AF-9DD7-D169B7DFCF9E}"/>
    <cellStyle name="Calculation 2 10 4 2 2 2" xfId="28616" xr:uid="{EA42E376-02E6-4CAB-B114-6A7C69E20C02}"/>
    <cellStyle name="Calculation 2 10 4 2 2 3" xfId="24473" xr:uid="{80664CA5-763E-413E-A522-3A3D2F5B1753}"/>
    <cellStyle name="Calculation 2 10 4 2 3" xfId="33498" xr:uid="{47ED7A80-E719-4C90-9AB5-7E30FFBE6D37}"/>
    <cellStyle name="Calculation 2 10 4 2 3 2" xfId="35799" xr:uid="{6BAB6A17-4C16-4761-B07A-C47F0AD7777E}"/>
    <cellStyle name="Calculation 2 10 4 2 3 3" xfId="37084" xr:uid="{C654A71F-375E-4879-B023-6036E73708A2}"/>
    <cellStyle name="Calculation 2 10 4 2 4" xfId="34205" xr:uid="{1033D496-5667-4585-9651-E4C6FBD12F9C}"/>
    <cellStyle name="Calculation 2 10 4 2 4 2" xfId="29376" xr:uid="{0982EDD9-6BD2-4135-ADB1-D20E3A51D831}"/>
    <cellStyle name="Calculation 2 10 4 2 4 3" xfId="36941" xr:uid="{8DFB7818-D47E-4E24-9788-F7CEA8CF10F8}"/>
    <cellStyle name="Calculation 2 10 4 2 5" xfId="34812" xr:uid="{AF0D1A0E-4A4C-468A-A488-9E8E7239DA8A}"/>
    <cellStyle name="Calculation 2 10 4 2 5 2" xfId="29732" xr:uid="{45354B3E-F439-484D-AB9F-764A90E3B95B}"/>
    <cellStyle name="Calculation 2 10 4 2 5 3" xfId="25587" xr:uid="{F1D1727E-5A50-42DE-AC42-828F8E4CEA7B}"/>
    <cellStyle name="Calculation 2 10 4 2 6" xfId="35229" xr:uid="{6EE6FD70-8AC5-41E9-87A3-D34CA4EB98EF}"/>
    <cellStyle name="Calculation 2 10 4 2 6 2" xfId="36319" xr:uid="{671BA33E-2B42-4621-8C66-F8898F2CB78B}"/>
    <cellStyle name="Calculation 2 10 4 2 6 3" xfId="37398" xr:uid="{640921AB-83ED-4CC0-BE78-973CB59C7BDB}"/>
    <cellStyle name="Calculation 2 10 4 2 7" xfId="30807" xr:uid="{2B1CA20D-75C6-4254-AE6F-E6A4054FE275}"/>
    <cellStyle name="Calculation 2 10 4 2 8" xfId="26659" xr:uid="{D0F49358-ACA0-475E-8039-A63C3F119529}"/>
    <cellStyle name="Calculation 2 10 4 2 9" xfId="22519" xr:uid="{13DC8FDE-872F-4277-B6DF-0E64168141B9}"/>
    <cellStyle name="Calculation 2 10 4 3" xfId="31075" xr:uid="{EFC1EE0E-C3CA-49EF-9ED3-B49108AF1081}"/>
    <cellStyle name="Calculation 2 10 4 3 2" xfId="26923" xr:uid="{DE7CEF07-9996-4E55-9C09-2224F78C660F}"/>
    <cellStyle name="Calculation 2 10 4 3 3" xfId="22780" xr:uid="{FE0571C1-1D40-45E2-BBD6-6050CD45035D}"/>
    <cellStyle name="Calculation 2 10 4 4" xfId="31711" xr:uid="{AE92D5C8-A1BD-4FA9-B753-DF474F662654}"/>
    <cellStyle name="Calculation 2 10 4 4 2" xfId="27559" xr:uid="{34FE9EA4-5793-4491-A354-C72250FB12AB}"/>
    <cellStyle name="Calculation 2 10 4 4 3" xfId="23416" xr:uid="{168F3AA4-6ACB-4C70-A1E7-469D70AC8BD5}"/>
    <cellStyle name="Calculation 2 10 4 5" xfId="30991" xr:uid="{98C294D3-C3D5-47E7-ABD5-B3F11031ACFA}"/>
    <cellStyle name="Calculation 2 10 4 5 2" xfId="26839" xr:uid="{D2DA4ED8-BFA6-41D8-BFD4-578790FE0FA0}"/>
    <cellStyle name="Calculation 2 10 4 5 3" xfId="22696" xr:uid="{10069BF7-D20C-4598-9030-CF59B37B28CA}"/>
    <cellStyle name="Calculation 2 10 4 6" xfId="30853" xr:uid="{7344A828-620C-4E5C-A944-93B795D94753}"/>
    <cellStyle name="Calculation 2 10 4 6 2" xfId="26703" xr:uid="{7E2F41CC-D69E-428F-AE5F-27F8CD2C1FCF}"/>
    <cellStyle name="Calculation 2 10 4 6 3" xfId="22560" xr:uid="{6BF80302-D3DA-400A-9B4B-9175012FF7B9}"/>
    <cellStyle name="Calculation 2 10 4 7" xfId="31795" xr:uid="{265B86F6-B76A-4630-9F37-DBB0A129E276}"/>
    <cellStyle name="Calculation 2 10 4 7 2" xfId="27643" xr:uid="{E13BD4B2-EB35-4BAB-BC86-37D1CF61818C}"/>
    <cellStyle name="Calculation 2 10 4 7 3" xfId="23500" xr:uid="{00DD1389-71E4-4A48-94B1-F04C00B8A213}"/>
    <cellStyle name="Calculation 2 10 4 8" xfId="21428" xr:uid="{E4E1A63D-E037-4E9D-8876-56BB041A4EFF}"/>
    <cellStyle name="Calculation 2 10 4 9" xfId="35994" xr:uid="{F72602E2-979D-4962-B9C0-0A22B553CBB5}"/>
    <cellStyle name="Calculation 2 10 5" xfId="726" xr:uid="{00000000-0005-0000-0000-0000C8020000}"/>
    <cellStyle name="Calculation 2 10 5 10" xfId="37070" xr:uid="{0EAF2BCC-E0D6-43BF-A19C-3017EA69AEC7}"/>
    <cellStyle name="Calculation 2 10 5 2" xfId="21405" xr:uid="{00000000-0005-0000-0000-0000C9020000}"/>
    <cellStyle name="Calculation 2 10 5 2 2" xfId="32767" xr:uid="{786F0D69-EF58-4D4A-A2E9-3A06B3DD8424}"/>
    <cellStyle name="Calculation 2 10 5 2 2 2" xfId="28615" xr:uid="{A4144AD8-2468-4601-8970-6B1487BB5A35}"/>
    <cellStyle name="Calculation 2 10 5 2 2 3" xfId="24472" xr:uid="{4E22C97F-C518-4FFE-A501-B1110D7DEA5E}"/>
    <cellStyle name="Calculation 2 10 5 2 3" xfId="33497" xr:uid="{3337F7D9-BD4E-4384-9700-586BCAE5357C}"/>
    <cellStyle name="Calculation 2 10 5 2 3 2" xfId="35898" xr:uid="{72463E58-21F4-4110-A82C-5F9D2D432EF0}"/>
    <cellStyle name="Calculation 2 10 5 2 3 3" xfId="37182" xr:uid="{F96D3283-D6B6-42B9-8AFE-CA283201627C}"/>
    <cellStyle name="Calculation 2 10 5 2 4" xfId="34204" xr:uid="{6AD38BDF-7E59-431C-8D75-C54D934C412D}"/>
    <cellStyle name="Calculation 2 10 5 2 4 2" xfId="35338" xr:uid="{F50B42B3-FDAD-4900-884E-09A9DC214DD3}"/>
    <cellStyle name="Calculation 2 10 5 2 4 3" xfId="37039" xr:uid="{4EC2A037-A8DB-49B5-B9F3-7BF3B3A9D827}"/>
    <cellStyle name="Calculation 2 10 5 2 5" xfId="34811" xr:uid="{6CFCA742-AC2D-4547-B71F-FA6E5B3022B3}"/>
    <cellStyle name="Calculation 2 10 5 2 5 2" xfId="29731" xr:uid="{32BE09B3-E1DB-4F59-A925-AD2AD6DFBE8D}"/>
    <cellStyle name="Calculation 2 10 5 2 5 3" xfId="25586" xr:uid="{5A608739-750E-4239-84A5-83DDC2C57F4C}"/>
    <cellStyle name="Calculation 2 10 5 2 6" xfId="35228" xr:uid="{BEF71C3D-910B-46EA-9B48-E4262AFFB0E1}"/>
    <cellStyle name="Calculation 2 10 5 2 6 2" xfId="36318" xr:uid="{CE8DE6A0-9039-448C-86BC-C3C884C50451}"/>
    <cellStyle name="Calculation 2 10 5 2 6 3" xfId="37397" xr:uid="{E0D51388-0B26-4722-AFB8-03485C363134}"/>
    <cellStyle name="Calculation 2 10 5 2 7" xfId="30806" xr:uid="{3E6274BE-7A82-4462-8264-AC68CA674EBF}"/>
    <cellStyle name="Calculation 2 10 5 2 8" xfId="26658" xr:uid="{656F1762-7E00-4B5B-86B0-720139F2697A}"/>
    <cellStyle name="Calculation 2 10 5 2 9" xfId="22518" xr:uid="{0E1ABFB8-141B-49C0-A8A8-48DC97738C68}"/>
    <cellStyle name="Calculation 2 10 5 3" xfId="31076" xr:uid="{6C30B744-81EC-4B0C-B515-AC58B06B3E82}"/>
    <cellStyle name="Calculation 2 10 5 3 2" xfId="26924" xr:uid="{9CC41A56-8871-49BA-ADD8-208FAE2799B0}"/>
    <cellStyle name="Calculation 2 10 5 3 3" xfId="22781" xr:uid="{DADA60AF-520D-4AE7-A887-552F811E350C}"/>
    <cellStyle name="Calculation 2 10 5 4" xfId="31710" xr:uid="{1F08B32E-4E97-45D0-BDE7-4433E0AE56B9}"/>
    <cellStyle name="Calculation 2 10 5 4 2" xfId="27558" xr:uid="{3BA820F4-089E-496F-AF5D-48796B740B0D}"/>
    <cellStyle name="Calculation 2 10 5 4 3" xfId="23415" xr:uid="{B882FCBF-CFC5-4F32-9887-33A21AEB6CA8}"/>
    <cellStyle name="Calculation 2 10 5 5" xfId="30992" xr:uid="{9FDC8A26-DD3F-4F91-80FE-A64253552B19}"/>
    <cellStyle name="Calculation 2 10 5 5 2" xfId="26840" xr:uid="{49C8E087-5195-4923-B6AB-541EC3D2B28C}"/>
    <cellStyle name="Calculation 2 10 5 5 3" xfId="22697" xr:uid="{241B112E-F7D5-4B88-BD48-DF9D6393267A}"/>
    <cellStyle name="Calculation 2 10 5 6" xfId="30855" xr:uid="{A522F43E-EB74-4855-8861-43BCA5C6C66F}"/>
    <cellStyle name="Calculation 2 10 5 6 2" xfId="26705" xr:uid="{3EA82459-D14D-44D1-A054-15923E19ACB9}"/>
    <cellStyle name="Calculation 2 10 5 6 3" xfId="22562" xr:uid="{DB1C3CE4-3FF3-4D2F-98B9-99F2B6BC902C}"/>
    <cellStyle name="Calculation 2 10 5 7" xfId="31794" xr:uid="{695FEE4D-0CB0-4846-9E44-A4972B2F9CEF}"/>
    <cellStyle name="Calculation 2 10 5 7 2" xfId="27642" xr:uid="{0B728D4C-1C54-4A64-A5DC-6DFA1EFC4CAE}"/>
    <cellStyle name="Calculation 2 10 5 7 3" xfId="23499" xr:uid="{8C16A209-5D44-4C66-A49D-38B6E6875B1E}"/>
    <cellStyle name="Calculation 2 10 5 8" xfId="21429" xr:uid="{8A7EE582-C543-40AA-89DB-4D0C7C581A69}"/>
    <cellStyle name="Calculation 2 10 5 9" xfId="35889" xr:uid="{63851140-82EA-4CFC-8893-86C4D86AEDE3}"/>
    <cellStyle name="Calculation 2 11" xfId="727" xr:uid="{00000000-0005-0000-0000-0000CA020000}"/>
    <cellStyle name="Calculation 2 11 10" xfId="30856" xr:uid="{B24C5E40-3028-4571-9BDE-046643693819}"/>
    <cellStyle name="Calculation 2 11 10 2" xfId="26706" xr:uid="{B5D20774-09FA-41A6-AD47-A9A117878D05}"/>
    <cellStyle name="Calculation 2 11 10 3" xfId="22563" xr:uid="{430FBFED-2A1C-41BA-A0E2-CDBB431BBE14}"/>
    <cellStyle name="Calculation 2 11 11" xfId="31793" xr:uid="{C0A1EA80-3DD1-4B1E-A483-948B2AA28558}"/>
    <cellStyle name="Calculation 2 11 11 2" xfId="27641" xr:uid="{EC424983-51F3-44AA-83E5-85F3091D6E51}"/>
    <cellStyle name="Calculation 2 11 11 3" xfId="23498" xr:uid="{184BDE28-068D-482B-8E1A-49B617C79B32}"/>
    <cellStyle name="Calculation 2 11 12" xfId="21430" xr:uid="{90E9A928-C133-4188-B5F7-95FE2A416E9A}"/>
    <cellStyle name="Calculation 2 11 13" xfId="35787" xr:uid="{9F5A788D-EF71-4DAB-AE77-648880ADF938}"/>
    <cellStyle name="Calculation 2 11 14" xfId="37076" xr:uid="{21D0BD5C-DF74-425E-B330-159D9433A4D9}"/>
    <cellStyle name="Calculation 2 11 2" xfId="728" xr:uid="{00000000-0005-0000-0000-0000CB020000}"/>
    <cellStyle name="Calculation 2 11 2 10" xfId="36972" xr:uid="{1EBDCA67-AB43-498B-97F6-D04D97083F72}"/>
    <cellStyle name="Calculation 2 11 2 2" xfId="21403" xr:uid="{00000000-0005-0000-0000-0000CC020000}"/>
    <cellStyle name="Calculation 2 11 2 2 2" xfId="32765" xr:uid="{7C195D6E-30E5-4AC8-B175-E32CD5C0A70C}"/>
    <cellStyle name="Calculation 2 11 2 2 2 2" xfId="28613" xr:uid="{9D18A936-05B7-4E69-8146-31DB79F7836C}"/>
    <cellStyle name="Calculation 2 11 2 2 2 3" xfId="24470" xr:uid="{8A4A137F-84E4-4E9B-B3AF-5D8407B69306}"/>
    <cellStyle name="Calculation 2 11 2 2 3" xfId="33495" xr:uid="{F6056E99-4A80-4D77-8CCD-637F8AA4A30C}"/>
    <cellStyle name="Calculation 2 11 2 2 3 2" xfId="36102" xr:uid="{07C3A0F1-665B-4542-AFCB-9D1CA9899106}"/>
    <cellStyle name="Calculation 2 11 2 2 3 3" xfId="36695" xr:uid="{F5637D9B-F2F3-40AF-B7C1-7941237BF193}"/>
    <cellStyle name="Calculation 2 11 2 2 4" xfId="34202" xr:uid="{619A3AD5-0C94-49D9-A0F5-CB74E7C8B94E}"/>
    <cellStyle name="Calculation 2 11 2 2 4 2" xfId="35956" xr:uid="{139FA922-4F41-4217-9C84-CCC6DCBC4C22}"/>
    <cellStyle name="Calculation 2 11 2 2 4 3" xfId="37240" xr:uid="{4DCCC6AC-D7A5-4ED8-BE8D-C037FE94479C}"/>
    <cellStyle name="Calculation 2 11 2 2 5" xfId="34809" xr:uid="{C1EAA06A-E15F-442C-95FE-EEC0566DEEA1}"/>
    <cellStyle name="Calculation 2 11 2 2 5 2" xfId="29729" xr:uid="{FEFAD9A8-3510-4671-8FA5-6E9934A3D258}"/>
    <cellStyle name="Calculation 2 11 2 2 5 3" xfId="25584" xr:uid="{E451F425-D85C-4E6A-AAE6-B274E6F6EB6D}"/>
    <cellStyle name="Calculation 2 11 2 2 6" xfId="35226" xr:uid="{B08FDA29-BA1B-485A-8387-A5D7469E7432}"/>
    <cellStyle name="Calculation 2 11 2 2 6 2" xfId="36316" xr:uid="{9F7DE884-5A84-4C85-961A-69BB4A0ADA30}"/>
    <cellStyle name="Calculation 2 11 2 2 6 3" xfId="37395" xr:uid="{F29A9C5C-3FA8-4C39-A7C0-84FA9DB4D95B}"/>
    <cellStyle name="Calculation 2 11 2 2 7" xfId="30804" xr:uid="{C79098F5-FA8D-4B6C-A56F-990D462E4F97}"/>
    <cellStyle name="Calculation 2 11 2 2 8" xfId="26656" xr:uid="{A4ED89AD-3748-4051-A4EA-E3C2F229838B}"/>
    <cellStyle name="Calculation 2 11 2 2 9" xfId="22516" xr:uid="{6635B42A-81D5-4219-A216-1FC1CA71064A}"/>
    <cellStyle name="Calculation 2 11 2 3" xfId="31078" xr:uid="{2F9CC099-E5F7-4348-85D7-C63D9EAB9AAC}"/>
    <cellStyle name="Calculation 2 11 2 3 2" xfId="26926" xr:uid="{23EE1C02-1656-4A3B-9B43-F65573C3CD60}"/>
    <cellStyle name="Calculation 2 11 2 3 3" xfId="22783" xr:uid="{157D1C97-FC3A-4137-9F35-C977B6669F47}"/>
    <cellStyle name="Calculation 2 11 2 4" xfId="31708" xr:uid="{D4009282-7DE8-48C0-8C3D-783A903AE588}"/>
    <cellStyle name="Calculation 2 11 2 4 2" xfId="27556" xr:uid="{0B986C40-5189-4FC1-810F-2D09ED73CD70}"/>
    <cellStyle name="Calculation 2 11 2 4 3" xfId="23413" xr:uid="{4598C2CC-7C98-432A-BF91-F9E5574D5862}"/>
    <cellStyle name="Calculation 2 11 2 5" xfId="30994" xr:uid="{3C6A4886-080D-46B7-B19E-EF17F01DCB93}"/>
    <cellStyle name="Calculation 2 11 2 5 2" xfId="26842" xr:uid="{876FFFA4-8C58-4316-ADAD-86CDC1F2AC50}"/>
    <cellStyle name="Calculation 2 11 2 5 3" xfId="22699" xr:uid="{86853BCE-1220-48B6-9684-968513EDA1CC}"/>
    <cellStyle name="Calculation 2 11 2 6" xfId="30858" xr:uid="{1CF6A1A7-E40B-4DBD-B8AD-C4EB6B899927}"/>
    <cellStyle name="Calculation 2 11 2 6 2" xfId="26708" xr:uid="{E6FF0F3A-FF45-49E6-AC83-338754E60C57}"/>
    <cellStyle name="Calculation 2 11 2 6 3" xfId="26664" xr:uid="{C16FD97B-5AD0-47CC-9FDE-A44E702DB24E}"/>
    <cellStyle name="Calculation 2 11 2 7" xfId="31792" xr:uid="{BDEB2470-5EDA-4D84-B4A4-96A4345CB22B}"/>
    <cellStyle name="Calculation 2 11 2 7 2" xfId="27640" xr:uid="{6700EFDD-A7F6-4774-A023-3B764E937293}"/>
    <cellStyle name="Calculation 2 11 2 7 3" xfId="23497" xr:uid="{DA7AED2F-26D3-465F-B610-4DCAA27E68E2}"/>
    <cellStyle name="Calculation 2 11 2 8" xfId="21431" xr:uid="{0D4D7369-D0A4-4ACB-8CB6-78765084F606}"/>
    <cellStyle name="Calculation 2 11 2 9" xfId="36185" xr:uid="{D3C74E1F-A229-4472-A79D-D1C4DED2DC63}"/>
    <cellStyle name="Calculation 2 11 3" xfId="729" xr:uid="{00000000-0005-0000-0000-0000CD020000}"/>
    <cellStyle name="Calculation 2 11 3 10" xfId="36871" xr:uid="{8D175415-0E72-45D0-8E9F-28D446D269D7}"/>
    <cellStyle name="Calculation 2 11 3 2" xfId="21402" xr:uid="{00000000-0005-0000-0000-0000CE020000}"/>
    <cellStyle name="Calculation 2 11 3 2 2" xfId="32764" xr:uid="{8FE7584F-9766-40EC-A1D4-CD471F959830}"/>
    <cellStyle name="Calculation 2 11 3 2 2 2" xfId="28612" xr:uid="{92F37FED-25F5-49CE-8EAA-E01FB1426C76}"/>
    <cellStyle name="Calculation 2 11 3 2 2 3" xfId="24469" xr:uid="{499BF9F1-6613-4F32-8F20-2E39625EDBC0}"/>
    <cellStyle name="Calculation 2 11 3 2 3" xfId="33494" xr:uid="{76467FF9-459F-44C2-8D7F-3D89CEBB7292}"/>
    <cellStyle name="Calculation 2 11 3 2 3 2" xfId="36193" xr:uid="{AA22AB3A-1038-49A1-972E-B72D8D0AE634}"/>
    <cellStyle name="Calculation 2 11 3 2 3 3" xfId="36698" xr:uid="{9264DE36-82C7-40EB-A964-BE0EF0C7813D}"/>
    <cellStyle name="Calculation 2 11 3 2 4" xfId="34201" xr:uid="{19C58E50-5A98-4C89-84F4-D269FF695B26}"/>
    <cellStyle name="Calculation 2 11 3 2 4 2" xfId="36062" xr:uid="{FB9D393F-2B03-4948-BF21-C39F7B22F5F8}"/>
    <cellStyle name="Calculation 2 11 3 2 4 3" xfId="37332" xr:uid="{FC003D30-8980-4F3B-AF3A-F60063C60D86}"/>
    <cellStyle name="Calculation 2 11 3 2 5" xfId="34808" xr:uid="{A95C53EB-F7DA-49BB-B024-6E250B2748D2}"/>
    <cellStyle name="Calculation 2 11 3 2 5 2" xfId="29728" xr:uid="{B8961D4B-C0FD-42C6-BCD5-FD5755AD827B}"/>
    <cellStyle name="Calculation 2 11 3 2 5 3" xfId="25583" xr:uid="{F8FA8A8F-8B24-4872-8245-448169205B72}"/>
    <cellStyle name="Calculation 2 11 3 2 6" xfId="35225" xr:uid="{F37A101D-EC5B-4961-9741-FDA043873CAC}"/>
    <cellStyle name="Calculation 2 11 3 2 6 2" xfId="36315" xr:uid="{E0CC9843-A32E-4BE3-A149-68196DC51715}"/>
    <cellStyle name="Calculation 2 11 3 2 6 3" xfId="37394" xr:uid="{E5F22715-3FD1-4A99-B464-C95AADA6C22A}"/>
    <cellStyle name="Calculation 2 11 3 2 7" xfId="30803" xr:uid="{E3D8A47E-C3F1-475E-9193-45C7FF50C60C}"/>
    <cellStyle name="Calculation 2 11 3 2 8" xfId="26655" xr:uid="{CB9A1BBC-316D-4938-AC75-5D670FA74FC0}"/>
    <cellStyle name="Calculation 2 11 3 2 9" xfId="22515" xr:uid="{2939AB31-1FAC-44FB-8EFE-5B03B083F034}"/>
    <cellStyle name="Calculation 2 11 3 3" xfId="31079" xr:uid="{78438162-543E-46EE-BC8F-699331027409}"/>
    <cellStyle name="Calculation 2 11 3 3 2" xfId="26927" xr:uid="{306D5933-A329-4C9C-B953-70971F3588D3}"/>
    <cellStyle name="Calculation 2 11 3 3 3" xfId="22784" xr:uid="{B50F5B0D-6BEB-4701-81CD-971FD69538A9}"/>
    <cellStyle name="Calculation 2 11 3 4" xfId="31707" xr:uid="{FE06CAFF-0265-4DC0-B430-B389915B138F}"/>
    <cellStyle name="Calculation 2 11 3 4 2" xfId="27555" xr:uid="{4159B642-9FFB-4F37-98DA-BFD2EC438849}"/>
    <cellStyle name="Calculation 2 11 3 4 3" xfId="23412" xr:uid="{299ED21F-42E6-4EB5-B0E3-572F0FB0DB01}"/>
    <cellStyle name="Calculation 2 11 3 5" xfId="30995" xr:uid="{7760BA35-B978-4B23-B684-DA24C387BB06}"/>
    <cellStyle name="Calculation 2 11 3 5 2" xfId="26843" xr:uid="{22D69078-B6BB-4B55-B9ED-C8B003CDF6F3}"/>
    <cellStyle name="Calculation 2 11 3 5 3" xfId="22700" xr:uid="{C67515D8-DAEE-49AC-B9FD-9B9099039906}"/>
    <cellStyle name="Calculation 2 11 3 6" xfId="30859" xr:uid="{90A67E0D-4836-4306-A68C-D70915928745}"/>
    <cellStyle name="Calculation 2 11 3 6 2" xfId="26709" xr:uid="{6A946647-A85B-4738-B240-9B49645F693D}"/>
    <cellStyle name="Calculation 2 11 3 6 3" xfId="26665" xr:uid="{F1943761-4B2E-45F6-BD21-A5D6FAD60532}"/>
    <cellStyle name="Calculation 2 11 3 7" xfId="31791" xr:uid="{FA845E0E-E88B-4A4B-81DF-224C926EF3A1}"/>
    <cellStyle name="Calculation 2 11 3 7 2" xfId="27639" xr:uid="{0CDCC247-F9EA-4664-A6FD-1B1118DF241C}"/>
    <cellStyle name="Calculation 2 11 3 7 3" xfId="23496" xr:uid="{E51007F8-7445-46BF-95B3-4DD52F158103}"/>
    <cellStyle name="Calculation 2 11 3 8" xfId="21432" xr:uid="{45E045FD-F03B-45C4-BACB-F9E55DA9462B}"/>
    <cellStyle name="Calculation 2 11 3 9" xfId="36094" xr:uid="{EBC787B7-2CFD-42BB-951E-3639C047FD03}"/>
    <cellStyle name="Calculation 2 11 4" xfId="730" xr:uid="{00000000-0005-0000-0000-0000CF020000}"/>
    <cellStyle name="Calculation 2 11 4 10" xfId="37265" xr:uid="{FB68167A-D2D7-4F8C-BF32-16AC64115957}"/>
    <cellStyle name="Calculation 2 11 4 2" xfId="21401" xr:uid="{00000000-0005-0000-0000-0000D0020000}"/>
    <cellStyle name="Calculation 2 11 4 2 2" xfId="32763" xr:uid="{68B43D51-5559-45D2-B100-9727ADE3E46E}"/>
    <cellStyle name="Calculation 2 11 4 2 2 2" xfId="28611" xr:uid="{6CC3E936-8AA0-4D3D-99A4-2FBCB30C3833}"/>
    <cellStyle name="Calculation 2 11 4 2 2 3" xfId="24468" xr:uid="{0E62B595-94BD-4F4B-BE39-1DF94F9BF612}"/>
    <cellStyle name="Calculation 2 11 4 2 3" xfId="33493" xr:uid="{6061B866-8208-4FA1-BDB8-9058E7BFAC48}"/>
    <cellStyle name="Calculation 2 11 4 2 3 2" xfId="35611" xr:uid="{AE0337D9-A0CC-41D2-AF68-F608A8E30401}"/>
    <cellStyle name="Calculation 2 11 4 2 3 3" xfId="36611" xr:uid="{2B191F43-ED1C-4062-9E75-2B2E7619F6E1}"/>
    <cellStyle name="Calculation 2 11 4 2 4" xfId="34200" xr:uid="{8B606A3E-53A5-4154-8344-11953831E786}"/>
    <cellStyle name="Calculation 2 11 4 2 4 2" xfId="36160" xr:uid="{5F20E9B9-E665-47BB-A412-E32A41EB1295}"/>
    <cellStyle name="Calculation 2 11 4 2 4 3" xfId="36637" xr:uid="{2F00FE1F-72CC-4BCA-AD93-41AC5F51D034}"/>
    <cellStyle name="Calculation 2 11 4 2 5" xfId="34807" xr:uid="{4FDCA1CF-BA1E-4127-90F3-FF193D4A2BB9}"/>
    <cellStyle name="Calculation 2 11 4 2 5 2" xfId="29727" xr:uid="{D7D83CE3-2FF3-4BBC-B858-7CC75540B57D}"/>
    <cellStyle name="Calculation 2 11 4 2 5 3" xfId="25582" xr:uid="{3753AC4C-EE5A-48BE-A8E5-1334502A5619}"/>
    <cellStyle name="Calculation 2 11 4 2 6" xfId="35224" xr:uid="{CBECB953-AFBD-4CFD-946E-38BE6937BE56}"/>
    <cellStyle name="Calculation 2 11 4 2 6 2" xfId="36314" xr:uid="{7DDD27C6-E908-480E-B501-9EF1004F4A67}"/>
    <cellStyle name="Calculation 2 11 4 2 6 3" xfId="37393" xr:uid="{BFDEEA58-F74A-410B-84D4-CDCAB8D10749}"/>
    <cellStyle name="Calculation 2 11 4 2 7" xfId="30802" xr:uid="{72D72E36-C3AD-49D2-B4E1-5E504E890E2B}"/>
    <cellStyle name="Calculation 2 11 4 2 8" xfId="26654" xr:uid="{55ADD48C-1FB5-4FF9-B5C9-A56CFF5A4D13}"/>
    <cellStyle name="Calculation 2 11 4 2 9" xfId="22514" xr:uid="{E641B658-3F03-4FAA-A99D-6D1D94E03547}"/>
    <cellStyle name="Calculation 2 11 4 3" xfId="31080" xr:uid="{40F3D758-9530-4DAB-9E46-9F055D5D332E}"/>
    <cellStyle name="Calculation 2 11 4 3 2" xfId="26928" xr:uid="{1F305946-A08B-4346-B7B6-47AED4F21082}"/>
    <cellStyle name="Calculation 2 11 4 3 3" xfId="22785" xr:uid="{F24A5E60-DD35-4922-9646-3062FE8A952B}"/>
    <cellStyle name="Calculation 2 11 4 4" xfId="31706" xr:uid="{0288E1B5-8C1A-4F44-8202-0CC44871ED6E}"/>
    <cellStyle name="Calculation 2 11 4 4 2" xfId="27554" xr:uid="{A5E63475-5756-49B1-8F12-2854E143E5BC}"/>
    <cellStyle name="Calculation 2 11 4 4 3" xfId="23411" xr:uid="{FF4ED0EB-CFAD-4B46-9558-7D072E4B08E9}"/>
    <cellStyle name="Calculation 2 11 4 5" xfId="30996" xr:uid="{CC883E69-23A1-47A7-8890-6F8BF50EF84E}"/>
    <cellStyle name="Calculation 2 11 4 5 2" xfId="26844" xr:uid="{562101BC-A386-4B75-B27A-F21C3BACE00A}"/>
    <cellStyle name="Calculation 2 11 4 5 3" xfId="22701" xr:uid="{CE4978B5-FA1C-4F1E-9AEB-E84DEF05F5C3}"/>
    <cellStyle name="Calculation 2 11 4 6" xfId="30861" xr:uid="{09720EDA-52EA-42D9-89EE-53607586662D}"/>
    <cellStyle name="Calculation 2 11 4 6 2" xfId="30814" xr:uid="{A652BFE9-AE93-4E18-913A-DFF4CC00987E}"/>
    <cellStyle name="Calculation 2 11 4 6 3" xfId="22566" xr:uid="{3523A534-8861-4321-BF4B-50B7E98BA69C}"/>
    <cellStyle name="Calculation 2 11 4 7" xfId="31790" xr:uid="{5EE42F91-9363-40D7-ABD2-1DFB4412525F}"/>
    <cellStyle name="Calculation 2 11 4 7 2" xfId="27638" xr:uid="{79D8D0CB-0B60-4F08-A383-863AAEBF141A}"/>
    <cellStyle name="Calculation 2 11 4 7 3" xfId="23495" xr:uid="{F998417B-C48B-4633-89E4-DCEB1847CEB9}"/>
    <cellStyle name="Calculation 2 11 4 8" xfId="21433" xr:uid="{77CAC1B4-110E-4E2D-9628-48CE8DDF02C3}"/>
    <cellStyle name="Calculation 2 11 4 9" xfId="35995" xr:uid="{E0BED3F9-D5B3-499C-B211-480791897441}"/>
    <cellStyle name="Calculation 2 11 5" xfId="731" xr:uid="{00000000-0005-0000-0000-0000D1020000}"/>
    <cellStyle name="Calculation 2 11 5 10" xfId="37174" xr:uid="{3EA11731-5730-435B-B16C-B0D5EAFCD97D}"/>
    <cellStyle name="Calculation 2 11 5 2" xfId="21400" xr:uid="{00000000-0005-0000-0000-0000D2020000}"/>
    <cellStyle name="Calculation 2 11 5 2 2" xfId="32762" xr:uid="{5C93A9B4-4C6B-442B-AC7F-DAC3E1B1F1FA}"/>
    <cellStyle name="Calculation 2 11 5 2 2 2" xfId="28610" xr:uid="{32445FB3-061C-4961-A6B9-99B410030B06}"/>
    <cellStyle name="Calculation 2 11 5 2 2 3" xfId="24467" xr:uid="{A1F17784-F8BE-4053-8BC5-8328C2E19F0A}"/>
    <cellStyle name="Calculation 2 11 5 2 3" xfId="33492" xr:uid="{43D241B5-DC6C-47D7-8765-2793F538965E}"/>
    <cellStyle name="Calculation 2 11 5 2 3 2" xfId="35614" xr:uid="{FB6AE478-5435-4F62-8310-5E0C1983A8B2}"/>
    <cellStyle name="Calculation 2 11 5 2 3 3" xfId="36527" xr:uid="{1EC082EF-56B7-4764-8E2B-B22238B768AC}"/>
    <cellStyle name="Calculation 2 11 5 2 4" xfId="34199" xr:uid="{CF6F063A-BBCC-4422-8D02-DB49F2EF853E}"/>
    <cellStyle name="Calculation 2 11 5 2 4 2" xfId="36251" xr:uid="{A41126FD-00BC-46CC-9479-8F2DA7DB6E67}"/>
    <cellStyle name="Calculation 2 11 5 2 4 3" xfId="36756" xr:uid="{BDC590E7-869B-4395-BB67-30A35AED793B}"/>
    <cellStyle name="Calculation 2 11 5 2 5" xfId="34806" xr:uid="{7C7AC3FB-E8E6-4C71-AF68-95709059DD75}"/>
    <cellStyle name="Calculation 2 11 5 2 5 2" xfId="29726" xr:uid="{15BFFC08-15C6-4F64-9625-8A126E6049DB}"/>
    <cellStyle name="Calculation 2 11 5 2 5 3" xfId="25581" xr:uid="{FBB9ADBD-6133-4F76-880D-5384E127BC6E}"/>
    <cellStyle name="Calculation 2 11 5 2 6" xfId="35223" xr:uid="{5E995DE8-C5D2-4169-898F-61A555968606}"/>
    <cellStyle name="Calculation 2 11 5 2 6 2" xfId="36313" xr:uid="{CA8C97F1-B747-4DE7-87C8-AAD220E5B7C7}"/>
    <cellStyle name="Calculation 2 11 5 2 6 3" xfId="37392" xr:uid="{F1508C7F-9EB4-444A-B71C-84F5F3FD01D0}"/>
    <cellStyle name="Calculation 2 11 5 2 7" xfId="30801" xr:uid="{FB32654D-CA5E-494B-B33A-B96CB1699EAB}"/>
    <cellStyle name="Calculation 2 11 5 2 8" xfId="26653" xr:uid="{1C697119-85F8-4073-B0BE-35EDD7789983}"/>
    <cellStyle name="Calculation 2 11 5 2 9" xfId="22513" xr:uid="{036CCFCA-99B3-4426-9258-D7FC8D2F2491}"/>
    <cellStyle name="Calculation 2 11 5 3" xfId="31081" xr:uid="{F158A549-5A15-45E1-885D-71805609D884}"/>
    <cellStyle name="Calculation 2 11 5 3 2" xfId="26929" xr:uid="{CEC5D07F-81FA-4BBF-B71A-59814891BC08}"/>
    <cellStyle name="Calculation 2 11 5 3 3" xfId="22786" xr:uid="{B7A14B74-551E-4CE1-80FE-C698B1B83F75}"/>
    <cellStyle name="Calculation 2 11 5 4" xfId="31705" xr:uid="{8A1609E5-47D2-4FCD-8D26-718E3164AF7A}"/>
    <cellStyle name="Calculation 2 11 5 4 2" xfId="27553" xr:uid="{4555C15D-31A5-47CE-9CCB-D544ABC6C95C}"/>
    <cellStyle name="Calculation 2 11 5 4 3" xfId="23410" xr:uid="{EF50998B-967D-4E76-8C14-6B7C85BC2282}"/>
    <cellStyle name="Calculation 2 11 5 5" xfId="30997" xr:uid="{35C9F3B7-BFF8-4B5A-8D27-F5DA0B0D5882}"/>
    <cellStyle name="Calculation 2 11 5 5 2" xfId="26845" xr:uid="{746CE909-3CE7-46A2-890C-19DC9A8B5642}"/>
    <cellStyle name="Calculation 2 11 5 5 3" xfId="22702" xr:uid="{3DC6FB7E-40A3-4B95-AEA2-94DE2496AB14}"/>
    <cellStyle name="Calculation 2 11 5 6" xfId="30863" xr:uid="{7F29575A-D827-4BE0-9AA4-D2B581ACB213}"/>
    <cellStyle name="Calculation 2 11 5 6 2" xfId="26711" xr:uid="{C557072C-F162-4B8D-B56C-5008B055F887}"/>
    <cellStyle name="Calculation 2 11 5 6 3" xfId="22568" xr:uid="{35C6E4C6-7D8D-42CB-8A49-250A0140C24F}"/>
    <cellStyle name="Calculation 2 11 5 7" xfId="31789" xr:uid="{AC439FC5-31BD-495A-AFCC-956F72AD6E7A}"/>
    <cellStyle name="Calculation 2 11 5 7 2" xfId="27637" xr:uid="{4CA17B9D-1EB1-4DEB-8397-08EDAFFBDE5E}"/>
    <cellStyle name="Calculation 2 11 5 7 3" xfId="23494" xr:uid="{730BAE3A-16C8-4A1B-95CC-7BD2B08F4316}"/>
    <cellStyle name="Calculation 2 11 5 8" xfId="21434" xr:uid="{BE8E95B3-1450-4443-A0A2-36EE1CC33E49}"/>
    <cellStyle name="Calculation 2 11 5 9" xfId="35890" xr:uid="{B75FD483-B5C6-4BA0-9E27-FA673677E966}"/>
    <cellStyle name="Calculation 2 11 6" xfId="21404" xr:uid="{00000000-0005-0000-0000-0000D3020000}"/>
    <cellStyle name="Calculation 2 11 6 2" xfId="32766" xr:uid="{D6E95F60-109C-4A11-A902-BBAD5053327D}"/>
    <cellStyle name="Calculation 2 11 6 2 2" xfId="28614" xr:uid="{2524D144-927B-4650-99D5-3688A23924D6}"/>
    <cellStyle name="Calculation 2 11 6 2 3" xfId="24471" xr:uid="{D989A143-93B8-4B94-BAF0-695A65D1AE1D}"/>
    <cellStyle name="Calculation 2 11 6 3" xfId="33496" xr:uid="{46CE2162-ADC0-44B0-B2E5-055F5225FF1F}"/>
    <cellStyle name="Calculation 2 11 6 3 2" xfId="36004" xr:uid="{C1A04417-F11E-4FFC-BEDD-16270948876C}"/>
    <cellStyle name="Calculation 2 11 6 3 3" xfId="37274" xr:uid="{5FCA8736-6081-4FB7-83E4-297C5F41EC70}"/>
    <cellStyle name="Calculation 2 11 6 4" xfId="34203" xr:uid="{2B05D0E9-C97B-4E14-AF7D-52631276541A}"/>
    <cellStyle name="Calculation 2 11 6 4 2" xfId="35857" xr:uid="{4DBAD7ED-C663-4D37-BA7D-A4FA337450A6}"/>
    <cellStyle name="Calculation 2 11 6 4 3" xfId="37142" xr:uid="{193FFA45-D4EC-430D-A4A0-A9EE9BF8C975}"/>
    <cellStyle name="Calculation 2 11 6 5" xfId="34810" xr:uid="{7113DE31-4F83-4211-825E-327831A09727}"/>
    <cellStyle name="Calculation 2 11 6 5 2" xfId="29730" xr:uid="{815DE4D2-5A77-4081-B2EF-C865DCF5CEBA}"/>
    <cellStyle name="Calculation 2 11 6 5 3" xfId="25585" xr:uid="{22617D4C-78E4-40E7-BEA5-E0C5DA5C9DF5}"/>
    <cellStyle name="Calculation 2 11 6 6" xfId="35227" xr:uid="{B48EE2B9-D8A2-4A46-9B86-DB6778276E22}"/>
    <cellStyle name="Calculation 2 11 6 6 2" xfId="36317" xr:uid="{9332F40A-03ED-4BEA-A949-E03C290554A3}"/>
    <cellStyle name="Calculation 2 11 6 6 3" xfId="37396" xr:uid="{411B059E-303E-4ED9-9150-254D6BD23798}"/>
    <cellStyle name="Calculation 2 11 6 7" xfId="30805" xr:uid="{1735294C-431C-4C2E-B36A-5EE0EEA20A31}"/>
    <cellStyle name="Calculation 2 11 6 8" xfId="26657" xr:uid="{CCF1F634-F32E-4B4E-9106-996E2E2638C3}"/>
    <cellStyle name="Calculation 2 11 6 9" xfId="22517" xr:uid="{D7E2B237-19AC-47A1-8167-66E05F6F23B5}"/>
    <cellStyle name="Calculation 2 11 7" xfId="31077" xr:uid="{3F5F389B-F0B3-4228-A7B0-1ADAA8D966E6}"/>
    <cellStyle name="Calculation 2 11 7 2" xfId="26925" xr:uid="{0947E98C-AAAF-468E-8527-459C31409A24}"/>
    <cellStyle name="Calculation 2 11 7 3" xfId="22782" xr:uid="{14D6D4DB-4E13-452B-8A11-CE22A4AB6351}"/>
    <cellStyle name="Calculation 2 11 8" xfId="31709" xr:uid="{BC05A09F-054F-40D8-8AE6-54C1E32515EF}"/>
    <cellStyle name="Calculation 2 11 8 2" xfId="27557" xr:uid="{31944DCF-B9B2-420C-8A2E-2686031F8518}"/>
    <cellStyle name="Calculation 2 11 8 3" xfId="23414" xr:uid="{81964638-E5B2-4FB3-84F2-DABF7878B877}"/>
    <cellStyle name="Calculation 2 11 9" xfId="30993" xr:uid="{18FE2C8E-8822-4D30-B068-0EBAEB016134}"/>
    <cellStyle name="Calculation 2 11 9 2" xfId="26841" xr:uid="{D4C5B34B-4481-4646-8CBA-54ACD88CD73C}"/>
    <cellStyle name="Calculation 2 11 9 3" xfId="22698" xr:uid="{A6AE92A0-0BC6-44C1-B60E-8389A04404FB}"/>
    <cellStyle name="Calculation 2 12" xfId="732" xr:uid="{00000000-0005-0000-0000-0000D4020000}"/>
    <cellStyle name="Calculation 2 12 10" xfId="30865" xr:uid="{B400040D-AE4E-49FF-A68E-331C6033BE3B}"/>
    <cellStyle name="Calculation 2 12 10 2" xfId="26713" xr:uid="{A7999E6E-C11F-4F5F-9CD9-C622C3819A6A}"/>
    <cellStyle name="Calculation 2 12 10 3" xfId="22570" xr:uid="{CE37425C-E6A5-4A4F-867A-FEFE2E769C0A}"/>
    <cellStyle name="Calculation 2 12 11" xfId="31788" xr:uid="{C600CA48-73ED-4510-9C08-3D17A5DB39CF}"/>
    <cellStyle name="Calculation 2 12 11 2" xfId="27636" xr:uid="{EB388F47-920D-447D-BEEE-C340AC1C3047}"/>
    <cellStyle name="Calculation 2 12 11 3" xfId="23493" xr:uid="{CDBC10D8-52F9-4DF5-9B52-A0108F6F040E}"/>
    <cellStyle name="Calculation 2 12 12" xfId="21435" xr:uid="{7F07197B-B082-46FF-BC76-BF4A0641A939}"/>
    <cellStyle name="Calculation 2 12 13" xfId="35792" xr:uid="{C31D6AED-7BE9-4D14-AB2D-BD85F3B96E87}"/>
    <cellStyle name="Calculation 2 12 14" xfId="37077" xr:uid="{15235E76-816A-4E6B-8875-48352E59D80A}"/>
    <cellStyle name="Calculation 2 12 2" xfId="733" xr:uid="{00000000-0005-0000-0000-0000D5020000}"/>
    <cellStyle name="Calculation 2 12 2 10" xfId="36974" xr:uid="{35F48331-1E39-4509-A686-146293E3C93F}"/>
    <cellStyle name="Calculation 2 12 2 2" xfId="21398" xr:uid="{00000000-0005-0000-0000-0000D6020000}"/>
    <cellStyle name="Calculation 2 12 2 2 2" xfId="32760" xr:uid="{A90B2714-756F-45DD-8FFF-9371AEAE6B59}"/>
    <cellStyle name="Calculation 2 12 2 2 2 2" xfId="28608" xr:uid="{A44812EA-3D63-4732-A7F0-20746FC7B4A0}"/>
    <cellStyle name="Calculation 2 12 2 2 2 3" xfId="24465" xr:uid="{7978D47F-FC3C-4A29-A8F8-444785F13C41}"/>
    <cellStyle name="Calculation 2 12 2 2 3" xfId="33490" xr:uid="{DC1F74E3-76C7-46FE-9EFD-B5B6D2B30BD3}"/>
    <cellStyle name="Calculation 2 12 2 2 3 2" xfId="35443" xr:uid="{AD650B40-52A7-4750-90D3-0DA4064EE6FA}"/>
    <cellStyle name="Calculation 2 12 2 2 3 3" xfId="36366" xr:uid="{CDD27035-7469-4930-AC00-E95B5F5F9B43}"/>
    <cellStyle name="Calculation 2 12 2 2 4" xfId="34197" xr:uid="{AF5B7C6D-A1D4-46C0-A438-76996FFF1E60}"/>
    <cellStyle name="Calculation 2 12 2 2 4 2" xfId="35672" xr:uid="{7A969356-4573-4CD7-872A-1210B568D6BC}"/>
    <cellStyle name="Calculation 2 12 2 2 4 3" xfId="36473" xr:uid="{06EDBD3D-A788-4C06-8F74-81BAFCDC74FC}"/>
    <cellStyle name="Calculation 2 12 2 2 5" xfId="34804" xr:uid="{81BA2592-07BF-487F-A1E7-377960A11F55}"/>
    <cellStyle name="Calculation 2 12 2 2 5 2" xfId="29724" xr:uid="{362C1687-8294-4E0B-9957-772E7F8076A3}"/>
    <cellStyle name="Calculation 2 12 2 2 5 3" xfId="25579" xr:uid="{CEA399BD-3D4E-4662-BA5F-03C94D86F83C}"/>
    <cellStyle name="Calculation 2 12 2 2 6" xfId="35221" xr:uid="{DDDBA082-2B77-440E-9657-0A7BAEF15F45}"/>
    <cellStyle name="Calculation 2 12 2 2 6 2" xfId="36311" xr:uid="{72A6C536-F2FC-41F0-A571-3E39D1C9F738}"/>
    <cellStyle name="Calculation 2 12 2 2 6 3" xfId="37390" xr:uid="{5E83EDD7-F50B-4A19-82D7-424BB6219854}"/>
    <cellStyle name="Calculation 2 12 2 2 7" xfId="30799" xr:uid="{30F6D6B0-C0FE-4DED-B179-614EEF10C133}"/>
    <cellStyle name="Calculation 2 12 2 2 8" xfId="26651" xr:uid="{E8BF371A-9FC8-4B93-88C0-2A8F0B9168A2}"/>
    <cellStyle name="Calculation 2 12 2 2 9" xfId="22511" xr:uid="{5A6C120A-F0A6-40EA-B6A9-453F34ED8141}"/>
    <cellStyle name="Calculation 2 12 2 3" xfId="31083" xr:uid="{1987D28A-4239-45BB-9220-8E46E8FB3FB4}"/>
    <cellStyle name="Calculation 2 12 2 3 2" xfId="26931" xr:uid="{62D66D02-6A6D-40D9-88F2-9E96BC64C472}"/>
    <cellStyle name="Calculation 2 12 2 3 3" xfId="22788" xr:uid="{AD82CB11-F2C1-4719-96CA-A9842BA721CB}"/>
    <cellStyle name="Calculation 2 12 2 4" xfId="31703" xr:uid="{AD43CDF1-5603-4EFF-995E-9C28D805E5D5}"/>
    <cellStyle name="Calculation 2 12 2 4 2" xfId="27551" xr:uid="{47C12CB0-36BE-4289-A9C3-94E489D7CDCA}"/>
    <cellStyle name="Calculation 2 12 2 4 3" xfId="23408" xr:uid="{EE2CDFDA-E565-4AC0-8F67-70D5A30E42E2}"/>
    <cellStyle name="Calculation 2 12 2 5" xfId="30999" xr:uid="{C1B5A1B9-3103-426F-A753-2EE641778271}"/>
    <cellStyle name="Calculation 2 12 2 5 2" xfId="26847" xr:uid="{13461DEE-9ECA-4301-9423-93A4DB4C116A}"/>
    <cellStyle name="Calculation 2 12 2 5 3" xfId="22704" xr:uid="{6EB02121-4BAB-4624-9CB5-05601065EF5D}"/>
    <cellStyle name="Calculation 2 12 2 6" xfId="30866" xr:uid="{09447DDB-DF6F-4F75-A6F0-2512AE39D30B}"/>
    <cellStyle name="Calculation 2 12 2 6 2" xfId="26714" xr:uid="{DEC4B971-3535-46D5-A883-D723515815B4}"/>
    <cellStyle name="Calculation 2 12 2 6 3" xfId="22571" xr:uid="{F62768EF-BE19-4365-AB90-F641D093DF75}"/>
    <cellStyle name="Calculation 2 12 2 7" xfId="31787" xr:uid="{8A2D6E50-2EFF-489C-8351-7938F9D29E79}"/>
    <cellStyle name="Calculation 2 12 2 7 2" xfId="27635" xr:uid="{6D6A7F26-5709-48CB-A27A-AE131586122F}"/>
    <cellStyle name="Calculation 2 12 2 7 3" xfId="23492" xr:uid="{29F3E7C2-E93E-4F65-98A4-E6143D8BF690}"/>
    <cellStyle name="Calculation 2 12 2 8" xfId="21436" xr:uid="{80B57440-3480-49FC-AF1B-6E4E594A71AA}"/>
    <cellStyle name="Calculation 2 12 2 9" xfId="35251" xr:uid="{A9405700-38CE-44FF-8E80-F63EC0C314FB}"/>
    <cellStyle name="Calculation 2 12 3" xfId="734" xr:uid="{00000000-0005-0000-0000-0000D7020000}"/>
    <cellStyle name="Calculation 2 12 3 10" xfId="36876" xr:uid="{BA547866-501A-4695-922D-ECFCC426F37C}"/>
    <cellStyle name="Calculation 2 12 3 2" xfId="21397" xr:uid="{00000000-0005-0000-0000-0000D8020000}"/>
    <cellStyle name="Calculation 2 12 3 2 2" xfId="32759" xr:uid="{D87A3386-D766-4B91-8637-0621359FC5C8}"/>
    <cellStyle name="Calculation 2 12 3 2 2 2" xfId="28607" xr:uid="{221C5A64-2D92-4388-9E09-DE0AAEA318AF}"/>
    <cellStyle name="Calculation 2 12 3 2 2 3" xfId="24464" xr:uid="{137ED589-3D1F-4634-B3DE-33BCE1B641FA}"/>
    <cellStyle name="Calculation 2 12 3 2 3" xfId="33489" xr:uid="{EED17D3D-9600-44D7-A43C-AA2B6DA470CF}"/>
    <cellStyle name="Calculation 2 12 3 2 3 2" xfId="35698" xr:uid="{5F07CED5-E0C4-4527-B31D-55CE26A02D95}"/>
    <cellStyle name="Calculation 2 12 3 2 3 3" xfId="36885" xr:uid="{CBEEDFE7-2AA7-4ED8-8C14-BD35830DA6AB}"/>
    <cellStyle name="Calculation 2 12 3 2 4" xfId="34196" xr:uid="{BDFB4F77-91ED-4383-A06D-FEEA9FA29EF2}"/>
    <cellStyle name="Calculation 2 12 3 2 4 2" xfId="35469" xr:uid="{68169053-4D9E-48AA-AB25-2BE190F95A98}"/>
    <cellStyle name="Calculation 2 12 3 2 4 3" xfId="36840" xr:uid="{403EA038-2FEC-45EA-9602-0A183A1041AB}"/>
    <cellStyle name="Calculation 2 12 3 2 5" xfId="34803" xr:uid="{0CB09477-5156-4F17-B84B-02DBE8676677}"/>
    <cellStyle name="Calculation 2 12 3 2 5 2" xfId="29723" xr:uid="{040094A5-D4D0-420A-BD8B-C81BAD03C5A9}"/>
    <cellStyle name="Calculation 2 12 3 2 5 3" xfId="25578" xr:uid="{D6E7C9B2-8DE7-466F-AB78-7F141B27FC41}"/>
    <cellStyle name="Calculation 2 12 3 2 6" xfId="35220" xr:uid="{7C913C5C-E33A-4A12-AE1E-0CE337E85059}"/>
    <cellStyle name="Calculation 2 12 3 2 6 2" xfId="36310" xr:uid="{B5EF4B91-7843-4F2F-9786-02E125F26F9F}"/>
    <cellStyle name="Calculation 2 12 3 2 6 3" xfId="37389" xr:uid="{60B15A35-D7C6-4F4B-9739-569A81B8526C}"/>
    <cellStyle name="Calculation 2 12 3 2 7" xfId="30798" xr:uid="{14A9D9DD-39EB-4C41-8FFA-3218777BFA59}"/>
    <cellStyle name="Calculation 2 12 3 2 8" xfId="26650" xr:uid="{6703B0BF-9333-4D2C-9722-C97E6CBD0D2C}"/>
    <cellStyle name="Calculation 2 12 3 2 9" xfId="22510" xr:uid="{6429DE5B-A20A-45C9-BE24-B77BD7B0A60C}"/>
    <cellStyle name="Calculation 2 12 3 3" xfId="31084" xr:uid="{4F15F34E-485D-4871-97C2-3E506786DB7F}"/>
    <cellStyle name="Calculation 2 12 3 3 2" xfId="26932" xr:uid="{29ED10C5-7EA3-4ADC-865E-500DC672A967}"/>
    <cellStyle name="Calculation 2 12 3 3 3" xfId="22789" xr:uid="{687C6BE1-2C91-4E8D-A0A1-E1328329C195}"/>
    <cellStyle name="Calculation 2 12 3 4" xfId="31702" xr:uid="{7AD0D798-68EA-4E96-99BD-94ABB921F062}"/>
    <cellStyle name="Calculation 2 12 3 4 2" xfId="27550" xr:uid="{15245769-1ADA-4FF4-A5F9-7C07567E961E}"/>
    <cellStyle name="Calculation 2 12 3 4 3" xfId="23407" xr:uid="{1881D6B5-78EB-441E-A68D-1E46F60B2615}"/>
    <cellStyle name="Calculation 2 12 3 5" xfId="31000" xr:uid="{B73DCB98-FB19-43F6-9A6D-EE5BEC9E1124}"/>
    <cellStyle name="Calculation 2 12 3 5 2" xfId="26848" xr:uid="{0E38CA1A-BEB3-4159-B0ED-F19C4DE48750}"/>
    <cellStyle name="Calculation 2 12 3 5 3" xfId="22705" xr:uid="{A760E361-C7CB-4B6D-9F2E-4DC606EEF183}"/>
    <cellStyle name="Calculation 2 12 3 6" xfId="30868" xr:uid="{1801D17B-FB09-43A0-9209-8ACAA9E9AA05}"/>
    <cellStyle name="Calculation 2 12 3 6 2" xfId="26716" xr:uid="{B0E1D9AF-414D-4E41-A458-A52950D018BF}"/>
    <cellStyle name="Calculation 2 12 3 6 3" xfId="22573" xr:uid="{8F45C53B-0162-4C13-9D63-8102C4196F84}"/>
    <cellStyle name="Calculation 2 12 3 7" xfId="31786" xr:uid="{289F1DE4-EA78-48F1-AA24-A02660AE536F}"/>
    <cellStyle name="Calculation 2 12 3 7 2" xfId="27634" xr:uid="{EA1CEA89-755D-43B7-A124-69D81B4263C8}"/>
    <cellStyle name="Calculation 2 12 3 7 3" xfId="23491" xr:uid="{4DF104FD-6676-4709-91C4-402C7B49172D}"/>
    <cellStyle name="Calculation 2 12 3 8" xfId="21437" xr:uid="{365A3E5D-0447-4496-AE6A-F87A91116FD1}"/>
    <cellStyle name="Calculation 2 12 3 9" xfId="35241" xr:uid="{2627224C-F426-47A4-A388-970E59E9449F}"/>
    <cellStyle name="Calculation 2 12 4" xfId="735" xr:uid="{00000000-0005-0000-0000-0000D9020000}"/>
    <cellStyle name="Calculation 2 12 4 10" xfId="36334" xr:uid="{17921567-B623-4DD6-8D63-822A02CAA757}"/>
    <cellStyle name="Calculation 2 12 4 2" xfId="21396" xr:uid="{00000000-0005-0000-0000-0000DA020000}"/>
    <cellStyle name="Calculation 2 12 4 2 2" xfId="32758" xr:uid="{1AB62DC1-B74E-4657-914A-C37FE2BA625C}"/>
    <cellStyle name="Calculation 2 12 4 2 2 2" xfId="28606" xr:uid="{4EE8B310-2EE6-4E2C-AE95-5E08B6FCAAA1}"/>
    <cellStyle name="Calculation 2 12 4 2 2 3" xfId="24463" xr:uid="{E5CE8CBA-B727-4BAB-8FBD-BE91DB16E6F9}"/>
    <cellStyle name="Calculation 2 12 4 2 3" xfId="33488" xr:uid="{2E612566-E923-41C7-9529-81005FE70E5A}"/>
    <cellStyle name="Calculation 2 12 4 2 3 2" xfId="35282" xr:uid="{C9FCEACD-E2F4-48C0-8A20-F214DC741E6C}"/>
    <cellStyle name="Calculation 2 12 4 2 3 3" xfId="36983" xr:uid="{473B000C-3191-4C7D-A02A-9754C1543CA1}"/>
    <cellStyle name="Calculation 2 12 4 2 4" xfId="34195" xr:uid="{9C845213-4C26-43C3-929D-67678ABD71A2}"/>
    <cellStyle name="Calculation 2 12 4 2 4 2" xfId="35389" xr:uid="{4A4849CF-AAFD-4951-8EAF-12D409BF39CC}"/>
    <cellStyle name="Calculation 2 12 4 2 4 3" xfId="25232" xr:uid="{C6C13EBB-7191-41B8-AFD7-0AB667884635}"/>
    <cellStyle name="Calculation 2 12 4 2 5" xfId="34802" xr:uid="{C6DF4B3B-AE87-42E8-AA39-F323D9FF21E5}"/>
    <cellStyle name="Calculation 2 12 4 2 5 2" xfId="29722" xr:uid="{DD20E66C-D02F-47A0-B407-30D27E0EA8F3}"/>
    <cellStyle name="Calculation 2 12 4 2 5 3" xfId="25577" xr:uid="{B56ABD5F-4871-4BA4-8C69-468DA6F64E3E}"/>
    <cellStyle name="Calculation 2 12 4 2 6" xfId="35219" xr:uid="{3410A63E-8913-43E4-A827-E56E2F40DE0A}"/>
    <cellStyle name="Calculation 2 12 4 2 6 2" xfId="36309" xr:uid="{CAE63429-DD81-4B45-A036-F89BC99ADA2C}"/>
    <cellStyle name="Calculation 2 12 4 2 6 3" xfId="37388" xr:uid="{82A9008E-A01B-4A56-9A08-77740C062334}"/>
    <cellStyle name="Calculation 2 12 4 2 7" xfId="30797" xr:uid="{4E156A22-9877-4E58-8505-E023D09AE48C}"/>
    <cellStyle name="Calculation 2 12 4 2 8" xfId="26649" xr:uid="{1684C70B-36A3-4AF3-9E78-979204058A0E}"/>
    <cellStyle name="Calculation 2 12 4 2 9" xfId="22509" xr:uid="{E6D0D0CF-7867-4069-A67F-6D0793003477}"/>
    <cellStyle name="Calculation 2 12 4 3" xfId="31085" xr:uid="{197B4990-7BB4-4FD2-8582-CF7BECC1D220}"/>
    <cellStyle name="Calculation 2 12 4 3 2" xfId="26933" xr:uid="{F49B7F7A-1003-4DD1-A605-D1490AE5DF2A}"/>
    <cellStyle name="Calculation 2 12 4 3 3" xfId="22790" xr:uid="{6EF05D2C-295F-46D1-B4BB-6B1763F5053A}"/>
    <cellStyle name="Calculation 2 12 4 4" xfId="31701" xr:uid="{B6B254D3-E19D-4DE7-BD73-5DE239B17936}"/>
    <cellStyle name="Calculation 2 12 4 4 2" xfId="27549" xr:uid="{30A7AD3D-5BF4-47BA-B3B5-F8B883653FD0}"/>
    <cellStyle name="Calculation 2 12 4 4 3" xfId="23406" xr:uid="{74169676-6BDD-416D-9319-4384624B01FA}"/>
    <cellStyle name="Calculation 2 12 4 5" xfId="31001" xr:uid="{E5239895-E88A-4EE9-9880-1AE08E04A9D0}"/>
    <cellStyle name="Calculation 2 12 4 5 2" xfId="26849" xr:uid="{4A60C87B-1E2F-4E4A-837C-4DF39046AFB4}"/>
    <cellStyle name="Calculation 2 12 4 5 3" xfId="22706" xr:uid="{E48532C6-7545-4EED-85D4-EC197F2C972A}"/>
    <cellStyle name="Calculation 2 12 4 6" xfId="30869" xr:uid="{FC02CA95-3736-4575-8636-AA074DBF80B9}"/>
    <cellStyle name="Calculation 2 12 4 6 2" xfId="26717" xr:uid="{549A9F5E-4DFB-491D-9BAE-D03DACBA91E1}"/>
    <cellStyle name="Calculation 2 12 4 6 3" xfId="22574" xr:uid="{72FCB605-3251-4DAF-9A9D-72CE34E0CAC1}"/>
    <cellStyle name="Calculation 2 12 4 7" xfId="31785" xr:uid="{67D2CD31-896B-463F-BAB8-F31D63F12D39}"/>
    <cellStyle name="Calculation 2 12 4 7 2" xfId="27633" xr:uid="{197E1A7B-E41E-4960-9128-8730A1147646}"/>
    <cellStyle name="Calculation 2 12 4 7 3" xfId="23490" xr:uid="{C1565756-E61A-4882-BA2D-2CE6D5864514}"/>
    <cellStyle name="Calculation 2 12 4 8" xfId="21438" xr:uid="{B780E78E-7593-4C62-9BD6-D395EF8A7390}"/>
    <cellStyle name="Calculation 2 12 4 9" xfId="36092" xr:uid="{9C424043-AE5D-45E7-8927-C62DFA6A2AEB}"/>
    <cellStyle name="Calculation 2 12 5" xfId="736" xr:uid="{00000000-0005-0000-0000-0000DB020000}"/>
    <cellStyle name="Calculation 2 12 5 10" xfId="36331" xr:uid="{80606AFC-0FDF-4D9A-B782-165E1EA53DD7}"/>
    <cellStyle name="Calculation 2 12 5 2" xfId="21395" xr:uid="{00000000-0005-0000-0000-0000DC020000}"/>
    <cellStyle name="Calculation 2 12 5 2 2" xfId="32757" xr:uid="{6342D4DF-BD1A-498E-BC2E-AB9B1377A722}"/>
    <cellStyle name="Calculation 2 12 5 2 2 2" xfId="28605" xr:uid="{A9B63184-51D6-43F7-A6D1-E437B5116963}"/>
    <cellStyle name="Calculation 2 12 5 2 2 3" xfId="24462" xr:uid="{80E168E5-ED90-4A0C-B01E-49B6BC394BC6}"/>
    <cellStyle name="Calculation 2 12 5 2 3" xfId="33487" xr:uid="{5DCB0529-40D9-41D8-B039-EA5A45C72A8A}"/>
    <cellStyle name="Calculation 2 12 5 2 3 2" xfId="35801" xr:uid="{1EA60D8E-D8AB-40CE-92E3-C2F257A974AE}"/>
    <cellStyle name="Calculation 2 12 5 2 3 3" xfId="37086" xr:uid="{277EE93C-3213-4E64-AD6C-28D0CC2CC5FD}"/>
    <cellStyle name="Calculation 2 12 5 2 4" xfId="34194" xr:uid="{4933A77B-6851-4062-9B92-1F3023EECC3E}"/>
    <cellStyle name="Calculation 2 12 5 2 4 2" xfId="35756" xr:uid="{96A129D3-E530-4E5C-AF41-3E9259814462}"/>
    <cellStyle name="Calculation 2 12 5 2 4 3" xfId="36421" xr:uid="{05D3E623-9631-44EB-9380-45B924A589A7}"/>
    <cellStyle name="Calculation 2 12 5 2 5" xfId="34801" xr:uid="{DDE03F50-B695-4DBC-8BCC-FBA23F4C7896}"/>
    <cellStyle name="Calculation 2 12 5 2 5 2" xfId="29721" xr:uid="{362837B7-4584-4D4F-A8DD-F3A59163EBB9}"/>
    <cellStyle name="Calculation 2 12 5 2 5 3" xfId="25576" xr:uid="{C6AFDF18-E755-4DE7-AD88-510808511A7A}"/>
    <cellStyle name="Calculation 2 12 5 2 6" xfId="35218" xr:uid="{81605CCD-A287-4D21-9EAD-C5F74E277A44}"/>
    <cellStyle name="Calculation 2 12 5 2 6 2" xfId="36308" xr:uid="{BAEB89A2-1AB6-438D-BD72-F6CE0D98DDB4}"/>
    <cellStyle name="Calculation 2 12 5 2 6 3" xfId="37387" xr:uid="{D37A5985-5181-4814-9873-E9411DAE8B43}"/>
    <cellStyle name="Calculation 2 12 5 2 7" xfId="30796" xr:uid="{45E2922F-A723-4649-8902-251A9B9E4325}"/>
    <cellStyle name="Calculation 2 12 5 2 8" xfId="26648" xr:uid="{7F76FCED-0CA3-4676-B7F2-716000B4A235}"/>
    <cellStyle name="Calculation 2 12 5 2 9" xfId="22508" xr:uid="{1DFB1054-D947-49B6-9C2D-134A192ABCF3}"/>
    <cellStyle name="Calculation 2 12 5 3" xfId="31086" xr:uid="{83FA382C-F527-427C-A67D-8F563CA963A9}"/>
    <cellStyle name="Calculation 2 12 5 3 2" xfId="26934" xr:uid="{BB43E65A-EEB5-4F10-9BD4-E197BDA2CE92}"/>
    <cellStyle name="Calculation 2 12 5 3 3" xfId="22791" xr:uid="{ACADC88A-2543-4AA6-A767-3D8E6E4796DF}"/>
    <cellStyle name="Calculation 2 12 5 4" xfId="31700" xr:uid="{EABA6A02-8AAD-40D4-811D-802520ACF572}"/>
    <cellStyle name="Calculation 2 12 5 4 2" xfId="27548" xr:uid="{95824CA8-4292-4C2D-959B-06905875A06D}"/>
    <cellStyle name="Calculation 2 12 5 4 3" xfId="23405" xr:uid="{91183D71-AE66-4888-A2E7-AEAB35B10AD4}"/>
    <cellStyle name="Calculation 2 12 5 5" xfId="31002" xr:uid="{457B9AD5-40D3-47DD-AE7F-A7A615103E2D}"/>
    <cellStyle name="Calculation 2 12 5 5 2" xfId="26850" xr:uid="{7FB240C5-AB7F-41A9-9D9D-5706EA043C41}"/>
    <cellStyle name="Calculation 2 12 5 5 3" xfId="22707" xr:uid="{C46F8EA6-7B8A-4CDE-AE87-9A6A2F6AA0FB}"/>
    <cellStyle name="Calculation 2 12 5 6" xfId="30871" xr:uid="{DFF7AC5F-A875-4576-A4BA-F43B4136255D}"/>
    <cellStyle name="Calculation 2 12 5 6 2" xfId="26719" xr:uid="{B65BA532-6682-451B-854A-EB2DCAB7FFCF}"/>
    <cellStyle name="Calculation 2 12 5 6 3" xfId="22576" xr:uid="{25D10DE2-F624-47EC-871F-EE1623A2F5EA}"/>
    <cellStyle name="Calculation 2 12 5 7" xfId="31784" xr:uid="{E5F0089E-0E87-4543-BFC5-703CC6F2BD6D}"/>
    <cellStyle name="Calculation 2 12 5 7 2" xfId="27632" xr:uid="{C475E370-0882-4DFD-9576-2104383358BE}"/>
    <cellStyle name="Calculation 2 12 5 7 3" xfId="23489" xr:uid="{711F5850-0020-49C3-8D72-12321F179D48}"/>
    <cellStyle name="Calculation 2 12 5 8" xfId="21439" xr:uid="{32E60012-67A8-4BF0-81D6-C830EF5CA1CD}"/>
    <cellStyle name="Calculation 2 12 5 9" xfId="35240" xr:uid="{2497E0F2-16CD-485E-86BB-FE7FBBA1D73C}"/>
    <cellStyle name="Calculation 2 12 6" xfId="21399" xr:uid="{00000000-0005-0000-0000-0000DD020000}"/>
    <cellStyle name="Calculation 2 12 6 2" xfId="32761" xr:uid="{FB98D546-60CE-4791-815E-B4EFDC86EB80}"/>
    <cellStyle name="Calculation 2 12 6 2 2" xfId="28609" xr:uid="{C1275E3F-8F07-4438-9102-A1724D8F074A}"/>
    <cellStyle name="Calculation 2 12 6 2 3" xfId="24466" xr:uid="{3BCC66F2-09A8-488D-A5A8-1D897671D1FD}"/>
    <cellStyle name="Calculation 2 12 6 3" xfId="33491" xr:uid="{FAB1906A-AEF2-4B4A-9E5E-79E3079BD987}"/>
    <cellStyle name="Calculation 2 12 6 3 2" xfId="35527" xr:uid="{92DF1C08-C415-4600-BCEA-3947BD21A36A}"/>
    <cellStyle name="Calculation 2 12 6 3 3" xfId="36782" xr:uid="{A46B4DE2-B9D0-4F07-96FD-6B9488CFDCB2}"/>
    <cellStyle name="Calculation 2 12 6 4" xfId="34198" xr:uid="{59424F73-7A1A-487F-A34E-FAE93C7DD071}"/>
    <cellStyle name="Calculation 2 12 6 4 2" xfId="35553" xr:uid="{2ED061E0-DEB9-4241-96F0-BD110BD46A9C}"/>
    <cellStyle name="Calculation 2 12 6 4 3" xfId="36553" xr:uid="{18E8BB54-1EE6-4E79-9ACA-36A196E500D1}"/>
    <cellStyle name="Calculation 2 12 6 5" xfId="34805" xr:uid="{94BEF0F4-370D-4420-9FA9-FD6F3A860AF5}"/>
    <cellStyle name="Calculation 2 12 6 5 2" xfId="29725" xr:uid="{804E6598-ABB3-47DD-9141-F194B09FC1DE}"/>
    <cellStyle name="Calculation 2 12 6 5 3" xfId="25580" xr:uid="{3C4F5731-B2CC-43E8-85AF-DEFED5CBF57D}"/>
    <cellStyle name="Calculation 2 12 6 6" xfId="35222" xr:uid="{0288DD75-53C8-45B0-AD4D-AE38120EB75A}"/>
    <cellStyle name="Calculation 2 12 6 6 2" xfId="36312" xr:uid="{15DF80F5-AB9C-46BB-B619-B7BCD5591FDE}"/>
    <cellStyle name="Calculation 2 12 6 6 3" xfId="37391" xr:uid="{E280631B-531D-42DA-85D0-AC6D61CCE06F}"/>
    <cellStyle name="Calculation 2 12 6 7" xfId="30800" xr:uid="{3251038F-2241-4829-964F-D623B6939878}"/>
    <cellStyle name="Calculation 2 12 6 8" xfId="26652" xr:uid="{BE4E032F-4ECC-49D2-AD31-C6C743641893}"/>
    <cellStyle name="Calculation 2 12 6 9" xfId="22512" xr:uid="{6952FD8E-68E2-420F-9AC6-AC7E3433332F}"/>
    <cellStyle name="Calculation 2 12 7" xfId="31082" xr:uid="{F6FC73EC-CA98-43D3-BBC0-70C4FD113528}"/>
    <cellStyle name="Calculation 2 12 7 2" xfId="26930" xr:uid="{8E956631-1FC6-43B0-BFE4-6ED94C3ECBF9}"/>
    <cellStyle name="Calculation 2 12 7 3" xfId="22787" xr:uid="{FB42295B-ED9C-4122-A32C-BB3F40F9B420}"/>
    <cellStyle name="Calculation 2 12 8" xfId="31704" xr:uid="{0B29FACD-6C0E-45EC-806A-D29885619E78}"/>
    <cellStyle name="Calculation 2 12 8 2" xfId="27552" xr:uid="{A2A76AEF-60C5-4D90-B083-3909CD22D882}"/>
    <cellStyle name="Calculation 2 12 8 3" xfId="23409" xr:uid="{4BFBDB16-20A5-46A4-B005-E89101217F0F}"/>
    <cellStyle name="Calculation 2 12 9" xfId="30998" xr:uid="{CDA538C1-3CCA-4D97-B5C9-6A4F245CF4DC}"/>
    <cellStyle name="Calculation 2 12 9 2" xfId="26846" xr:uid="{F461D77B-75E9-4FEF-B14E-C984B249E772}"/>
    <cellStyle name="Calculation 2 12 9 3" xfId="22703" xr:uid="{665D5126-D8AF-447E-B379-C74AFACA06F5}"/>
    <cellStyle name="Calculation 2 13" xfId="737" xr:uid="{00000000-0005-0000-0000-0000DE020000}"/>
    <cellStyle name="Calculation 2 13 10" xfId="31783" xr:uid="{38EF39FB-FB42-4D42-88C3-587BD831B82B}"/>
    <cellStyle name="Calculation 2 13 10 2" xfId="27631" xr:uid="{4D3518F7-32A4-4C61-91C5-316822B3F172}"/>
    <cellStyle name="Calculation 2 13 10 3" xfId="23488" xr:uid="{C6848583-A9E7-484C-BE7D-4F903D0279D5}"/>
    <cellStyle name="Calculation 2 13 11" xfId="21440" xr:uid="{D42A0D69-6745-407E-97DB-AC9514A67880}"/>
    <cellStyle name="Calculation 2 13 12" xfId="35983" xr:uid="{A487CA2E-33DF-4A9B-AE93-F6A67879F838}"/>
    <cellStyle name="Calculation 2 13 13" xfId="37172" xr:uid="{0AD3D120-1242-4FBE-AD59-F6B318DFE2F7}"/>
    <cellStyle name="Calculation 2 13 2" xfId="738" xr:uid="{00000000-0005-0000-0000-0000DF020000}"/>
    <cellStyle name="Calculation 2 13 2 10" xfId="36330" xr:uid="{15ADEEC5-3462-4648-8EA4-486718E6D4A4}"/>
    <cellStyle name="Calculation 2 13 2 2" xfId="21393" xr:uid="{00000000-0005-0000-0000-0000E0020000}"/>
    <cellStyle name="Calculation 2 13 2 2 2" xfId="32755" xr:uid="{A96DB8A4-9BE3-4A31-8448-50484C37BDBA}"/>
    <cellStyle name="Calculation 2 13 2 2 2 2" xfId="28603" xr:uid="{9EB962E3-3F38-460F-B428-F496CBC2D5E8}"/>
    <cellStyle name="Calculation 2 13 2 2 2 3" xfId="24460" xr:uid="{A1F0EBE3-2980-4950-B69F-CADF62FC6D39}"/>
    <cellStyle name="Calculation 2 13 2 2 3" xfId="33485" xr:uid="{B2C4616B-0CCC-4398-B5BE-874B2D49A939}"/>
    <cellStyle name="Calculation 2 13 2 2 3 2" xfId="36006" xr:uid="{47002D08-116A-4D9E-AF58-217B2533064B}"/>
    <cellStyle name="Calculation 2 13 2 2 3 3" xfId="37276" xr:uid="{898EEBDF-F6CA-4734-A578-76E29E29662D}"/>
    <cellStyle name="Calculation 2 13 2 2 4" xfId="34192" xr:uid="{6CCA2CC7-49C9-4ED8-BC88-70D42792B14D}"/>
    <cellStyle name="Calculation 2 13 2 2 4 2" xfId="35337" xr:uid="{1E4113E0-82D0-4A15-A259-B183A827216C}"/>
    <cellStyle name="Calculation 2 13 2 2 4 3" xfId="37038" xr:uid="{66141FCA-DE32-4ADD-844F-C27B7A70EAD3}"/>
    <cellStyle name="Calculation 2 13 2 2 5" xfId="34799" xr:uid="{D525442B-195F-463C-9599-4CC17D7E4438}"/>
    <cellStyle name="Calculation 2 13 2 2 5 2" xfId="29719" xr:uid="{9C73D9D1-C279-409F-9D00-50E4B91B340F}"/>
    <cellStyle name="Calculation 2 13 2 2 5 3" xfId="25574" xr:uid="{FA2583B0-BE3B-4CC4-97FE-21B65C9CCA44}"/>
    <cellStyle name="Calculation 2 13 2 2 6" xfId="35216" xr:uid="{471DB8B7-386A-4F28-9DD6-4EDEB0F6AC40}"/>
    <cellStyle name="Calculation 2 13 2 2 6 2" xfId="36306" xr:uid="{FB43BAAA-F756-4BB2-AC94-BA3E8B980E62}"/>
    <cellStyle name="Calculation 2 13 2 2 6 3" xfId="37385" xr:uid="{A29FBD65-31C3-4F46-A440-1F8AD19F14E3}"/>
    <cellStyle name="Calculation 2 13 2 2 7" xfId="30794" xr:uid="{826A7047-58F3-4D73-BD34-FC9FD1CF4DFA}"/>
    <cellStyle name="Calculation 2 13 2 2 8" xfId="26646" xr:uid="{A7EA6AEA-4E6A-4CCD-ADDB-31552D1E83EB}"/>
    <cellStyle name="Calculation 2 13 2 2 9" xfId="22506" xr:uid="{680F6CB8-D00F-407A-A610-0D822F6ED2B2}"/>
    <cellStyle name="Calculation 2 13 2 3" xfId="31088" xr:uid="{98446834-3227-42FB-ABDE-4504941E8EB0}"/>
    <cellStyle name="Calculation 2 13 2 3 2" xfId="26936" xr:uid="{1698A48A-0C5D-407C-8612-93F741DAF014}"/>
    <cellStyle name="Calculation 2 13 2 3 3" xfId="22793" xr:uid="{FCDF41A2-4955-44D0-8742-0E2B6694C482}"/>
    <cellStyle name="Calculation 2 13 2 4" xfId="31698" xr:uid="{25A081F3-3E40-42D9-985D-F9FE6A615457}"/>
    <cellStyle name="Calculation 2 13 2 4 2" xfId="27546" xr:uid="{E3E8EF49-A0B2-4498-B0C9-42B1DB6E8CC2}"/>
    <cellStyle name="Calculation 2 13 2 4 3" xfId="23403" xr:uid="{68CB7390-A31B-48E0-811D-2D048A32EE5B}"/>
    <cellStyle name="Calculation 2 13 2 5" xfId="31004" xr:uid="{46956FBB-870D-474D-93E6-E912DEF68B2F}"/>
    <cellStyle name="Calculation 2 13 2 5 2" xfId="26852" xr:uid="{35411EED-C1AA-4598-9B6E-7EEB1137A116}"/>
    <cellStyle name="Calculation 2 13 2 5 3" xfId="22709" xr:uid="{0D316A34-7792-4C3C-ACD0-CA9796EE8BBC}"/>
    <cellStyle name="Calculation 2 13 2 6" xfId="30875" xr:uid="{D34C109B-305B-4C04-A0E3-C5ECB0BEF9D8}"/>
    <cellStyle name="Calculation 2 13 2 6 2" xfId="26723" xr:uid="{244C940A-9946-4C08-8870-7005A6A1F0A4}"/>
    <cellStyle name="Calculation 2 13 2 6 3" xfId="22580" xr:uid="{3FCCB762-A6F0-48E5-AB49-6B2C700056E9}"/>
    <cellStyle name="Calculation 2 13 2 7" xfId="31782" xr:uid="{B1657357-D0AF-4E47-B969-7B625AE71FCB}"/>
    <cellStyle name="Calculation 2 13 2 7 2" xfId="27630" xr:uid="{333A3DF7-7A17-4F8A-A0C7-2C23A8186ADD}"/>
    <cellStyle name="Calculation 2 13 2 7 3" xfId="23487" xr:uid="{D5F422B2-9093-41F9-920E-001D8A559F39}"/>
    <cellStyle name="Calculation 2 13 2 8" xfId="21441" xr:uid="{1BE64D4D-9CC8-40F1-B3A5-3F3778019E03}"/>
    <cellStyle name="Calculation 2 13 2 9" xfId="35990" xr:uid="{A46C6D29-C06D-4902-9CDB-7F306884B35C}"/>
    <cellStyle name="Calculation 2 13 3" xfId="739" xr:uid="{00000000-0005-0000-0000-0000E1020000}"/>
    <cellStyle name="Calculation 2 13 3 10" xfId="37066" xr:uid="{EEDA538B-D611-4BAD-90E9-2C19605282A7}"/>
    <cellStyle name="Calculation 2 13 3 2" xfId="21392" xr:uid="{00000000-0005-0000-0000-0000E2020000}"/>
    <cellStyle name="Calculation 2 13 3 2 2" xfId="32754" xr:uid="{A6E14DD4-5ED2-4249-A435-D658F5C17C44}"/>
    <cellStyle name="Calculation 2 13 3 2 2 2" xfId="28602" xr:uid="{A3D5A163-AD2B-486C-A3A0-B711EFDFFAD2}"/>
    <cellStyle name="Calculation 2 13 3 2 2 3" xfId="24459" xr:uid="{80D01A4E-B08A-4ED6-A508-0F00251E66F7}"/>
    <cellStyle name="Calculation 2 13 3 2 3" xfId="33484" xr:uid="{3B1C8856-3141-4ADB-BDC0-D2079EF3EC90}"/>
    <cellStyle name="Calculation 2 13 3 2 3 2" xfId="36104" xr:uid="{D91669EC-058A-4E04-9399-4B818FA016E5}"/>
    <cellStyle name="Calculation 2 13 3 2 3 3" xfId="36693" xr:uid="{07DE9BA2-0986-41AB-832B-588D708969AA}"/>
    <cellStyle name="Calculation 2 13 3 2 4" xfId="34191" xr:uid="{3666AF1F-2A82-4718-A28E-3A7D03166539}"/>
    <cellStyle name="Calculation 2 13 3 2 4 2" xfId="35856" xr:uid="{1E86D2DB-5F5A-473E-B1C3-72037FBB75E7}"/>
    <cellStyle name="Calculation 2 13 3 2 4 3" xfId="37141" xr:uid="{761A9A31-E11B-42D9-AFF4-9B5AAF4A4C73}"/>
    <cellStyle name="Calculation 2 13 3 2 5" xfId="34798" xr:uid="{BBD19C64-9D8D-4326-8814-C767A56CA145}"/>
    <cellStyle name="Calculation 2 13 3 2 5 2" xfId="29718" xr:uid="{741AE403-9B00-4C66-98DD-0EBCC8DD6165}"/>
    <cellStyle name="Calculation 2 13 3 2 5 3" xfId="25573" xr:uid="{687C8A2A-B559-4954-8A11-68EEDAF31AE0}"/>
    <cellStyle name="Calculation 2 13 3 2 6" xfId="35215" xr:uid="{82B6373C-0228-4EC2-B813-E61B7C338057}"/>
    <cellStyle name="Calculation 2 13 3 2 6 2" xfId="36305" xr:uid="{2E92F3C1-60A1-4688-A317-B818B089D784}"/>
    <cellStyle name="Calculation 2 13 3 2 6 3" xfId="37384" xr:uid="{1EB0EE43-9917-4216-9E82-0B642460E1BB}"/>
    <cellStyle name="Calculation 2 13 3 2 7" xfId="30793" xr:uid="{4EE23A1E-BE38-4585-9F58-3718DE3F7BB7}"/>
    <cellStyle name="Calculation 2 13 3 2 8" xfId="26645" xr:uid="{7F76B729-AA09-4871-A08F-D4457180A95D}"/>
    <cellStyle name="Calculation 2 13 3 2 9" xfId="22505" xr:uid="{0381E31E-7D1E-46BF-A3B2-185E10D8050D}"/>
    <cellStyle name="Calculation 2 13 3 3" xfId="31089" xr:uid="{C4FB6A97-644D-4B08-B808-44F2450FCD7E}"/>
    <cellStyle name="Calculation 2 13 3 3 2" xfId="26937" xr:uid="{9C0DD9C8-FCFA-4A0C-8016-AD4B54A76142}"/>
    <cellStyle name="Calculation 2 13 3 3 3" xfId="22794" xr:uid="{CB21949E-A0D1-4C87-B196-DB1694D06225}"/>
    <cellStyle name="Calculation 2 13 3 4" xfId="31697" xr:uid="{53C49B5B-EB66-4ED8-B376-4515F5006B80}"/>
    <cellStyle name="Calculation 2 13 3 4 2" xfId="27545" xr:uid="{E1BAEA7B-2538-4D48-A0AD-524741626494}"/>
    <cellStyle name="Calculation 2 13 3 4 3" xfId="23402" xr:uid="{7FB1B7E0-B0CD-4FE9-92C4-1C77CD394CB2}"/>
    <cellStyle name="Calculation 2 13 3 5" xfId="31005" xr:uid="{98C9EE64-9FAA-41FF-81FA-B5CDB0360841}"/>
    <cellStyle name="Calculation 2 13 3 5 2" xfId="26853" xr:uid="{FF6083A0-6967-4BC5-8635-6F16F1C45760}"/>
    <cellStyle name="Calculation 2 13 3 5 3" xfId="22710" xr:uid="{899F437C-0814-4117-8491-3D0CEC878A68}"/>
    <cellStyle name="Calculation 2 13 3 6" xfId="30876" xr:uid="{C61E9EE2-252E-4889-89A5-C4CC123D1054}"/>
    <cellStyle name="Calculation 2 13 3 6 2" xfId="26724" xr:uid="{7B81A11C-98E7-40FB-AEDF-2A1B50CB9F4A}"/>
    <cellStyle name="Calculation 2 13 3 6 3" xfId="22581" xr:uid="{AEF21393-8E54-4845-A8C7-C6C785A83A94}"/>
    <cellStyle name="Calculation 2 13 3 7" xfId="31781" xr:uid="{CCC04D8C-370D-440F-A748-D17466024B1F}"/>
    <cellStyle name="Calculation 2 13 3 7 2" xfId="27629" xr:uid="{CF5D3A10-795B-4A94-AFFD-8D895F17C280}"/>
    <cellStyle name="Calculation 2 13 3 7 3" xfId="23486" xr:uid="{80AD01DE-179A-4EC5-A03F-518F4E515B6C}"/>
    <cellStyle name="Calculation 2 13 3 8" xfId="21442" xr:uid="{02CC2F66-5A97-4C6D-B5C9-54FE1D7D960F}"/>
    <cellStyle name="Calculation 2 13 3 9" xfId="35885" xr:uid="{E2E1CF55-23A6-41BE-8BFF-B5BF5B71F720}"/>
    <cellStyle name="Calculation 2 13 4" xfId="740" xr:uid="{00000000-0005-0000-0000-0000E3020000}"/>
    <cellStyle name="Calculation 2 13 4 10" xfId="37073" xr:uid="{2AC46BEC-CDF2-4550-9F2B-B2C63F830A13}"/>
    <cellStyle name="Calculation 2 13 4 2" xfId="21391" xr:uid="{00000000-0005-0000-0000-0000E4020000}"/>
    <cellStyle name="Calculation 2 13 4 2 2" xfId="32753" xr:uid="{72F975CA-1081-4D91-86E1-3AA8BE96757A}"/>
    <cellStyle name="Calculation 2 13 4 2 2 2" xfId="28601" xr:uid="{67179491-BCB4-4296-964C-53AD6120A445}"/>
    <cellStyle name="Calculation 2 13 4 2 2 3" xfId="24458" xr:uid="{EB0D8C20-8739-44B9-AAB6-C70325BA9635}"/>
    <cellStyle name="Calculation 2 13 4 2 3" xfId="33483" xr:uid="{D2562283-A7FC-4D04-A622-9494CA20CF58}"/>
    <cellStyle name="Calculation 2 13 4 2 3 2" xfId="36195" xr:uid="{79306233-BAC6-4BC6-BDF5-3A5751566D10}"/>
    <cellStyle name="Calculation 2 13 4 2 3 3" xfId="36700" xr:uid="{7CB46A5E-199B-4789-92F3-D6302932CC16}"/>
    <cellStyle name="Calculation 2 13 4 2 4" xfId="34190" xr:uid="{02F7B7A0-B1A9-4B38-A16B-4C8618CAD839}"/>
    <cellStyle name="Calculation 2 13 4 2 4 2" xfId="35955" xr:uid="{C67295A8-11AA-44B6-9752-514501F919CD}"/>
    <cellStyle name="Calculation 2 13 4 2 4 3" xfId="37239" xr:uid="{35B60A6B-F185-46BD-A870-6A9DFA6BB82F}"/>
    <cellStyle name="Calculation 2 13 4 2 5" xfId="34797" xr:uid="{A3BFD433-560D-4A75-865A-039C4115BFDA}"/>
    <cellStyle name="Calculation 2 13 4 2 5 2" xfId="29717" xr:uid="{455C002A-6E8F-450F-8950-B40D4AFEF993}"/>
    <cellStyle name="Calculation 2 13 4 2 5 3" xfId="25572" xr:uid="{C9E9C9F3-D2FF-42BB-AE2A-0E44155B3DA6}"/>
    <cellStyle name="Calculation 2 13 4 2 6" xfId="35214" xr:uid="{996E3420-B922-492B-A8A1-5A3DCFCE32C9}"/>
    <cellStyle name="Calculation 2 13 4 2 6 2" xfId="36304" xr:uid="{135DDC8A-8ED2-42F1-809F-AACF5A7215F9}"/>
    <cellStyle name="Calculation 2 13 4 2 6 3" xfId="37383" xr:uid="{396638A9-CC6E-40F6-A4AB-EFA1BB52CF68}"/>
    <cellStyle name="Calculation 2 13 4 2 7" xfId="30792" xr:uid="{5F535393-96FB-4E0C-85B8-39BA6DDB380C}"/>
    <cellStyle name="Calculation 2 13 4 2 8" xfId="26644" xr:uid="{D4ADD9FC-AF72-4EC5-A5AE-433CA5EDDB7D}"/>
    <cellStyle name="Calculation 2 13 4 2 9" xfId="22504" xr:uid="{6EE71461-FAF9-4F6E-B47D-9E68D2B34D47}"/>
    <cellStyle name="Calculation 2 13 4 3" xfId="31090" xr:uid="{D4EE83F6-66E5-4F4E-A7AD-6745A280E71D}"/>
    <cellStyle name="Calculation 2 13 4 3 2" xfId="26938" xr:uid="{0FDDB425-DF3A-4090-A9F0-010CB3446EC7}"/>
    <cellStyle name="Calculation 2 13 4 3 3" xfId="22795" xr:uid="{06E8772C-E35A-44D4-B135-BED9999BC086}"/>
    <cellStyle name="Calculation 2 13 4 4" xfId="31696" xr:uid="{9480831B-F7B8-4157-A15C-2277F21DC09B}"/>
    <cellStyle name="Calculation 2 13 4 4 2" xfId="27544" xr:uid="{875D2E5C-1332-4163-8865-0876FC944746}"/>
    <cellStyle name="Calculation 2 13 4 4 3" xfId="23401" xr:uid="{D787D3EC-07BE-455A-AB9E-AFDF8F25DC1D}"/>
    <cellStyle name="Calculation 2 13 4 5" xfId="31006" xr:uid="{7D54C8CC-71A4-41D4-83FF-BB567D84ECA5}"/>
    <cellStyle name="Calculation 2 13 4 5 2" xfId="26854" xr:uid="{69A492C6-7962-4A0E-A282-5AE74A9CD2CD}"/>
    <cellStyle name="Calculation 2 13 4 5 3" xfId="22711" xr:uid="{964B6859-561F-467D-8093-5C92F83B8356}"/>
    <cellStyle name="Calculation 2 13 4 6" xfId="30881" xr:uid="{7534E37A-5D22-4B95-B704-64204738F694}"/>
    <cellStyle name="Calculation 2 13 4 6 2" xfId="26729" xr:uid="{801C3FF9-9190-4487-8001-B8FAF4A17C1A}"/>
    <cellStyle name="Calculation 2 13 4 6 3" xfId="22586" xr:uid="{597AA8D3-182F-4EBE-BD0D-C40AB3758C96}"/>
    <cellStyle name="Calculation 2 13 4 7" xfId="31780" xr:uid="{B4DC8D31-71BD-4566-9261-E50D5D6E53EB}"/>
    <cellStyle name="Calculation 2 13 4 7 2" xfId="27628" xr:uid="{0AEF2E64-856A-4079-9E34-F38CE296876A}"/>
    <cellStyle name="Calculation 2 13 4 7 3" xfId="23485" xr:uid="{0FF33457-8BF2-494F-AC50-7D225D151F54}"/>
    <cellStyle name="Calculation 2 13 4 8" xfId="21443" xr:uid="{447017D4-5B8C-4B5D-81AE-3B8601EBACB9}"/>
    <cellStyle name="Calculation 2 13 4 9" xfId="35784" xr:uid="{A75749AE-E515-4843-A63E-37659B1CB016}"/>
    <cellStyle name="Calculation 2 13 5" xfId="21394" xr:uid="{00000000-0005-0000-0000-0000E5020000}"/>
    <cellStyle name="Calculation 2 13 5 2" xfId="32756" xr:uid="{0EB67A66-3724-4449-B1CB-22CFF5A26019}"/>
    <cellStyle name="Calculation 2 13 5 2 2" xfId="28604" xr:uid="{BDA07AED-3FD4-4D20-8FD0-0154245F4A0D}"/>
    <cellStyle name="Calculation 2 13 5 2 3" xfId="24461" xr:uid="{CC96040D-9082-466F-A555-4D75FD45155A}"/>
    <cellStyle name="Calculation 2 13 5 3" xfId="33486" xr:uid="{06E18AF9-DEAC-47EA-A454-58BABFABB906}"/>
    <cellStyle name="Calculation 2 13 5 3 2" xfId="35900" xr:uid="{FE74E53D-7100-4D6C-8921-D79C34FD1631}"/>
    <cellStyle name="Calculation 2 13 5 3 3" xfId="37184" xr:uid="{675309FD-563A-43E3-8F4C-AED64979BE23}"/>
    <cellStyle name="Calculation 2 13 5 4" xfId="34193" xr:uid="{8AE36166-5F53-47F0-B1D7-F6BB90A4313A}"/>
    <cellStyle name="Calculation 2 13 5 4 2" xfId="29375" xr:uid="{EAF42E52-FD77-414D-B2F5-BCD88AFB009D}"/>
    <cellStyle name="Calculation 2 13 5 4 3" xfId="36940" xr:uid="{C1EEBB47-5F0A-47D1-84B4-0ECF69059C00}"/>
    <cellStyle name="Calculation 2 13 5 5" xfId="34800" xr:uid="{97D890D6-2D78-45CE-953B-75FE6206A5BF}"/>
    <cellStyle name="Calculation 2 13 5 5 2" xfId="29720" xr:uid="{90B5F58A-E30C-44A6-8FC4-20F63AA1EDDC}"/>
    <cellStyle name="Calculation 2 13 5 5 3" xfId="25575" xr:uid="{DD2FB277-D47F-4D9C-BB12-1F13E35A0C3A}"/>
    <cellStyle name="Calculation 2 13 5 6" xfId="35217" xr:uid="{1EB479BD-0A47-4AC1-8AC9-BA5A5921AC08}"/>
    <cellStyle name="Calculation 2 13 5 6 2" xfId="36307" xr:uid="{6F3A5F90-608C-4B38-8892-67A5460577E3}"/>
    <cellStyle name="Calculation 2 13 5 6 3" xfId="37386" xr:uid="{DC41CA1D-6440-4F07-B64D-37AAD7825527}"/>
    <cellStyle name="Calculation 2 13 5 7" xfId="30795" xr:uid="{76AD6308-55D2-4064-907F-401D491EA912}"/>
    <cellStyle name="Calculation 2 13 5 8" xfId="26647" xr:uid="{6D7F4917-7F20-4BEF-AFE0-CE4420736287}"/>
    <cellStyle name="Calculation 2 13 5 9" xfId="22507" xr:uid="{432E33AF-A2DE-48C6-A2F4-B60A4EACC7EE}"/>
    <cellStyle name="Calculation 2 13 6" xfId="31087" xr:uid="{410169A9-806C-4C10-84B7-39C93441549A}"/>
    <cellStyle name="Calculation 2 13 6 2" xfId="26935" xr:uid="{1133969D-6C28-4872-A5A8-868672AB8EB5}"/>
    <cellStyle name="Calculation 2 13 6 3" xfId="22792" xr:uid="{A58521C6-85DF-4112-A0DE-051449CCD9D7}"/>
    <cellStyle name="Calculation 2 13 7" xfId="31699" xr:uid="{C392E62B-E5D0-48ED-A917-0F20C04D55E6}"/>
    <cellStyle name="Calculation 2 13 7 2" xfId="27547" xr:uid="{417FEF6B-F061-41B6-9EBB-49528B783633}"/>
    <cellStyle name="Calculation 2 13 7 3" xfId="23404" xr:uid="{39286E79-AB9F-47D0-9D92-A00D344C0C8A}"/>
    <cellStyle name="Calculation 2 13 8" xfId="31003" xr:uid="{DA4CCCE0-32D7-40CD-AE95-9CD9F738A877}"/>
    <cellStyle name="Calculation 2 13 8 2" xfId="26851" xr:uid="{1485E5AE-43D4-4CC6-A769-76B3116AF12A}"/>
    <cellStyle name="Calculation 2 13 8 3" xfId="22708" xr:uid="{FD7BC296-0AE6-40A6-868E-44FA8B2C54C5}"/>
    <cellStyle name="Calculation 2 13 9" xfId="30873" xr:uid="{D8BA21C3-7534-47AD-B1D0-17B65378A89B}"/>
    <cellStyle name="Calculation 2 13 9 2" xfId="26721" xr:uid="{8D647DBC-4AB5-4A02-A823-6FAA900A8067}"/>
    <cellStyle name="Calculation 2 13 9 3" xfId="22578" xr:uid="{CE7DD21B-A2D8-4A9A-A693-DA5B7833FB96}"/>
    <cellStyle name="Calculation 2 14" xfId="741" xr:uid="{00000000-0005-0000-0000-0000E6020000}"/>
    <cellStyle name="Calculation 2 14 10" xfId="36968" xr:uid="{4BE5C9CE-357D-4B80-B3A4-31491BE73A43}"/>
    <cellStyle name="Calculation 2 14 2" xfId="21390" xr:uid="{00000000-0005-0000-0000-0000E7020000}"/>
    <cellStyle name="Calculation 2 14 2 2" xfId="32752" xr:uid="{1956DAF8-B79F-4757-AB0A-E52F534AC258}"/>
    <cellStyle name="Calculation 2 14 2 2 2" xfId="28600" xr:uid="{B581C78B-B3C2-484A-A777-85DF5AA56C37}"/>
    <cellStyle name="Calculation 2 14 2 2 3" xfId="24457" xr:uid="{2A8D76A7-D044-4764-8919-6D2B1CE22AB9}"/>
    <cellStyle name="Calculation 2 14 2 3" xfId="33482" xr:uid="{4EEC1041-B13B-4E20-8700-AD7A27C847B4}"/>
    <cellStyle name="Calculation 2 14 2 3 2" xfId="35609" xr:uid="{EB295804-201F-4A4B-8A78-FA5B50F9B661}"/>
    <cellStyle name="Calculation 2 14 2 3 3" xfId="36609" xr:uid="{99CBE171-24FC-4EC5-A4AB-CE08B091EEBB}"/>
    <cellStyle name="Calculation 2 14 2 4" xfId="34189" xr:uid="{18432AFF-16DB-418C-928E-65466DD4EA2F}"/>
    <cellStyle name="Calculation 2 14 2 4 2" xfId="36061" xr:uid="{2231276B-D309-48C9-ACBE-BFF4777460F4}"/>
    <cellStyle name="Calculation 2 14 2 4 3" xfId="37331" xr:uid="{ED957C5C-EF40-4A24-BD09-0802FFBA1375}"/>
    <cellStyle name="Calculation 2 14 2 5" xfId="34796" xr:uid="{434837DB-7324-4089-94D0-D00700109C93}"/>
    <cellStyle name="Calculation 2 14 2 5 2" xfId="29716" xr:uid="{E14838EF-EA05-422F-962B-B6C75E01E6CE}"/>
    <cellStyle name="Calculation 2 14 2 5 3" xfId="25571" xr:uid="{2A7AB908-5B8E-4642-BF5D-F21A03379E15}"/>
    <cellStyle name="Calculation 2 14 2 6" xfId="35213" xr:uid="{3751DB65-530C-4A15-B77E-2C9901564607}"/>
    <cellStyle name="Calculation 2 14 2 6 2" xfId="36303" xr:uid="{557A48CE-41B1-44B4-9820-019436960CE2}"/>
    <cellStyle name="Calculation 2 14 2 6 3" xfId="37382" xr:uid="{15ACA522-E71B-43D2-897E-61ECD4CDCCA1}"/>
    <cellStyle name="Calculation 2 14 2 7" xfId="30791" xr:uid="{356C73DB-F134-4CE5-A528-70EB0925CC88}"/>
    <cellStyle name="Calculation 2 14 2 8" xfId="26643" xr:uid="{3F2B360D-5CEA-423F-84D0-E3491D32CCA4}"/>
    <cellStyle name="Calculation 2 14 2 9" xfId="22503" xr:uid="{47F55EB2-7020-405B-95FB-A175DD3EAEB9}"/>
    <cellStyle name="Calculation 2 14 3" xfId="31091" xr:uid="{79DD0F6B-A270-48E0-A017-2B4C4D236C7E}"/>
    <cellStyle name="Calculation 2 14 3 2" xfId="26939" xr:uid="{AA2FFA9E-2CED-42DA-9D82-14C7FAD8A6B2}"/>
    <cellStyle name="Calculation 2 14 3 3" xfId="22796" xr:uid="{F040A2FE-C50E-43FF-AAE2-6738ADD4316C}"/>
    <cellStyle name="Calculation 2 14 4" xfId="31695" xr:uid="{86F24821-F719-47BF-B58C-B36642DC9462}"/>
    <cellStyle name="Calculation 2 14 4 2" xfId="27543" xr:uid="{7045B291-DFE4-44FC-92C2-FFE6D42A91AD}"/>
    <cellStyle name="Calculation 2 14 4 3" xfId="23400" xr:uid="{12C80D71-9F27-41F8-ADED-C1C429962FA7}"/>
    <cellStyle name="Calculation 2 14 5" xfId="31007" xr:uid="{CD4CF5E7-93EC-4E74-9055-2951F52C2F22}"/>
    <cellStyle name="Calculation 2 14 5 2" xfId="26855" xr:uid="{B86AB293-876D-469D-9CC6-7956C48D82A4}"/>
    <cellStyle name="Calculation 2 14 5 3" xfId="22712" xr:uid="{F6C2F0EF-6451-4AAD-9E62-19A1C2E6F5F0}"/>
    <cellStyle name="Calculation 2 14 6" xfId="30898" xr:uid="{5901B6B0-CD06-4BB2-A31F-8E2803B66947}"/>
    <cellStyle name="Calculation 2 14 6 2" xfId="26746" xr:uid="{A1EFCD45-6D00-431B-AEAA-BCD3ADC9F865}"/>
    <cellStyle name="Calculation 2 14 6 3" xfId="22603" xr:uid="{F7AC09C5-A524-4DED-B963-673F944848AC}"/>
    <cellStyle name="Calculation 2 14 7" xfId="31779" xr:uid="{B14E514F-A2C6-4FCA-A776-2AB0EFA57D37}"/>
    <cellStyle name="Calculation 2 14 7 2" xfId="27627" xr:uid="{80E7FF16-9640-4945-86B3-3407DD290104}"/>
    <cellStyle name="Calculation 2 14 7 3" xfId="23484" xr:uid="{1FD0969C-2224-46BB-95F4-3992E0D63DC8}"/>
    <cellStyle name="Calculation 2 14 8" xfId="21444" xr:uid="{F7A984A7-E490-453F-A6EE-FDBC99DC7C12}"/>
    <cellStyle name="Calculation 2 14 9" xfId="36189" xr:uid="{BE85E9FD-45C3-4EF1-AA76-D14C51E7F612}"/>
    <cellStyle name="Calculation 2 15" xfId="742" xr:uid="{00000000-0005-0000-0000-0000E8020000}"/>
    <cellStyle name="Calculation 2 15 10" xfId="36868" xr:uid="{76DCA1F3-4FFF-466F-849C-6856E9F67297}"/>
    <cellStyle name="Calculation 2 15 2" xfId="21389" xr:uid="{00000000-0005-0000-0000-0000E9020000}"/>
    <cellStyle name="Calculation 2 15 2 2" xfId="32751" xr:uid="{17B2629F-BB85-4FFB-BF74-3D7FE7A60C57}"/>
    <cellStyle name="Calculation 2 15 2 2 2" xfId="28599" xr:uid="{399F7FC8-941F-431F-B6DC-EBEE1CA43BF6}"/>
    <cellStyle name="Calculation 2 15 2 2 3" xfId="24456" xr:uid="{9C2CB64D-7B00-4E44-A28F-A167D677217A}"/>
    <cellStyle name="Calculation 2 15 2 3" xfId="33481" xr:uid="{49D4E04D-C3C4-4B2B-A396-55481FAE97DD}"/>
    <cellStyle name="Calculation 2 15 2 3 2" xfId="35616" xr:uid="{3B28A45E-EC37-469D-ABDA-5D7ABE29542D}"/>
    <cellStyle name="Calculation 2 15 2 3 3" xfId="36525" xr:uid="{590A5D29-9E88-45F1-A708-7C78E2538ECA}"/>
    <cellStyle name="Calculation 2 15 2 4" xfId="34188" xr:uid="{C0AB0FB7-CD05-4EB2-94A5-B02B1C7DEEDD}"/>
    <cellStyle name="Calculation 2 15 2 4 2" xfId="36159" xr:uid="{64369195-3643-44BF-81A7-7690FF080774}"/>
    <cellStyle name="Calculation 2 15 2 4 3" xfId="36638" xr:uid="{DFAAFBC8-59A4-4FAB-AD43-1C837FF9078D}"/>
    <cellStyle name="Calculation 2 15 2 5" xfId="34795" xr:uid="{657B6CFA-D8FD-4818-86B3-5C967C36E461}"/>
    <cellStyle name="Calculation 2 15 2 5 2" xfId="29715" xr:uid="{F71C9F66-13FE-44E3-B3DB-F0176229729A}"/>
    <cellStyle name="Calculation 2 15 2 5 3" xfId="25570" xr:uid="{268FCC6D-5EF7-441D-ACCE-8C34BEB459E5}"/>
    <cellStyle name="Calculation 2 15 2 6" xfId="35212" xr:uid="{33A28C9C-C80F-4601-B39B-DD394A1E6E38}"/>
    <cellStyle name="Calculation 2 15 2 6 2" xfId="36302" xr:uid="{D17C6289-D916-401D-A65A-ABD84D89CB9B}"/>
    <cellStyle name="Calculation 2 15 2 6 3" xfId="37381" xr:uid="{0C91AF57-F189-4DCE-BFE0-E39C7A45752A}"/>
    <cellStyle name="Calculation 2 15 2 7" xfId="30790" xr:uid="{815E0858-B621-427E-AD45-064854A541F9}"/>
    <cellStyle name="Calculation 2 15 2 8" xfId="26642" xr:uid="{BBB96799-FA26-49CF-B3C4-3AC00BA24F65}"/>
    <cellStyle name="Calculation 2 15 2 9" xfId="22502" xr:uid="{B0ACE4AC-B85F-4C5B-B3CE-679EB88A787B}"/>
    <cellStyle name="Calculation 2 15 3" xfId="31092" xr:uid="{776FAC19-C06D-4FE5-A2BC-580D01335451}"/>
    <cellStyle name="Calculation 2 15 3 2" xfId="26940" xr:uid="{D5DFA399-9C70-45CB-9E6E-493891AA9BC2}"/>
    <cellStyle name="Calculation 2 15 3 3" xfId="22797" xr:uid="{91E3D506-F8AA-4739-9B30-75310C86CFCF}"/>
    <cellStyle name="Calculation 2 15 4" xfId="31694" xr:uid="{90FC06A6-B6F7-4D2D-AD06-C6F4644F9465}"/>
    <cellStyle name="Calculation 2 15 4 2" xfId="27542" xr:uid="{D015AAB2-72E2-46ED-8CD6-E1F37CA34D81}"/>
    <cellStyle name="Calculation 2 15 4 3" xfId="23399" xr:uid="{5447F9D6-E7D1-473B-A66F-00EB895A2F6D}"/>
    <cellStyle name="Calculation 2 15 5" xfId="31008" xr:uid="{C626DBCE-01BC-4160-9E61-CEF39F25AB99}"/>
    <cellStyle name="Calculation 2 15 5 2" xfId="26856" xr:uid="{010C0DF6-2ABD-4D61-92D7-9EA51B5F6DAC}"/>
    <cellStyle name="Calculation 2 15 5 3" xfId="22713" xr:uid="{733D4C3E-A885-41DE-94D2-9642F85E8B31}"/>
    <cellStyle name="Calculation 2 15 6" xfId="30909" xr:uid="{CA00ED6F-09C7-424F-9673-7BF64DA07461}"/>
    <cellStyle name="Calculation 2 15 6 2" xfId="26757" xr:uid="{D52DAF9B-F24A-48FF-84CF-F80079A5954D}"/>
    <cellStyle name="Calculation 2 15 6 3" xfId="22614" xr:uid="{635DF845-C407-4864-BF1A-D03A713EB65D}"/>
    <cellStyle name="Calculation 2 15 7" xfId="31778" xr:uid="{9BE82C2E-073C-4C0B-9B33-4F141A576F5C}"/>
    <cellStyle name="Calculation 2 15 7 2" xfId="27626" xr:uid="{658CC9FF-C7CC-42E7-B1A1-5CCD001AD85A}"/>
    <cellStyle name="Calculation 2 15 7 3" xfId="23483" xr:uid="{30896006-8847-4750-8C22-4B000F6C4089}"/>
    <cellStyle name="Calculation 2 15 8" xfId="21445" xr:uid="{71F4FE2E-3FDC-41D5-A284-0A05A847A5C0}"/>
    <cellStyle name="Calculation 2 15 9" xfId="36097" xr:uid="{5624520A-3AA6-4F1D-ADA9-57B08A257BDE}"/>
    <cellStyle name="Calculation 2 16" xfId="743" xr:uid="{00000000-0005-0000-0000-0000EA020000}"/>
    <cellStyle name="Calculation 2 16 10" xfId="37269" xr:uid="{59F1A82C-71D9-45C1-864C-2EBB3AEFFD67}"/>
    <cellStyle name="Calculation 2 16 2" xfId="21388" xr:uid="{00000000-0005-0000-0000-0000EB020000}"/>
    <cellStyle name="Calculation 2 16 2 2" xfId="32750" xr:uid="{8613A5CC-6C69-43FF-8F26-F90EE2D277F2}"/>
    <cellStyle name="Calculation 2 16 2 2 2" xfId="28598" xr:uid="{06F4F51A-EB2B-46A5-86C5-E458C7BFA550}"/>
    <cellStyle name="Calculation 2 16 2 2 3" xfId="24455" xr:uid="{AC09438E-4A71-461B-980F-83C0C0D903D9}"/>
    <cellStyle name="Calculation 2 16 2 3" xfId="33480" xr:uid="{0D674823-97A5-4D5C-8416-9F86327B60B7}"/>
    <cellStyle name="Calculation 2 16 2 3 2" xfId="35525" xr:uid="{B906F6B2-0339-4683-9FA3-30584288452A}"/>
    <cellStyle name="Calculation 2 16 2 3 3" xfId="36784" xr:uid="{E25147A4-5C54-42A4-B562-50CF87D690CB}"/>
    <cellStyle name="Calculation 2 16 2 4" xfId="34187" xr:uid="{EDBCBA86-D1A4-4FD9-88FE-B59779C8CC31}"/>
    <cellStyle name="Calculation 2 16 2 4 2" xfId="36250" xr:uid="{39DB6ED5-A516-42E4-989E-ACD0941F1F55}"/>
    <cellStyle name="Calculation 2 16 2 4 3" xfId="36755" xr:uid="{72D4942E-EE17-4537-8411-C166CD076770}"/>
    <cellStyle name="Calculation 2 16 2 5" xfId="34794" xr:uid="{646AB33C-0FC3-42E3-B894-AD1B98D83E6B}"/>
    <cellStyle name="Calculation 2 16 2 5 2" xfId="29714" xr:uid="{0319F6B4-3F59-45A7-BC40-368D39B9071E}"/>
    <cellStyle name="Calculation 2 16 2 5 3" xfId="25569" xr:uid="{29770ED5-583B-4C27-99BE-38D325C88EA9}"/>
    <cellStyle name="Calculation 2 16 2 6" xfId="35211" xr:uid="{C225E0DD-F178-459D-B6F1-D7A6833B44E9}"/>
    <cellStyle name="Calculation 2 16 2 6 2" xfId="36301" xr:uid="{DB953825-4948-4AA2-93D5-BCF596653CBD}"/>
    <cellStyle name="Calculation 2 16 2 6 3" xfId="37380" xr:uid="{1D565E6F-7D64-405D-852C-B8DF8BBCE896}"/>
    <cellStyle name="Calculation 2 16 2 7" xfId="30789" xr:uid="{0D7AD799-636A-4DB0-8A07-0484EF1FA092}"/>
    <cellStyle name="Calculation 2 16 2 8" xfId="26641" xr:uid="{AC463BD2-D306-477F-8AA9-31039EBF567F}"/>
    <cellStyle name="Calculation 2 16 2 9" xfId="22501" xr:uid="{8C04C93A-FD90-4297-9A8D-B47CB353B211}"/>
    <cellStyle name="Calculation 2 16 3" xfId="31093" xr:uid="{B64C3C57-9EBF-40FB-84AB-855BE578B8E3}"/>
    <cellStyle name="Calculation 2 16 3 2" xfId="26941" xr:uid="{706E7CAC-DF45-4157-833D-64CD4308401C}"/>
    <cellStyle name="Calculation 2 16 3 3" xfId="22798" xr:uid="{FBC5BF20-125C-46B8-B626-FAF7925DE80A}"/>
    <cellStyle name="Calculation 2 16 4" xfId="31693" xr:uid="{8C6D934F-1F40-43CB-83AB-D4751D172A78}"/>
    <cellStyle name="Calculation 2 16 4 2" xfId="27541" xr:uid="{8528DA28-A240-4A9C-8A67-8D5EEF12EAE3}"/>
    <cellStyle name="Calculation 2 16 4 3" xfId="23398" xr:uid="{26BF7DB3-D449-44B3-9988-AFE37EAAF2F4}"/>
    <cellStyle name="Calculation 2 16 5" xfId="31009" xr:uid="{F5B8C052-5C89-44A0-99DC-F596CB4674AF}"/>
    <cellStyle name="Calculation 2 16 5 2" xfId="26857" xr:uid="{11402B3E-3845-47C3-AB16-0F209170ABE6}"/>
    <cellStyle name="Calculation 2 16 5 3" xfId="22714" xr:uid="{3821C730-9281-47CD-AD43-439CF0AF6873}"/>
    <cellStyle name="Calculation 2 16 6" xfId="30916" xr:uid="{BA6E12BD-30F3-415D-9905-0D0E008F527D}"/>
    <cellStyle name="Calculation 2 16 6 2" xfId="26764" xr:uid="{7C2FA83A-3912-4ADE-806E-89C3BA49033B}"/>
    <cellStyle name="Calculation 2 16 6 3" xfId="22621" xr:uid="{009A5CD5-C29D-4235-B279-EB2D706FA494}"/>
    <cellStyle name="Calculation 2 16 7" xfId="31777" xr:uid="{33E8062B-8EAF-44DA-9A38-B80547C37BF6}"/>
    <cellStyle name="Calculation 2 16 7 2" xfId="27625" xr:uid="{38B92E5C-4429-4CF8-A31F-5B08D3419EF6}"/>
    <cellStyle name="Calculation 2 16 7 3" xfId="23482" xr:uid="{168CE0F9-F73D-4DE1-B5F8-1E23522EAF8B}"/>
    <cellStyle name="Calculation 2 16 8" xfId="21446" xr:uid="{D78A94D5-86C8-4794-B212-D9CDF2FB7BC3}"/>
    <cellStyle name="Calculation 2 16 9" xfId="35999" xr:uid="{7D418E91-1187-4114-8C0C-16E977A1285A}"/>
    <cellStyle name="Calculation 2 17" xfId="21409" xr:uid="{00000000-0005-0000-0000-0000EC020000}"/>
    <cellStyle name="Calculation 2 17 2" xfId="32771" xr:uid="{88DB6907-1678-44AF-B8DF-62C5F1ECAAF1}"/>
    <cellStyle name="Calculation 2 17 2 2" xfId="28619" xr:uid="{AE3A1C21-6F79-4777-B791-2AF8B7A05EC5}"/>
    <cellStyle name="Calculation 2 17 2 3" xfId="24476" xr:uid="{16D5553C-1E6D-4B7B-BA50-71F21068CE7B}"/>
    <cellStyle name="Calculation 2 17 3" xfId="33501" xr:uid="{4F91D87C-F587-4AE7-A15D-9E5650EA2AF3}"/>
    <cellStyle name="Calculation 2 17 3 2" xfId="35699" xr:uid="{24AA6D08-6758-44A4-A4A3-D5F06D357467}"/>
    <cellStyle name="Calculation 2 17 3 3" xfId="36364" xr:uid="{9C13F8D1-E103-452A-A726-B893B3DF83B4}"/>
    <cellStyle name="Calculation 2 17 4" xfId="34208" xr:uid="{A3E377BE-AF31-423A-9710-FB4127729C20}"/>
    <cellStyle name="Calculation 2 17 4 2" xfId="35758" xr:uid="{592F73EB-C4FE-4257-9FDA-F2C689D8337A}"/>
    <cellStyle name="Calculation 2 17 4 3" xfId="36841" xr:uid="{BD519F8E-2868-4E36-8184-F6D7D60E1A39}"/>
    <cellStyle name="Calculation 2 17 5" xfId="34815" xr:uid="{7528BB4E-CC1F-4549-B979-EA560AF749DF}"/>
    <cellStyle name="Calculation 2 17 5 2" xfId="29735" xr:uid="{8B6A9963-A0B2-4812-ADA2-E1029946158F}"/>
    <cellStyle name="Calculation 2 17 5 3" xfId="25590" xr:uid="{5CC89CA7-2D3E-448F-800B-82F8BC7020D9}"/>
    <cellStyle name="Calculation 2 17 6" xfId="35232" xr:uid="{BAC5A52A-D033-439C-941C-6B0882F26AC4}"/>
    <cellStyle name="Calculation 2 17 6 2" xfId="36322" xr:uid="{F90A5972-62A9-4023-8D00-1E286291AE76}"/>
    <cellStyle name="Calculation 2 17 6 3" xfId="37401" xr:uid="{D2DB562E-7BCE-47F2-B00E-847E0E229D41}"/>
    <cellStyle name="Calculation 2 17 7" xfId="30810" xr:uid="{DDED84D7-2BA1-41E0-B458-922A177E0B1F}"/>
    <cellStyle name="Calculation 2 17 8" xfId="26662" xr:uid="{BD85E9C7-060C-4D91-AE96-DACAF8D26084}"/>
    <cellStyle name="Calculation 2 17 9" xfId="22522" xr:uid="{879C32C4-C3EF-4F43-BB72-86C98923E210}"/>
    <cellStyle name="Calculation 2 18" xfId="31072" xr:uid="{78CAE202-5F78-43E8-93E3-AF39333CD683}"/>
    <cellStyle name="Calculation 2 18 2" xfId="26920" xr:uid="{B08D2D1E-7B9D-42CD-9EE0-71379AE3F1DC}"/>
    <cellStyle name="Calculation 2 18 3" xfId="22777" xr:uid="{CB9A5201-AD3C-41CE-8FA0-731F6E5E5085}"/>
    <cellStyle name="Calculation 2 19" xfId="31714" xr:uid="{B94321E7-AB74-43F2-8354-E5AC98FA713B}"/>
    <cellStyle name="Calculation 2 19 2" xfId="27562" xr:uid="{575C8FF3-B00F-4830-A326-849F14D38F58}"/>
    <cellStyle name="Calculation 2 19 3" xfId="23419" xr:uid="{C689C88B-7DB3-4918-B86A-5C4AF66CF6E6}"/>
    <cellStyle name="Calculation 2 2" xfId="744" xr:uid="{00000000-0005-0000-0000-0000ED020000}"/>
    <cellStyle name="Calculation 2 2 10" xfId="21387" xr:uid="{00000000-0005-0000-0000-0000EE020000}"/>
    <cellStyle name="Calculation 2 2 10 2" xfId="32749" xr:uid="{C7FBA21D-12E3-4739-83E0-029C78482274}"/>
    <cellStyle name="Calculation 2 2 10 2 2" xfId="28597" xr:uid="{42C92A0A-2E47-42E3-AFB1-F19FE6221E4D}"/>
    <cellStyle name="Calculation 2 2 10 2 3" xfId="24454" xr:uid="{060BF32D-8C6A-463D-B006-361C5BDE74D5}"/>
    <cellStyle name="Calculation 2 2 10 3" xfId="33479" xr:uid="{51678E2F-336F-4F31-AD82-43A3CECB36BF}"/>
    <cellStyle name="Calculation 2 2 10 3 2" xfId="35441" xr:uid="{197B84D3-D56E-42FA-9C88-7E9A86BFEFAB}"/>
    <cellStyle name="Calculation 2 2 10 3 3" xfId="25167" xr:uid="{C1B2BD38-86FA-4936-97A5-8F0EE31141B2}"/>
    <cellStyle name="Calculation 2 2 10 4" xfId="34186" xr:uid="{7D4FE9BB-511D-4DF4-BCA5-E7853C996565}"/>
    <cellStyle name="Calculation 2 2 10 4 2" xfId="35554" xr:uid="{FA600975-659F-4320-B21F-3EBB9EC5AC32}"/>
    <cellStyle name="Calculation 2 2 10 4 3" xfId="36554" xr:uid="{3250B324-58B8-4BCF-BCA2-4B042D7B8868}"/>
    <cellStyle name="Calculation 2 2 10 5" xfId="34793" xr:uid="{C4DF09B6-8DD2-4AC4-AFBA-B0F0538968BA}"/>
    <cellStyle name="Calculation 2 2 10 5 2" xfId="29713" xr:uid="{D23A3CAB-22D9-4C4C-B48C-FC6AEFE91B5A}"/>
    <cellStyle name="Calculation 2 2 10 5 3" xfId="25568" xr:uid="{C81C3CF6-C0B9-41FA-808D-F32E65C444F6}"/>
    <cellStyle name="Calculation 2 2 10 6" xfId="35210" xr:uid="{67372D7C-BAE6-4087-B80C-308CA623A91B}"/>
    <cellStyle name="Calculation 2 2 10 6 2" xfId="36300" xr:uid="{F21A3601-C6FA-43BD-BB01-2CAA89937143}"/>
    <cellStyle name="Calculation 2 2 10 6 3" xfId="37379" xr:uid="{EE68D2C5-E896-40FA-98EF-D9E0258638D7}"/>
    <cellStyle name="Calculation 2 2 10 7" xfId="30788" xr:uid="{EDE3F80A-CD6D-435B-9671-13CC1A4863B4}"/>
    <cellStyle name="Calculation 2 2 10 8" xfId="26640" xr:uid="{A524851F-0DEB-464E-8C35-8D7354105C73}"/>
    <cellStyle name="Calculation 2 2 10 9" xfId="22500" xr:uid="{1A2C8338-ED94-400B-AB64-4E73D6A6262F}"/>
    <cellStyle name="Calculation 2 2 11" xfId="31094" xr:uid="{5FB14D42-B7E5-4D72-BAE9-B78E46F77A53}"/>
    <cellStyle name="Calculation 2 2 11 2" xfId="26942" xr:uid="{3E3A3796-0B7B-401A-A7A7-220C8167D91D}"/>
    <cellStyle name="Calculation 2 2 11 3" xfId="22799" xr:uid="{0A6FD780-32F8-4DB7-865B-79211C058A72}"/>
    <cellStyle name="Calculation 2 2 12" xfId="31692" xr:uid="{AE5D669E-497C-49B9-9F9A-AFABC792A7E4}"/>
    <cellStyle name="Calculation 2 2 12 2" xfId="27540" xr:uid="{0C6B7DF6-16A9-48A0-9080-09484C931DE3}"/>
    <cellStyle name="Calculation 2 2 12 3" xfId="23397" xr:uid="{57F52E08-A268-4CBB-B6C4-5A7AE1BCE868}"/>
    <cellStyle name="Calculation 2 2 13" xfId="31010" xr:uid="{305272F1-CEC2-40C7-B9DC-7BD18A2A0CFD}"/>
    <cellStyle name="Calculation 2 2 13 2" xfId="26858" xr:uid="{BB8B963A-D742-4109-8B4C-D9248B7396F1}"/>
    <cellStyle name="Calculation 2 2 13 3" xfId="22715" xr:uid="{336B15D7-7469-42D5-B86D-662196E78478}"/>
    <cellStyle name="Calculation 2 2 14" xfId="30921" xr:uid="{83C03D63-5A95-4825-9283-CF9B8E151392}"/>
    <cellStyle name="Calculation 2 2 14 2" xfId="26769" xr:uid="{68906777-69E1-4C22-987D-4C47D8AC6388}"/>
    <cellStyle name="Calculation 2 2 14 3" xfId="22626" xr:uid="{B5181698-B451-44E2-9DB6-0C77BECAEDB0}"/>
    <cellStyle name="Calculation 2 2 15" xfId="31776" xr:uid="{3A5E2882-8FD0-49AB-A8EB-32ACBD689494}"/>
    <cellStyle name="Calculation 2 2 15 2" xfId="27624" xr:uid="{B9D53F0E-5950-4280-877F-8C146578A515}"/>
    <cellStyle name="Calculation 2 2 15 3" xfId="23481" xr:uid="{AD2177EE-CAC5-4AB1-A332-1C2BA7E02AB9}"/>
    <cellStyle name="Calculation 2 2 16" xfId="21447" xr:uid="{44D8BC63-ABCF-479C-ACCD-5670B91FE6D8}"/>
    <cellStyle name="Calculation 2 2 17" xfId="35894" xr:uid="{405E5E9D-1452-4A4F-917B-1640FFBFF080}"/>
    <cellStyle name="Calculation 2 2 18" xfId="37178" xr:uid="{096099B7-37AE-4C1A-BFC4-18218C174064}"/>
    <cellStyle name="Calculation 2 2 2" xfId="745" xr:uid="{00000000-0005-0000-0000-0000EF020000}"/>
    <cellStyle name="Calculation 2 2 2 10" xfId="31775" xr:uid="{4BED44CC-93D5-41E9-B085-6D255F4481C7}"/>
    <cellStyle name="Calculation 2 2 2 10 2" xfId="27623" xr:uid="{94DD116A-658A-486E-B707-688F8C4CFC23}"/>
    <cellStyle name="Calculation 2 2 2 10 3" xfId="23480" xr:uid="{75D73038-9879-4483-BF1F-EB41AC3F4679}"/>
    <cellStyle name="Calculation 2 2 2 11" xfId="21448" xr:uid="{C5AAD5D3-96A3-4441-851A-EADD1EF87CFE}"/>
    <cellStyle name="Calculation 2 2 2 12" xfId="35795" xr:uid="{CA351DD8-6ABC-4ED1-96A1-F3513D09CEE0}"/>
    <cellStyle name="Calculation 2 2 2 13" xfId="37080" xr:uid="{F3F7CD06-396A-4946-BBC7-F719315F0638}"/>
    <cellStyle name="Calculation 2 2 2 2" xfId="746" xr:uid="{00000000-0005-0000-0000-0000F0020000}"/>
    <cellStyle name="Calculation 2 2 2 2 10" xfId="36978" xr:uid="{C00CDF4E-B395-4718-8481-0B034A792FBC}"/>
    <cellStyle name="Calculation 2 2 2 2 2" xfId="21385" xr:uid="{00000000-0005-0000-0000-0000F1020000}"/>
    <cellStyle name="Calculation 2 2 2 2 2 2" xfId="32747" xr:uid="{64F27290-7537-4083-884F-78AE09F1A3EA}"/>
    <cellStyle name="Calculation 2 2 2 2 2 2 2" xfId="28595" xr:uid="{A1217E2D-2C15-409A-9F93-083B56F925E4}"/>
    <cellStyle name="Calculation 2 2 2 2 2 2 3" xfId="24452" xr:uid="{CB637920-A58E-44FC-8DED-40D37B2C1011}"/>
    <cellStyle name="Calculation 2 2 2 2 2 3" xfId="33477" xr:uid="{F1D8C074-25C1-4CC1-A5DF-EA8A157ACB45}"/>
    <cellStyle name="Calculation 2 2 2 2 2 3 2" xfId="29310" xr:uid="{7AF7B88A-431C-4C0F-9D72-059E7103E5A2}"/>
    <cellStyle name="Calculation 2 2 2 2 2 3 3" xfId="36882" xr:uid="{B69D3D77-EAED-4853-8A9D-98CDBFA8ED62}"/>
    <cellStyle name="Calculation 2 2 2 2 2 4" xfId="34184" xr:uid="{7606FFB1-1502-4AC3-85D5-E8B3187B538D}"/>
    <cellStyle name="Calculation 2 2 2 2 2 4 2" xfId="35470" xr:uid="{3B7175BE-02FD-4522-A40C-786890AEAD86}"/>
    <cellStyle name="Calculation 2 2 2 2 2 4 3" xfId="36839" xr:uid="{4A79A324-1177-49C3-A4AC-63B3E7DB4782}"/>
    <cellStyle name="Calculation 2 2 2 2 2 5" xfId="34791" xr:uid="{E2E2E816-A1A6-4278-A1F4-D5319CE1A19D}"/>
    <cellStyle name="Calculation 2 2 2 2 2 5 2" xfId="29711" xr:uid="{14FEE5AF-4973-421D-AEB1-C8338C213216}"/>
    <cellStyle name="Calculation 2 2 2 2 2 5 3" xfId="25566" xr:uid="{89A888EE-6B6A-41C3-A6D5-F0AC8826B4ED}"/>
    <cellStyle name="Calculation 2 2 2 2 2 6" xfId="35208" xr:uid="{00C50AA0-FA99-4F7D-BE8A-6162865DEE90}"/>
    <cellStyle name="Calculation 2 2 2 2 2 6 2" xfId="36298" xr:uid="{2FB1F5BF-D414-4666-BD4E-93B7F1D588CB}"/>
    <cellStyle name="Calculation 2 2 2 2 2 6 3" xfId="37377" xr:uid="{54ED93A0-49C5-492F-9D5D-07C53F923282}"/>
    <cellStyle name="Calculation 2 2 2 2 2 7" xfId="30786" xr:uid="{138997A6-7088-45C5-8D43-71B44B51199D}"/>
    <cellStyle name="Calculation 2 2 2 2 2 8" xfId="26638" xr:uid="{2086F5A1-7E27-4D9E-A321-378B8E0CFC38}"/>
    <cellStyle name="Calculation 2 2 2 2 2 9" xfId="22498" xr:uid="{0EEAAAE3-7827-445C-9608-6019DD4A0CA9}"/>
    <cellStyle name="Calculation 2 2 2 2 3" xfId="31096" xr:uid="{DE1EC843-50F8-4FF1-BF1D-5A52BF03059F}"/>
    <cellStyle name="Calculation 2 2 2 2 3 2" xfId="26944" xr:uid="{F9D54071-A4AC-46DF-AD7D-4CCE3173895E}"/>
    <cellStyle name="Calculation 2 2 2 2 3 3" xfId="22801" xr:uid="{77B13187-3E61-4CDE-B9F0-0C26698426C3}"/>
    <cellStyle name="Calculation 2 2 2 2 4" xfId="31690" xr:uid="{0B1F4209-E229-4D7E-B6C6-C1CF6B6B3FA1}"/>
    <cellStyle name="Calculation 2 2 2 2 4 2" xfId="27538" xr:uid="{7B1E2650-0190-4F4E-A148-76638E125079}"/>
    <cellStyle name="Calculation 2 2 2 2 4 3" xfId="23395" xr:uid="{681401B2-3AF9-45C4-94DA-41F3B42FFB7E}"/>
    <cellStyle name="Calculation 2 2 2 2 5" xfId="31012" xr:uid="{79E547E8-B000-4E31-95B5-54416F037205}"/>
    <cellStyle name="Calculation 2 2 2 2 5 2" xfId="26860" xr:uid="{4401FAF5-2D49-428E-954E-E169BB6910AA}"/>
    <cellStyle name="Calculation 2 2 2 2 5 3" xfId="22717" xr:uid="{FED5662C-3730-4462-A0E5-C391B7C45DEB}"/>
    <cellStyle name="Calculation 2 2 2 2 6" xfId="30931" xr:uid="{BA94A465-06B9-4759-8EA1-955D36FE11BF}"/>
    <cellStyle name="Calculation 2 2 2 2 6 2" xfId="26779" xr:uid="{C9738ADB-92B6-4768-91FE-126C22EC7773}"/>
    <cellStyle name="Calculation 2 2 2 2 6 3" xfId="22636" xr:uid="{16B82AB3-2941-4424-BD82-72A0FAF3ED02}"/>
    <cellStyle name="Calculation 2 2 2 2 7" xfId="31774" xr:uid="{07824867-6BF1-4285-ABBA-0FB1AB81E7ED}"/>
    <cellStyle name="Calculation 2 2 2 2 7 2" xfId="27622" xr:uid="{DC8CF7FA-0C3A-4DF0-8046-5171709D0038}"/>
    <cellStyle name="Calculation 2 2 2 2 7 3" xfId="23479" xr:uid="{C699F505-0A65-40C8-95D9-A9ACAFB7422D}"/>
    <cellStyle name="Calculation 2 2 2 2 8" xfId="21449" xr:uid="{B097E5C0-B02A-425C-AC22-76F4310FF507}"/>
    <cellStyle name="Calculation 2 2 2 2 9" xfId="35255" xr:uid="{CC74E283-FA8E-44F0-BC8B-424427228A27}"/>
    <cellStyle name="Calculation 2 2 2 3" xfId="747" xr:uid="{00000000-0005-0000-0000-0000F2020000}"/>
    <cellStyle name="Calculation 2 2 2 3 10" xfId="36879" xr:uid="{252CC3B9-53C6-4B6B-BC0E-3222F0F7407F}"/>
    <cellStyle name="Calculation 2 2 2 3 2" xfId="21384" xr:uid="{00000000-0005-0000-0000-0000F3020000}"/>
    <cellStyle name="Calculation 2 2 2 3 2 2" xfId="32746" xr:uid="{84BBEC78-D85E-45B7-89EA-5D53A21A0C78}"/>
    <cellStyle name="Calculation 2 2 2 3 2 2 2" xfId="28594" xr:uid="{D04DB65B-B16B-4576-A3AC-2477B460D8D0}"/>
    <cellStyle name="Calculation 2 2 2 3 2 2 3" xfId="24451" xr:uid="{9E9E3A8F-3F6C-4147-8565-3F4222316746}"/>
    <cellStyle name="Calculation 2 2 2 3 2 3" xfId="33476" xr:uid="{B22E80BB-53E4-42E3-8285-CD3A6214CF96}"/>
    <cellStyle name="Calculation 2 2 2 3 2 3 2" xfId="35279" xr:uid="{FB71985A-5E3F-42F1-8D49-6CF9B7B0E976}"/>
    <cellStyle name="Calculation 2 2 2 3 2 3 3" xfId="36980" xr:uid="{B521F8A5-0191-4387-91C7-470A3E512FCB}"/>
    <cellStyle name="Calculation 2 2 2 3 2 4" xfId="34183" xr:uid="{803963B7-2082-4BAC-A152-6B4DD12FCADD}"/>
    <cellStyle name="Calculation 2 2 2 3 2 4 2" xfId="35390" xr:uid="{53E9315A-7A4B-46FD-8933-F61E1D92A1D8}"/>
    <cellStyle name="Calculation 2 2 2 3 2 4 3" xfId="25231" xr:uid="{F10BA1FC-8B9C-49F5-8654-746A345E8841}"/>
    <cellStyle name="Calculation 2 2 2 3 2 5" xfId="34790" xr:uid="{0FDEEC83-7865-4C32-A7AE-34BF3BCCB093}"/>
    <cellStyle name="Calculation 2 2 2 3 2 5 2" xfId="29710" xr:uid="{17835B75-5735-4514-BE2B-E3A1F261B4F0}"/>
    <cellStyle name="Calculation 2 2 2 3 2 5 3" xfId="25565" xr:uid="{464302DF-84F5-4521-A104-632FA6F680BF}"/>
    <cellStyle name="Calculation 2 2 2 3 2 6" xfId="35207" xr:uid="{F59FD263-29D3-4FA0-89B6-E930B892337A}"/>
    <cellStyle name="Calculation 2 2 2 3 2 6 2" xfId="36297" xr:uid="{ED63F9E8-86A8-4CAD-A946-199D024BD74C}"/>
    <cellStyle name="Calculation 2 2 2 3 2 6 3" xfId="37376" xr:uid="{5CBAB834-E9DF-4C11-AECA-A698BA32B919}"/>
    <cellStyle name="Calculation 2 2 2 3 2 7" xfId="30785" xr:uid="{54B600A4-2C9E-435F-BCED-0BFC4CC6D52A}"/>
    <cellStyle name="Calculation 2 2 2 3 2 8" xfId="26637" xr:uid="{CFAAC204-F8B8-4232-9376-3F112B173E4A}"/>
    <cellStyle name="Calculation 2 2 2 3 2 9" xfId="22497" xr:uid="{67878291-07C0-4028-85BF-A7E1ECA7050D}"/>
    <cellStyle name="Calculation 2 2 2 3 3" xfId="31097" xr:uid="{CAD674A2-42CB-4171-BB64-C492E13B7BD9}"/>
    <cellStyle name="Calculation 2 2 2 3 3 2" xfId="26945" xr:uid="{349A4AE7-37A7-41DA-B92F-16200CC7106B}"/>
    <cellStyle name="Calculation 2 2 2 3 3 3" xfId="22802" xr:uid="{60300A01-12D7-4AFB-AC66-DA774AFF9BD2}"/>
    <cellStyle name="Calculation 2 2 2 3 4" xfId="31689" xr:uid="{48C135B8-F480-4A06-B7A1-3B5842F74195}"/>
    <cellStyle name="Calculation 2 2 2 3 4 2" xfId="27537" xr:uid="{9A4EBFBE-22D5-4390-8097-7CB45A2E63AD}"/>
    <cellStyle name="Calculation 2 2 2 3 4 3" xfId="23394" xr:uid="{46074AD2-F0CE-4865-BE39-3A4430D02C8C}"/>
    <cellStyle name="Calculation 2 2 2 3 5" xfId="31013" xr:uid="{5765413A-D9DD-46E6-A720-E70560050170}"/>
    <cellStyle name="Calculation 2 2 2 3 5 2" xfId="26861" xr:uid="{0CF27903-48E7-4681-A3B2-4A29070C9F3D}"/>
    <cellStyle name="Calculation 2 2 2 3 5 3" xfId="22718" xr:uid="{E59582FB-387F-4341-9CBB-0528EF857BDC}"/>
    <cellStyle name="Calculation 2 2 2 3 6" xfId="30933" xr:uid="{569D5F3C-78C0-48E6-A333-8A64E775BF87}"/>
    <cellStyle name="Calculation 2 2 2 3 6 2" xfId="26781" xr:uid="{C7EAD173-FC11-46FE-B0AB-089727E70039}"/>
    <cellStyle name="Calculation 2 2 2 3 6 3" xfId="22638" xr:uid="{5E347614-1345-4448-8F37-E5857DBB6488}"/>
    <cellStyle name="Calculation 2 2 2 3 7" xfId="31773" xr:uid="{CDAF86B6-C06C-4C4A-8D34-593DFB9410F3}"/>
    <cellStyle name="Calculation 2 2 2 3 7 2" xfId="27621" xr:uid="{DC34EDD5-9BE7-4A0D-8043-33E6F7438F0E}"/>
    <cellStyle name="Calculation 2 2 2 3 7 3" xfId="23478" xr:uid="{DCAFDA09-23C0-4222-9F1B-857813EED6AF}"/>
    <cellStyle name="Calculation 2 2 2 3 8" xfId="21450" xr:uid="{834A8104-D614-4B29-8696-198F3C854DB3}"/>
    <cellStyle name="Calculation 2 2 2 3 9" xfId="36091" xr:uid="{AFF925EA-E420-456C-89E3-780333EDCF3D}"/>
    <cellStyle name="Calculation 2 2 2 4" xfId="748" xr:uid="{00000000-0005-0000-0000-0000F4020000}"/>
    <cellStyle name="Calculation 2 2 2 4 10" xfId="36338" xr:uid="{9E7C05B7-8CA0-490F-9B4C-A02E9B75FEA2}"/>
    <cellStyle name="Calculation 2 2 2 4 2" xfId="21383" xr:uid="{00000000-0005-0000-0000-0000F5020000}"/>
    <cellStyle name="Calculation 2 2 2 4 2 2" xfId="32745" xr:uid="{98694447-9FB5-4CE9-AE4B-EC694FDA18B2}"/>
    <cellStyle name="Calculation 2 2 2 4 2 2 2" xfId="28593" xr:uid="{F7760AC4-F70E-441E-A7EE-8A2B59197008}"/>
    <cellStyle name="Calculation 2 2 2 4 2 2 3" xfId="24450" xr:uid="{856A0131-8768-4CCC-854A-00416CA0FEAD}"/>
    <cellStyle name="Calculation 2 2 2 4 2 3" xfId="33475" xr:uid="{50A73397-BA90-460D-9412-F85D7422EBCF}"/>
    <cellStyle name="Calculation 2 2 2 4 2 3 2" xfId="35798" xr:uid="{56A717F6-3397-4BCF-B1FD-6991ACD21F04}"/>
    <cellStyle name="Calculation 2 2 2 4 2 3 3" xfId="37083" xr:uid="{761C6DA3-65D6-4331-B422-2C7A26DF5223}"/>
    <cellStyle name="Calculation 2 2 2 4 2 4" xfId="34182" xr:uid="{B852639C-099F-484A-A6FB-81CC65C19E20}"/>
    <cellStyle name="Calculation 2 2 2 4 2 4 2" xfId="35755" xr:uid="{0D5ECB25-31E3-4D8C-829F-9315173CDF02}"/>
    <cellStyle name="Calculation 2 2 2 4 2 4 3" xfId="36420" xr:uid="{B3EAD62F-91DC-4C09-8FEA-3AB95CB35252}"/>
    <cellStyle name="Calculation 2 2 2 4 2 5" xfId="34789" xr:uid="{9367E4AF-6E43-46E7-9EFC-79ACDE771B36}"/>
    <cellStyle name="Calculation 2 2 2 4 2 5 2" xfId="29709" xr:uid="{DC2BFB74-EA70-4A91-9349-89F2243F9AE6}"/>
    <cellStyle name="Calculation 2 2 2 4 2 5 3" xfId="25564" xr:uid="{57FD8BCB-C78C-4CB0-B233-15DA6CBF8909}"/>
    <cellStyle name="Calculation 2 2 2 4 2 6" xfId="35206" xr:uid="{BA65DCC4-B414-4BF5-AEF6-0123834F6287}"/>
    <cellStyle name="Calculation 2 2 2 4 2 6 2" xfId="36296" xr:uid="{9CAE12D6-0E64-4CFA-BE46-16BAB220C0FF}"/>
    <cellStyle name="Calculation 2 2 2 4 2 6 3" xfId="37375" xr:uid="{CFEEF310-E944-4579-ADBB-5F51EB06A641}"/>
    <cellStyle name="Calculation 2 2 2 4 2 7" xfId="30784" xr:uid="{D6C7D274-F931-4263-8EBE-FE973EEA8CD0}"/>
    <cellStyle name="Calculation 2 2 2 4 2 8" xfId="26636" xr:uid="{9486287C-66CE-4B9A-82B8-4E6FA0699321}"/>
    <cellStyle name="Calculation 2 2 2 4 2 9" xfId="22496" xr:uid="{37E7ECA1-96C4-4E29-A7F5-120BF5835B94}"/>
    <cellStyle name="Calculation 2 2 2 4 3" xfId="31098" xr:uid="{1B00B7E6-CA9A-4947-9072-75AA0D609EBF}"/>
    <cellStyle name="Calculation 2 2 2 4 3 2" xfId="26946" xr:uid="{1EBDC38A-EF10-427E-B2BF-9DA4497A2497}"/>
    <cellStyle name="Calculation 2 2 2 4 3 3" xfId="22803" xr:uid="{02CAA118-FB94-4DBC-90B8-427083610A6D}"/>
    <cellStyle name="Calculation 2 2 2 4 4" xfId="31688" xr:uid="{EF189C4A-7109-42D9-8376-816B4079E6A0}"/>
    <cellStyle name="Calculation 2 2 2 4 4 2" xfId="27536" xr:uid="{79302375-73DA-4FAF-8A23-9D6158EF235F}"/>
    <cellStyle name="Calculation 2 2 2 4 4 3" xfId="23393" xr:uid="{6A5069D1-C72C-4045-9D41-DD49F2C25C2D}"/>
    <cellStyle name="Calculation 2 2 2 4 5" xfId="31014" xr:uid="{984F8E1D-4F04-4CF0-9CC1-B6C390E1F546}"/>
    <cellStyle name="Calculation 2 2 2 4 5 2" xfId="26862" xr:uid="{9B71648E-1DB6-45C6-AFF4-BEA4898549B5}"/>
    <cellStyle name="Calculation 2 2 2 4 5 3" xfId="22719" xr:uid="{3E187173-487F-4072-9C80-B197A1EFC2F8}"/>
    <cellStyle name="Calculation 2 2 2 4 6" xfId="32321" xr:uid="{3F404E87-9543-4DE7-9BCF-1F109C70B348}"/>
    <cellStyle name="Calculation 2 2 2 4 6 2" xfId="28169" xr:uid="{207D8BEF-EFC4-468B-BB19-F1AF90F77272}"/>
    <cellStyle name="Calculation 2 2 2 4 6 3" xfId="24026" xr:uid="{B5D7FD5F-E638-4348-ABCF-64DF5921F7DF}"/>
    <cellStyle name="Calculation 2 2 2 4 7" xfId="31772" xr:uid="{B6E01025-101C-4FFC-84A4-55B070F62222}"/>
    <cellStyle name="Calculation 2 2 2 4 7 2" xfId="27620" xr:uid="{27C2D207-1C44-49B1-BAD0-EA533C9104B3}"/>
    <cellStyle name="Calculation 2 2 2 4 7 3" xfId="23477" xr:uid="{CCFEC367-A54C-4DF3-9A6B-3D2C48BC9A33}"/>
    <cellStyle name="Calculation 2 2 2 4 8" xfId="21451" xr:uid="{DB34EDC7-C3FE-4F6F-8D3C-40A937F5AF9C}"/>
    <cellStyle name="Calculation 2 2 2 4 9" xfId="35986" xr:uid="{09D06B64-AFCC-4B56-B724-649FFCB99236}"/>
    <cellStyle name="Calculation 2 2 2 5" xfId="21386" xr:uid="{00000000-0005-0000-0000-0000F6020000}"/>
    <cellStyle name="Calculation 2 2 2 5 2" xfId="32748" xr:uid="{35B07DF0-E19E-49EF-B968-DFCE6147A0C0}"/>
    <cellStyle name="Calculation 2 2 2 5 2 2" xfId="28596" xr:uid="{1CBE5603-22A3-43BA-AAF5-F98A53DFA151}"/>
    <cellStyle name="Calculation 2 2 2 5 2 3" xfId="24453" xr:uid="{4CC8563D-5E27-4513-A00B-F7EF5D2D83F3}"/>
    <cellStyle name="Calculation 2 2 2 5 3" xfId="33478" xr:uid="{326EFA2B-0503-48FE-915C-8F1CBA8C5779}"/>
    <cellStyle name="Calculation 2 2 2 5 3 2" xfId="35700" xr:uid="{2AC32FAC-4840-4E83-B16F-9ED4C83A204C}"/>
    <cellStyle name="Calculation 2 2 2 5 3 3" xfId="36363" xr:uid="{6159EEAC-0622-499F-B363-C69C62170797}"/>
    <cellStyle name="Calculation 2 2 2 5 4" xfId="34185" xr:uid="{D565BE0E-EA91-43DC-9386-6B77F4A96B2C}"/>
    <cellStyle name="Calculation 2 2 2 5 4 2" xfId="35671" xr:uid="{859AC7CE-07E5-48C7-B5FB-84423654A399}"/>
    <cellStyle name="Calculation 2 2 2 5 4 3" xfId="36474" xr:uid="{6929175D-FD7F-4D3A-8940-032028DC55E0}"/>
    <cellStyle name="Calculation 2 2 2 5 5" xfId="34792" xr:uid="{3EA9E811-012F-4312-95B3-22980ACCBF92}"/>
    <cellStyle name="Calculation 2 2 2 5 5 2" xfId="29712" xr:uid="{402DDF27-7E77-42F4-A550-177C5B52D2C8}"/>
    <cellStyle name="Calculation 2 2 2 5 5 3" xfId="25567" xr:uid="{D3040039-4CF3-484D-81F4-4EEAA1025BAB}"/>
    <cellStyle name="Calculation 2 2 2 5 6" xfId="35209" xr:uid="{3A0B2C98-16E7-4881-968A-633D0E692A8B}"/>
    <cellStyle name="Calculation 2 2 2 5 6 2" xfId="36299" xr:uid="{9978D87D-EEE4-44C8-B55A-AF743C289A76}"/>
    <cellStyle name="Calculation 2 2 2 5 6 3" xfId="37378" xr:uid="{877CCE88-681F-4409-B69C-F3AEFE8BA7F8}"/>
    <cellStyle name="Calculation 2 2 2 5 7" xfId="30787" xr:uid="{4A424652-201A-4612-B086-9D24913FCA94}"/>
    <cellStyle name="Calculation 2 2 2 5 8" xfId="26639" xr:uid="{BEB48314-D080-47E3-A9EE-37C88C8E7A6F}"/>
    <cellStyle name="Calculation 2 2 2 5 9" xfId="22499" xr:uid="{B9B0D299-438E-4D9D-87DF-4B3436E641CD}"/>
    <cellStyle name="Calculation 2 2 2 6" xfId="31095" xr:uid="{7694E51D-7663-4732-9347-DB57E18DBA7B}"/>
    <cellStyle name="Calculation 2 2 2 6 2" xfId="26943" xr:uid="{B77CC8E5-44B9-4236-B5C9-4DD394042469}"/>
    <cellStyle name="Calculation 2 2 2 6 3" xfId="22800" xr:uid="{FADC2649-C14E-411C-A835-06077B7AFC6C}"/>
    <cellStyle name="Calculation 2 2 2 7" xfId="31691" xr:uid="{FFAD6A62-7479-43EF-A8E4-E56C4492E802}"/>
    <cellStyle name="Calculation 2 2 2 7 2" xfId="27539" xr:uid="{DAE00EC6-7727-4060-8624-820977B0B187}"/>
    <cellStyle name="Calculation 2 2 2 7 3" xfId="23396" xr:uid="{A9FEFD66-4FDA-4929-8C20-58A92E41C706}"/>
    <cellStyle name="Calculation 2 2 2 8" xfId="31011" xr:uid="{5243282D-E8AD-4A1B-9A09-0BE399D78845}"/>
    <cellStyle name="Calculation 2 2 2 8 2" xfId="26859" xr:uid="{8CD7DA5E-4F76-459F-A14E-F2F650D2796B}"/>
    <cellStyle name="Calculation 2 2 2 8 3" xfId="22716" xr:uid="{CF6EE140-4D71-4D6E-8DE8-624AA9723D15}"/>
    <cellStyle name="Calculation 2 2 2 9" xfId="30926" xr:uid="{3783D0EB-C841-44A1-A9CB-7B2E9D611DB6}"/>
    <cellStyle name="Calculation 2 2 2 9 2" xfId="26774" xr:uid="{B6F8AD3E-8A15-4ADF-9B20-DD9A142DF8AE}"/>
    <cellStyle name="Calculation 2 2 2 9 3" xfId="22631" xr:uid="{32FF63E6-4189-4CC8-9B2E-D65C1136230A}"/>
    <cellStyle name="Calculation 2 2 3" xfId="749" xr:uid="{00000000-0005-0000-0000-0000F7020000}"/>
    <cellStyle name="Calculation 2 2 3 10" xfId="31771" xr:uid="{955E2D63-9A8A-431B-9C9E-06AB38A35C2F}"/>
    <cellStyle name="Calculation 2 2 3 10 2" xfId="27619" xr:uid="{3EECC2A9-ACB9-48AB-B7CA-C6973DDAC851}"/>
    <cellStyle name="Calculation 2 2 3 10 3" xfId="23476" xr:uid="{30A9487F-82BE-44E4-8A68-32233AE0C75D}"/>
    <cellStyle name="Calculation 2 2 3 11" xfId="21452" xr:uid="{FAB5541D-7B3B-4E14-B9C3-AB93AF27297A}"/>
    <cellStyle name="Calculation 2 2 3 12" xfId="35993" xr:uid="{7478BC00-0C1F-4341-A19F-5FEA53FE13A5}"/>
    <cellStyle name="Calculation 2 2 3 13" xfId="37171" xr:uid="{6A53B275-0208-47C7-BABC-3DBC31F407DD}"/>
    <cellStyle name="Calculation 2 2 3 2" xfId="750" xr:uid="{00000000-0005-0000-0000-0000F8020000}"/>
    <cellStyle name="Calculation 2 2 3 2 10" xfId="37069" xr:uid="{39646C73-6D55-4AB5-9B49-5BBFDE6DAFAA}"/>
    <cellStyle name="Calculation 2 2 3 2 2" xfId="21381" xr:uid="{00000000-0005-0000-0000-0000F9020000}"/>
    <cellStyle name="Calculation 2 2 3 2 2 2" xfId="32743" xr:uid="{6D9E097F-3F3B-45BB-846E-96A3A79C7346}"/>
    <cellStyle name="Calculation 2 2 3 2 2 2 2" xfId="28591" xr:uid="{74AEED42-DE25-4EE8-A083-73CB1084632F}"/>
    <cellStyle name="Calculation 2 2 3 2 2 2 3" xfId="24448" xr:uid="{E83D5EF7-7486-4DDD-94B2-D8F3506C1CF0}"/>
    <cellStyle name="Calculation 2 2 3 2 2 3" xfId="33473" xr:uid="{67FD2534-16DC-4CA2-9B23-F4BA8EF69986}"/>
    <cellStyle name="Calculation 2 2 3 2 2 3 2" xfId="36003" xr:uid="{FEA56AA2-6796-47F7-B5C3-1ACBEF399982}"/>
    <cellStyle name="Calculation 2 2 3 2 2 3 3" xfId="37273" xr:uid="{498C25E0-B6B0-413C-B1F1-81B2ECDB955D}"/>
    <cellStyle name="Calculation 2 2 3 2 2 4" xfId="34180" xr:uid="{67CF2E07-F960-48AF-8A2E-D70C86D06B91}"/>
    <cellStyle name="Calculation 2 2 3 2 2 4 2" xfId="35336" xr:uid="{EFB0131A-9600-4DCA-8128-B6DF590482D8}"/>
    <cellStyle name="Calculation 2 2 3 2 2 4 3" xfId="37037" xr:uid="{E4E68009-A23E-4656-A74F-2D1120F8E3A9}"/>
    <cellStyle name="Calculation 2 2 3 2 2 5" xfId="34787" xr:uid="{43F119D2-E869-427C-A78B-B3B82625E012}"/>
    <cellStyle name="Calculation 2 2 3 2 2 5 2" xfId="29707" xr:uid="{437BEC73-0E5F-403B-90B9-43BF0DCEE53F}"/>
    <cellStyle name="Calculation 2 2 3 2 2 5 3" xfId="25562" xr:uid="{174D3B8F-84AA-4A19-8A58-271682E416AA}"/>
    <cellStyle name="Calculation 2 2 3 2 2 6" xfId="35204" xr:uid="{E84F6183-16DC-4DCC-A52B-E87B0515F653}"/>
    <cellStyle name="Calculation 2 2 3 2 2 6 2" xfId="36294" xr:uid="{7F578BA8-32B0-4303-AFC7-B3C94E0ABF6A}"/>
    <cellStyle name="Calculation 2 2 3 2 2 6 3" xfId="37373" xr:uid="{00A8F30D-11D8-42E1-B901-49AA61AF8DE4}"/>
    <cellStyle name="Calculation 2 2 3 2 2 7" xfId="30782" xr:uid="{47ECA4D6-29F4-4D89-A2C9-346E74FF1D64}"/>
    <cellStyle name="Calculation 2 2 3 2 2 8" xfId="26634" xr:uid="{E29A0838-E2AA-4E3A-8716-1A0B4A6C322A}"/>
    <cellStyle name="Calculation 2 2 3 2 2 9" xfId="22494" xr:uid="{F34F4435-FB31-47C0-B940-37E0B9DEFBE7}"/>
    <cellStyle name="Calculation 2 2 3 2 3" xfId="31100" xr:uid="{551D4097-FC80-4220-99D9-B6B45970FECF}"/>
    <cellStyle name="Calculation 2 2 3 2 3 2" xfId="26948" xr:uid="{CCA290DF-407A-4A12-8CC1-672B97B8E945}"/>
    <cellStyle name="Calculation 2 2 3 2 3 3" xfId="22805" xr:uid="{2B865FFC-B046-43EB-AD9A-4928E7BAF47C}"/>
    <cellStyle name="Calculation 2 2 3 2 4" xfId="31686" xr:uid="{6CC41963-323E-46F3-81DB-02F3924A8048}"/>
    <cellStyle name="Calculation 2 2 3 2 4 2" xfId="27534" xr:uid="{B8C61E3A-94AD-4D69-9E26-25CC97DE8035}"/>
    <cellStyle name="Calculation 2 2 3 2 4 3" xfId="23391" xr:uid="{98B656CF-2A39-4BC0-A0EC-DE2EBB7FB5B2}"/>
    <cellStyle name="Calculation 2 2 3 2 5" xfId="31016" xr:uid="{F00931F1-F0D3-4644-BCE2-C4AD5629C150}"/>
    <cellStyle name="Calculation 2 2 3 2 5 2" xfId="26864" xr:uid="{797EE29C-4A3E-4A7A-B490-7BE94EB6536A}"/>
    <cellStyle name="Calculation 2 2 3 2 5 3" xfId="22721" xr:uid="{DA36CD0E-AA51-4944-8D0E-706661BCA096}"/>
    <cellStyle name="Calculation 2 2 3 2 6" xfId="32319" xr:uid="{91ADBEE4-9CD9-45A0-81C8-C1DB856F5D17}"/>
    <cellStyle name="Calculation 2 2 3 2 6 2" xfId="28167" xr:uid="{EA21566D-28B1-4CC9-A403-2E6F9A48B67F}"/>
    <cellStyle name="Calculation 2 2 3 2 6 3" xfId="24024" xr:uid="{6D86D817-A7B3-4015-A68D-569104C93F42}"/>
    <cellStyle name="Calculation 2 2 3 2 7" xfId="31770" xr:uid="{2CB897AE-4517-4077-8009-E130BB40B010}"/>
    <cellStyle name="Calculation 2 2 3 2 7 2" xfId="27618" xr:uid="{F5A0104D-3B61-4D9C-8299-83F175E2CBC7}"/>
    <cellStyle name="Calculation 2 2 3 2 7 3" xfId="23475" xr:uid="{842AB7D2-C73D-45C5-8C48-B918B8B3B1CE}"/>
    <cellStyle name="Calculation 2 2 3 2 8" xfId="21453" xr:uid="{93369F15-431E-471A-AF84-615A7D52DE8E}"/>
    <cellStyle name="Calculation 2 2 3 2 9" xfId="35888" xr:uid="{E4FA3156-64B1-490A-BE33-4D113EF96B68}"/>
    <cellStyle name="Calculation 2 2 3 3" xfId="751" xr:uid="{00000000-0005-0000-0000-0000FA020000}"/>
    <cellStyle name="Calculation 2 2 3 3 10" xfId="37075" xr:uid="{494C2424-7BFE-42B3-9D4B-259D684BBB7C}"/>
    <cellStyle name="Calculation 2 2 3 3 2" xfId="21380" xr:uid="{00000000-0005-0000-0000-0000FB020000}"/>
    <cellStyle name="Calculation 2 2 3 3 2 2" xfId="32742" xr:uid="{FB9DD628-49F4-49FA-9B3A-929C9D437EFB}"/>
    <cellStyle name="Calculation 2 2 3 3 2 2 2" xfId="28590" xr:uid="{AA64496B-A79C-4C7D-9D31-0B3D1A6DCED2}"/>
    <cellStyle name="Calculation 2 2 3 3 2 2 3" xfId="24447" xr:uid="{25BEA8E2-19B6-40AD-9955-DC226D007DB7}"/>
    <cellStyle name="Calculation 2 2 3 3 2 3" xfId="33472" xr:uid="{F115F6D5-6B88-4F16-85B6-EB8AF6BF808B}"/>
    <cellStyle name="Calculation 2 2 3 3 2 3 2" xfId="36101" xr:uid="{107EC379-77D2-4776-8835-A5F466CD62C5}"/>
    <cellStyle name="Calculation 2 2 3 3 2 3 3" xfId="36696" xr:uid="{624A46BB-A4AB-45DC-B352-2F90EA0AD227}"/>
    <cellStyle name="Calculation 2 2 3 3 2 4" xfId="34179" xr:uid="{2828861F-41B4-4C6B-A9EA-A23C6621A629}"/>
    <cellStyle name="Calculation 2 2 3 3 2 4 2" xfId="35855" xr:uid="{0420DAC6-5C65-40F2-B9C1-AA2E296BF288}"/>
    <cellStyle name="Calculation 2 2 3 3 2 4 3" xfId="37140" xr:uid="{A6583DC7-EF83-4C7D-98FB-4B0D02C7006A}"/>
    <cellStyle name="Calculation 2 2 3 3 2 5" xfId="34786" xr:uid="{7ACEB8F3-D73A-4B68-874F-DC2021AF92F6}"/>
    <cellStyle name="Calculation 2 2 3 3 2 5 2" xfId="29706" xr:uid="{654C2F14-6C41-499F-B5A9-5564CBB41E09}"/>
    <cellStyle name="Calculation 2 2 3 3 2 5 3" xfId="25561" xr:uid="{2CCF0ECB-3C1C-4FBB-93F3-793359782116}"/>
    <cellStyle name="Calculation 2 2 3 3 2 6" xfId="35203" xr:uid="{9636B54E-7B4E-4E3A-9B7F-A6D38446FF59}"/>
    <cellStyle name="Calculation 2 2 3 3 2 6 2" xfId="36293" xr:uid="{4DA94E29-C483-4EB3-B8B2-43DFCD3727E3}"/>
    <cellStyle name="Calculation 2 2 3 3 2 6 3" xfId="37372" xr:uid="{018FC8A5-15F2-4319-8178-6A839B089D2B}"/>
    <cellStyle name="Calculation 2 2 3 3 2 7" xfId="30781" xr:uid="{3C10DD82-8353-4CE3-9F97-539818E2D97A}"/>
    <cellStyle name="Calculation 2 2 3 3 2 8" xfId="26633" xr:uid="{9167BFCE-322A-4556-B917-6E91E660E2AF}"/>
    <cellStyle name="Calculation 2 2 3 3 2 9" xfId="22493" xr:uid="{F9586388-E1F5-4C90-A669-529E13C37B80}"/>
    <cellStyle name="Calculation 2 2 3 3 3" xfId="31101" xr:uid="{D7CC10E2-349D-4701-A76B-8C73E47C96FB}"/>
    <cellStyle name="Calculation 2 2 3 3 3 2" xfId="26949" xr:uid="{ED816E1D-FC98-45D9-876C-94D7D19E536B}"/>
    <cellStyle name="Calculation 2 2 3 3 3 3" xfId="22806" xr:uid="{60A0DDE5-0455-488F-A065-EF98DEB1773E}"/>
    <cellStyle name="Calculation 2 2 3 3 4" xfId="31685" xr:uid="{422A7A04-5E84-4521-86F3-BC6F29B6D1DD}"/>
    <cellStyle name="Calculation 2 2 3 3 4 2" xfId="27533" xr:uid="{AF21797E-A13E-430F-B056-5B9EB640EED9}"/>
    <cellStyle name="Calculation 2 2 3 3 4 3" xfId="23390" xr:uid="{F5146F20-5634-48F8-9A8E-ACBEBB07027C}"/>
    <cellStyle name="Calculation 2 2 3 3 5" xfId="31017" xr:uid="{00109F29-52F2-46FF-B746-8CF14C9B62C6}"/>
    <cellStyle name="Calculation 2 2 3 3 5 2" xfId="26865" xr:uid="{45CC996B-5554-4B33-A111-AFC46BE4ED5E}"/>
    <cellStyle name="Calculation 2 2 3 3 5 3" xfId="22722" xr:uid="{4DDDE896-4F97-4812-AC40-A635AEF4D519}"/>
    <cellStyle name="Calculation 2 2 3 3 6" xfId="32322" xr:uid="{8BF9E53D-B65E-4AE5-ADF3-A0BAC1C4020D}"/>
    <cellStyle name="Calculation 2 2 3 3 6 2" xfId="28170" xr:uid="{7E204EE4-562E-4194-BD72-3125799540DB}"/>
    <cellStyle name="Calculation 2 2 3 3 6 3" xfId="24027" xr:uid="{EF73D996-079C-4C35-893B-8FA1D5788644}"/>
    <cellStyle name="Calculation 2 2 3 3 7" xfId="31769" xr:uid="{5FCDC367-5AD1-474C-9713-4AEEE63C4885}"/>
    <cellStyle name="Calculation 2 2 3 3 7 2" xfId="27617" xr:uid="{F77A0AFB-6386-4C97-BC9A-E82F79B0FBEF}"/>
    <cellStyle name="Calculation 2 2 3 3 7 3" xfId="23474" xr:uid="{9B18FCD3-0D46-4550-81A1-E116B3A01430}"/>
    <cellStyle name="Calculation 2 2 3 3 8" xfId="21454" xr:uid="{E8CC61F2-676F-4496-BD16-0D43E6B7239A}"/>
    <cellStyle name="Calculation 2 2 3 3 9" xfId="35786" xr:uid="{0A01B68A-2BE3-4B0D-861B-74A9EBD11A3D}"/>
    <cellStyle name="Calculation 2 2 3 4" xfId="752" xr:uid="{00000000-0005-0000-0000-0000FC020000}"/>
    <cellStyle name="Calculation 2 2 3 4 10" xfId="36971" xr:uid="{696798DA-51F6-4317-873A-1174A4FB4327}"/>
    <cellStyle name="Calculation 2 2 3 4 2" xfId="21379" xr:uid="{00000000-0005-0000-0000-0000FD020000}"/>
    <cellStyle name="Calculation 2 2 3 4 2 2" xfId="32741" xr:uid="{09307265-8004-446A-A140-4720C68F02B1}"/>
    <cellStyle name="Calculation 2 2 3 4 2 2 2" xfId="28589" xr:uid="{EE351E15-107B-412A-9376-B3697C348271}"/>
    <cellStyle name="Calculation 2 2 3 4 2 2 3" xfId="24446" xr:uid="{AE217EC6-0F01-479C-B6EC-3D76C8D03563}"/>
    <cellStyle name="Calculation 2 2 3 4 2 3" xfId="33471" xr:uid="{1FB79EF9-614B-4A7B-A661-E0972610BBDF}"/>
    <cellStyle name="Calculation 2 2 3 4 2 3 2" xfId="36192" xr:uid="{8B60C134-7480-4615-A70A-6683594CDFAF}"/>
    <cellStyle name="Calculation 2 2 3 4 2 3 3" xfId="36697" xr:uid="{209307EA-ADB6-422D-99FE-4050258F2D45}"/>
    <cellStyle name="Calculation 2 2 3 4 2 4" xfId="34178" xr:uid="{9A6A239D-BD55-4A06-8CB9-53CC2E8AF6D4}"/>
    <cellStyle name="Calculation 2 2 3 4 2 4 2" xfId="35954" xr:uid="{3690E913-4C91-40C9-8827-19CBAC7B00BF}"/>
    <cellStyle name="Calculation 2 2 3 4 2 4 3" xfId="37238" xr:uid="{E1172DE6-A281-4792-A002-EF95C0A829B2}"/>
    <cellStyle name="Calculation 2 2 3 4 2 5" xfId="34785" xr:uid="{68023D9E-C71D-4254-99D1-2388D7D80227}"/>
    <cellStyle name="Calculation 2 2 3 4 2 5 2" xfId="29705" xr:uid="{D689ED9A-18B4-4402-87B3-3F9459261DE5}"/>
    <cellStyle name="Calculation 2 2 3 4 2 5 3" xfId="25560" xr:uid="{1B2898B7-42CD-4DAC-B28B-F26E070CF62B}"/>
    <cellStyle name="Calculation 2 2 3 4 2 6" xfId="35202" xr:uid="{F8288DF7-F0BE-4CD1-B023-F69A3456F268}"/>
    <cellStyle name="Calculation 2 2 3 4 2 6 2" xfId="36292" xr:uid="{8679BE3E-573A-4914-9226-683ECF2CD8BD}"/>
    <cellStyle name="Calculation 2 2 3 4 2 6 3" xfId="37371" xr:uid="{6ADA9B63-A595-478B-B9F4-EB4B9C747E59}"/>
    <cellStyle name="Calculation 2 2 3 4 2 7" xfId="30780" xr:uid="{3EE49FF2-63D2-469A-9B55-9E30AE80206E}"/>
    <cellStyle name="Calculation 2 2 3 4 2 8" xfId="26632" xr:uid="{7B145046-E660-4E5E-88B3-8E73ABE4302A}"/>
    <cellStyle name="Calculation 2 2 3 4 2 9" xfId="22492" xr:uid="{934C4B48-7785-49CE-915B-1C1D7B48CF31}"/>
    <cellStyle name="Calculation 2 2 3 4 3" xfId="31102" xr:uid="{9D0B51F1-7813-4D4A-A0B3-AEC180160823}"/>
    <cellStyle name="Calculation 2 2 3 4 3 2" xfId="26950" xr:uid="{5AA4043E-54FB-49F5-A190-329059754B1A}"/>
    <cellStyle name="Calculation 2 2 3 4 3 3" xfId="22807" xr:uid="{1A3EB646-05AC-4DE7-81BC-95A56E056A9B}"/>
    <cellStyle name="Calculation 2 2 3 4 4" xfId="31684" xr:uid="{108DCEAE-9246-4EC0-86DC-1F409C7941EE}"/>
    <cellStyle name="Calculation 2 2 3 4 4 2" xfId="27532" xr:uid="{8F02CD01-35C8-4B84-A3BD-1D0F0DFC284F}"/>
    <cellStyle name="Calculation 2 2 3 4 4 3" xfId="23389" xr:uid="{747ED9BE-08C2-4897-8D59-0B7CD50D6E36}"/>
    <cellStyle name="Calculation 2 2 3 4 5" xfId="31018" xr:uid="{C96DA8D6-15B9-4E6B-8205-74DA63BB1D04}"/>
    <cellStyle name="Calculation 2 2 3 4 5 2" xfId="26866" xr:uid="{A281F248-AEF8-44D0-BB53-49EBDC3DBBD1}"/>
    <cellStyle name="Calculation 2 2 3 4 5 3" xfId="22723" xr:uid="{6EBD4029-0ED0-486E-A20B-6A8B3E0453EE}"/>
    <cellStyle name="Calculation 2 2 3 4 6" xfId="30934" xr:uid="{145BDDB0-3EC7-4849-99BD-449F400F36FF}"/>
    <cellStyle name="Calculation 2 2 3 4 6 2" xfId="26782" xr:uid="{B14B4853-26F2-48E1-AF5C-C8F4A4D3A7BE}"/>
    <cellStyle name="Calculation 2 2 3 4 6 3" xfId="22639" xr:uid="{5EA20EFD-6653-4520-B0E0-C5612C67697D}"/>
    <cellStyle name="Calculation 2 2 3 4 7" xfId="31768" xr:uid="{2F6C2E2C-A70E-492F-AC26-B8134CDC644F}"/>
    <cellStyle name="Calculation 2 2 3 4 7 2" xfId="27616" xr:uid="{231E4A73-462B-48F8-A1CF-3AFC94237AA0}"/>
    <cellStyle name="Calculation 2 2 3 4 7 3" xfId="23473" xr:uid="{45E6FE16-6EDB-4A34-8976-7B70FC18408C}"/>
    <cellStyle name="Calculation 2 2 3 4 8" xfId="21455" xr:uid="{CED6E549-5437-44BD-9ACE-1DCAD3786B03}"/>
    <cellStyle name="Calculation 2 2 3 4 9" xfId="36186" xr:uid="{DDC9E8E0-CC57-4AA8-9364-7782DFC2E69F}"/>
    <cellStyle name="Calculation 2 2 3 5" xfId="21382" xr:uid="{00000000-0005-0000-0000-0000FE020000}"/>
    <cellStyle name="Calculation 2 2 3 5 2" xfId="32744" xr:uid="{F17F86BF-C2C7-47EC-92A7-87308D335960}"/>
    <cellStyle name="Calculation 2 2 3 5 2 2" xfId="28592" xr:uid="{5E4DAC18-0A64-4CB6-8096-BF99B8A4FBFC}"/>
    <cellStyle name="Calculation 2 2 3 5 2 3" xfId="24449" xr:uid="{2C79EE4A-19BE-40E3-8DF5-0CD84FA1BA3D}"/>
    <cellStyle name="Calculation 2 2 3 5 3" xfId="33474" xr:uid="{EBC83EE5-E902-466B-933E-5D1866808650}"/>
    <cellStyle name="Calculation 2 2 3 5 3 2" xfId="35897" xr:uid="{8870D7D1-1B71-45C2-AFE0-3BC9138404A7}"/>
    <cellStyle name="Calculation 2 2 3 5 3 3" xfId="37181" xr:uid="{946406EE-EE35-4B93-81EB-FBB6C9F4E844}"/>
    <cellStyle name="Calculation 2 2 3 5 4" xfId="34181" xr:uid="{AD3F3EB8-6299-429B-A3F7-EF14FF217681}"/>
    <cellStyle name="Calculation 2 2 3 5 4 2" xfId="29374" xr:uid="{7852F5FD-532D-458E-B2B7-4095CADF66DE}"/>
    <cellStyle name="Calculation 2 2 3 5 4 3" xfId="36939" xr:uid="{FA08A162-ED0A-4E56-BAE8-E5EAF75EBAD5}"/>
    <cellStyle name="Calculation 2 2 3 5 5" xfId="34788" xr:uid="{6D4E332E-261B-4521-872F-13178D4BF6D1}"/>
    <cellStyle name="Calculation 2 2 3 5 5 2" xfId="29708" xr:uid="{DCDB4E43-182E-43F6-8033-F84F80567FFB}"/>
    <cellStyle name="Calculation 2 2 3 5 5 3" xfId="25563" xr:uid="{9056DA98-4FB6-441C-AD37-1577113FFAA6}"/>
    <cellStyle name="Calculation 2 2 3 5 6" xfId="35205" xr:uid="{8CC9295F-8D40-4ABE-83DB-F716807B2F2F}"/>
    <cellStyle name="Calculation 2 2 3 5 6 2" xfId="36295" xr:uid="{47AAF4F1-6AC1-44B8-9B38-D8C24700251D}"/>
    <cellStyle name="Calculation 2 2 3 5 6 3" xfId="37374" xr:uid="{1CAC4337-30A0-4905-9729-671F7AA4420C}"/>
    <cellStyle name="Calculation 2 2 3 5 7" xfId="30783" xr:uid="{F906BAF2-B23F-4DFF-BBC1-CFBC1ED306E4}"/>
    <cellStyle name="Calculation 2 2 3 5 8" xfId="26635" xr:uid="{317D4854-42EE-4DA9-BC71-A4020B0AB4D0}"/>
    <cellStyle name="Calculation 2 2 3 5 9" xfId="22495" xr:uid="{9FC819FD-FEC5-49BB-A5DC-D669D86E1337}"/>
    <cellStyle name="Calculation 2 2 3 6" xfId="31099" xr:uid="{B8E75168-E47A-413C-BA81-53ECE387B84D}"/>
    <cellStyle name="Calculation 2 2 3 6 2" xfId="26947" xr:uid="{B9C9AFA6-48A8-49D0-8B05-53F9F8B8CE9F}"/>
    <cellStyle name="Calculation 2 2 3 6 3" xfId="22804" xr:uid="{93E01CAC-7AD3-4F3C-96A9-DECE8C5B8E4F}"/>
    <cellStyle name="Calculation 2 2 3 7" xfId="31687" xr:uid="{16EF6227-9BA9-445D-8E82-55608E626F44}"/>
    <cellStyle name="Calculation 2 2 3 7 2" xfId="27535" xr:uid="{C8D613C1-6716-4B46-9760-37D5E5CF7865}"/>
    <cellStyle name="Calculation 2 2 3 7 3" xfId="23392" xr:uid="{96A8140E-3C1F-419B-AEDD-847AB60EDB33}"/>
    <cellStyle name="Calculation 2 2 3 8" xfId="31015" xr:uid="{9C52A873-E70C-48FD-A2D3-4FF04D2F8CDA}"/>
    <cellStyle name="Calculation 2 2 3 8 2" xfId="26863" xr:uid="{ABBA8FEA-A868-4E56-9E92-DFAE43D256FF}"/>
    <cellStyle name="Calculation 2 2 3 8 3" xfId="22720" xr:uid="{3319013D-5F27-4492-8DD2-F2C832140608}"/>
    <cellStyle name="Calculation 2 2 3 9" xfId="32320" xr:uid="{5C94FAF7-81CC-4C81-A35F-C18BA46D8075}"/>
    <cellStyle name="Calculation 2 2 3 9 2" xfId="28168" xr:uid="{4E8CB6B9-D178-4269-AA0A-70764A815A42}"/>
    <cellStyle name="Calculation 2 2 3 9 3" xfId="24025" xr:uid="{67938E78-07E0-4330-97CF-B06ABD676401}"/>
    <cellStyle name="Calculation 2 2 4" xfId="753" xr:uid="{00000000-0005-0000-0000-0000FF020000}"/>
    <cellStyle name="Calculation 2 2 4 10" xfId="31767" xr:uid="{1FDEBDEA-30EF-4B6B-8C8E-55B9C2D822FF}"/>
    <cellStyle name="Calculation 2 2 4 10 2" xfId="27615" xr:uid="{9901A40E-68FC-4D3B-B73B-D9D140361AD5}"/>
    <cellStyle name="Calculation 2 2 4 10 3" xfId="23472" xr:uid="{A443A117-3E98-4C96-A44B-A214CCC719C5}"/>
    <cellStyle name="Calculation 2 2 4 11" xfId="21456" xr:uid="{49F6F6FF-4419-4679-895B-25E020F47EFC}"/>
    <cellStyle name="Calculation 2 2 4 12" xfId="36095" xr:uid="{9BF4426B-4BEA-45B7-B8C0-3E6909C26C91}"/>
    <cellStyle name="Calculation 2 2 4 13" xfId="36870" xr:uid="{E7C87DDA-C110-421F-BB07-FA3920D2B619}"/>
    <cellStyle name="Calculation 2 2 4 2" xfId="754" xr:uid="{00000000-0005-0000-0000-000000030000}"/>
    <cellStyle name="Calculation 2 2 4 2 10" xfId="37266" xr:uid="{59C5F570-3FD4-41AB-933F-A21A0D734E4F}"/>
    <cellStyle name="Calculation 2 2 4 2 2" xfId="21377" xr:uid="{00000000-0005-0000-0000-000001030000}"/>
    <cellStyle name="Calculation 2 2 4 2 2 2" xfId="32739" xr:uid="{ED3EC05E-7C2E-439F-B790-3C24763466DA}"/>
    <cellStyle name="Calculation 2 2 4 2 2 2 2" xfId="28587" xr:uid="{DF5F0B62-2B35-496D-97AC-49A17432DA5B}"/>
    <cellStyle name="Calculation 2 2 4 2 2 2 3" xfId="24444" xr:uid="{1BE92732-7903-4B09-8538-8ED6F8D91B20}"/>
    <cellStyle name="Calculation 2 2 4 2 2 3" xfId="33469" xr:uid="{0B1B21BB-727A-46B2-A249-E6543363E956}"/>
    <cellStyle name="Calculation 2 2 4 2 2 3 2" xfId="35613" xr:uid="{DF1EF10D-4B3B-4DF0-8C34-15EFD68AFF77}"/>
    <cellStyle name="Calculation 2 2 4 2 2 3 3" xfId="36528" xr:uid="{0BB107CD-AED2-42CC-82B9-2A49FB5E6271}"/>
    <cellStyle name="Calculation 2 2 4 2 2 4" xfId="34176" xr:uid="{3B3415EE-8FAE-49D1-A79A-4A5211967E23}"/>
    <cellStyle name="Calculation 2 2 4 2 2 4 2" xfId="36158" xr:uid="{65E9B588-5E2F-4475-AEC2-3EE0FEE8DE3E}"/>
    <cellStyle name="Calculation 2 2 4 2 2 4 3" xfId="36639" xr:uid="{DBE92FD3-C642-41DB-BDCB-9A1123D7B57B}"/>
    <cellStyle name="Calculation 2 2 4 2 2 5" xfId="34783" xr:uid="{37E573CD-88E8-48DB-822D-C692043ECEC9}"/>
    <cellStyle name="Calculation 2 2 4 2 2 5 2" xfId="29703" xr:uid="{C8E00A84-9A3C-4E49-BA44-4721500F79BB}"/>
    <cellStyle name="Calculation 2 2 4 2 2 5 3" xfId="25558" xr:uid="{8CFDA655-02B3-4147-A4F6-C3F68FE25D1C}"/>
    <cellStyle name="Calculation 2 2 4 2 2 6" xfId="35200" xr:uid="{83097441-DDAF-4382-A33D-A29A434231A6}"/>
    <cellStyle name="Calculation 2 2 4 2 2 6 2" xfId="36290" xr:uid="{9F8F1A18-B0CA-407C-A2D0-7EDE85F55C44}"/>
    <cellStyle name="Calculation 2 2 4 2 2 6 3" xfId="37369" xr:uid="{BAC552D2-97F4-4321-BD0F-78CBD6A3BCC6}"/>
    <cellStyle name="Calculation 2 2 4 2 2 7" xfId="30778" xr:uid="{7FB484FD-F51E-4FBF-8A01-49FF44332D9C}"/>
    <cellStyle name="Calculation 2 2 4 2 2 8" xfId="26630" xr:uid="{990EF3E4-682B-4B9C-AB89-A0BDC9EBDFD6}"/>
    <cellStyle name="Calculation 2 2 4 2 2 9" xfId="22490" xr:uid="{0B835591-0FF8-4BF0-ACAD-94CC7B49F53D}"/>
    <cellStyle name="Calculation 2 2 4 2 3" xfId="31104" xr:uid="{EF587872-5994-4DF0-B22E-696DF1ECE1DF}"/>
    <cellStyle name="Calculation 2 2 4 2 3 2" xfId="26952" xr:uid="{4A738F12-99C3-44D0-A414-FA3F0524AD61}"/>
    <cellStyle name="Calculation 2 2 4 2 3 3" xfId="22809" xr:uid="{460C8917-E267-454A-9D7E-808DE02B7400}"/>
    <cellStyle name="Calculation 2 2 4 2 4" xfId="31682" xr:uid="{31BE26EC-1323-4FE9-B9F2-89819EF24245}"/>
    <cellStyle name="Calculation 2 2 4 2 4 2" xfId="27530" xr:uid="{1779C807-30D7-47E8-A85D-9A0703377EBE}"/>
    <cellStyle name="Calculation 2 2 4 2 4 3" xfId="23387" xr:uid="{C6870A05-B53E-4571-9A7F-26127519210C}"/>
    <cellStyle name="Calculation 2 2 4 2 5" xfId="31020" xr:uid="{549FAF8D-C79A-40DC-979C-035598830B60}"/>
    <cellStyle name="Calculation 2 2 4 2 5 2" xfId="26868" xr:uid="{09F09331-13DF-4919-8DEE-4F4CABDB4FDE}"/>
    <cellStyle name="Calculation 2 2 4 2 5 3" xfId="22725" xr:uid="{71C745D0-FA56-4AF8-B4FF-171C73523EE6}"/>
    <cellStyle name="Calculation 2 2 4 2 6" xfId="30936" xr:uid="{3F2B94F2-0A98-4DEF-9575-3863625973FE}"/>
    <cellStyle name="Calculation 2 2 4 2 6 2" xfId="26784" xr:uid="{A2F65E87-3420-426B-B514-77ED5E788B0D}"/>
    <cellStyle name="Calculation 2 2 4 2 6 3" xfId="22641" xr:uid="{FFE71E0D-6BC6-4758-9BEE-4F24EA35B76B}"/>
    <cellStyle name="Calculation 2 2 4 2 7" xfId="31766" xr:uid="{0A0CBD18-20E7-4BE0-A406-D9E038B85F3C}"/>
    <cellStyle name="Calculation 2 2 4 2 7 2" xfId="27614" xr:uid="{7C221D1C-76C8-4AC9-B931-7CC54ED47C6B}"/>
    <cellStyle name="Calculation 2 2 4 2 7 3" xfId="23471" xr:uid="{5BCAEED7-5C42-4E56-A5CA-A217868C35A3}"/>
    <cellStyle name="Calculation 2 2 4 2 8" xfId="21457" xr:uid="{70E7869C-7A2B-4DCF-8CF8-3C46B83723B4}"/>
    <cellStyle name="Calculation 2 2 4 2 9" xfId="35996" xr:uid="{F42F5C4C-E48F-4729-A82A-D096C052CBCA}"/>
    <cellStyle name="Calculation 2 2 4 3" xfId="755" xr:uid="{00000000-0005-0000-0000-000002030000}"/>
    <cellStyle name="Calculation 2 2 4 3 10" xfId="37175" xr:uid="{6E964DC1-6396-4D63-8677-5DD88261C998}"/>
    <cellStyle name="Calculation 2 2 4 3 2" xfId="21376" xr:uid="{00000000-0005-0000-0000-000003030000}"/>
    <cellStyle name="Calculation 2 2 4 3 2 2" xfId="32738" xr:uid="{861F5536-EBC8-4C3B-949D-F241ACF5409E}"/>
    <cellStyle name="Calculation 2 2 4 3 2 2 2" xfId="28586" xr:uid="{B7AB6FE1-1441-470D-93BE-A581C6277D25}"/>
    <cellStyle name="Calculation 2 2 4 3 2 2 3" xfId="24443" xr:uid="{A6A595DE-2594-40E3-BD21-15D4F27E4338}"/>
    <cellStyle name="Calculation 2 2 4 3 2 3" xfId="33468" xr:uid="{5B275C4B-E628-4AB8-BCAD-F69F08E1A2F4}"/>
    <cellStyle name="Calculation 2 2 4 3 2 3 2" xfId="35528" xr:uid="{3C73D445-1D82-4675-B362-5F64BAEFB20A}"/>
    <cellStyle name="Calculation 2 2 4 3 2 3 3" xfId="36781" xr:uid="{E89FBC83-6F07-4149-86A6-ADA60775D778}"/>
    <cellStyle name="Calculation 2 2 4 3 2 4" xfId="34175" xr:uid="{9737BE74-5CD7-4ED5-825C-72AD9EEEE4E1}"/>
    <cellStyle name="Calculation 2 2 4 3 2 4 2" xfId="36249" xr:uid="{E7DFB4FB-A95C-4B69-A1E3-B311245DA6E3}"/>
    <cellStyle name="Calculation 2 2 4 3 2 4 3" xfId="36754" xr:uid="{3E5E1D35-B0BE-4C60-938B-945E50A1EA56}"/>
    <cellStyle name="Calculation 2 2 4 3 2 5" xfId="34782" xr:uid="{29F3127D-737A-452A-9FC2-692E3526C971}"/>
    <cellStyle name="Calculation 2 2 4 3 2 5 2" xfId="29702" xr:uid="{CBB5D222-39A6-4DFD-B562-7A9627411BF9}"/>
    <cellStyle name="Calculation 2 2 4 3 2 5 3" xfId="25557" xr:uid="{9F0B9898-156B-45C4-8A2F-55758AB86E5C}"/>
    <cellStyle name="Calculation 2 2 4 3 2 6" xfId="35199" xr:uid="{BBAF06BE-6824-4292-A658-91F492D3EC81}"/>
    <cellStyle name="Calculation 2 2 4 3 2 6 2" xfId="36289" xr:uid="{058BA59B-BC45-4988-833B-A1C9AE22D3F3}"/>
    <cellStyle name="Calculation 2 2 4 3 2 6 3" xfId="37368" xr:uid="{FD34D2A5-0CE8-4505-9D1C-4120F236CE52}"/>
    <cellStyle name="Calculation 2 2 4 3 2 7" xfId="30777" xr:uid="{F4365441-54C9-4805-ABA4-B6FE5D16AC91}"/>
    <cellStyle name="Calculation 2 2 4 3 2 8" xfId="26629" xr:uid="{CF7FFAAF-A0A8-4258-9046-2A6F2A23A043}"/>
    <cellStyle name="Calculation 2 2 4 3 2 9" xfId="22489" xr:uid="{E9E9979D-EB28-4264-958E-BF9045FD6C88}"/>
    <cellStyle name="Calculation 2 2 4 3 3" xfId="31105" xr:uid="{E8A5760C-D1AB-4963-B24B-239378297A26}"/>
    <cellStyle name="Calculation 2 2 4 3 3 2" xfId="26953" xr:uid="{771CD975-4CAB-4CC6-A22C-2E3B3B7F5D04}"/>
    <cellStyle name="Calculation 2 2 4 3 3 3" xfId="22810" xr:uid="{6F400081-AC89-4BED-B893-060F6A0908FE}"/>
    <cellStyle name="Calculation 2 2 4 3 4" xfId="31681" xr:uid="{D5E65582-F6F7-4B2A-87F6-A077A2B5D9D3}"/>
    <cellStyle name="Calculation 2 2 4 3 4 2" xfId="27529" xr:uid="{5EBDC6F1-A379-4632-A235-EEA307D5B154}"/>
    <cellStyle name="Calculation 2 2 4 3 4 3" xfId="23386" xr:uid="{399DBDB7-27DF-49F4-B7E9-9BC46804148A}"/>
    <cellStyle name="Calculation 2 2 4 3 5" xfId="31021" xr:uid="{2CB9D57F-65DA-4EBC-8BAB-6D717C7D9DE7}"/>
    <cellStyle name="Calculation 2 2 4 3 5 2" xfId="26869" xr:uid="{95023FB3-4189-4C01-B85D-9B202D6A75CA}"/>
    <cellStyle name="Calculation 2 2 4 3 5 3" xfId="22726" xr:uid="{D72C1BFE-597E-4163-A744-B235E1CF837E}"/>
    <cellStyle name="Calculation 2 2 4 3 6" xfId="30937" xr:uid="{C578A089-60A2-42CE-8D4C-D772A42B1A73}"/>
    <cellStyle name="Calculation 2 2 4 3 6 2" xfId="26785" xr:uid="{B0A4D5AB-6E5B-454E-B0E1-B60572F8503B}"/>
    <cellStyle name="Calculation 2 2 4 3 6 3" xfId="22642" xr:uid="{BC30B4B5-6A19-4F4E-96BE-482632FA19A4}"/>
    <cellStyle name="Calculation 2 2 4 3 7" xfId="31765" xr:uid="{67D11D6C-9F1E-46DC-A9ED-8895D12A302A}"/>
    <cellStyle name="Calculation 2 2 4 3 7 2" xfId="27613" xr:uid="{FFB61476-B452-413A-A0C0-9EE433CA324F}"/>
    <cellStyle name="Calculation 2 2 4 3 7 3" xfId="23470" xr:uid="{0A9D990B-218C-4C6C-AAA9-BA76DE089C04}"/>
    <cellStyle name="Calculation 2 2 4 3 8" xfId="21458" xr:uid="{1660BDF8-000D-47AD-8BDD-0266DFCB727A}"/>
    <cellStyle name="Calculation 2 2 4 3 9" xfId="35891" xr:uid="{EE203372-8FC4-4503-9A6B-E38474D08E1C}"/>
    <cellStyle name="Calculation 2 2 4 4" xfId="756" xr:uid="{00000000-0005-0000-0000-000004030000}"/>
    <cellStyle name="Calculation 2 2 4 4 10" xfId="37078" xr:uid="{8F652170-510D-4C09-A8CF-86057AF290B5}"/>
    <cellStyle name="Calculation 2 2 4 4 2" xfId="21375" xr:uid="{00000000-0005-0000-0000-000005030000}"/>
    <cellStyle name="Calculation 2 2 4 4 2 2" xfId="32737" xr:uid="{14041AC6-C3AF-4B02-A633-EF777D3D38CB}"/>
    <cellStyle name="Calculation 2 2 4 4 2 2 2" xfId="28585" xr:uid="{038D8331-F0C8-4BC1-8BF7-6EF056D701E0}"/>
    <cellStyle name="Calculation 2 2 4 4 2 2 3" xfId="24442" xr:uid="{8508C9E6-B406-4B3A-A56B-D8651EB74B70}"/>
    <cellStyle name="Calculation 2 2 4 4 2 3" xfId="33467" xr:uid="{EAD82E37-4184-46F7-874D-3D36105D2712}"/>
    <cellStyle name="Calculation 2 2 4 4 2 3 2" xfId="35444" xr:uid="{BD660980-8311-426D-A2A1-4CCC12F9BE6E}"/>
    <cellStyle name="Calculation 2 2 4 4 2 3 3" xfId="25166" xr:uid="{8152E299-87BE-471B-BFA2-7AEF49A1D3DA}"/>
    <cellStyle name="Calculation 2 2 4 4 2 4" xfId="34174" xr:uid="{158E67DE-2D87-47CD-8EF7-53C6DAA59568}"/>
    <cellStyle name="Calculation 2 2 4 4 2 4 2" xfId="35555" xr:uid="{1272C79D-2DC7-4D81-B860-EEE9581F489C}"/>
    <cellStyle name="Calculation 2 2 4 4 2 4 3" xfId="36555" xr:uid="{FD645660-29FA-4E6D-9765-6A09EB20D8C5}"/>
    <cellStyle name="Calculation 2 2 4 4 2 5" xfId="34781" xr:uid="{B624CFA0-8F82-4A94-A38E-620EFCF049AF}"/>
    <cellStyle name="Calculation 2 2 4 4 2 5 2" xfId="29701" xr:uid="{D62AF8E0-DA2B-48E3-9241-46D582739BF8}"/>
    <cellStyle name="Calculation 2 2 4 4 2 5 3" xfId="25556" xr:uid="{D2DC5D39-60CA-4E09-8245-B446A6F3227B}"/>
    <cellStyle name="Calculation 2 2 4 4 2 6" xfId="35198" xr:uid="{9A5971EE-7871-47C3-8EB1-050D147913FB}"/>
    <cellStyle name="Calculation 2 2 4 4 2 6 2" xfId="36288" xr:uid="{058402DF-5415-42D8-B471-FB06A5485160}"/>
    <cellStyle name="Calculation 2 2 4 4 2 6 3" xfId="37367" xr:uid="{AEE447BF-F967-47F6-BFF5-E9B3F7EC2D2D}"/>
    <cellStyle name="Calculation 2 2 4 4 2 7" xfId="30776" xr:uid="{9AD4052A-8C3B-4095-BD6F-DFB88713E270}"/>
    <cellStyle name="Calculation 2 2 4 4 2 8" xfId="26628" xr:uid="{C2EE690B-64AB-45D1-96ED-F6C9DCE967E6}"/>
    <cellStyle name="Calculation 2 2 4 4 2 9" xfId="22488" xr:uid="{A7A0AF07-17E7-4FA2-991B-A339380C8BEC}"/>
    <cellStyle name="Calculation 2 2 4 4 3" xfId="31106" xr:uid="{8DDF662E-39B8-48A4-B80F-1CFE9B3875D4}"/>
    <cellStyle name="Calculation 2 2 4 4 3 2" xfId="26954" xr:uid="{FE48481B-CF25-43BD-A324-7049BCCD9291}"/>
    <cellStyle name="Calculation 2 2 4 4 3 3" xfId="22811" xr:uid="{03345BFF-092F-4487-A456-C74B19DD5FD7}"/>
    <cellStyle name="Calculation 2 2 4 4 4" xfId="31680" xr:uid="{3D6F3B38-0685-4610-849D-ADDEE3D1AFC2}"/>
    <cellStyle name="Calculation 2 2 4 4 4 2" xfId="27528" xr:uid="{2E319CFE-960A-4EDD-A195-3FBC0EBB48A6}"/>
    <cellStyle name="Calculation 2 2 4 4 4 3" xfId="23385" xr:uid="{D581CE39-7933-466A-91AB-B394AEED1395}"/>
    <cellStyle name="Calculation 2 2 4 4 5" xfId="31022" xr:uid="{AB401FCF-97FE-4C04-B447-865CA48E335F}"/>
    <cellStyle name="Calculation 2 2 4 4 5 2" xfId="26870" xr:uid="{FFAFB854-9B05-470B-99F2-CFD408706EA2}"/>
    <cellStyle name="Calculation 2 2 4 4 5 3" xfId="22727" xr:uid="{31C753DB-955F-484E-AC20-935F66D6943C}"/>
    <cellStyle name="Calculation 2 2 4 4 6" xfId="30938" xr:uid="{54764852-F7DC-4106-A7B4-C66E84530517}"/>
    <cellStyle name="Calculation 2 2 4 4 6 2" xfId="26786" xr:uid="{6D4E756C-ED58-4392-9FC7-0EEC7FD4F39A}"/>
    <cellStyle name="Calculation 2 2 4 4 6 3" xfId="22643" xr:uid="{82593332-9510-41B6-8209-BF97E57DD360}"/>
    <cellStyle name="Calculation 2 2 4 4 7" xfId="31764" xr:uid="{998F9291-7CDF-44E6-93BB-FAAF688186B6}"/>
    <cellStyle name="Calculation 2 2 4 4 7 2" xfId="27612" xr:uid="{C7C0636A-A130-45A3-B030-CD153B4F37C0}"/>
    <cellStyle name="Calculation 2 2 4 4 7 3" xfId="23469" xr:uid="{DB782342-08C0-4F5B-810A-B1E4E566226C}"/>
    <cellStyle name="Calculation 2 2 4 4 8" xfId="21459" xr:uid="{38A2D1F7-503D-452D-99D3-B9DEDD4E0669}"/>
    <cellStyle name="Calculation 2 2 4 4 9" xfId="35793" xr:uid="{408D7163-7C12-4039-9B6C-21BC0B676012}"/>
    <cellStyle name="Calculation 2 2 4 5" xfId="21378" xr:uid="{00000000-0005-0000-0000-000006030000}"/>
    <cellStyle name="Calculation 2 2 4 5 2" xfId="32740" xr:uid="{A9105F57-5F0E-4BA6-953E-E636EC15A202}"/>
    <cellStyle name="Calculation 2 2 4 5 2 2" xfId="28588" xr:uid="{5509A8BC-3A3D-4107-9776-1871FAD93FCD}"/>
    <cellStyle name="Calculation 2 2 4 5 2 3" xfId="24445" xr:uid="{4F1C7A5E-74EE-4DCC-8A18-6F147E3EBC5A}"/>
    <cellStyle name="Calculation 2 2 4 5 3" xfId="33470" xr:uid="{EB7C9D4A-8473-4E50-A3AD-1A94451FC56A}"/>
    <cellStyle name="Calculation 2 2 4 5 3 2" xfId="35612" xr:uid="{CAF06B94-DDDB-4EDC-A18E-8EF7566DE353}"/>
    <cellStyle name="Calculation 2 2 4 5 3 3" xfId="36612" xr:uid="{1D5F166D-83C0-4D03-B07E-DA8CEA8490CC}"/>
    <cellStyle name="Calculation 2 2 4 5 4" xfId="34177" xr:uid="{DFA597DB-27FE-4B09-A5E3-FCA6C652D808}"/>
    <cellStyle name="Calculation 2 2 4 5 4 2" xfId="36060" xr:uid="{1D750036-1ED7-4D9C-9FB9-2C2C28A2A2B5}"/>
    <cellStyle name="Calculation 2 2 4 5 4 3" xfId="37330" xr:uid="{FA32B815-D096-4F92-990B-E470E94D3CF1}"/>
    <cellStyle name="Calculation 2 2 4 5 5" xfId="34784" xr:uid="{3A188579-BF26-4861-840D-8A01BECBBAEC}"/>
    <cellStyle name="Calculation 2 2 4 5 5 2" xfId="29704" xr:uid="{51C056AE-6916-4734-B33E-3A9ACACE3307}"/>
    <cellStyle name="Calculation 2 2 4 5 5 3" xfId="25559" xr:uid="{E3184855-4374-468B-B984-DB54CCD5A105}"/>
    <cellStyle name="Calculation 2 2 4 5 6" xfId="35201" xr:uid="{80736876-B959-491B-BA8F-6DA8643B0CEB}"/>
    <cellStyle name="Calculation 2 2 4 5 6 2" xfId="36291" xr:uid="{4800F273-A509-4DD3-8913-8A32BAA8CCE1}"/>
    <cellStyle name="Calculation 2 2 4 5 6 3" xfId="37370" xr:uid="{EF0FC997-64D0-436C-8BA1-59021F207AD5}"/>
    <cellStyle name="Calculation 2 2 4 5 7" xfId="30779" xr:uid="{A061940D-6DBF-414B-BFC0-0C152F7A34CC}"/>
    <cellStyle name="Calculation 2 2 4 5 8" xfId="26631" xr:uid="{4CEFDD5D-5D40-4BA6-9286-41EEF2C0FBEA}"/>
    <cellStyle name="Calculation 2 2 4 5 9" xfId="22491" xr:uid="{3828D24E-2AF4-4B7E-8D81-CBC6F008C5C2}"/>
    <cellStyle name="Calculation 2 2 4 6" xfId="31103" xr:uid="{409A243E-18C9-41D3-BCDE-6D8983CD5FAA}"/>
    <cellStyle name="Calculation 2 2 4 6 2" xfId="26951" xr:uid="{B6D06EAA-7F07-4E78-B4D8-4688D9F90C11}"/>
    <cellStyle name="Calculation 2 2 4 6 3" xfId="22808" xr:uid="{03ABB53B-0BE0-435F-8408-8F1470B207E5}"/>
    <cellStyle name="Calculation 2 2 4 7" xfId="31683" xr:uid="{9768B4E4-E5B7-4168-997D-75EFDDE51ED3}"/>
    <cellStyle name="Calculation 2 2 4 7 2" xfId="27531" xr:uid="{9BA5EA11-5284-4A7E-84C9-02144D52C18F}"/>
    <cellStyle name="Calculation 2 2 4 7 3" xfId="23388" xr:uid="{72004578-2515-4DBF-B072-B6A6677ADFCF}"/>
    <cellStyle name="Calculation 2 2 4 8" xfId="31019" xr:uid="{3104EA21-3D43-4D37-86B0-E0C09DA31322}"/>
    <cellStyle name="Calculation 2 2 4 8 2" xfId="26867" xr:uid="{17D80C5B-C583-470D-B065-305AFB3808BB}"/>
    <cellStyle name="Calculation 2 2 4 8 3" xfId="22724" xr:uid="{B44FA366-84C6-432E-9FF5-C9CBE0787DCF}"/>
    <cellStyle name="Calculation 2 2 4 9" xfId="30935" xr:uid="{77C64E9E-BDC6-47A0-99B7-DB56F947C7F0}"/>
    <cellStyle name="Calculation 2 2 4 9 2" xfId="26783" xr:uid="{58F565CA-73B8-47C9-BABC-3DA9696E95A5}"/>
    <cellStyle name="Calculation 2 2 4 9 3" xfId="22640" xr:uid="{F7DD908B-4709-42BE-BD20-869294DA2914}"/>
    <cellStyle name="Calculation 2 2 5" xfId="757" xr:uid="{00000000-0005-0000-0000-000007030000}"/>
    <cellStyle name="Calculation 2 2 5 10" xfId="31763" xr:uid="{F41E997A-A9E9-482A-BCA1-1D5C1759F90C}"/>
    <cellStyle name="Calculation 2 2 5 10 2" xfId="27611" xr:uid="{E9D456CF-E5C4-48A3-83B0-97B6F7C9334E}"/>
    <cellStyle name="Calculation 2 2 5 10 3" xfId="23468" xr:uid="{F8EEFF8C-2177-43FA-BD2E-A47EDE405EA6}"/>
    <cellStyle name="Calculation 2 2 5 11" xfId="21460" xr:uid="{33133D1C-BB52-4E98-B1E7-EFE99CB7D63E}"/>
    <cellStyle name="Calculation 2 2 5 12" xfId="35252" xr:uid="{716BF17B-FB54-4F31-A142-FC531B30C98D}"/>
    <cellStyle name="Calculation 2 2 5 13" xfId="36975" xr:uid="{583C10A9-60E0-4B26-B0BD-99F8F7906B0A}"/>
    <cellStyle name="Calculation 2 2 5 2" xfId="758" xr:uid="{00000000-0005-0000-0000-000008030000}"/>
    <cellStyle name="Calculation 2 2 5 2 10" xfId="36877" xr:uid="{67B65849-9EAC-4070-9F22-4B1DE43F6BCE}"/>
    <cellStyle name="Calculation 2 2 5 2 2" xfId="21373" xr:uid="{00000000-0005-0000-0000-000009030000}"/>
    <cellStyle name="Calculation 2 2 5 2 2 2" xfId="32735" xr:uid="{19851779-2819-4A1C-926D-CD90EFD21922}"/>
    <cellStyle name="Calculation 2 2 5 2 2 2 2" xfId="28583" xr:uid="{8F0C66A7-1CBA-4C18-A56A-E7FC867BFFC7}"/>
    <cellStyle name="Calculation 2 2 5 2 2 2 3" xfId="24440" xr:uid="{E311B8B6-31F9-4574-BDF1-93CDF19E1A37}"/>
    <cellStyle name="Calculation 2 2 5 2 2 3" xfId="33465" xr:uid="{397DA105-4D8F-40EC-A49D-F59E1632D90D}"/>
    <cellStyle name="Calculation 2 2 5 2 2 3 2" xfId="29309" xr:uid="{2038FB37-0495-45DB-BBDC-4E864991BC39}"/>
    <cellStyle name="Calculation 2 2 5 2 2 3 3" xfId="25164" xr:uid="{47B08547-3564-4762-AE14-84D44495E778}"/>
    <cellStyle name="Calculation 2 2 5 2 2 4" xfId="34172" xr:uid="{384DAFA6-AED6-44DD-BF11-D9B483CDB479}"/>
    <cellStyle name="Calculation 2 2 5 2 2 4 2" xfId="35471" xr:uid="{D52EFC6B-66F8-4ECA-85E2-86F94CA0471C}"/>
    <cellStyle name="Calculation 2 2 5 2 2 4 3" xfId="36838" xr:uid="{FCE45F1F-C231-4382-A2E1-FFA9BDC2E106}"/>
    <cellStyle name="Calculation 2 2 5 2 2 5" xfId="34779" xr:uid="{FEAF9391-A762-44C2-A408-5AB2A37E64B3}"/>
    <cellStyle name="Calculation 2 2 5 2 2 5 2" xfId="29699" xr:uid="{FDC79B27-7FB5-4E5F-AF48-402730CA4CCA}"/>
    <cellStyle name="Calculation 2 2 5 2 2 5 3" xfId="25554" xr:uid="{37901B18-6A55-4F47-8F44-2D9A38DEBF9B}"/>
    <cellStyle name="Calculation 2 2 5 2 2 6" xfId="35196" xr:uid="{F469B296-B7B4-47C1-BED7-308381EC2E23}"/>
    <cellStyle name="Calculation 2 2 5 2 2 6 2" xfId="36286" xr:uid="{67E27F30-DD97-47EF-BF35-CD8D05A6172A}"/>
    <cellStyle name="Calculation 2 2 5 2 2 6 3" xfId="37365" xr:uid="{CC56E0A7-56B3-4755-B70F-69BCB73E1F5D}"/>
    <cellStyle name="Calculation 2 2 5 2 2 7" xfId="30774" xr:uid="{E0764F34-CEC9-49A3-91C2-815565EFBA70}"/>
    <cellStyle name="Calculation 2 2 5 2 2 8" xfId="26626" xr:uid="{F529A632-3C37-40B6-B22F-7606C9ABEBD7}"/>
    <cellStyle name="Calculation 2 2 5 2 2 9" xfId="22486" xr:uid="{4D00056F-41A7-4074-AB1D-48B59D2A8C83}"/>
    <cellStyle name="Calculation 2 2 5 2 3" xfId="31108" xr:uid="{AA6C509E-7A05-45D8-B720-BAAB78D9D71D}"/>
    <cellStyle name="Calculation 2 2 5 2 3 2" xfId="26956" xr:uid="{143CE58D-4406-4663-92E5-71B8547020B0}"/>
    <cellStyle name="Calculation 2 2 5 2 3 3" xfId="22813" xr:uid="{55866930-B255-4CD6-99A8-103791E98EC1}"/>
    <cellStyle name="Calculation 2 2 5 2 4" xfId="31678" xr:uid="{91DBE92C-DAEC-4AC2-BA55-4C8AF22BA087}"/>
    <cellStyle name="Calculation 2 2 5 2 4 2" xfId="27526" xr:uid="{D021F0A6-FD6F-48B1-A479-7E91F731643A}"/>
    <cellStyle name="Calculation 2 2 5 2 4 3" xfId="23383" xr:uid="{7924A03B-26C8-4CEE-AF9A-7608F433C289}"/>
    <cellStyle name="Calculation 2 2 5 2 5" xfId="31024" xr:uid="{4A972782-5E00-453C-BDC7-7E13248EFE5F}"/>
    <cellStyle name="Calculation 2 2 5 2 5 2" xfId="26872" xr:uid="{63DF59E9-B3CD-42FA-A249-62E6E7EAEB8B}"/>
    <cellStyle name="Calculation 2 2 5 2 5 3" xfId="22729" xr:uid="{36359D1D-4CF4-4532-AC30-4C76D1F6216A}"/>
    <cellStyle name="Calculation 2 2 5 2 6" xfId="30940" xr:uid="{1FDB7DB2-C83A-4B04-98C2-4B83ADDBDE75}"/>
    <cellStyle name="Calculation 2 2 5 2 6 2" xfId="26788" xr:uid="{14663C28-2DF8-41DD-9E7E-BBB181B117D2}"/>
    <cellStyle name="Calculation 2 2 5 2 6 3" xfId="22645" xr:uid="{9658C15B-A882-4C00-B210-086141B13731}"/>
    <cellStyle name="Calculation 2 2 5 2 7" xfId="31762" xr:uid="{C09B56DE-3A24-4570-BFCE-8CC8CB882AC1}"/>
    <cellStyle name="Calculation 2 2 5 2 7 2" xfId="27610" xr:uid="{02BA7523-A730-45EB-A9E3-6F0E221BC26C}"/>
    <cellStyle name="Calculation 2 2 5 2 7 3" xfId="23467" xr:uid="{FFB74176-3E9C-433C-9211-B0EAA3F85D44}"/>
    <cellStyle name="Calculation 2 2 5 2 8" xfId="21461" xr:uid="{51D1A05F-140A-4DD4-8905-7B757FE2E780}"/>
    <cellStyle name="Calculation 2 2 5 2 9" xfId="35239" xr:uid="{4F241A36-3C89-494B-AE6A-5585B329123C}"/>
    <cellStyle name="Calculation 2 2 5 3" xfId="759" xr:uid="{00000000-0005-0000-0000-00000A030000}"/>
    <cellStyle name="Calculation 2 2 5 3 10" xfId="36335" xr:uid="{A0835659-3F55-4A5D-8C1B-B033DBEA8532}"/>
    <cellStyle name="Calculation 2 2 5 3 2" xfId="21372" xr:uid="{00000000-0005-0000-0000-00000B030000}"/>
    <cellStyle name="Calculation 2 2 5 3 2 2" xfId="32734" xr:uid="{B3609942-D4EB-4D40-BE4C-EDB7D009B499}"/>
    <cellStyle name="Calculation 2 2 5 3 2 2 2" xfId="28582" xr:uid="{FEAA4498-D512-4C29-9F97-E16B6DEAB1FC}"/>
    <cellStyle name="Calculation 2 2 5 3 2 2 3" xfId="24439" xr:uid="{7B0224CB-395D-415D-938F-9FB031548548}"/>
    <cellStyle name="Calculation 2 2 5 3 2 3" xfId="33464" xr:uid="{E7509971-9E64-4E63-B163-83B703E6FE92}"/>
    <cellStyle name="Calculation 2 2 5 3 2 3 2" xfId="29308" xr:uid="{DA60319B-CBE6-4E87-AF9F-CFC6BCE89011}"/>
    <cellStyle name="Calculation 2 2 5 3 2 3 3" xfId="25163" xr:uid="{D9F94D10-D72C-48A0-898C-2AFF00BC8094}"/>
    <cellStyle name="Calculation 2 2 5 3 2 4" xfId="34171" xr:uid="{C067EC8F-3455-4DEB-ACCE-0922E6502DC7}"/>
    <cellStyle name="Calculation 2 2 5 3 2 4 2" xfId="35790" xr:uid="{FDFD2E78-417C-4C58-9F91-BC87EB6A4D4F}"/>
    <cellStyle name="Calculation 2 2 5 3 2 4 3" xfId="36423" xr:uid="{686B15B3-9211-40C8-BB68-A703125C9885}"/>
    <cellStyle name="Calculation 2 2 5 3 2 5" xfId="34778" xr:uid="{4438805C-F741-4D53-B59B-386433799617}"/>
    <cellStyle name="Calculation 2 2 5 3 2 5 2" xfId="29698" xr:uid="{4235E404-B879-423F-B857-45DCB319E8DF}"/>
    <cellStyle name="Calculation 2 2 5 3 2 5 3" xfId="25553" xr:uid="{CD7A0E85-9A39-497D-A6FA-BE9F98F6FB64}"/>
    <cellStyle name="Calculation 2 2 5 3 2 6" xfId="35195" xr:uid="{24F30023-B2FC-4316-A9D7-F695E71EFE14}"/>
    <cellStyle name="Calculation 2 2 5 3 2 6 2" xfId="36285" xr:uid="{4EE10A5D-FC19-4C04-9E13-E9FC7F03B839}"/>
    <cellStyle name="Calculation 2 2 5 3 2 6 3" xfId="37364" xr:uid="{7A062894-5CCB-4085-884C-D793CEACCC67}"/>
    <cellStyle name="Calculation 2 2 5 3 2 7" xfId="30773" xr:uid="{213B277E-804C-486D-8E37-4EDD88699E15}"/>
    <cellStyle name="Calculation 2 2 5 3 2 8" xfId="26625" xr:uid="{070ACCD0-0545-49E1-8D99-8B78E2BBDE78}"/>
    <cellStyle name="Calculation 2 2 5 3 2 9" xfId="22485" xr:uid="{1341C10C-7BA8-46C0-A007-C0721B651C51}"/>
    <cellStyle name="Calculation 2 2 5 3 3" xfId="31109" xr:uid="{3CD6CF1E-C56F-47C3-AF63-197D8FA3232F}"/>
    <cellStyle name="Calculation 2 2 5 3 3 2" xfId="26957" xr:uid="{FD4BC8F1-9475-4686-920B-3F29AC7CE031}"/>
    <cellStyle name="Calculation 2 2 5 3 3 3" xfId="22814" xr:uid="{08212DB6-C5FA-45F0-BD58-6F458944FAC1}"/>
    <cellStyle name="Calculation 2 2 5 3 4" xfId="31677" xr:uid="{1621F854-AB56-4086-AC4C-0693ABFE63A4}"/>
    <cellStyle name="Calculation 2 2 5 3 4 2" xfId="27525" xr:uid="{B2012E3C-D90D-46EB-A219-BCCD6490A891}"/>
    <cellStyle name="Calculation 2 2 5 3 4 3" xfId="23382" xr:uid="{2061079A-AE6A-4CAD-A1AC-C1C2F1F7C1BD}"/>
    <cellStyle name="Calculation 2 2 5 3 5" xfId="31025" xr:uid="{CB3DCE6F-4441-434B-A5CD-5CA4935063C2}"/>
    <cellStyle name="Calculation 2 2 5 3 5 2" xfId="26873" xr:uid="{68314F30-DAB9-48A8-8706-43C97DA60C6E}"/>
    <cellStyle name="Calculation 2 2 5 3 5 3" xfId="22730" xr:uid="{F664A8D2-6C18-47FF-BEB0-2CC4E66599B0}"/>
    <cellStyle name="Calculation 2 2 5 3 6" xfId="30941" xr:uid="{281F2D43-9358-40F3-9664-827309A5D09F}"/>
    <cellStyle name="Calculation 2 2 5 3 6 2" xfId="26789" xr:uid="{ED3FEEBA-9B6F-462F-90A2-EE47F395863F}"/>
    <cellStyle name="Calculation 2 2 5 3 6 3" xfId="22646" xr:uid="{3009B1DD-7829-4D8F-A0A4-B255886A838B}"/>
    <cellStyle name="Calculation 2 2 5 3 7" xfId="31761" xr:uid="{87993B33-B396-4B92-8CB9-8C057F98C9F5}"/>
    <cellStyle name="Calculation 2 2 5 3 7 2" xfId="27609" xr:uid="{BB5FAEBE-13F7-46D8-BA0C-162ECBAEFE42}"/>
    <cellStyle name="Calculation 2 2 5 3 7 3" xfId="23466" xr:uid="{297F1C34-25BD-4FD6-8917-0100FDBDBAA4}"/>
    <cellStyle name="Calculation 2 2 5 3 8" xfId="21462" xr:uid="{FD7179E9-F837-44DD-B2A9-F994BF38DAAC}"/>
    <cellStyle name="Calculation 2 2 5 3 9" xfId="36090" xr:uid="{28D7D9D7-F002-4C0A-BE4E-7DD9D6E4933B}"/>
    <cellStyle name="Calculation 2 2 5 4" xfId="760" xr:uid="{00000000-0005-0000-0000-00000C030000}"/>
    <cellStyle name="Calculation 2 2 5 4 10" xfId="36329" xr:uid="{7ADC6591-D01D-4482-8D0A-53E79E0AD12E}"/>
    <cellStyle name="Calculation 2 2 5 4 2" xfId="21371" xr:uid="{00000000-0005-0000-0000-00000D030000}"/>
    <cellStyle name="Calculation 2 2 5 4 2 2" xfId="32733" xr:uid="{A9CF805F-20B3-481A-A370-F6F245AEF17F}"/>
    <cellStyle name="Calculation 2 2 5 4 2 2 2" xfId="28581" xr:uid="{0BA02856-7E09-4FC4-9B98-E4EEA6DC8AB8}"/>
    <cellStyle name="Calculation 2 2 5 4 2 2 3" xfId="24438" xr:uid="{0E02719D-0C48-4EFF-B8DF-047D0CEB18DB}"/>
    <cellStyle name="Calculation 2 2 5 4 2 3" xfId="33463" xr:uid="{3A67990E-CE3D-4DF3-ACA7-EEAA9144A546}"/>
    <cellStyle name="Calculation 2 2 5 4 2 3 2" xfId="29307" xr:uid="{BB26D1E7-F4ED-4511-873B-9D9C2EB3ACEE}"/>
    <cellStyle name="Calculation 2 2 5 4 2 3 3" xfId="25162" xr:uid="{EBBE969F-D13A-4C74-9F35-2048E2242712}"/>
    <cellStyle name="Calculation 2 2 5 4 2 4" xfId="34170" xr:uid="{7C25D8A7-EE3A-43DC-BBF9-6A97421C3AFA}"/>
    <cellStyle name="Calculation 2 2 5 4 2 4 2" xfId="35754" xr:uid="{1C4D08D8-D6E6-4E88-855D-6CC439F62874}"/>
    <cellStyle name="Calculation 2 2 5 4 2 4 3" xfId="36942" xr:uid="{BB5383AA-0195-4409-A42C-06299DEA691C}"/>
    <cellStyle name="Calculation 2 2 5 4 2 5" xfId="34777" xr:uid="{692C1853-B95C-4828-A0BD-1146D2A4614D}"/>
    <cellStyle name="Calculation 2 2 5 4 2 5 2" xfId="29697" xr:uid="{BC840CA0-418E-43A6-847A-F75C27ED5ACA}"/>
    <cellStyle name="Calculation 2 2 5 4 2 5 3" xfId="25552" xr:uid="{FE6A3184-8C97-4B23-A565-15EF14BB58B5}"/>
    <cellStyle name="Calculation 2 2 5 4 2 6" xfId="35194" xr:uid="{EFAF4C01-5DE1-4E87-994D-451119D1CD6B}"/>
    <cellStyle name="Calculation 2 2 5 4 2 6 2" xfId="36284" xr:uid="{1FF567AF-D1E6-4E9E-A119-817195600968}"/>
    <cellStyle name="Calculation 2 2 5 4 2 6 3" xfId="37363" xr:uid="{F531CC89-3DAF-40E4-8141-B58950051554}"/>
    <cellStyle name="Calculation 2 2 5 4 2 7" xfId="30772" xr:uid="{202DFEAC-517F-4B4B-8A59-9A863DCD7170}"/>
    <cellStyle name="Calculation 2 2 5 4 2 8" xfId="26624" xr:uid="{874A1CFB-CA2C-4601-B6CE-BCBE25EB3E7F}"/>
    <cellStyle name="Calculation 2 2 5 4 2 9" xfId="22484" xr:uid="{4993F9AD-B20D-4A29-85BD-6DA86C843772}"/>
    <cellStyle name="Calculation 2 2 5 4 3" xfId="31110" xr:uid="{BBB71462-BCD3-446B-8A22-275CFCBDDF7C}"/>
    <cellStyle name="Calculation 2 2 5 4 3 2" xfId="26958" xr:uid="{50216CFD-55F9-4EB4-8DD3-3F62E25C106B}"/>
    <cellStyle name="Calculation 2 2 5 4 3 3" xfId="22815" xr:uid="{34A132BD-760A-4DD8-B97C-E185BAAB39ED}"/>
    <cellStyle name="Calculation 2 2 5 4 4" xfId="31676" xr:uid="{55419A7B-7468-44F5-BFFE-E6E67D8457D7}"/>
    <cellStyle name="Calculation 2 2 5 4 4 2" xfId="27524" xr:uid="{A54018A4-5F4A-4F50-8CA0-FD40AEB773FC}"/>
    <cellStyle name="Calculation 2 2 5 4 4 3" xfId="23381" xr:uid="{A20565FD-842D-42F1-894B-F9E0B606BAC7}"/>
    <cellStyle name="Calculation 2 2 5 4 5" xfId="31026" xr:uid="{4E10B06A-6B8F-49E8-8944-79B45BA37694}"/>
    <cellStyle name="Calculation 2 2 5 4 5 2" xfId="26874" xr:uid="{18169AAC-850A-4FD5-9D93-96260FD393E2}"/>
    <cellStyle name="Calculation 2 2 5 4 5 3" xfId="22731" xr:uid="{27AE250A-ED58-4763-A793-DA802468592D}"/>
    <cellStyle name="Calculation 2 2 5 4 6" xfId="30942" xr:uid="{C296B098-4583-417A-9DE9-1B79AB89CBCF}"/>
    <cellStyle name="Calculation 2 2 5 4 6 2" xfId="26790" xr:uid="{7A882E56-280B-4B80-B9B3-59741765D4CE}"/>
    <cellStyle name="Calculation 2 2 5 4 6 3" xfId="22647" xr:uid="{4E9C5037-FA7A-46FE-BBAE-CDF756969F0B}"/>
    <cellStyle name="Calculation 2 2 5 4 7" xfId="31760" xr:uid="{3032C901-1C61-432B-BFDF-CC66E210AC4C}"/>
    <cellStyle name="Calculation 2 2 5 4 7 2" xfId="27608" xr:uid="{2E71CCA3-9678-48A6-ADB6-5F24B3BA7B0B}"/>
    <cellStyle name="Calculation 2 2 5 4 7 3" xfId="23465" xr:uid="{28389C18-479D-4CDB-8F9C-429B1BAB3B1C}"/>
    <cellStyle name="Calculation 2 2 5 4 8" xfId="21463" xr:uid="{06B1DC37-4F00-41AC-AFFC-12D2A2B2E0C8}"/>
    <cellStyle name="Calculation 2 2 5 4 9" xfId="35985" xr:uid="{7CA1319F-F1BD-4BF9-9CB4-9C8E375A598F}"/>
    <cellStyle name="Calculation 2 2 5 5" xfId="21374" xr:uid="{00000000-0005-0000-0000-00000E030000}"/>
    <cellStyle name="Calculation 2 2 5 5 2" xfId="32736" xr:uid="{8E933391-6BF4-4379-B230-E99285B0CA12}"/>
    <cellStyle name="Calculation 2 2 5 5 2 2" xfId="28584" xr:uid="{5859B0EF-3965-4997-8B85-05762783F78D}"/>
    <cellStyle name="Calculation 2 2 5 5 2 3" xfId="24441" xr:uid="{A8FF878A-3159-46F1-891F-26669D0DD7AF}"/>
    <cellStyle name="Calculation 2 2 5 5 3" xfId="33466" xr:uid="{B2D06EBC-8791-4D80-9753-FC40ACEF3315}"/>
    <cellStyle name="Calculation 2 2 5 5 3 2" xfId="35697" xr:uid="{74C483DA-D1A7-4EEF-A35B-6F869477C63D}"/>
    <cellStyle name="Calculation 2 2 5 5 3 3" xfId="25165" xr:uid="{B84D1AAE-DCAB-4EA2-AFF4-E32B875424CF}"/>
    <cellStyle name="Calculation 2 2 5 5 4" xfId="34173" xr:uid="{1FC0AD15-2B34-48DE-B162-77FF266C33DF}"/>
    <cellStyle name="Calculation 2 2 5 5 4 2" xfId="35670" xr:uid="{E027C129-1AB3-46CC-9EA9-A258547240DC}"/>
    <cellStyle name="Calculation 2 2 5 5 4 3" xfId="36874" xr:uid="{81FCCD32-AA11-4694-90ED-0CEEF04EB864}"/>
    <cellStyle name="Calculation 2 2 5 5 5" xfId="34780" xr:uid="{DA7B0AE9-1466-4799-B725-69238EA2C395}"/>
    <cellStyle name="Calculation 2 2 5 5 5 2" xfId="29700" xr:uid="{B80574C3-1341-4F3E-97BB-E765F3AF5F9B}"/>
    <cellStyle name="Calculation 2 2 5 5 5 3" xfId="25555" xr:uid="{F8ADD54C-C256-45AD-86FF-CE85BBAB496E}"/>
    <cellStyle name="Calculation 2 2 5 5 6" xfId="35197" xr:uid="{75F9AA3A-22E4-4A4B-93BD-F9CE0D390EE3}"/>
    <cellStyle name="Calculation 2 2 5 5 6 2" xfId="36287" xr:uid="{7923B08E-981B-4376-A4B2-88079F515575}"/>
    <cellStyle name="Calculation 2 2 5 5 6 3" xfId="37366" xr:uid="{B9419B41-B25F-4CA5-9EC7-3862785A975B}"/>
    <cellStyle name="Calculation 2 2 5 5 7" xfId="30775" xr:uid="{7040ED74-2874-4FE7-96D2-C986FBEE1AA2}"/>
    <cellStyle name="Calculation 2 2 5 5 8" xfId="26627" xr:uid="{CE710775-0757-434C-9711-14C77F1D26DB}"/>
    <cellStyle name="Calculation 2 2 5 5 9" xfId="22487" xr:uid="{3C42C2D0-2E56-4AA6-B49E-C20A04E1A657}"/>
    <cellStyle name="Calculation 2 2 5 6" xfId="31107" xr:uid="{DB5B291F-50FC-4501-9C9B-F8B1CE62D6CE}"/>
    <cellStyle name="Calculation 2 2 5 6 2" xfId="26955" xr:uid="{91EC45C3-1F23-46DD-B2CA-DA29A1382CCE}"/>
    <cellStyle name="Calculation 2 2 5 6 3" xfId="22812" xr:uid="{8B5EAE0D-31A7-4E08-B72C-CCD4B5B2296F}"/>
    <cellStyle name="Calculation 2 2 5 7" xfId="31679" xr:uid="{F693D137-4854-4DCB-99B3-E2702AE2E5C1}"/>
    <cellStyle name="Calculation 2 2 5 7 2" xfId="27527" xr:uid="{73004DFA-6F53-46B3-B3F1-6656A01DA60A}"/>
    <cellStyle name="Calculation 2 2 5 7 3" xfId="23384" xr:uid="{628210EC-34F4-4FA0-AAC1-6960CE2B39B4}"/>
    <cellStyle name="Calculation 2 2 5 8" xfId="31023" xr:uid="{1359313E-6A1A-427C-817F-8AD43B5F2D4E}"/>
    <cellStyle name="Calculation 2 2 5 8 2" xfId="26871" xr:uid="{0A9D5E14-CC78-4558-AF07-35E5A2EBEE65}"/>
    <cellStyle name="Calculation 2 2 5 8 3" xfId="22728" xr:uid="{90DD8AE3-7C2F-4334-B0D3-4D8B0D73FFF4}"/>
    <cellStyle name="Calculation 2 2 5 9" xfId="30939" xr:uid="{5DAB242B-CE95-422A-BD33-FB0D2F5673D2}"/>
    <cellStyle name="Calculation 2 2 5 9 2" xfId="26787" xr:uid="{87A4A693-A033-47B0-81B1-BDA81ECBD764}"/>
    <cellStyle name="Calculation 2 2 5 9 3" xfId="22644" xr:uid="{46089D2C-B03C-4C39-A5ED-2CD3154E2C57}"/>
    <cellStyle name="Calculation 2 2 6" xfId="761" xr:uid="{00000000-0005-0000-0000-00000F030000}"/>
    <cellStyle name="Calculation 2 2 6 10" xfId="37170" xr:uid="{5CB6541B-872B-49A2-9066-9FB628B879CB}"/>
    <cellStyle name="Calculation 2 2 6 2" xfId="21370" xr:uid="{00000000-0005-0000-0000-000010030000}"/>
    <cellStyle name="Calculation 2 2 6 2 2" xfId="32732" xr:uid="{329AED11-8708-47D1-A983-3F826A04490B}"/>
    <cellStyle name="Calculation 2 2 6 2 2 2" xfId="28580" xr:uid="{2A1D3B79-5C00-4770-B97A-53A9AB259DC5}"/>
    <cellStyle name="Calculation 2 2 6 2 2 3" xfId="24437" xr:uid="{1D24843E-E5BC-4D15-B289-F031973071EF}"/>
    <cellStyle name="Calculation 2 2 6 2 3" xfId="33462" xr:uid="{4E2624EC-A1F1-4627-9B32-8A585C7A78CE}"/>
    <cellStyle name="Calculation 2 2 6 2 3 2" xfId="29306" xr:uid="{1DA782D1-5286-4B53-BBBB-FAF71E21F0FD}"/>
    <cellStyle name="Calculation 2 2 6 2 3 3" xfId="25161" xr:uid="{2BCA02CA-F494-4D93-86E3-58CE944B4FDA}"/>
    <cellStyle name="Calculation 2 2 6 2 4" xfId="34169" xr:uid="{E5D6E4D5-CEC4-4DC6-A891-2EAFAC917827}"/>
    <cellStyle name="Calculation 2 2 6 2 4 2" xfId="35339" xr:uid="{76601A5C-218E-4E82-AE64-5B59AA8E582C}"/>
    <cellStyle name="Calculation 2 2 6 2 4 3" xfId="37040" xr:uid="{F5B6997C-F7F5-468A-B6C6-B06FEDBC2A7E}"/>
    <cellStyle name="Calculation 2 2 6 2 5" xfId="34776" xr:uid="{69BD816E-B91C-4738-B2F1-B601B6DD2E04}"/>
    <cellStyle name="Calculation 2 2 6 2 5 2" xfId="29696" xr:uid="{568A3BF9-59E4-4A73-8913-FF20CD47F717}"/>
    <cellStyle name="Calculation 2 2 6 2 5 3" xfId="25551" xr:uid="{6103D523-BC01-4D74-A970-2BA770E20825}"/>
    <cellStyle name="Calculation 2 2 6 2 6" xfId="35193" xr:uid="{2D9DFA95-4FD0-47E2-9FC6-1A38AB26EDCF}"/>
    <cellStyle name="Calculation 2 2 6 2 6 2" xfId="36283" xr:uid="{0E4A50BA-CAD6-4427-BF8A-6EB93AE272D0}"/>
    <cellStyle name="Calculation 2 2 6 2 6 3" xfId="37362" xr:uid="{D2CE3A6C-ABF9-4DB9-8885-D6B4FC72AE72}"/>
    <cellStyle name="Calculation 2 2 6 2 7" xfId="30771" xr:uid="{9CF1C294-E7F5-4436-9FF7-0748B301A93C}"/>
    <cellStyle name="Calculation 2 2 6 2 8" xfId="26623" xr:uid="{494D702E-E112-4B08-8E98-5C9994760211}"/>
    <cellStyle name="Calculation 2 2 6 2 9" xfId="22483" xr:uid="{C82421D0-9620-4EBF-BD71-2492B933E335}"/>
    <cellStyle name="Calculation 2 2 6 3" xfId="31111" xr:uid="{A92CFB33-460C-486A-9357-C9C34B227C1F}"/>
    <cellStyle name="Calculation 2 2 6 3 2" xfId="26959" xr:uid="{FE50749D-14B5-48C0-A535-D98BA54E48BB}"/>
    <cellStyle name="Calculation 2 2 6 3 3" xfId="22816" xr:uid="{2FB1285A-26D7-476B-84FE-0FC620407EF8}"/>
    <cellStyle name="Calculation 2 2 6 4" xfId="31675" xr:uid="{EFB589C4-C690-41CD-A977-B02602001F70}"/>
    <cellStyle name="Calculation 2 2 6 4 2" xfId="27523" xr:uid="{4A6D6068-AE1D-45E5-A889-B0433821D9F4}"/>
    <cellStyle name="Calculation 2 2 6 4 3" xfId="23380" xr:uid="{4A88D92E-1B97-4977-842D-1AED3214AA62}"/>
    <cellStyle name="Calculation 2 2 6 5" xfId="31027" xr:uid="{46BD7F19-A385-49A5-9898-5CF56B98A271}"/>
    <cellStyle name="Calculation 2 2 6 5 2" xfId="26875" xr:uid="{CDDF7E63-7F8F-4C26-B1B4-0E26B531B3A3}"/>
    <cellStyle name="Calculation 2 2 6 5 3" xfId="22732" xr:uid="{327B6BCC-BD5F-449C-B6D1-0BA3DA29E335}"/>
    <cellStyle name="Calculation 2 2 6 6" xfId="30943" xr:uid="{6046E38C-92AF-45DA-A8CD-35CB3352B49A}"/>
    <cellStyle name="Calculation 2 2 6 6 2" xfId="26791" xr:uid="{2FFC92B7-E678-4407-BE49-776027EFAEF2}"/>
    <cellStyle name="Calculation 2 2 6 6 3" xfId="22648" xr:uid="{94BEF758-B870-44F2-A348-2F4C1421709F}"/>
    <cellStyle name="Calculation 2 2 6 7" xfId="31759" xr:uid="{AF93EC53-D6F6-47E5-83FD-86F01F6BBE50}"/>
    <cellStyle name="Calculation 2 2 6 7 2" xfId="27607" xr:uid="{97248384-05CA-4773-9696-3120C1FE8583}"/>
    <cellStyle name="Calculation 2 2 6 7 3" xfId="23464" xr:uid="{3C9E51B2-8DC7-479D-81DE-D4D69CA00F04}"/>
    <cellStyle name="Calculation 2 2 6 8" xfId="21464" xr:uid="{7FC1A316-D382-41E7-8409-5E70CBEE29E8}"/>
    <cellStyle name="Calculation 2 2 6 9" xfId="35992" xr:uid="{991E263D-193F-4C7D-B0F1-5DA3AF4A906C}"/>
    <cellStyle name="Calculation 2 2 7" xfId="762" xr:uid="{00000000-0005-0000-0000-000011030000}"/>
    <cellStyle name="Calculation 2 2 7 10" xfId="37068" xr:uid="{9433FCB5-582A-46FC-83B6-C5BE6645904A}"/>
    <cellStyle name="Calculation 2 2 7 2" xfId="21369" xr:uid="{00000000-0005-0000-0000-000012030000}"/>
    <cellStyle name="Calculation 2 2 7 2 2" xfId="32731" xr:uid="{2DD6BCC9-8CAE-4972-B33D-11954DA85A38}"/>
    <cellStyle name="Calculation 2 2 7 2 2 2" xfId="28579" xr:uid="{05FB471B-82D1-40C8-A8D4-1E1E896671B4}"/>
    <cellStyle name="Calculation 2 2 7 2 2 3" xfId="24436" xr:uid="{D6B37897-1545-402F-8B58-06F988E37658}"/>
    <cellStyle name="Calculation 2 2 7 2 3" xfId="33461" xr:uid="{04D941A3-EED5-4FDA-BF35-43BB05F05F0E}"/>
    <cellStyle name="Calculation 2 2 7 2 3 2" xfId="29305" xr:uid="{C0A109D8-DC06-4539-9954-8B797D99000A}"/>
    <cellStyle name="Calculation 2 2 7 2 3 3" xfId="25160" xr:uid="{83E022F2-F992-4B33-98D3-EFC2F44F4337}"/>
    <cellStyle name="Calculation 2 2 7 2 4" xfId="34168" xr:uid="{2C79E1D0-11DB-4931-99EC-8E85C38301E6}"/>
    <cellStyle name="Calculation 2 2 7 2 4 2" xfId="35858" xr:uid="{45D78E36-918B-4EF1-AE92-93E50494CE94}"/>
    <cellStyle name="Calculation 2 2 7 2 4 3" xfId="37143" xr:uid="{8674C900-DECA-4BA6-B5E9-A41287CC8D74}"/>
    <cellStyle name="Calculation 2 2 7 2 5" xfId="34775" xr:uid="{27DF9899-648E-471D-BC35-903194361A23}"/>
    <cellStyle name="Calculation 2 2 7 2 5 2" xfId="29695" xr:uid="{BA2AA5E5-5D75-4C3D-B597-D17CC5C507BA}"/>
    <cellStyle name="Calculation 2 2 7 2 5 3" xfId="25550" xr:uid="{E9862185-15F9-4653-A20E-792075A0E34D}"/>
    <cellStyle name="Calculation 2 2 7 2 6" xfId="35192" xr:uid="{0F5E78A1-1E4B-47B9-8519-B87C790EF99B}"/>
    <cellStyle name="Calculation 2 2 7 2 6 2" xfId="36282" xr:uid="{9F7FFA2F-D61B-4775-9FD9-2C60878C7F09}"/>
    <cellStyle name="Calculation 2 2 7 2 6 3" xfId="37361" xr:uid="{FEB2B6F8-9252-438F-B1AB-8789794D515B}"/>
    <cellStyle name="Calculation 2 2 7 2 7" xfId="30770" xr:uid="{D9D4AB96-49B3-4208-8E67-42B0D0C667D7}"/>
    <cellStyle name="Calculation 2 2 7 2 8" xfId="26622" xr:uid="{3A570DDD-EEE5-4283-8649-8C8B6FDE82D9}"/>
    <cellStyle name="Calculation 2 2 7 2 9" xfId="22482" xr:uid="{CFA9AC0B-4FEF-40F4-BCED-AF98C48ACEA4}"/>
    <cellStyle name="Calculation 2 2 7 3" xfId="31112" xr:uid="{F79B1C58-6E2E-43D6-81F3-AA9FFC5EC9F2}"/>
    <cellStyle name="Calculation 2 2 7 3 2" xfId="26960" xr:uid="{DE6B48B0-4068-4B87-A660-E288EAFA29AA}"/>
    <cellStyle name="Calculation 2 2 7 3 3" xfId="22817" xr:uid="{4F5D0E43-FF4F-46F2-BCC3-385D5E47DF15}"/>
    <cellStyle name="Calculation 2 2 7 4" xfId="31674" xr:uid="{1DB185B5-F89D-4278-A87C-6F1EEA73A12D}"/>
    <cellStyle name="Calculation 2 2 7 4 2" xfId="27522" xr:uid="{69073CA9-DE18-4E72-9D08-F2A48FD21321}"/>
    <cellStyle name="Calculation 2 2 7 4 3" xfId="23379" xr:uid="{62303522-B74F-4E52-8229-EE7B8DA57531}"/>
    <cellStyle name="Calculation 2 2 7 5" xfId="31028" xr:uid="{2634EDCF-43DF-4070-915F-4BCE72C7B8B9}"/>
    <cellStyle name="Calculation 2 2 7 5 2" xfId="26876" xr:uid="{AC04AB71-9EF3-43B4-8B1D-14BD80FE18AE}"/>
    <cellStyle name="Calculation 2 2 7 5 3" xfId="22733" xr:uid="{5B178031-BCAA-4B2E-B18E-95A9F16CE667}"/>
    <cellStyle name="Calculation 2 2 7 6" xfId="30944" xr:uid="{4E13EB5F-7F99-422A-9CFB-91BC977CE49A}"/>
    <cellStyle name="Calculation 2 2 7 6 2" xfId="26792" xr:uid="{B94F52AA-B347-453D-B053-2492A83FB528}"/>
    <cellStyle name="Calculation 2 2 7 6 3" xfId="22649" xr:uid="{4D1996D6-8378-4CCD-83C5-0070E1C23CAD}"/>
    <cellStyle name="Calculation 2 2 7 7" xfId="31758" xr:uid="{1FF2C7B1-DB5B-4894-B8B1-432DDACF1E20}"/>
    <cellStyle name="Calculation 2 2 7 7 2" xfId="27606" xr:uid="{2EC6BE45-2663-469B-A06C-9730FFDFB695}"/>
    <cellStyle name="Calculation 2 2 7 7 3" xfId="23463" xr:uid="{A39ABA88-78B9-4824-BB9A-57CABE91BC9C}"/>
    <cellStyle name="Calculation 2 2 7 8" xfId="21465" xr:uid="{CF3A21AD-3D72-4A8D-A973-7295E5C1F5AC}"/>
    <cellStyle name="Calculation 2 2 7 9" xfId="35887" xr:uid="{EB8F74FC-F856-473A-AC53-154BCA7A0D21}"/>
    <cellStyle name="Calculation 2 2 8" xfId="763" xr:uid="{00000000-0005-0000-0000-000013030000}"/>
    <cellStyle name="Calculation 2 2 8 10" xfId="37074" xr:uid="{9624D739-8CC5-43EE-A3D4-F79B94488CCF}"/>
    <cellStyle name="Calculation 2 2 8 2" xfId="21368" xr:uid="{00000000-0005-0000-0000-000014030000}"/>
    <cellStyle name="Calculation 2 2 8 2 2" xfId="32730" xr:uid="{1D8DC2A1-E2E8-41AF-A921-C1E0D4776D6D}"/>
    <cellStyle name="Calculation 2 2 8 2 2 2" xfId="28578" xr:uid="{B7D81CBA-4F29-4F61-A1FB-A482A520F34D}"/>
    <cellStyle name="Calculation 2 2 8 2 2 3" xfId="24435" xr:uid="{378C2419-5157-468C-BD38-022AD43506D0}"/>
    <cellStyle name="Calculation 2 2 8 2 3" xfId="33460" xr:uid="{9AD2F72C-F275-47CF-9ED6-8A835AF9207B}"/>
    <cellStyle name="Calculation 2 2 8 2 3 2" xfId="29304" xr:uid="{62D73ACA-0AC4-4C5D-B12C-6C8002D6FB74}"/>
    <cellStyle name="Calculation 2 2 8 2 3 3" xfId="25159" xr:uid="{F022022A-D489-4170-93ED-CB988085988C}"/>
    <cellStyle name="Calculation 2 2 8 2 4" xfId="34167" xr:uid="{D7F4438F-CA9A-4B72-9E4C-C94260DFABE2}"/>
    <cellStyle name="Calculation 2 2 8 2 4 2" xfId="35957" xr:uid="{C1C25D9E-AED9-4F89-AE55-049392DCD280}"/>
    <cellStyle name="Calculation 2 2 8 2 4 3" xfId="37241" xr:uid="{8E0AA66A-46FF-44BD-92C4-9658DE6A661F}"/>
    <cellStyle name="Calculation 2 2 8 2 5" xfId="34774" xr:uid="{C7A350D2-E3EC-4658-9EC3-06FEBE2F36C9}"/>
    <cellStyle name="Calculation 2 2 8 2 5 2" xfId="29694" xr:uid="{6E0C39CB-4449-4809-A563-2829629E8B02}"/>
    <cellStyle name="Calculation 2 2 8 2 5 3" xfId="25549" xr:uid="{4A57D59D-6CA5-4720-9794-48525C765B5A}"/>
    <cellStyle name="Calculation 2 2 8 2 6" xfId="35191" xr:uid="{D45DC054-54F2-44F6-A4AA-BFB192AAD84B}"/>
    <cellStyle name="Calculation 2 2 8 2 6 2" xfId="36281" xr:uid="{7D2D884F-57A0-4156-9CF9-D4E59412C8EA}"/>
    <cellStyle name="Calculation 2 2 8 2 6 3" xfId="37360" xr:uid="{BD913177-659D-49D2-BE32-E556EDCBAB74}"/>
    <cellStyle name="Calculation 2 2 8 2 7" xfId="30769" xr:uid="{E90FED0B-A234-4B9F-AEE9-75CE0198D693}"/>
    <cellStyle name="Calculation 2 2 8 2 8" xfId="26621" xr:uid="{300E9E93-3A9F-48AA-9203-B5A5597DD563}"/>
    <cellStyle name="Calculation 2 2 8 2 9" xfId="22481" xr:uid="{60687D4B-B5D6-48BD-8B89-ACCB1C923EA7}"/>
    <cellStyle name="Calculation 2 2 8 3" xfId="31113" xr:uid="{B39E0426-C54D-425B-94DA-91B4A5E16240}"/>
    <cellStyle name="Calculation 2 2 8 3 2" xfId="26961" xr:uid="{B4EF53BE-1EC8-4804-BDB0-214C0FFAA6C4}"/>
    <cellStyle name="Calculation 2 2 8 3 3" xfId="22818" xr:uid="{F5242BB7-160A-45DD-B765-549C3EF4E984}"/>
    <cellStyle name="Calculation 2 2 8 4" xfId="31673" xr:uid="{561CA70B-DD23-49AE-B442-7CCB167FA5B3}"/>
    <cellStyle name="Calculation 2 2 8 4 2" xfId="27521" xr:uid="{AF00CAF4-5295-4825-A987-A3861239197D}"/>
    <cellStyle name="Calculation 2 2 8 4 3" xfId="23378" xr:uid="{05AFCFDF-0727-4EB4-92EB-2EEA93864074}"/>
    <cellStyle name="Calculation 2 2 8 5" xfId="31029" xr:uid="{1A5D080C-588B-4C1D-8843-5BF1D9348BBD}"/>
    <cellStyle name="Calculation 2 2 8 5 2" xfId="26877" xr:uid="{BBD0C4A2-886A-4ED5-BDBF-F5DD3E25DE86}"/>
    <cellStyle name="Calculation 2 2 8 5 3" xfId="22734" xr:uid="{20A1CB64-0789-45A8-AB9B-34B965EF2C7E}"/>
    <cellStyle name="Calculation 2 2 8 6" xfId="30945" xr:uid="{9E42DF03-8D4C-41ED-B140-A52CFA072356}"/>
    <cellStyle name="Calculation 2 2 8 6 2" xfId="26793" xr:uid="{55DF58D6-FD8B-4C12-B2B9-5585F521321D}"/>
    <cellStyle name="Calculation 2 2 8 6 3" xfId="22650" xr:uid="{36B67FBD-6D0F-40E6-8AAD-2CB628769444}"/>
    <cellStyle name="Calculation 2 2 8 7" xfId="31757" xr:uid="{618BB5B3-5E28-4B73-A27B-24BEFE9CC561}"/>
    <cellStyle name="Calculation 2 2 8 7 2" xfId="27605" xr:uid="{0B55B7BC-F4FD-4355-813A-004C7B502BF4}"/>
    <cellStyle name="Calculation 2 2 8 7 3" xfId="23462" xr:uid="{2233BDC1-1B31-4FD0-9BFE-8EACF2A5E5FC}"/>
    <cellStyle name="Calculation 2 2 8 8" xfId="21466" xr:uid="{B09A577B-24B4-481A-AAAC-4B0A7B77FD39}"/>
    <cellStyle name="Calculation 2 2 8 9" xfId="35785" xr:uid="{4B5C5FF9-2BDF-4507-BD07-5EEF4F11ABBD}"/>
    <cellStyle name="Calculation 2 2 9" xfId="764" xr:uid="{00000000-0005-0000-0000-000015030000}"/>
    <cellStyle name="Calculation 2 2 9 10" xfId="36970" xr:uid="{C116F65D-C423-451D-9220-08F63A5CFD1F}"/>
    <cellStyle name="Calculation 2 2 9 2" xfId="21367" xr:uid="{00000000-0005-0000-0000-000016030000}"/>
    <cellStyle name="Calculation 2 2 9 2 2" xfId="32729" xr:uid="{DB25BB47-6031-4C58-8AEC-3AF7B43FF74C}"/>
    <cellStyle name="Calculation 2 2 9 2 2 2" xfId="28577" xr:uid="{69E1ADF9-E0F6-4403-AA64-1E8BA3484C54}"/>
    <cellStyle name="Calculation 2 2 9 2 2 3" xfId="24434" xr:uid="{A33D305D-F51D-49BA-8E52-9BEEE2171C24}"/>
    <cellStyle name="Calculation 2 2 9 2 3" xfId="33459" xr:uid="{ECD206D7-67C0-4418-87A9-E2590F2BD5B8}"/>
    <cellStyle name="Calculation 2 2 9 2 3 2" xfId="29303" xr:uid="{B3EBC88A-01AB-4307-9BFB-3335B19CE1F5}"/>
    <cellStyle name="Calculation 2 2 9 2 3 3" xfId="25158" xr:uid="{D0ED22D9-9AFD-4C32-8618-A5756234D8C1}"/>
    <cellStyle name="Calculation 2 2 9 2 4" xfId="34166" xr:uid="{0349FF93-9B51-4CA8-8CB2-3E180C260433}"/>
    <cellStyle name="Calculation 2 2 9 2 4 2" xfId="36063" xr:uid="{8BB84345-B2CF-41EF-A744-0DF54F316FFB}"/>
    <cellStyle name="Calculation 2 2 9 2 4 3" xfId="37333" xr:uid="{C03F203F-8FBC-47FC-8521-AF5C2D533543}"/>
    <cellStyle name="Calculation 2 2 9 2 5" xfId="34773" xr:uid="{75B4544B-5C1E-4A3F-8BA6-2DA0ED7C3EDA}"/>
    <cellStyle name="Calculation 2 2 9 2 5 2" xfId="29693" xr:uid="{FF1701E9-D4C9-47BB-91FB-7E23627DC375}"/>
    <cellStyle name="Calculation 2 2 9 2 5 3" xfId="25548" xr:uid="{C8E0BD7A-65C8-4953-BA85-C4C75655BEAA}"/>
    <cellStyle name="Calculation 2 2 9 2 6" xfId="35190" xr:uid="{A2AD4DBE-296A-4AD0-8004-8822BBEC07E3}"/>
    <cellStyle name="Calculation 2 2 9 2 6 2" xfId="36280" xr:uid="{9D8B0FE4-EFA1-4D88-83D3-D59C26F96C39}"/>
    <cellStyle name="Calculation 2 2 9 2 6 3" xfId="37359" xr:uid="{6F23F508-27AA-4DC5-8178-3EE8F40FA111}"/>
    <cellStyle name="Calculation 2 2 9 2 7" xfId="30768" xr:uid="{289C1222-5360-4126-A0E9-5B34D06F8AC3}"/>
    <cellStyle name="Calculation 2 2 9 2 8" xfId="26620" xr:uid="{5669EF00-8F65-4680-B1F5-15A877904A2F}"/>
    <cellStyle name="Calculation 2 2 9 2 9" xfId="22480" xr:uid="{2E05B98E-CE04-4174-8B16-CC9E185A01FF}"/>
    <cellStyle name="Calculation 2 2 9 3" xfId="31114" xr:uid="{094C0862-4720-4CFC-84A2-A01DFBF0097D}"/>
    <cellStyle name="Calculation 2 2 9 3 2" xfId="26962" xr:uid="{A91DFCC8-E55F-4BC1-8488-CDDD6283470B}"/>
    <cellStyle name="Calculation 2 2 9 3 3" xfId="22819" xr:uid="{81A51346-366D-4F3A-803A-42CCF7CD02F0}"/>
    <cellStyle name="Calculation 2 2 9 4" xfId="31672" xr:uid="{DCC4A59E-8468-4A30-80C2-F9B459F387EE}"/>
    <cellStyle name="Calculation 2 2 9 4 2" xfId="27520" xr:uid="{02395539-728D-4B40-963F-E05D4B30F01A}"/>
    <cellStyle name="Calculation 2 2 9 4 3" xfId="23377" xr:uid="{8C0F5589-519E-481A-89AD-1B7D29160C50}"/>
    <cellStyle name="Calculation 2 2 9 5" xfId="31030" xr:uid="{D5C48019-40A6-4CB3-9D61-7A07B1220702}"/>
    <cellStyle name="Calculation 2 2 9 5 2" xfId="26878" xr:uid="{3F8438F5-79D0-4F16-A4B4-AF9E4F9D5AC6}"/>
    <cellStyle name="Calculation 2 2 9 5 3" xfId="22735" xr:uid="{86749E38-372E-41F8-8D7B-DE5D8B101067}"/>
    <cellStyle name="Calculation 2 2 9 6" xfId="30946" xr:uid="{659C10DC-ECD3-45D4-BB8F-920C2693F049}"/>
    <cellStyle name="Calculation 2 2 9 6 2" xfId="26794" xr:uid="{D2C4FD7B-89EA-477E-990C-430DD5EFF05F}"/>
    <cellStyle name="Calculation 2 2 9 6 3" xfId="22651" xr:uid="{B7C64911-41E0-42A1-8517-2E54C0FC4F13}"/>
    <cellStyle name="Calculation 2 2 9 7" xfId="31756" xr:uid="{463D8CEE-0526-484F-80EC-B7B84EFD0E8A}"/>
    <cellStyle name="Calculation 2 2 9 7 2" xfId="27604" xr:uid="{521B9222-77EF-4661-B5CE-93C84B370ACC}"/>
    <cellStyle name="Calculation 2 2 9 7 3" xfId="23461" xr:uid="{C14EA8FC-DDE6-49A6-BB5E-41F2CBF3551C}"/>
    <cellStyle name="Calculation 2 2 9 8" xfId="21467" xr:uid="{0E5E284D-1F53-47AE-9F48-2E6739445780}"/>
    <cellStyle name="Calculation 2 2 9 9" xfId="36187" xr:uid="{C2CA033A-197F-4B89-BBFE-D1AFAB883F90}"/>
    <cellStyle name="Calculation 2 20" xfId="30988" xr:uid="{900B0639-F3A3-4A6F-BBAE-222596ED59A8}"/>
    <cellStyle name="Calculation 2 20 2" xfId="26836" xr:uid="{4069C911-9329-4F1E-8697-D5EEA2DC749A}"/>
    <cellStyle name="Calculation 2 20 3" xfId="22693" xr:uid="{2647F6AD-9B13-4BCC-90C9-C9B462086C45}"/>
    <cellStyle name="Calculation 2 21" xfId="30847" xr:uid="{BDC7072D-1699-40B7-B82A-6176BE24A377}"/>
    <cellStyle name="Calculation 2 21 2" xfId="26698" xr:uid="{5AE83CF8-2DF8-498B-AE93-660F98E15D9D}"/>
    <cellStyle name="Calculation 2 21 3" xfId="35246" xr:uid="{CF711398-9B3B-47FE-A8CF-DD16D0B4356D}"/>
    <cellStyle name="Calculation 2 22" xfId="31798" xr:uid="{01434BD6-B581-41DC-A334-95D49061DFA4}"/>
    <cellStyle name="Calculation 2 22 2" xfId="27646" xr:uid="{73EA3FE8-9F19-4A52-9776-C60F5A741239}"/>
    <cellStyle name="Calculation 2 22 3" xfId="23503" xr:uid="{71E50603-ED59-4B6A-A6BF-EA0C5AB94B2F}"/>
    <cellStyle name="Calculation 2 23" xfId="21425" xr:uid="{41B2D999-1BE9-4B4D-BB7B-DE3943F55F9E}"/>
    <cellStyle name="Calculation 2 24" xfId="35250" xr:uid="{2F702D0A-C5BE-4B3C-9DBA-8C514DD45DAD}"/>
    <cellStyle name="Calculation 2 25" xfId="36973" xr:uid="{F4DCED68-5E3F-4792-B6FC-1ECAA9CBBE7B}"/>
    <cellStyle name="Calculation 2 3" xfId="765" xr:uid="{00000000-0005-0000-0000-000017030000}"/>
    <cellStyle name="Calculation 2 3 2" xfId="766" xr:uid="{00000000-0005-0000-0000-000018030000}"/>
    <cellStyle name="Calculation 2 3 2 10" xfId="37267" xr:uid="{F67FB723-175D-4348-A5C7-A74D8D80D186}"/>
    <cellStyle name="Calculation 2 3 2 2" xfId="21366" xr:uid="{00000000-0005-0000-0000-000019030000}"/>
    <cellStyle name="Calculation 2 3 2 2 2" xfId="32728" xr:uid="{B7F709A9-2E84-4968-962B-ADEA9D010891}"/>
    <cellStyle name="Calculation 2 3 2 2 2 2" xfId="28576" xr:uid="{6ED4235B-CB88-4C9B-8228-58BEBEEFE1CD}"/>
    <cellStyle name="Calculation 2 3 2 2 2 3" xfId="24433" xr:uid="{9C679F81-7E9C-45D9-8E27-E5CA93A8BE52}"/>
    <cellStyle name="Calculation 2 3 2 2 3" xfId="33458" xr:uid="{C9F6C64C-40ED-4B99-87FE-25470CFF94D1}"/>
    <cellStyle name="Calculation 2 3 2 2 3 2" xfId="29302" xr:uid="{31BC25A2-1F4F-4DF8-875B-96DA8B08CC7D}"/>
    <cellStyle name="Calculation 2 3 2 2 3 3" xfId="25157" xr:uid="{5E3CA4A0-641A-4606-BA1C-053703286FA0}"/>
    <cellStyle name="Calculation 2 3 2 2 4" xfId="34165" xr:uid="{FA2ED46B-AAF9-4435-8D95-9825E177DAFE}"/>
    <cellStyle name="Calculation 2 3 2 2 4 2" xfId="36161" xr:uid="{9723D908-BA5D-4464-9E0E-317BD54E53BA}"/>
    <cellStyle name="Calculation 2 3 2 2 4 3" xfId="36636" xr:uid="{34DE0CA2-6D81-4AEE-9715-947F5F699050}"/>
    <cellStyle name="Calculation 2 3 2 2 5" xfId="34772" xr:uid="{0027C7D3-51A1-455D-9B72-8D891204A1E6}"/>
    <cellStyle name="Calculation 2 3 2 2 5 2" xfId="29692" xr:uid="{5CE8C4B6-FE26-4D99-83C0-36A7208FC80E}"/>
    <cellStyle name="Calculation 2 3 2 2 5 3" xfId="25547" xr:uid="{265DDC37-3956-462E-A004-A331D92B58E2}"/>
    <cellStyle name="Calculation 2 3 2 2 6" xfId="35189" xr:uid="{59C9BFAD-612A-44AE-826D-382171315D9F}"/>
    <cellStyle name="Calculation 2 3 2 2 6 2" xfId="36279" xr:uid="{13F0C45C-B98F-4D5A-8135-58E68765716F}"/>
    <cellStyle name="Calculation 2 3 2 2 6 3" xfId="37358" xr:uid="{9998E2DD-F41D-4687-87C9-F84FB65D00C7}"/>
    <cellStyle name="Calculation 2 3 2 2 7" xfId="30767" xr:uid="{AB50A297-D9A7-405C-B1E1-8417826C433F}"/>
    <cellStyle name="Calculation 2 3 2 2 8" xfId="26619" xr:uid="{DE8C5D5E-100E-4A26-BA8F-349826501677}"/>
    <cellStyle name="Calculation 2 3 2 2 9" xfId="22479" xr:uid="{B53A7721-B5C7-4BDD-A4D4-E622353B3EF8}"/>
    <cellStyle name="Calculation 2 3 2 3" xfId="31115" xr:uid="{609FF00B-FF02-4369-A4A2-BEE3A31895E2}"/>
    <cellStyle name="Calculation 2 3 2 3 2" xfId="26963" xr:uid="{2C3B47BB-3A14-44F8-9B5D-8328580E16EC}"/>
    <cellStyle name="Calculation 2 3 2 3 3" xfId="22820" xr:uid="{ABA43DFA-5576-4B71-ACBC-AA2BD053929F}"/>
    <cellStyle name="Calculation 2 3 2 4" xfId="31671" xr:uid="{8B6C84F9-7D22-40D6-8DD4-F9371289F0D1}"/>
    <cellStyle name="Calculation 2 3 2 4 2" xfId="27519" xr:uid="{0F842B62-C31F-480E-920A-15B73D6813E8}"/>
    <cellStyle name="Calculation 2 3 2 4 3" xfId="23376" xr:uid="{B5751871-0E34-455F-8853-87BDE5134A1B}"/>
    <cellStyle name="Calculation 2 3 2 5" xfId="31031" xr:uid="{CE1AAF19-7851-4A00-8998-A90118FB4086}"/>
    <cellStyle name="Calculation 2 3 2 5 2" xfId="26879" xr:uid="{857FA947-CCD0-4CF9-AFEB-02AF798E7555}"/>
    <cellStyle name="Calculation 2 3 2 5 3" xfId="22736" xr:uid="{CC2B1003-33F9-4516-918C-966B608ECB96}"/>
    <cellStyle name="Calculation 2 3 2 6" xfId="30947" xr:uid="{08C114E4-63BB-45DE-B72D-03155A365B5F}"/>
    <cellStyle name="Calculation 2 3 2 6 2" xfId="26795" xr:uid="{805B3C3D-B4E7-42C1-9B3A-C0D646349833}"/>
    <cellStyle name="Calculation 2 3 2 6 3" xfId="22652" xr:uid="{F10D0FCB-7F27-4A8F-81E2-6B97E62FAC49}"/>
    <cellStyle name="Calculation 2 3 2 7" xfId="31755" xr:uid="{C8D75743-E876-4974-97C0-348C67B82BA0}"/>
    <cellStyle name="Calculation 2 3 2 7 2" xfId="27603" xr:uid="{604540AE-B372-4357-97D4-20C92805AE9A}"/>
    <cellStyle name="Calculation 2 3 2 7 3" xfId="23460" xr:uid="{816DB58C-020D-4C42-B852-5B6FAF9A5D26}"/>
    <cellStyle name="Calculation 2 3 2 8" xfId="21468" xr:uid="{555406D4-6AFE-45B5-B7D1-F2C0A2B8D620}"/>
    <cellStyle name="Calculation 2 3 2 9" xfId="35997" xr:uid="{B651CEF6-FD97-4862-9808-44CDD6F467B1}"/>
    <cellStyle name="Calculation 2 3 3" xfId="767" xr:uid="{00000000-0005-0000-0000-00001A030000}"/>
    <cellStyle name="Calculation 2 3 3 10" xfId="37176" xr:uid="{F3A734C9-FEFA-4636-A8FF-09F32C0E13EC}"/>
    <cellStyle name="Calculation 2 3 3 2" xfId="21365" xr:uid="{00000000-0005-0000-0000-00001B030000}"/>
    <cellStyle name="Calculation 2 3 3 2 2" xfId="32727" xr:uid="{87A6F65B-C89C-4500-A05B-C28B499D4FB3}"/>
    <cellStyle name="Calculation 2 3 3 2 2 2" xfId="28575" xr:uid="{37A49F8D-CE08-4FAF-8675-9B18EA614355}"/>
    <cellStyle name="Calculation 2 3 3 2 2 3" xfId="24432" xr:uid="{D8481D4F-AF0A-4224-BB51-D60D6CAAF9B9}"/>
    <cellStyle name="Calculation 2 3 3 2 3" xfId="33457" xr:uid="{305B1122-9A91-4D2C-A7E9-05A80B210F02}"/>
    <cellStyle name="Calculation 2 3 3 2 3 2" xfId="29301" xr:uid="{0B0B5C97-6E49-4DF8-AFF7-8813FC2000CC}"/>
    <cellStyle name="Calculation 2 3 3 2 3 3" xfId="25156" xr:uid="{A1B41B37-B339-403E-88C9-ED260388C7BA}"/>
    <cellStyle name="Calculation 2 3 3 2 4" xfId="34164" xr:uid="{C5D50476-E7BD-47D1-948D-4330E55E7F1B}"/>
    <cellStyle name="Calculation 2 3 3 2 4 2" xfId="36252" xr:uid="{8C488A12-0620-4AED-BD39-91F138CA6C93}"/>
    <cellStyle name="Calculation 2 3 3 2 4 3" xfId="36757" xr:uid="{7AA5CBFD-1189-4906-A62B-46B7424A861D}"/>
    <cellStyle name="Calculation 2 3 3 2 5" xfId="34771" xr:uid="{B75454CE-67DA-480B-B2B2-A033E6207C6A}"/>
    <cellStyle name="Calculation 2 3 3 2 5 2" xfId="29691" xr:uid="{EAFB8792-EEAD-45EA-8150-AE6EB28073FA}"/>
    <cellStyle name="Calculation 2 3 3 2 5 3" xfId="25546" xr:uid="{08D4A9E3-74EF-4009-8B21-EA13616C9115}"/>
    <cellStyle name="Calculation 2 3 3 2 6" xfId="35188" xr:uid="{78365BF8-C5FF-4761-A883-731DBB4F6727}"/>
    <cellStyle name="Calculation 2 3 3 2 6 2" xfId="36278" xr:uid="{329D2DE0-BAEB-4B50-9632-2D7A4CAFB0DB}"/>
    <cellStyle name="Calculation 2 3 3 2 6 3" xfId="37357" xr:uid="{0DF69D8D-C949-4A1B-94B3-41D27D7D2E71}"/>
    <cellStyle name="Calculation 2 3 3 2 7" xfId="30766" xr:uid="{8B0B64B5-3509-4731-87C1-477E9D60906E}"/>
    <cellStyle name="Calculation 2 3 3 2 8" xfId="26618" xr:uid="{6DF9A1C1-225A-4444-BCA1-1952055C0DCD}"/>
    <cellStyle name="Calculation 2 3 3 2 9" xfId="22478" xr:uid="{94E1654A-364F-4B10-8B38-E8DAC9855998}"/>
    <cellStyle name="Calculation 2 3 3 3" xfId="31116" xr:uid="{9B793075-B33C-43BA-AE24-57B15DE5AC63}"/>
    <cellStyle name="Calculation 2 3 3 3 2" xfId="26964" xr:uid="{5E15EA48-CFC5-4AA0-9022-5B8D09611DEB}"/>
    <cellStyle name="Calculation 2 3 3 3 3" xfId="22821" xr:uid="{B3BDDB3E-CD4F-421D-9E2A-3E32314900B3}"/>
    <cellStyle name="Calculation 2 3 3 4" xfId="31670" xr:uid="{5E52B1C2-50BE-42F5-B928-0EC12F091A75}"/>
    <cellStyle name="Calculation 2 3 3 4 2" xfId="27518" xr:uid="{6508ED8E-13F6-4CB0-B889-1E772D676858}"/>
    <cellStyle name="Calculation 2 3 3 4 3" xfId="23375" xr:uid="{8D0ED465-BDC5-4FA9-9728-53679F8F2301}"/>
    <cellStyle name="Calculation 2 3 3 5" xfId="31032" xr:uid="{BD1CF579-85B4-46B1-972C-2E17B4DEC50E}"/>
    <cellStyle name="Calculation 2 3 3 5 2" xfId="26880" xr:uid="{B6DE3461-7716-4E41-94CE-C6547682308A}"/>
    <cellStyle name="Calculation 2 3 3 5 3" xfId="22737" xr:uid="{7D02AF9F-6D91-44A6-8EE1-CE3A5D5ED780}"/>
    <cellStyle name="Calculation 2 3 3 6" xfId="30948" xr:uid="{BD66E6DB-7869-4BF6-B65E-9F8B6F766B41}"/>
    <cellStyle name="Calculation 2 3 3 6 2" xfId="26796" xr:uid="{E9F1EF2F-5599-4F9B-84F7-A9F621D22969}"/>
    <cellStyle name="Calculation 2 3 3 6 3" xfId="22653" xr:uid="{06110E5C-F2B4-44CC-849B-1726552E1D52}"/>
    <cellStyle name="Calculation 2 3 3 7" xfId="31754" xr:uid="{2E2B048F-2BA2-4BF2-9E83-8FA76FF83EF3}"/>
    <cellStyle name="Calculation 2 3 3 7 2" xfId="27602" xr:uid="{F81B4DD9-FEFE-46DC-8F6C-E97C5055F8AA}"/>
    <cellStyle name="Calculation 2 3 3 7 3" xfId="23459" xr:uid="{0AE38AF2-FBB3-4381-80FD-4047FC8A707B}"/>
    <cellStyle name="Calculation 2 3 3 8" xfId="21469" xr:uid="{14476831-E743-4C7E-8E29-98004E39D6DE}"/>
    <cellStyle name="Calculation 2 3 3 9" xfId="35892" xr:uid="{B45AC5C3-9D28-438F-AF67-1A71F988DDFA}"/>
    <cellStyle name="Calculation 2 3 4" xfId="768" xr:uid="{00000000-0005-0000-0000-00001C030000}"/>
    <cellStyle name="Calculation 2 3 4 10" xfId="37079" xr:uid="{767AA1C0-1D49-40FB-9356-61F49410FA9D}"/>
    <cellStyle name="Calculation 2 3 4 2" xfId="21364" xr:uid="{00000000-0005-0000-0000-00001D030000}"/>
    <cellStyle name="Calculation 2 3 4 2 2" xfId="32726" xr:uid="{A94D8A3A-2833-48DC-9972-953B58071217}"/>
    <cellStyle name="Calculation 2 3 4 2 2 2" xfId="28574" xr:uid="{40E82613-1BC5-4239-9581-BC0A28951CBF}"/>
    <cellStyle name="Calculation 2 3 4 2 2 3" xfId="24431" xr:uid="{FE032E64-7CB5-4B5A-B5A2-59DDA2958B46}"/>
    <cellStyle name="Calculation 2 3 4 2 3" xfId="33456" xr:uid="{DCF86E97-4B5B-4169-BCAA-22D03E090C84}"/>
    <cellStyle name="Calculation 2 3 4 2 3 2" xfId="29300" xr:uid="{83EF57D2-D33C-46BF-B40F-5720BF0FB84B}"/>
    <cellStyle name="Calculation 2 3 4 2 3 3" xfId="25155" xr:uid="{2AEC2B65-D8E5-4125-AF3B-73C1A0AA091A}"/>
    <cellStyle name="Calculation 2 3 4 2 4" xfId="34163" xr:uid="{2D9203A1-89C7-4302-9F90-66273889BA37}"/>
    <cellStyle name="Calculation 2 3 4 2 4 2" xfId="35552" xr:uid="{0F464645-0EAD-42B6-B06E-18B441A1D82D}"/>
    <cellStyle name="Calculation 2 3 4 2 4 3" xfId="36552" xr:uid="{B845FEF6-B266-4827-9AD8-0D0EDF766586}"/>
    <cellStyle name="Calculation 2 3 4 2 5" xfId="34770" xr:uid="{0586D475-E764-4B08-90CF-00C43BA59518}"/>
    <cellStyle name="Calculation 2 3 4 2 5 2" xfId="29690" xr:uid="{3BAF6B37-B306-4C30-B079-5C1D2BF15DF3}"/>
    <cellStyle name="Calculation 2 3 4 2 5 3" xfId="25545" xr:uid="{10FD60DF-07AC-4579-B441-DCB1ABDD9A50}"/>
    <cellStyle name="Calculation 2 3 4 2 6" xfId="35187" xr:uid="{6E541897-D031-4DFB-B85E-DDAD25301EE0}"/>
    <cellStyle name="Calculation 2 3 4 2 6 2" xfId="36277" xr:uid="{64807676-0EBB-4F19-A1DF-75C3BD43AC80}"/>
    <cellStyle name="Calculation 2 3 4 2 6 3" xfId="26211" xr:uid="{9FD01E0B-893B-4013-B12C-9B688FE04F3D}"/>
    <cellStyle name="Calculation 2 3 4 2 7" xfId="30765" xr:uid="{438116EA-7EA0-45A6-B61D-54A1C85C4D19}"/>
    <cellStyle name="Calculation 2 3 4 2 8" xfId="26617" xr:uid="{F04183C0-6A09-4EE3-827D-FFBC7E62F445}"/>
    <cellStyle name="Calculation 2 3 4 2 9" xfId="22477" xr:uid="{D3C37680-9F04-45B6-8A08-B5A917D671AA}"/>
    <cellStyle name="Calculation 2 3 4 3" xfId="31117" xr:uid="{7DC5EABC-BB73-48F6-987C-A6AF2B8B81FB}"/>
    <cellStyle name="Calculation 2 3 4 3 2" xfId="26965" xr:uid="{17481B86-BBCF-4F1C-A3A9-425E101F87DF}"/>
    <cellStyle name="Calculation 2 3 4 3 3" xfId="22822" xr:uid="{B8CB5006-ECF8-46B4-8FE2-D723C8606161}"/>
    <cellStyle name="Calculation 2 3 4 4" xfId="31669" xr:uid="{2A3CB476-29A3-419A-800B-CEC671B7357B}"/>
    <cellStyle name="Calculation 2 3 4 4 2" xfId="27517" xr:uid="{58C5B14C-A8CE-4B5E-B4C4-656EA02FF812}"/>
    <cellStyle name="Calculation 2 3 4 4 3" xfId="23374" xr:uid="{DCA36074-E52C-4A25-942D-67437F6097E4}"/>
    <cellStyle name="Calculation 2 3 4 5" xfId="31033" xr:uid="{AEB020CC-6D09-4289-A07A-58075C82CD1A}"/>
    <cellStyle name="Calculation 2 3 4 5 2" xfId="26881" xr:uid="{87463248-80BA-4230-839A-07F7D4C7B37C}"/>
    <cellStyle name="Calculation 2 3 4 5 3" xfId="22738" xr:uid="{372C4B90-87C8-4854-8BE6-5FE67C748D79}"/>
    <cellStyle name="Calculation 2 3 4 6" xfId="30949" xr:uid="{626EB48C-AEA1-467E-B1D8-89A9131BFE3D}"/>
    <cellStyle name="Calculation 2 3 4 6 2" xfId="26797" xr:uid="{D60DA1C7-1434-484F-B1C9-C02387A7B443}"/>
    <cellStyle name="Calculation 2 3 4 6 3" xfId="22654" xr:uid="{A5487841-ED5C-4AFA-89BD-DEA7ADF654B6}"/>
    <cellStyle name="Calculation 2 3 4 7" xfId="31753" xr:uid="{9035C9B8-F8AF-4EAD-9208-2EFDFCAB8468}"/>
    <cellStyle name="Calculation 2 3 4 7 2" xfId="27601" xr:uid="{90A9B670-8F94-4F41-B298-1A7A7BEECB6B}"/>
    <cellStyle name="Calculation 2 3 4 7 3" xfId="23458" xr:uid="{2EC602CF-8985-4391-A542-562EB327DCB2}"/>
    <cellStyle name="Calculation 2 3 4 8" xfId="21470" xr:uid="{6C214F2D-269F-437E-AC17-23B8366BAF18}"/>
    <cellStyle name="Calculation 2 3 4 9" xfId="35794" xr:uid="{5722048B-5B18-4E02-B8C2-B125FF65AAC7}"/>
    <cellStyle name="Calculation 2 3 5" xfId="769" xr:uid="{00000000-0005-0000-0000-00001E030000}"/>
    <cellStyle name="Calculation 2 3 5 10" xfId="36976" xr:uid="{B510ECDC-E060-4F27-B577-B58D5AF5C231}"/>
    <cellStyle name="Calculation 2 3 5 2" xfId="21363" xr:uid="{00000000-0005-0000-0000-00001F030000}"/>
    <cellStyle name="Calculation 2 3 5 2 2" xfId="32725" xr:uid="{40F4701A-59A9-461F-96F8-E4608D5F0BA2}"/>
    <cellStyle name="Calculation 2 3 5 2 2 2" xfId="28573" xr:uid="{A8152CE2-F6F4-49D9-8343-536BB0727A63}"/>
    <cellStyle name="Calculation 2 3 5 2 2 3" xfId="24430" xr:uid="{F1768BB8-EDE0-4562-AA24-77AA69D23ACB}"/>
    <cellStyle name="Calculation 2 3 5 2 3" xfId="33455" xr:uid="{31F8727C-E2CF-40B4-9237-2B0E0680FB23}"/>
    <cellStyle name="Calculation 2 3 5 2 3 2" xfId="29299" xr:uid="{1C8B68C6-C535-4258-8AFD-025D897E0DA3}"/>
    <cellStyle name="Calculation 2 3 5 2 3 3" xfId="25154" xr:uid="{DCB51F77-B05F-4026-914E-C94506E77EB1}"/>
    <cellStyle name="Calculation 2 3 5 2 4" xfId="34162" xr:uid="{82BE34E8-3458-4832-8C08-11B6C1B526FD}"/>
    <cellStyle name="Calculation 2 3 5 2 4 2" xfId="35673" xr:uid="{602606E8-BD05-46BA-B956-E3AD7A50CCEA}"/>
    <cellStyle name="Calculation 2 3 5 2 4 3" xfId="36472" xr:uid="{D9E0B02A-4DD6-4C31-A5F9-4311F6B6A6F0}"/>
    <cellStyle name="Calculation 2 3 5 2 5" xfId="34769" xr:uid="{7CE571F5-EF8E-4EF0-B8B9-8E617511A92E}"/>
    <cellStyle name="Calculation 2 3 5 2 5 2" xfId="29689" xr:uid="{6CED788B-A8B3-4C59-84D7-B6339C93977F}"/>
    <cellStyle name="Calculation 2 3 5 2 5 3" xfId="25544" xr:uid="{C8AFD763-9D7E-42D9-9374-27F3B4376F96}"/>
    <cellStyle name="Calculation 2 3 5 2 6" xfId="35186" xr:uid="{09F2F96B-F5F1-42E5-8BD5-A8946CB3B346}"/>
    <cellStyle name="Calculation 2 3 5 2 6 2" xfId="36276" xr:uid="{005D162D-2970-4E2F-A461-9AA81A5838E0}"/>
    <cellStyle name="Calculation 2 3 5 2 6 3" xfId="36447" xr:uid="{DCBEED9D-1BE2-4CE5-A1AB-5B905FB92736}"/>
    <cellStyle name="Calculation 2 3 5 2 7" xfId="30764" xr:uid="{6913CCE1-AC3F-462F-961C-F066FDF21443}"/>
    <cellStyle name="Calculation 2 3 5 2 8" xfId="26616" xr:uid="{F2E5143E-39F7-46C5-88A7-7928BF404D3D}"/>
    <cellStyle name="Calculation 2 3 5 2 9" xfId="22476" xr:uid="{3909BF5D-B41E-4F4D-B130-BB13F4D55941}"/>
    <cellStyle name="Calculation 2 3 5 3" xfId="31118" xr:uid="{B42E3C23-DF9E-4513-BA45-9CDB7C8DEAC3}"/>
    <cellStyle name="Calculation 2 3 5 3 2" xfId="26966" xr:uid="{601C3ED2-27F3-41E9-BD59-B2B4C67698AE}"/>
    <cellStyle name="Calculation 2 3 5 3 3" xfId="22823" xr:uid="{557951EB-30AD-4BE1-8403-E0AC57BE9873}"/>
    <cellStyle name="Calculation 2 3 5 4" xfId="31668" xr:uid="{EC454ACF-A0EA-466F-B3B7-F03865C92E0E}"/>
    <cellStyle name="Calculation 2 3 5 4 2" xfId="27516" xr:uid="{D2AD1730-2BDF-42D3-AB47-9534995CB46D}"/>
    <cellStyle name="Calculation 2 3 5 4 3" xfId="23373" xr:uid="{066151B1-D54B-4DEB-8534-0B45D88F6975}"/>
    <cellStyle name="Calculation 2 3 5 5" xfId="31034" xr:uid="{58A6197A-8EF3-4A9D-ADC6-B93D25D2FB3D}"/>
    <cellStyle name="Calculation 2 3 5 5 2" xfId="26882" xr:uid="{133C42DD-6B75-45BE-9CD1-37D7744CB802}"/>
    <cellStyle name="Calculation 2 3 5 5 3" xfId="22739" xr:uid="{DA8AC7D5-C569-4A60-A3DF-8ACD8A8C76DC}"/>
    <cellStyle name="Calculation 2 3 5 6" xfId="30950" xr:uid="{A7A4EEDA-0AAF-4BBA-B178-17EB762621DE}"/>
    <cellStyle name="Calculation 2 3 5 6 2" xfId="26798" xr:uid="{A431FBD9-AFB6-4ADA-AADC-45D91A77C6E8}"/>
    <cellStyle name="Calculation 2 3 5 6 3" xfId="22655" xr:uid="{31D0D3F9-D10D-451C-95F6-4B70BBA8FC8C}"/>
    <cellStyle name="Calculation 2 3 5 7" xfId="31752" xr:uid="{F6F7161C-BF91-4DF9-B981-EF842161B11F}"/>
    <cellStyle name="Calculation 2 3 5 7 2" xfId="27600" xr:uid="{CB34585C-DD79-4476-B796-65889CDB728E}"/>
    <cellStyle name="Calculation 2 3 5 7 3" xfId="23457" xr:uid="{79168AAB-6C13-453F-A400-4DA0920946EE}"/>
    <cellStyle name="Calculation 2 3 5 8" xfId="21471" xr:uid="{63B82155-5090-4149-8C5A-846F7CE333B7}"/>
    <cellStyle name="Calculation 2 3 5 9" xfId="35253" xr:uid="{6433D734-9FF2-4B97-BF65-E2592C4F440D}"/>
    <cellStyle name="Calculation 2 4" xfId="770" xr:uid="{00000000-0005-0000-0000-000020030000}"/>
    <cellStyle name="Calculation 2 4 2" xfId="771" xr:uid="{00000000-0005-0000-0000-000021030000}"/>
    <cellStyle name="Calculation 2 4 2 10" xfId="36336" xr:uid="{90C3D588-EE1A-4B53-B7BE-EC5348DB6AA7}"/>
    <cellStyle name="Calculation 2 4 2 2" xfId="21362" xr:uid="{00000000-0005-0000-0000-000022030000}"/>
    <cellStyle name="Calculation 2 4 2 2 2" xfId="32724" xr:uid="{E1027613-3027-49CE-9153-446B7720D8E7}"/>
    <cellStyle name="Calculation 2 4 2 2 2 2" xfId="28572" xr:uid="{6AB78EEF-086D-4C90-AF7F-484E03D20E37}"/>
    <cellStyle name="Calculation 2 4 2 2 2 3" xfId="24429" xr:uid="{EF8F65D8-0532-4182-BDAB-7F8C338A525E}"/>
    <cellStyle name="Calculation 2 4 2 2 3" xfId="33454" xr:uid="{22B6EB50-2D04-4F7E-90D1-717D63E750A5}"/>
    <cellStyle name="Calculation 2 4 2 2 3 2" xfId="29298" xr:uid="{A4FC9AB3-9D88-49D1-8BA8-8E5232B3FB7B}"/>
    <cellStyle name="Calculation 2 4 2 2 3 3" xfId="25153" xr:uid="{12801EB2-012E-4F82-922D-659C2C54EA92}"/>
    <cellStyle name="Calculation 2 4 2 2 4" xfId="34161" xr:uid="{B1797F1A-5DF4-454A-8769-DDE74FCDABA7}"/>
    <cellStyle name="Calculation 2 4 2 2 4 2" xfId="35468" xr:uid="{BA5F9A22-9154-4CBF-B2C7-2807EF52CCC6}"/>
    <cellStyle name="Calculation 2 4 2 2 4 3" xfId="25230" xr:uid="{EF94997D-FA6B-4A84-BBD1-A60BF244BBDD}"/>
    <cellStyle name="Calculation 2 4 2 2 5" xfId="34768" xr:uid="{27C2087D-EF50-470A-A22B-52E8BCC901F1}"/>
    <cellStyle name="Calculation 2 4 2 2 5 2" xfId="29688" xr:uid="{55283F97-03BA-4638-9E3F-1D0D3023B168}"/>
    <cellStyle name="Calculation 2 4 2 2 5 3" xfId="25543" xr:uid="{1FD7341C-EC18-44D8-8E7D-19D276A5D632}"/>
    <cellStyle name="Calculation 2 4 2 2 6" xfId="35185" xr:uid="{89318473-12EE-4E4F-A500-2B08A9C62DD1}"/>
    <cellStyle name="Calculation 2 4 2 2 6 2" xfId="30357" xr:uid="{1067DE31-19A8-433F-A0A5-06A7132F1C19}"/>
    <cellStyle name="Calculation 2 4 2 2 6 3" xfId="26210" xr:uid="{DFEF63D4-1486-4384-BDA5-760B0806B439}"/>
    <cellStyle name="Calculation 2 4 2 2 7" xfId="30763" xr:uid="{F4CC11B4-D46B-4024-832C-16F5FAE97BA3}"/>
    <cellStyle name="Calculation 2 4 2 2 8" xfId="26615" xr:uid="{85334DA1-2675-40D9-AEA1-2BE16E629319}"/>
    <cellStyle name="Calculation 2 4 2 2 9" xfId="22475" xr:uid="{2A541876-8334-48F4-9C17-BD3A0C4E6C23}"/>
    <cellStyle name="Calculation 2 4 2 3" xfId="31119" xr:uid="{D2060936-F304-44D4-A29A-9FB899FEC380}"/>
    <cellStyle name="Calculation 2 4 2 3 2" xfId="26967" xr:uid="{5DD91FAD-DF29-40F7-A518-7B337D4E0C6B}"/>
    <cellStyle name="Calculation 2 4 2 3 3" xfId="22824" xr:uid="{C855E0DC-603D-4489-A411-07A550A5CB94}"/>
    <cellStyle name="Calculation 2 4 2 4" xfId="31667" xr:uid="{61758EF6-86EA-4790-BE77-89EDF403D50F}"/>
    <cellStyle name="Calculation 2 4 2 4 2" xfId="27515" xr:uid="{193B3568-6EC5-459A-91C5-F491ED84E56D}"/>
    <cellStyle name="Calculation 2 4 2 4 3" xfId="23372" xr:uid="{51C97CEA-BF63-4772-9BB2-E888D83F0ABB}"/>
    <cellStyle name="Calculation 2 4 2 5" xfId="31035" xr:uid="{AC7E3CFB-6193-4947-AB7D-1CAD08BAC0A4}"/>
    <cellStyle name="Calculation 2 4 2 5 2" xfId="26883" xr:uid="{E44DC4EC-5D42-484E-B871-914BFCEC5145}"/>
    <cellStyle name="Calculation 2 4 2 5 3" xfId="22740" xr:uid="{641175BF-4817-42F9-BB05-9FB0EFDBFB02}"/>
    <cellStyle name="Calculation 2 4 2 6" xfId="30951" xr:uid="{7393D3C6-23B5-4922-9A00-2E43867C23E7}"/>
    <cellStyle name="Calculation 2 4 2 6 2" xfId="26799" xr:uid="{DB23F47D-B59C-4F58-AE87-B16A813BD181}"/>
    <cellStyle name="Calculation 2 4 2 6 3" xfId="22656" xr:uid="{C7BF83E9-B4E9-4FA1-9B7F-05F44B0D200B}"/>
    <cellStyle name="Calculation 2 4 2 7" xfId="31751" xr:uid="{D382D1FE-DFDF-4074-BA18-E562807F9BFD}"/>
    <cellStyle name="Calculation 2 4 2 7 2" xfId="27599" xr:uid="{8F23B5BF-7EC0-460A-B8C6-AC06E1CA7B68}"/>
    <cellStyle name="Calculation 2 4 2 7 3" xfId="23456" xr:uid="{6AE3B996-B18B-4B05-8F82-2B77FF7ECBA2}"/>
    <cellStyle name="Calculation 2 4 2 8" xfId="21472" xr:uid="{B915694E-F452-447D-94C0-2A5197DBB6B0}"/>
    <cellStyle name="Calculation 2 4 2 9" xfId="36089" xr:uid="{8E9D49C2-9A8D-4257-BD21-1E406CA78E6F}"/>
    <cellStyle name="Calculation 2 4 3" xfId="772" xr:uid="{00000000-0005-0000-0000-000023030000}"/>
    <cellStyle name="Calculation 2 4 3 10" xfId="36328" xr:uid="{719406BE-8756-479E-9B02-F9EEF9FC4D3D}"/>
    <cellStyle name="Calculation 2 4 3 2" xfId="21361" xr:uid="{00000000-0005-0000-0000-000024030000}"/>
    <cellStyle name="Calculation 2 4 3 2 2" xfId="32723" xr:uid="{60370489-1EDA-4EE5-BD63-CBD01FE727B1}"/>
    <cellStyle name="Calculation 2 4 3 2 2 2" xfId="28571" xr:uid="{72030C56-9DA7-45C2-8BD4-403B1E85E7EC}"/>
    <cellStyle name="Calculation 2 4 3 2 2 3" xfId="24428" xr:uid="{3A67D505-C293-468D-B17D-A82170D35A31}"/>
    <cellStyle name="Calculation 2 4 3 2 3" xfId="33453" xr:uid="{6671587F-E7DB-488B-AD1F-7B1E8F4BBA2A}"/>
    <cellStyle name="Calculation 2 4 3 2 3 2" xfId="29297" xr:uid="{07ABE936-46B7-43D1-92E0-2F284328004A}"/>
    <cellStyle name="Calculation 2 4 3 2 3 3" xfId="25152" xr:uid="{8C950189-EC47-453A-88E4-EF3DA8EE28B9}"/>
    <cellStyle name="Calculation 2 4 3 2 4" xfId="34160" xr:uid="{0D6D653A-81C4-44FB-83EB-76E7E32B0EBB}"/>
    <cellStyle name="Calculation 2 4 3 2 4 2" xfId="35388" xr:uid="{461C8325-9153-4A6C-A0F3-4F25E373D4E3}"/>
    <cellStyle name="Calculation 2 4 3 2 4 3" xfId="36837" xr:uid="{173333D5-ECAD-40CD-BB72-F3F5F20E3B70}"/>
    <cellStyle name="Calculation 2 4 3 2 5" xfId="34767" xr:uid="{CF3C0199-5224-464C-90A0-0734D7A75BE2}"/>
    <cellStyle name="Calculation 2 4 3 2 5 2" xfId="29687" xr:uid="{049016F8-E4F6-4CC9-AC96-FD472062E24B}"/>
    <cellStyle name="Calculation 2 4 3 2 5 3" xfId="25542" xr:uid="{4F88684D-C25B-46A0-AA3E-AD03B8539275}"/>
    <cellStyle name="Calculation 2 4 3 2 6" xfId="35184" xr:uid="{836BC7A4-82BE-4651-8856-B6543E693F3F}"/>
    <cellStyle name="Calculation 2 4 3 2 6 2" xfId="35363" xr:uid="{4E5B49B9-7C93-4CF4-8ACA-8F8E11E59F38}"/>
    <cellStyle name="Calculation 2 4 3 2 6 3" xfId="26209" xr:uid="{53AEBA8A-CD4A-452B-B6E5-8BE6565DBE1D}"/>
    <cellStyle name="Calculation 2 4 3 2 7" xfId="30762" xr:uid="{BE42F5B1-A832-497F-A589-334BFD7D5A49}"/>
    <cellStyle name="Calculation 2 4 3 2 8" xfId="26614" xr:uid="{282E9D0B-CEE1-44FB-86C2-6A9BA0A3238C}"/>
    <cellStyle name="Calculation 2 4 3 2 9" xfId="22474" xr:uid="{15CAE832-46D5-4356-8914-0E4EB58681D0}"/>
    <cellStyle name="Calculation 2 4 3 3" xfId="31120" xr:uid="{970D628A-85B2-4695-B27C-1EEEA52B77C4}"/>
    <cellStyle name="Calculation 2 4 3 3 2" xfId="26968" xr:uid="{D7324B48-F172-46D1-9A39-0193937E58C5}"/>
    <cellStyle name="Calculation 2 4 3 3 3" xfId="22825" xr:uid="{153EFCA4-8684-45D0-B10A-C94FC8A218F6}"/>
    <cellStyle name="Calculation 2 4 3 4" xfId="31666" xr:uid="{338DBC7A-AADD-4610-BB5F-212259C9E07C}"/>
    <cellStyle name="Calculation 2 4 3 4 2" xfId="27514" xr:uid="{6BB89BAA-51ED-41E9-854F-B947C75CB912}"/>
    <cellStyle name="Calculation 2 4 3 4 3" xfId="23371" xr:uid="{2145FC91-8344-4C93-93B8-55A1B7E58194}"/>
    <cellStyle name="Calculation 2 4 3 5" xfId="31036" xr:uid="{B3430D9F-93AA-4071-92DC-FCABFAE9CD12}"/>
    <cellStyle name="Calculation 2 4 3 5 2" xfId="26884" xr:uid="{943DE59F-0246-4A5C-A358-2AA72D5FC286}"/>
    <cellStyle name="Calculation 2 4 3 5 3" xfId="22741" xr:uid="{068BE201-A278-4992-9856-B2C2A1C0ACA8}"/>
    <cellStyle name="Calculation 2 4 3 6" xfId="30952" xr:uid="{436BA8D4-CCD7-4891-A82B-46443CFA2CB4}"/>
    <cellStyle name="Calculation 2 4 3 6 2" xfId="26800" xr:uid="{B4AF05F2-BD26-454E-B2EE-B072C32523F7}"/>
    <cellStyle name="Calculation 2 4 3 6 3" xfId="22657" xr:uid="{12C8D8CD-FE1D-445E-8212-37CD3421ADE6}"/>
    <cellStyle name="Calculation 2 4 3 7" xfId="31750" xr:uid="{F984E80B-8FDB-4094-A87A-E05591B0ED21}"/>
    <cellStyle name="Calculation 2 4 3 7 2" xfId="27598" xr:uid="{831B8ABF-E2EA-47B3-8DDE-B58809858B63}"/>
    <cellStyle name="Calculation 2 4 3 7 3" xfId="23455" xr:uid="{ADA8996C-090C-40F7-9640-3B11DBE1E130}"/>
    <cellStyle name="Calculation 2 4 3 8" xfId="21473" xr:uid="{13519B79-AB4F-40CB-903A-0116DF689434}"/>
    <cellStyle name="Calculation 2 4 3 9" xfId="35984" xr:uid="{D8EFADF8-B5B5-4D2A-BBA2-91A5722B29FB}"/>
    <cellStyle name="Calculation 2 4 4" xfId="773" xr:uid="{00000000-0005-0000-0000-000025030000}"/>
    <cellStyle name="Calculation 2 4 4 10" xfId="37169" xr:uid="{0B79E5F5-22A1-4150-B383-15126DAF5E7F}"/>
    <cellStyle name="Calculation 2 4 4 2" xfId="21360" xr:uid="{00000000-0005-0000-0000-000026030000}"/>
    <cellStyle name="Calculation 2 4 4 2 2" xfId="32722" xr:uid="{27921205-5A45-4633-9DB4-D5E29902C3A0}"/>
    <cellStyle name="Calculation 2 4 4 2 2 2" xfId="28570" xr:uid="{6677CD95-23FD-427E-AD97-0F0DD87B6B8F}"/>
    <cellStyle name="Calculation 2 4 4 2 2 3" xfId="24427" xr:uid="{7C154DF2-AEF2-4380-A515-71998874B7E0}"/>
    <cellStyle name="Calculation 2 4 4 2 3" xfId="33452" xr:uid="{8B7D2033-084B-4820-ADF3-B8EE0AB4BA9D}"/>
    <cellStyle name="Calculation 2 4 4 2 3 2" xfId="29296" xr:uid="{59D99E2A-85A2-4DA4-BE90-4EFB63B626C4}"/>
    <cellStyle name="Calculation 2 4 4 2 3 3" xfId="25151" xr:uid="{4A2105C8-7B4A-4E5A-B7F3-05BD28DDDE82}"/>
    <cellStyle name="Calculation 2 4 4 2 4" xfId="34159" xr:uid="{B09567F5-0331-44DC-89C7-7FCB84263672}"/>
    <cellStyle name="Calculation 2 4 4 2 4 2" xfId="29373" xr:uid="{DD6FCB84-FF27-4C73-8D49-78193655002A}"/>
    <cellStyle name="Calculation 2 4 4 2 4 3" xfId="25229" xr:uid="{AD559C07-E629-43B9-BD85-03BAC9D7C533}"/>
    <cellStyle name="Calculation 2 4 4 2 5" xfId="34766" xr:uid="{8CC85A9A-48FC-46A3-A053-2001B3E6A6B2}"/>
    <cellStyle name="Calculation 2 4 4 2 5 2" xfId="29686" xr:uid="{BB583338-6BE8-4548-82CD-A17C9D9D742F}"/>
    <cellStyle name="Calculation 2 4 4 2 5 3" xfId="25541" xr:uid="{B15140E4-4DBE-40BB-B97A-53ED749BEC89}"/>
    <cellStyle name="Calculation 2 4 4 2 6" xfId="35183" xr:uid="{EEC5248D-CE03-48B8-A566-37DC35419E3C}"/>
    <cellStyle name="Calculation 2 4 4 2 6 2" xfId="30356" xr:uid="{90E36F73-CF7C-4336-AA5F-0539A8E65345}"/>
    <cellStyle name="Calculation 2 4 4 2 6 3" xfId="26208" xr:uid="{2A00B95B-F035-4660-AA54-1921489D5CAB}"/>
    <cellStyle name="Calculation 2 4 4 2 7" xfId="30761" xr:uid="{DF3723B8-048A-41D2-B5BC-5678B6CB0AAB}"/>
    <cellStyle name="Calculation 2 4 4 2 8" xfId="26613" xr:uid="{957607AF-B451-4F56-9ABE-C6B54ABB3021}"/>
    <cellStyle name="Calculation 2 4 4 2 9" xfId="22473" xr:uid="{E7862664-C0FD-43B5-A74C-A6BD64D34AA8}"/>
    <cellStyle name="Calculation 2 4 4 3" xfId="31121" xr:uid="{5F70667A-B7A9-4389-AEC5-D5835CE34095}"/>
    <cellStyle name="Calculation 2 4 4 3 2" xfId="26969" xr:uid="{C9AD2B20-CE87-4FE1-86B7-EA84CBC2164C}"/>
    <cellStyle name="Calculation 2 4 4 3 3" xfId="22826" xr:uid="{A4479A19-0219-4A1B-9C2A-E963225545B3}"/>
    <cellStyle name="Calculation 2 4 4 4" xfId="31665" xr:uid="{ECB3544D-F601-4879-A2FA-BC7ACBD218CE}"/>
    <cellStyle name="Calculation 2 4 4 4 2" xfId="27513" xr:uid="{F266A056-815A-4B62-B54E-021CE4E1CF03}"/>
    <cellStyle name="Calculation 2 4 4 4 3" xfId="23370" xr:uid="{C62EF19A-7712-4F2A-B0FF-5A53C6CF3A4C}"/>
    <cellStyle name="Calculation 2 4 4 5" xfId="31037" xr:uid="{8CFE1332-7FB3-4837-844E-43A878FF00D8}"/>
    <cellStyle name="Calculation 2 4 4 5 2" xfId="26885" xr:uid="{D78BF182-0D84-4121-8A2C-02D216F5EEFC}"/>
    <cellStyle name="Calculation 2 4 4 5 3" xfId="22742" xr:uid="{960ABEBF-0205-4D66-BE98-6FC2B08316C8}"/>
    <cellStyle name="Calculation 2 4 4 6" xfId="30953" xr:uid="{30E32337-445C-4451-9DE8-6A3827DF4D10}"/>
    <cellStyle name="Calculation 2 4 4 6 2" xfId="26801" xr:uid="{DDE0B403-0B66-4AD7-B5C8-2100FF63464B}"/>
    <cellStyle name="Calculation 2 4 4 6 3" xfId="22658" xr:uid="{2C30B408-75F1-4DD9-B35F-7751EB25EFAD}"/>
    <cellStyle name="Calculation 2 4 4 7" xfId="31749" xr:uid="{7E2C455B-B792-40B3-BEF7-F2FAA37EFB80}"/>
    <cellStyle name="Calculation 2 4 4 7 2" xfId="27597" xr:uid="{916E4259-C5E0-461D-9313-B426E53F86AA}"/>
    <cellStyle name="Calculation 2 4 4 7 3" xfId="23454" xr:uid="{6481C2AE-B1D8-40A8-BDDC-A192F6F1666F}"/>
    <cellStyle name="Calculation 2 4 4 8" xfId="21474" xr:uid="{01AEA47B-263D-49F7-B755-0CAE6BDD4BD8}"/>
    <cellStyle name="Calculation 2 4 4 9" xfId="35991" xr:uid="{E92E513B-ACDB-4633-8E8B-5575CD9DEF62}"/>
    <cellStyle name="Calculation 2 4 5" xfId="774" xr:uid="{00000000-0005-0000-0000-000027030000}"/>
    <cellStyle name="Calculation 2 4 5 10" xfId="37067" xr:uid="{760A1606-D288-4603-82D8-4F32B67E98E4}"/>
    <cellStyle name="Calculation 2 4 5 2" xfId="21359" xr:uid="{00000000-0005-0000-0000-000028030000}"/>
    <cellStyle name="Calculation 2 4 5 2 2" xfId="32721" xr:uid="{A1C81352-AB30-44A1-81F3-4AF1DF4A7C0A}"/>
    <cellStyle name="Calculation 2 4 5 2 2 2" xfId="28569" xr:uid="{5B76BFC4-6201-493E-981F-28ED077C5AF5}"/>
    <cellStyle name="Calculation 2 4 5 2 2 3" xfId="24426" xr:uid="{A87A029D-E21B-47A1-BB92-033723E6FB43}"/>
    <cellStyle name="Calculation 2 4 5 2 3" xfId="33451" xr:uid="{9CB025CE-04A1-47B5-A2BA-AE164BFE09FD}"/>
    <cellStyle name="Calculation 2 4 5 2 3 2" xfId="29295" xr:uid="{D49523A6-A3E3-415E-8BA8-15DA2AB97647}"/>
    <cellStyle name="Calculation 2 4 5 2 3 3" xfId="25150" xr:uid="{7BCE0253-3F66-4CE2-9EB4-8E3F73B85038}"/>
    <cellStyle name="Calculation 2 4 5 2 4" xfId="34158" xr:uid="{E6A36657-B085-4ABC-8F2E-65BF48884686}"/>
    <cellStyle name="Calculation 2 4 5 2 4 2" xfId="35753" xr:uid="{F1BB1CF2-139B-474D-83A6-79CB405C5EE4}"/>
    <cellStyle name="Calculation 2 4 5 2 4 3" xfId="36418" xr:uid="{3225B2A8-98B6-4913-A589-942957D77B3A}"/>
    <cellStyle name="Calculation 2 4 5 2 5" xfId="34765" xr:uid="{04594830-3B6C-4AB0-B4D7-2D50866291FA}"/>
    <cellStyle name="Calculation 2 4 5 2 5 2" xfId="29685" xr:uid="{19A78760-0DA9-42DD-ADFB-65AACAE634F4}"/>
    <cellStyle name="Calculation 2 4 5 2 5 3" xfId="25540" xr:uid="{E071034F-304D-4EB0-8351-9FBACB4AFAC1}"/>
    <cellStyle name="Calculation 2 4 5 2 6" xfId="35182" xr:uid="{84D465AE-751A-4062-83F8-CB383B1EE7FB}"/>
    <cellStyle name="Calculation 2 4 5 2 6 2" xfId="30355" xr:uid="{4D791B3C-E633-4FA0-9020-891DB824FCA3}"/>
    <cellStyle name="Calculation 2 4 5 2 6 3" xfId="26207" xr:uid="{2D57078E-85FA-403D-906F-3FC0081F0BFC}"/>
    <cellStyle name="Calculation 2 4 5 2 7" xfId="30760" xr:uid="{AAEFBF99-BA06-40ED-943D-6A7D5EC0D901}"/>
    <cellStyle name="Calculation 2 4 5 2 8" xfId="26612" xr:uid="{69278DC2-062B-4242-8F19-318811BC76C4}"/>
    <cellStyle name="Calculation 2 4 5 2 9" xfId="22472" xr:uid="{D06F8A73-879E-4132-A16A-7920FF4C4D12}"/>
    <cellStyle name="Calculation 2 4 5 3" xfId="31122" xr:uid="{FDF77C8B-FA13-4DAE-A26E-4E840FD3A25A}"/>
    <cellStyle name="Calculation 2 4 5 3 2" xfId="26970" xr:uid="{8EF9A6B5-2B92-4E7B-BA4D-4352986D510A}"/>
    <cellStyle name="Calculation 2 4 5 3 3" xfId="22827" xr:uid="{D600B769-C358-424B-8E1D-1DAE9A13D8FD}"/>
    <cellStyle name="Calculation 2 4 5 4" xfId="31664" xr:uid="{D5C39891-940F-452B-B581-BAEAEC96C321}"/>
    <cellStyle name="Calculation 2 4 5 4 2" xfId="27512" xr:uid="{10824897-BE91-4878-B91A-437C2EAEC77B}"/>
    <cellStyle name="Calculation 2 4 5 4 3" xfId="23369" xr:uid="{DB86B494-0BF7-465F-B024-05B24D6132B8}"/>
    <cellStyle name="Calculation 2 4 5 5" xfId="31038" xr:uid="{261FA535-6FD0-48F1-B87A-7ADAF00B6E8D}"/>
    <cellStyle name="Calculation 2 4 5 5 2" xfId="26886" xr:uid="{3A6898D6-CA23-430A-A249-8CF5C77DB85A}"/>
    <cellStyle name="Calculation 2 4 5 5 3" xfId="22743" xr:uid="{FB2028DA-5C38-448B-BC77-47D49E53C583}"/>
    <cellStyle name="Calculation 2 4 5 6" xfId="30954" xr:uid="{9DE748A0-5380-42F8-88E6-F80C74F9775E}"/>
    <cellStyle name="Calculation 2 4 5 6 2" xfId="26802" xr:uid="{0B436A3D-2198-42E4-8E23-3D65C36787E4}"/>
    <cellStyle name="Calculation 2 4 5 6 3" xfId="22659" xr:uid="{EC3AF22C-35BB-4017-B531-E994E98369B2}"/>
    <cellStyle name="Calculation 2 4 5 7" xfId="31748" xr:uid="{EC812F09-17B3-4A6C-9908-BB18E7C43ED2}"/>
    <cellStyle name="Calculation 2 4 5 7 2" xfId="27596" xr:uid="{7AF4A6FA-3DF4-442C-B2C5-444A171133C5}"/>
    <cellStyle name="Calculation 2 4 5 7 3" xfId="23453" xr:uid="{F8EE26ED-8E9F-4394-BA85-EAD10B210FAA}"/>
    <cellStyle name="Calculation 2 4 5 8" xfId="21475" xr:uid="{45FE2CE7-B58D-4AB5-8654-D5E2AD60BC4E}"/>
    <cellStyle name="Calculation 2 4 5 9" xfId="35886" xr:uid="{1E558A7D-E250-4049-B513-EE65940E9C23}"/>
    <cellStyle name="Calculation 2 5" xfId="775" xr:uid="{00000000-0005-0000-0000-000029030000}"/>
    <cellStyle name="Calculation 2 5 2" xfId="776" xr:uid="{00000000-0005-0000-0000-00002A030000}"/>
    <cellStyle name="Calculation 2 5 2 10" xfId="36969" xr:uid="{849B1F2E-EA81-446C-8365-046427299D6B}"/>
    <cellStyle name="Calculation 2 5 2 2" xfId="21358" xr:uid="{00000000-0005-0000-0000-00002B030000}"/>
    <cellStyle name="Calculation 2 5 2 2 2" xfId="32720" xr:uid="{6D90D115-4A8B-45BB-8787-C552BAB8431E}"/>
    <cellStyle name="Calculation 2 5 2 2 2 2" xfId="28568" xr:uid="{AF97C6D0-38A8-4618-AE59-2D9659F81366}"/>
    <cellStyle name="Calculation 2 5 2 2 2 3" xfId="24425" xr:uid="{AD394868-2560-4811-88DF-7BD81C6DB434}"/>
    <cellStyle name="Calculation 2 5 2 2 3" xfId="33450" xr:uid="{72F2E0CB-ED07-435A-A9E6-F15D76D91FB5}"/>
    <cellStyle name="Calculation 2 5 2 2 3 2" xfId="29294" xr:uid="{110DF426-4FE5-487E-B1B8-F3AAA1CD6578}"/>
    <cellStyle name="Calculation 2 5 2 2 3 3" xfId="25149" xr:uid="{BAEB50F4-AAAD-4F84-9DD9-5BB00EDD7388}"/>
    <cellStyle name="Calculation 2 5 2 2 4" xfId="34157" xr:uid="{7E707A06-CB8E-41F0-AC82-72683A66F8A4}"/>
    <cellStyle name="Calculation 2 5 2 2 4 2" xfId="29372" xr:uid="{27FAE931-5A8A-450A-94E3-81C15B4C3547}"/>
    <cellStyle name="Calculation 2 5 2 2 4 3" xfId="36937" xr:uid="{3FF16551-A541-49F0-9B09-4EA5FAB73B15}"/>
    <cellStyle name="Calculation 2 5 2 2 5" xfId="34764" xr:uid="{CFA070F4-374C-4326-96A8-9D2765B286F5}"/>
    <cellStyle name="Calculation 2 5 2 2 5 2" xfId="29684" xr:uid="{536B2FA4-8D45-4AD6-A87E-57169A2FD952}"/>
    <cellStyle name="Calculation 2 5 2 2 5 3" xfId="25539" xr:uid="{07D07B68-92A5-472D-9001-FE23A118913B}"/>
    <cellStyle name="Calculation 2 5 2 2 6" xfId="35181" xr:uid="{7C11950D-B611-4C34-B1AD-95176E3D3EE2}"/>
    <cellStyle name="Calculation 2 5 2 2 6 2" xfId="30354" xr:uid="{26AEEA54-DA34-4100-9D53-F7BB9B7F0F85}"/>
    <cellStyle name="Calculation 2 5 2 2 6 3" xfId="26206" xr:uid="{180D5DB6-5DF0-4E3D-90F8-99BA65D7B0AF}"/>
    <cellStyle name="Calculation 2 5 2 2 7" xfId="30759" xr:uid="{8FBC2F51-3758-4D15-9A52-0FDF03BA9A9F}"/>
    <cellStyle name="Calculation 2 5 2 2 8" xfId="26611" xr:uid="{33640E3E-9C68-4A4B-A75F-75BA09E70303}"/>
    <cellStyle name="Calculation 2 5 2 2 9" xfId="22471" xr:uid="{EE6328A4-74C6-4387-984A-F029C2AD6E95}"/>
    <cellStyle name="Calculation 2 5 2 3" xfId="31123" xr:uid="{E84A1C5A-7E9F-4238-AEDB-D58BA32FA5F3}"/>
    <cellStyle name="Calculation 2 5 2 3 2" xfId="26971" xr:uid="{2BA3E081-B32D-4960-931D-C5AA03B45B48}"/>
    <cellStyle name="Calculation 2 5 2 3 3" xfId="22828" xr:uid="{C417A89A-56A2-4303-807D-765682BB73E9}"/>
    <cellStyle name="Calculation 2 5 2 4" xfId="31663" xr:uid="{7D757613-F5BD-4C9E-AD69-F4641208918E}"/>
    <cellStyle name="Calculation 2 5 2 4 2" xfId="27511" xr:uid="{45C5736B-D7AD-40EC-B584-A1DF205B9C0B}"/>
    <cellStyle name="Calculation 2 5 2 4 3" xfId="23368" xr:uid="{69E29CEF-6C61-4E55-85BE-DFC7DEE5075C}"/>
    <cellStyle name="Calculation 2 5 2 5" xfId="31039" xr:uid="{83081694-646D-4F85-9EF4-2A1B670CC8F2}"/>
    <cellStyle name="Calculation 2 5 2 5 2" xfId="26887" xr:uid="{22293EDD-DD69-4FDD-859D-86A9F3788D8F}"/>
    <cellStyle name="Calculation 2 5 2 5 3" xfId="22744" xr:uid="{6A6F15A3-A091-48F2-A3A2-094AB049A1C5}"/>
    <cellStyle name="Calculation 2 5 2 6" xfId="30955" xr:uid="{E4D2F51D-79BE-4ED7-9A6B-74908645CBB8}"/>
    <cellStyle name="Calculation 2 5 2 6 2" xfId="26803" xr:uid="{1FFEEFEE-2A47-4AAD-9767-664D29A08DC5}"/>
    <cellStyle name="Calculation 2 5 2 6 3" xfId="22660" xr:uid="{D53A0813-FA7B-422F-9A00-A31E3DEF0B8E}"/>
    <cellStyle name="Calculation 2 5 2 7" xfId="31747" xr:uid="{B3806E30-2B7C-41FC-93D9-9A1D95F9C890}"/>
    <cellStyle name="Calculation 2 5 2 7 2" xfId="27595" xr:uid="{B204E144-C86B-4A27-8C35-18E40059D111}"/>
    <cellStyle name="Calculation 2 5 2 7 3" xfId="23452" xr:uid="{021C7A1A-9364-49B0-B8AE-329E6DF778C9}"/>
    <cellStyle name="Calculation 2 5 2 8" xfId="21476" xr:uid="{68070CE3-4373-4C3B-ACED-8B480FCE7E4A}"/>
    <cellStyle name="Calculation 2 5 2 9" xfId="36188" xr:uid="{0398DF7C-BE9D-4097-8212-1B9162DDD4F7}"/>
    <cellStyle name="Calculation 2 5 3" xfId="777" xr:uid="{00000000-0005-0000-0000-00002C030000}"/>
    <cellStyle name="Calculation 2 5 3 10" xfId="36869" xr:uid="{9B2FADE8-29CE-47A3-BA1E-41CC80896B0B}"/>
    <cellStyle name="Calculation 2 5 3 2" xfId="21357" xr:uid="{00000000-0005-0000-0000-00002D030000}"/>
    <cellStyle name="Calculation 2 5 3 2 2" xfId="32719" xr:uid="{10025EBD-1565-4793-B5C4-B347B80F2F27}"/>
    <cellStyle name="Calculation 2 5 3 2 2 2" xfId="28567" xr:uid="{0C306380-D945-4FD7-8293-BF8BAD1CD059}"/>
    <cellStyle name="Calculation 2 5 3 2 2 3" xfId="24424" xr:uid="{53EF3EA2-603E-497A-945B-1A8DCC15BB8C}"/>
    <cellStyle name="Calculation 2 5 3 2 3" xfId="33449" xr:uid="{53AC0716-3EE1-4C98-84F9-821E49DD1C8A}"/>
    <cellStyle name="Calculation 2 5 3 2 3 2" xfId="29293" xr:uid="{E68AC498-E793-47BC-88AB-AEDAF55FFF1A}"/>
    <cellStyle name="Calculation 2 5 3 2 3 3" xfId="25148" xr:uid="{86E5F7FA-C60B-4B1C-BE5E-71971B40C44D}"/>
    <cellStyle name="Calculation 2 5 3 2 4" xfId="34156" xr:uid="{8CB7C9A2-70F4-428E-8A5E-61D7576A5324}"/>
    <cellStyle name="Calculation 2 5 3 2 4 2" xfId="35334" xr:uid="{7DC1F286-1FA2-48B2-8063-3F7D68A1F8FE}"/>
    <cellStyle name="Calculation 2 5 3 2 4 3" xfId="37035" xr:uid="{305639DE-BA86-493E-B73C-E7EC2140225E}"/>
    <cellStyle name="Calculation 2 5 3 2 5" xfId="34763" xr:uid="{7D3A028B-487B-46F1-88E3-1D09F418708A}"/>
    <cellStyle name="Calculation 2 5 3 2 5 2" xfId="29683" xr:uid="{90519C2C-6840-429A-8FB9-403B7F6FFBFB}"/>
    <cellStyle name="Calculation 2 5 3 2 5 3" xfId="25538" xr:uid="{FA71A674-749F-45CE-9641-AA6477D9BF33}"/>
    <cellStyle name="Calculation 2 5 3 2 6" xfId="35180" xr:uid="{63825018-503A-4525-8DA7-D2E556BA89EC}"/>
    <cellStyle name="Calculation 2 5 3 2 6 2" xfId="30353" xr:uid="{60ABA5D8-9462-457A-B49C-4FD99E1464D1}"/>
    <cellStyle name="Calculation 2 5 3 2 6 3" xfId="26205" xr:uid="{A51B4E11-D923-4D8A-BA61-D06D4B15AB01}"/>
    <cellStyle name="Calculation 2 5 3 2 7" xfId="30758" xr:uid="{8D9BB3E9-41B5-49E0-B1AF-E32822967BD8}"/>
    <cellStyle name="Calculation 2 5 3 2 8" xfId="26610" xr:uid="{695D8A5E-E461-4DE2-BF47-4749B655DB1C}"/>
    <cellStyle name="Calculation 2 5 3 2 9" xfId="22470" xr:uid="{DB71BB13-5F31-4330-A77F-D6082FE73816}"/>
    <cellStyle name="Calculation 2 5 3 3" xfId="31124" xr:uid="{C93CAA40-2599-4258-9542-843A228F872A}"/>
    <cellStyle name="Calculation 2 5 3 3 2" xfId="26972" xr:uid="{28B5A16C-138B-4696-A6CC-BBE22F856477}"/>
    <cellStyle name="Calculation 2 5 3 3 3" xfId="22829" xr:uid="{B80F470A-A129-4639-A308-0769B874A9C7}"/>
    <cellStyle name="Calculation 2 5 3 4" xfId="31662" xr:uid="{2D2C928B-62D7-454C-AD08-39E523AFE935}"/>
    <cellStyle name="Calculation 2 5 3 4 2" xfId="27510" xr:uid="{AE9C5BB9-BAAB-491B-BB3E-A82B32732B6D}"/>
    <cellStyle name="Calculation 2 5 3 4 3" xfId="23367" xr:uid="{C9E180E5-742F-43A7-A9EB-7F5175DADDCD}"/>
    <cellStyle name="Calculation 2 5 3 5" xfId="31040" xr:uid="{A5EAEEF2-5AFE-47B3-B59C-1DA810449091}"/>
    <cellStyle name="Calculation 2 5 3 5 2" xfId="26888" xr:uid="{2D4C57EF-EEAD-4CF1-B3EA-63082ED7E82C}"/>
    <cellStyle name="Calculation 2 5 3 5 3" xfId="22745" xr:uid="{40F5E27E-788A-476F-A680-405C3BBB6631}"/>
    <cellStyle name="Calculation 2 5 3 6" xfId="30956" xr:uid="{64C58952-1C84-4842-87F6-89279B1AE0E6}"/>
    <cellStyle name="Calculation 2 5 3 6 2" xfId="26804" xr:uid="{A6253B3C-1CE5-4D7F-88F4-0BC83974FBEA}"/>
    <cellStyle name="Calculation 2 5 3 6 3" xfId="22661" xr:uid="{D02AF295-ACA9-4299-AB21-E0C329E9F531}"/>
    <cellStyle name="Calculation 2 5 3 7" xfId="31746" xr:uid="{3786EF68-F534-4627-A006-1C48A7BE0990}"/>
    <cellStyle name="Calculation 2 5 3 7 2" xfId="27594" xr:uid="{EC3B7F85-676C-4F62-A678-53A4AD6DC469}"/>
    <cellStyle name="Calculation 2 5 3 7 3" xfId="23451" xr:uid="{7CAB0382-7605-4F73-975F-069B79635485}"/>
    <cellStyle name="Calculation 2 5 3 8" xfId="21477" xr:uid="{0E24050F-96D4-4A6F-89A9-2C2B3CDB4310}"/>
    <cellStyle name="Calculation 2 5 3 9" xfId="36096" xr:uid="{B3E7A5F8-8D5B-4B89-8A8C-19FFF00E077C}"/>
    <cellStyle name="Calculation 2 5 4" xfId="778" xr:uid="{00000000-0005-0000-0000-00002E030000}"/>
    <cellStyle name="Calculation 2 5 4 10" xfId="37268" xr:uid="{C8E0732E-9C9A-4124-9D65-75AE08E5294D}"/>
    <cellStyle name="Calculation 2 5 4 2" xfId="21356" xr:uid="{00000000-0005-0000-0000-00002F030000}"/>
    <cellStyle name="Calculation 2 5 4 2 2" xfId="32718" xr:uid="{D2F321C4-895E-4525-AB33-07B5A43AD157}"/>
    <cellStyle name="Calculation 2 5 4 2 2 2" xfId="28566" xr:uid="{3401EEA3-88A7-479F-8F96-3A0BB1FF2ECF}"/>
    <cellStyle name="Calculation 2 5 4 2 2 3" xfId="24423" xr:uid="{A7AC6552-6C3B-492D-AD76-B7801912A99D}"/>
    <cellStyle name="Calculation 2 5 4 2 3" xfId="33448" xr:uid="{B938A3FC-3D72-4E68-BACC-67F816017DFD}"/>
    <cellStyle name="Calculation 2 5 4 2 3 2" xfId="29292" xr:uid="{2CFDB827-1828-4C2E-936A-0B4979EA2C80}"/>
    <cellStyle name="Calculation 2 5 4 2 3 3" xfId="25147" xr:uid="{06EA0416-9D90-4F20-878C-E71EB3C084F3}"/>
    <cellStyle name="Calculation 2 5 4 2 4" xfId="34155" xr:uid="{38CEC6CF-A196-47CB-A074-AB62C2B58F27}"/>
    <cellStyle name="Calculation 2 5 4 2 4 2" xfId="35853" xr:uid="{D4201945-CA92-430E-AEEF-D131956EC17F}"/>
    <cellStyle name="Calculation 2 5 4 2 4 3" xfId="37138" xr:uid="{FED6A531-B76F-46AB-9080-B365145EB083}"/>
    <cellStyle name="Calculation 2 5 4 2 5" xfId="34762" xr:uid="{37A35336-6896-4F95-8C3F-81F600729D45}"/>
    <cellStyle name="Calculation 2 5 4 2 5 2" xfId="29682" xr:uid="{E1D2D8E1-CDEF-4E07-BED2-46B27A508800}"/>
    <cellStyle name="Calculation 2 5 4 2 5 3" xfId="25537" xr:uid="{6A54D562-F323-486F-BC3C-A95B9302F708}"/>
    <cellStyle name="Calculation 2 5 4 2 6" xfId="35179" xr:uid="{527BC386-18DD-463F-8065-3EFA87673C9F}"/>
    <cellStyle name="Calculation 2 5 4 2 6 2" xfId="30352" xr:uid="{210EE227-33A2-435A-A039-2F4B24E87106}"/>
    <cellStyle name="Calculation 2 5 4 2 6 3" xfId="26204" xr:uid="{969D93B1-26A2-465D-9700-CDEC584355BD}"/>
    <cellStyle name="Calculation 2 5 4 2 7" xfId="30757" xr:uid="{B42A5A9A-C40A-4CB5-BDF6-6D846C4AC8F5}"/>
    <cellStyle name="Calculation 2 5 4 2 8" xfId="26609" xr:uid="{80974537-F3C8-4F81-82CD-6CF242246F69}"/>
    <cellStyle name="Calculation 2 5 4 2 9" xfId="22469" xr:uid="{382FA0C9-D933-47EA-B4A9-057A70A5422F}"/>
    <cellStyle name="Calculation 2 5 4 3" xfId="31125" xr:uid="{BBD30C1E-DCF2-405F-969B-011CA2FE2BD4}"/>
    <cellStyle name="Calculation 2 5 4 3 2" xfId="26973" xr:uid="{D815A66D-6654-46CB-8888-13385E431C8D}"/>
    <cellStyle name="Calculation 2 5 4 3 3" xfId="22830" xr:uid="{8E3EC127-8F62-41B1-AF1C-D00E2C2F932B}"/>
    <cellStyle name="Calculation 2 5 4 4" xfId="31661" xr:uid="{D6FB1C60-463C-4FB7-927C-FFD39A1BF850}"/>
    <cellStyle name="Calculation 2 5 4 4 2" xfId="27509" xr:uid="{098DDF1C-A5D3-4623-A7FA-A47796C31921}"/>
    <cellStyle name="Calculation 2 5 4 4 3" xfId="23366" xr:uid="{28B1C2A9-B6EB-49C0-98B2-2F2B3CE7E086}"/>
    <cellStyle name="Calculation 2 5 4 5" xfId="31041" xr:uid="{7B49A859-6381-4949-A9C3-2E334736C029}"/>
    <cellStyle name="Calculation 2 5 4 5 2" xfId="26889" xr:uid="{888AB6D1-3B78-4243-8F7B-619CDB8E31DA}"/>
    <cellStyle name="Calculation 2 5 4 5 3" xfId="22746" xr:uid="{EF80121B-D9E3-4FC4-B428-BC0D295D6414}"/>
    <cellStyle name="Calculation 2 5 4 6" xfId="30957" xr:uid="{5FCD7529-0E19-44DD-B662-801A6EADF69F}"/>
    <cellStyle name="Calculation 2 5 4 6 2" xfId="26805" xr:uid="{1015D5D5-207C-46B1-9A38-7FE9D3C65D6E}"/>
    <cellStyle name="Calculation 2 5 4 6 3" xfId="22662" xr:uid="{29F6D65B-7728-4960-9E36-848D1880E086}"/>
    <cellStyle name="Calculation 2 5 4 7" xfId="31745" xr:uid="{22C43629-7A6E-4FDE-9CC0-6EDE4091BE5D}"/>
    <cellStyle name="Calculation 2 5 4 7 2" xfId="27593" xr:uid="{20723A09-AB84-4006-A1E6-2DB0871E714D}"/>
    <cellStyle name="Calculation 2 5 4 7 3" xfId="23450" xr:uid="{5E90A86F-BAEE-4044-BDC5-85915858AC3B}"/>
    <cellStyle name="Calculation 2 5 4 8" xfId="21478" xr:uid="{D5873A9A-D67C-4F58-A8CF-A02431123BB8}"/>
    <cellStyle name="Calculation 2 5 4 9" xfId="35998" xr:uid="{E6D54553-3D5B-4A3C-AF48-0EDD003A4360}"/>
    <cellStyle name="Calculation 2 5 5" xfId="779" xr:uid="{00000000-0005-0000-0000-000030030000}"/>
    <cellStyle name="Calculation 2 5 5 10" xfId="37177" xr:uid="{A822E99D-00E0-4498-A087-00035253695B}"/>
    <cellStyle name="Calculation 2 5 5 2" xfId="21355" xr:uid="{00000000-0005-0000-0000-000031030000}"/>
    <cellStyle name="Calculation 2 5 5 2 2" xfId="32717" xr:uid="{FAADE2A1-463B-46C1-BED7-65CE8890D782}"/>
    <cellStyle name="Calculation 2 5 5 2 2 2" xfId="28565" xr:uid="{7EAAAFF0-0B53-4E22-9497-FFA75FD63B19}"/>
    <cellStyle name="Calculation 2 5 5 2 2 3" xfId="24422" xr:uid="{6A91CCD3-E5F5-4FB1-A8CB-A5F691767D99}"/>
    <cellStyle name="Calculation 2 5 5 2 3" xfId="33447" xr:uid="{7D20E0B9-DE1B-4348-BC8E-A17029E293A7}"/>
    <cellStyle name="Calculation 2 5 5 2 3 2" xfId="29291" xr:uid="{0730E403-2020-4BBB-878C-39364BFC3C8C}"/>
    <cellStyle name="Calculation 2 5 5 2 3 3" xfId="25146" xr:uid="{9C6020FA-0A10-4F59-8325-31DE52FCDB3D}"/>
    <cellStyle name="Calculation 2 5 5 2 4" xfId="34154" xr:uid="{92D1D119-52C1-4894-A1F3-726A2F44FDB4}"/>
    <cellStyle name="Calculation 2 5 5 2 4 2" xfId="35952" xr:uid="{24DDD76F-0369-4A16-8A2D-B080D351A197}"/>
    <cellStyle name="Calculation 2 5 5 2 4 3" xfId="37236" xr:uid="{74D79D2C-8FE4-49A0-93E8-C6AF305139D1}"/>
    <cellStyle name="Calculation 2 5 5 2 5" xfId="34761" xr:uid="{B1FE8593-4213-4BC8-BFFE-ABC1FCF6DBBC}"/>
    <cellStyle name="Calculation 2 5 5 2 5 2" xfId="29681" xr:uid="{46B9B949-8D50-47C0-A6C6-55A818762A34}"/>
    <cellStyle name="Calculation 2 5 5 2 5 3" xfId="25536" xr:uid="{5B0E505B-4A2F-4FB5-ABF0-EBEBF8BCB649}"/>
    <cellStyle name="Calculation 2 5 5 2 6" xfId="35178" xr:uid="{0491EA3B-9E58-4C69-A4F5-16C5D9C37A53}"/>
    <cellStyle name="Calculation 2 5 5 2 6 2" xfId="30351" xr:uid="{7BB12DC8-88DF-4C85-B245-725CDC8EA8AA}"/>
    <cellStyle name="Calculation 2 5 5 2 6 3" xfId="26203" xr:uid="{68F73391-5BE6-4855-8810-C0960D56EB76}"/>
    <cellStyle name="Calculation 2 5 5 2 7" xfId="30756" xr:uid="{56272196-7C11-410D-A3B1-D083725AA766}"/>
    <cellStyle name="Calculation 2 5 5 2 8" xfId="26608" xr:uid="{847DE8E3-9DA3-4438-954E-64E54E1B169F}"/>
    <cellStyle name="Calculation 2 5 5 2 9" xfId="22468" xr:uid="{777B8A6A-BACE-4B1D-8520-DBFEF1D22850}"/>
    <cellStyle name="Calculation 2 5 5 3" xfId="31126" xr:uid="{6DAA0DC8-0396-451B-94CF-CC6D0650DF2B}"/>
    <cellStyle name="Calculation 2 5 5 3 2" xfId="26974" xr:uid="{C29B084C-C101-40BD-9DF3-A154109867D3}"/>
    <cellStyle name="Calculation 2 5 5 3 3" xfId="22831" xr:uid="{58AA85CB-EC90-4F2E-9A97-C455CE8C053E}"/>
    <cellStyle name="Calculation 2 5 5 4" xfId="31660" xr:uid="{7333E3C6-DB62-49DC-8E09-7A57B4FF6E87}"/>
    <cellStyle name="Calculation 2 5 5 4 2" xfId="27508" xr:uid="{E5C8E904-BF0B-4BBF-B570-F0C9E7BFCCEF}"/>
    <cellStyle name="Calculation 2 5 5 4 3" xfId="23365" xr:uid="{71C13079-A73D-4719-84E9-CEA627743002}"/>
    <cellStyle name="Calculation 2 5 5 5" xfId="31042" xr:uid="{21F26E35-3B41-47A4-A2C0-078B35C88228}"/>
    <cellStyle name="Calculation 2 5 5 5 2" xfId="26890" xr:uid="{CFF00FA4-E2DD-4914-9F6E-C1FC572FB075}"/>
    <cellStyle name="Calculation 2 5 5 5 3" xfId="22747" xr:uid="{03747DCA-2CF3-4987-9EB4-75A871D941BE}"/>
    <cellStyle name="Calculation 2 5 5 6" xfId="30958" xr:uid="{021DD44A-2BA6-4AF6-A0B3-C822294749CD}"/>
    <cellStyle name="Calculation 2 5 5 6 2" xfId="26806" xr:uid="{FF9712FE-FD9D-4982-A9AB-2583FE03B077}"/>
    <cellStyle name="Calculation 2 5 5 6 3" xfId="22663" xr:uid="{0413572B-B6B7-4E45-A769-978BD4B2045D}"/>
    <cellStyle name="Calculation 2 5 5 7" xfId="31744" xr:uid="{92418EB0-2FA2-49AE-9108-6DA055DA4F25}"/>
    <cellStyle name="Calculation 2 5 5 7 2" xfId="27592" xr:uid="{93101417-6163-4C08-A28B-D54FA5445DE3}"/>
    <cellStyle name="Calculation 2 5 5 7 3" xfId="23449" xr:uid="{FAC9B61A-7AB9-463D-95D4-044C6F30CC71}"/>
    <cellStyle name="Calculation 2 5 5 8" xfId="21479" xr:uid="{EF8615B6-EF94-4003-A58F-41236B0BB77F}"/>
    <cellStyle name="Calculation 2 5 5 9" xfId="35893" xr:uid="{5FBDBB1B-A2E2-4D7C-93F3-5295FFB1C852}"/>
    <cellStyle name="Calculation 2 6" xfId="780" xr:uid="{00000000-0005-0000-0000-000032030000}"/>
    <cellStyle name="Calculation 2 6 2" xfId="781" xr:uid="{00000000-0005-0000-0000-000033030000}"/>
    <cellStyle name="Calculation 2 6 2 10" xfId="36977" xr:uid="{510186F9-60A5-4F55-8755-3AE870996D4B}"/>
    <cellStyle name="Calculation 2 6 2 2" xfId="21354" xr:uid="{00000000-0005-0000-0000-000034030000}"/>
    <cellStyle name="Calculation 2 6 2 2 2" xfId="32716" xr:uid="{F4B4652C-A482-4F3D-AE87-F27957E3B704}"/>
    <cellStyle name="Calculation 2 6 2 2 2 2" xfId="28564" xr:uid="{364CF2E5-7522-4A0B-A391-8AB89725D8AB}"/>
    <cellStyle name="Calculation 2 6 2 2 2 3" xfId="24421" xr:uid="{7C305173-A7AC-413B-B1A0-4B9A0A071AAD}"/>
    <cellStyle name="Calculation 2 6 2 2 3" xfId="33446" xr:uid="{0B5D675F-3C05-4F02-ABA0-A2F05D18A214}"/>
    <cellStyle name="Calculation 2 6 2 2 3 2" xfId="29290" xr:uid="{3A5F1B61-ADB0-4EBB-A16A-634956DA1D35}"/>
    <cellStyle name="Calculation 2 6 2 2 3 3" xfId="25145" xr:uid="{15E70E94-C892-4F2A-86C0-BE0A45CB3DCE}"/>
    <cellStyle name="Calculation 2 6 2 2 4" xfId="34153" xr:uid="{29160F81-3432-4AD8-B762-0C4D081670B2}"/>
    <cellStyle name="Calculation 2 6 2 2 4 2" xfId="36058" xr:uid="{5D43359E-9C4C-474A-AC19-6D61B35A00FF}"/>
    <cellStyle name="Calculation 2 6 2 2 4 3" xfId="37328" xr:uid="{E0976094-9CE6-48AF-920F-90E27EA6E521}"/>
    <cellStyle name="Calculation 2 6 2 2 5" xfId="34760" xr:uid="{803B3DBC-46E1-435D-A2B4-F8CC78EF1552}"/>
    <cellStyle name="Calculation 2 6 2 2 5 2" xfId="29680" xr:uid="{9510E259-06A8-44EB-B714-FDCE539E486A}"/>
    <cellStyle name="Calculation 2 6 2 2 5 3" xfId="25535" xr:uid="{F84F2811-AFF8-453D-A7DF-483A9D0B69CE}"/>
    <cellStyle name="Calculation 2 6 2 2 6" xfId="35177" xr:uid="{CAB94B06-6B8C-4165-ACA8-7702E2307608}"/>
    <cellStyle name="Calculation 2 6 2 2 6 2" xfId="30350" xr:uid="{C3DD8D9C-F39D-4323-9CCE-10F8AD43AF1C}"/>
    <cellStyle name="Calculation 2 6 2 2 6 3" xfId="26202" xr:uid="{623319B5-8572-460F-8BE3-23C97D5DCF9B}"/>
    <cellStyle name="Calculation 2 6 2 2 7" xfId="30755" xr:uid="{D0E1D8FC-FB4E-499B-94D6-29AFAB2AE088}"/>
    <cellStyle name="Calculation 2 6 2 2 8" xfId="26607" xr:uid="{6E4A8C31-4E0A-4E96-BBD5-00E538CF74B7}"/>
    <cellStyle name="Calculation 2 6 2 2 9" xfId="22467" xr:uid="{34BCFDFF-9074-4B27-8279-D703D20C1AD6}"/>
    <cellStyle name="Calculation 2 6 2 3" xfId="31127" xr:uid="{B475C6E3-42DF-43F9-92DB-FF31BDC93D0F}"/>
    <cellStyle name="Calculation 2 6 2 3 2" xfId="26975" xr:uid="{52B7C7A5-E017-4999-942B-03727A4445BA}"/>
    <cellStyle name="Calculation 2 6 2 3 3" xfId="22832" xr:uid="{0E0CA413-4701-4ABE-96C0-B11A5F72EB10}"/>
    <cellStyle name="Calculation 2 6 2 4" xfId="31659" xr:uid="{5F3EC136-526A-4E4A-A0CE-5361FC0A9062}"/>
    <cellStyle name="Calculation 2 6 2 4 2" xfId="27507" xr:uid="{A011597D-0421-4095-BAB1-54172B1146EA}"/>
    <cellStyle name="Calculation 2 6 2 4 3" xfId="23364" xr:uid="{8533B093-7FB5-492B-870F-35B0EE020C9E}"/>
    <cellStyle name="Calculation 2 6 2 5" xfId="31043" xr:uid="{7A05397C-7F4C-4E36-8314-B714E3D0FA98}"/>
    <cellStyle name="Calculation 2 6 2 5 2" xfId="26891" xr:uid="{1EBB6D67-B05D-4073-879E-FACDE022CD85}"/>
    <cellStyle name="Calculation 2 6 2 5 3" xfId="22748" xr:uid="{70F1CBFD-869E-4744-8C27-0C98E3F01B59}"/>
    <cellStyle name="Calculation 2 6 2 6" xfId="30959" xr:uid="{FC9F7F36-F962-495A-92C0-A0D416CE700D}"/>
    <cellStyle name="Calculation 2 6 2 6 2" xfId="26807" xr:uid="{DDA0018A-5814-4C66-A5A5-DB9BA5110D11}"/>
    <cellStyle name="Calculation 2 6 2 6 3" xfId="22664" xr:uid="{0CA2A91A-A138-42FF-95C9-8D4B699477A7}"/>
    <cellStyle name="Calculation 2 6 2 7" xfId="31743" xr:uid="{41388FBA-D395-413C-9E23-985A8C045922}"/>
    <cellStyle name="Calculation 2 6 2 7 2" xfId="27591" xr:uid="{4D983902-E207-4E42-AB6A-17E8C3F6A3C9}"/>
    <cellStyle name="Calculation 2 6 2 7 3" xfId="23448" xr:uid="{186BBD6A-FCA6-4622-B1FF-5870CCF464E5}"/>
    <cellStyle name="Calculation 2 6 2 8" xfId="21480" xr:uid="{2B4124BF-03E9-4AE2-B657-526F4C1326BC}"/>
    <cellStyle name="Calculation 2 6 2 9" xfId="35254" xr:uid="{99B2C7F3-D5D3-409E-A57D-127EDDD13B60}"/>
    <cellStyle name="Calculation 2 6 3" xfId="782" xr:uid="{00000000-0005-0000-0000-000035030000}"/>
    <cellStyle name="Calculation 2 6 3 10" xfId="36878" xr:uid="{B8DBAE74-1869-49FF-B0EA-E5C63C3922BF}"/>
    <cellStyle name="Calculation 2 6 3 2" xfId="21353" xr:uid="{00000000-0005-0000-0000-000036030000}"/>
    <cellStyle name="Calculation 2 6 3 2 2" xfId="32715" xr:uid="{4FE587D9-A08D-4C9A-96BB-76600268C987}"/>
    <cellStyle name="Calculation 2 6 3 2 2 2" xfId="28563" xr:uid="{9286B411-5E92-4A62-963C-E9FB6E94EFF6}"/>
    <cellStyle name="Calculation 2 6 3 2 2 3" xfId="24420" xr:uid="{11980FDB-2BEC-4DD0-B660-CEDBB1CEB8EC}"/>
    <cellStyle name="Calculation 2 6 3 2 3" xfId="33445" xr:uid="{27573F79-876A-4A3B-9EA2-9B372C447FD8}"/>
    <cellStyle name="Calculation 2 6 3 2 3 2" xfId="29289" xr:uid="{BD8D193B-D764-41B3-A284-DD685711FD88}"/>
    <cellStyle name="Calculation 2 6 3 2 3 3" xfId="25144" xr:uid="{49501CA6-A03F-4C52-AA8D-6BAABB01762F}"/>
    <cellStyle name="Calculation 2 6 3 2 4" xfId="34152" xr:uid="{38FAFCCA-58CF-4C1E-B394-F299057466AB}"/>
    <cellStyle name="Calculation 2 6 3 2 4 2" xfId="36156" xr:uid="{C43B555C-7DA1-4A11-BCCD-228C68ED6C0A}"/>
    <cellStyle name="Calculation 2 6 3 2 4 3" xfId="36641" xr:uid="{4622B0D5-D882-4EC3-B707-0AD0FD6EED03}"/>
    <cellStyle name="Calculation 2 6 3 2 5" xfId="34759" xr:uid="{F1EA85D4-B9BA-417D-AE3E-A0C011EB42AA}"/>
    <cellStyle name="Calculation 2 6 3 2 5 2" xfId="29679" xr:uid="{99F7DBA2-A58F-44EE-9575-4E1927227CE7}"/>
    <cellStyle name="Calculation 2 6 3 2 5 3" xfId="25534" xr:uid="{8259067E-D919-4AC9-A9E8-C4C7535672EA}"/>
    <cellStyle name="Calculation 2 6 3 2 6" xfId="35176" xr:uid="{D790ACAC-9543-45A8-97DD-426EF71F09B0}"/>
    <cellStyle name="Calculation 2 6 3 2 6 2" xfId="30349" xr:uid="{2EB5D005-3E7C-4212-BFC3-D7089545768A}"/>
    <cellStyle name="Calculation 2 6 3 2 6 3" xfId="26201" xr:uid="{9BE0BDE8-81F0-46E6-86CF-75FE31D7422E}"/>
    <cellStyle name="Calculation 2 6 3 2 7" xfId="30754" xr:uid="{FD41D626-2763-4679-B408-FE3A7CC7DFE4}"/>
    <cellStyle name="Calculation 2 6 3 2 8" xfId="26606" xr:uid="{CF84FE60-D75B-41CF-ABFD-7D5BD976015A}"/>
    <cellStyle name="Calculation 2 6 3 2 9" xfId="22466" xr:uid="{3F4BC837-388C-43AF-8A5E-5B4F380F1F53}"/>
    <cellStyle name="Calculation 2 6 3 3" xfId="31128" xr:uid="{A26EBB9B-F69C-44AE-8ABE-91845E102D44}"/>
    <cellStyle name="Calculation 2 6 3 3 2" xfId="26976" xr:uid="{D3E88006-DE13-4C25-A2AC-AE829C7AF8E5}"/>
    <cellStyle name="Calculation 2 6 3 3 3" xfId="22833" xr:uid="{FAFCDDF2-04E6-4069-AE65-D85D033BD053}"/>
    <cellStyle name="Calculation 2 6 3 4" xfId="31658" xr:uid="{4D9DB1E3-7ECD-4322-B000-A1F5A553A985}"/>
    <cellStyle name="Calculation 2 6 3 4 2" xfId="27506" xr:uid="{85A903B2-AE21-4DCA-A641-4BA0835CEED1}"/>
    <cellStyle name="Calculation 2 6 3 4 3" xfId="23363" xr:uid="{C0EF886E-92C4-4012-8DD0-4DD7E2E6EAD6}"/>
    <cellStyle name="Calculation 2 6 3 5" xfId="31044" xr:uid="{6F23462D-2E34-4212-9876-76A904AD68F5}"/>
    <cellStyle name="Calculation 2 6 3 5 2" xfId="26892" xr:uid="{2117DDF1-23D8-4F10-9E56-4B1F46E8F7B0}"/>
    <cellStyle name="Calculation 2 6 3 5 3" xfId="22749" xr:uid="{6F16AC41-69C8-4833-AF80-9A35707209CC}"/>
    <cellStyle name="Calculation 2 6 3 6" xfId="30960" xr:uid="{D34B9CFA-B490-4ED4-86CA-A4CF85BC7247}"/>
    <cellStyle name="Calculation 2 6 3 6 2" xfId="26808" xr:uid="{5AE6B3BA-653B-428E-AC35-6D30B8A3C35B}"/>
    <cellStyle name="Calculation 2 6 3 6 3" xfId="22665" xr:uid="{CC89D6FD-BC7B-4740-A1F4-C07CB3D851F3}"/>
    <cellStyle name="Calculation 2 6 3 7" xfId="31742" xr:uid="{E92A1601-925B-4780-BB23-845164E636B8}"/>
    <cellStyle name="Calculation 2 6 3 7 2" xfId="27590" xr:uid="{6A45F9BB-DF1B-487C-B8C4-7423AEBC1EC9}"/>
    <cellStyle name="Calculation 2 6 3 7 3" xfId="23447" xr:uid="{EDDE8DF7-CA41-47AF-A2DC-FDD49C813DAD}"/>
    <cellStyle name="Calculation 2 6 3 8" xfId="21481" xr:uid="{4C79A317-79D8-4183-8406-46256579F723}"/>
    <cellStyle name="Calculation 2 6 3 9" xfId="35238" xr:uid="{C7BAEA7A-F8C5-4807-B46A-77B24113C35A}"/>
    <cellStyle name="Calculation 2 6 4" xfId="783" xr:uid="{00000000-0005-0000-0000-000037030000}"/>
    <cellStyle name="Calculation 2 6 4 10" xfId="36337" xr:uid="{823F0F2E-F7D8-4D89-AA49-5BADB68944A6}"/>
    <cellStyle name="Calculation 2 6 4 2" xfId="21352" xr:uid="{00000000-0005-0000-0000-000038030000}"/>
    <cellStyle name="Calculation 2 6 4 2 2" xfId="32714" xr:uid="{F3A223FC-5F92-43F7-903A-E611A25AD27A}"/>
    <cellStyle name="Calculation 2 6 4 2 2 2" xfId="28562" xr:uid="{E7B76FEC-2C85-4E70-93B8-AA8FC1576170}"/>
    <cellStyle name="Calculation 2 6 4 2 2 3" xfId="24419" xr:uid="{9E747549-88A0-4925-B48F-E0FB7F65F670}"/>
    <cellStyle name="Calculation 2 6 4 2 3" xfId="33444" xr:uid="{F1AD11AE-E701-45F6-AC9D-D145D03370E5}"/>
    <cellStyle name="Calculation 2 6 4 2 3 2" xfId="29288" xr:uid="{980DB711-6AF5-497B-8412-1D30FA22DA36}"/>
    <cellStyle name="Calculation 2 6 4 2 3 3" xfId="25143" xr:uid="{B8AFFA47-3990-4559-8F31-E01BFF292F0F}"/>
    <cellStyle name="Calculation 2 6 4 2 4" xfId="34151" xr:uid="{8DC0A251-3E96-471C-BE1D-B224C0A0BC01}"/>
    <cellStyle name="Calculation 2 6 4 2 4 2" xfId="36247" xr:uid="{6B8ADE97-BF9C-490C-81CF-67392C99180A}"/>
    <cellStyle name="Calculation 2 6 4 2 4 3" xfId="36752" xr:uid="{64265C94-B05E-4BC0-B1D2-1DD266357ADB}"/>
    <cellStyle name="Calculation 2 6 4 2 5" xfId="34758" xr:uid="{2830F0E6-9EBE-44B4-875D-206E824DC17D}"/>
    <cellStyle name="Calculation 2 6 4 2 5 2" xfId="29678" xr:uid="{4DEA8D9D-0F06-44ED-BD84-1B94FB6C4BCF}"/>
    <cellStyle name="Calculation 2 6 4 2 5 3" xfId="25533" xr:uid="{FACC8319-3986-49F6-8268-3F9030971D07}"/>
    <cellStyle name="Calculation 2 6 4 2 6" xfId="35175" xr:uid="{F6458435-F00D-46D0-807A-2EBD1C88C43F}"/>
    <cellStyle name="Calculation 2 6 4 2 6 2" xfId="30348" xr:uid="{D69BBB1F-B1F2-4AB8-963E-F5F727572761}"/>
    <cellStyle name="Calculation 2 6 4 2 6 3" xfId="26200" xr:uid="{F14446D0-C4DD-4B8C-8CD5-990BD69967FE}"/>
    <cellStyle name="Calculation 2 6 4 2 7" xfId="30753" xr:uid="{F5D47A53-FE47-41F2-AD81-512A01ED928A}"/>
    <cellStyle name="Calculation 2 6 4 2 8" xfId="26605" xr:uid="{BDDF6878-7197-4F34-94EA-8325E454FEED}"/>
    <cellStyle name="Calculation 2 6 4 2 9" xfId="22465" xr:uid="{D1C5A8DD-4FF1-455C-BF07-06E90D3E421E}"/>
    <cellStyle name="Calculation 2 6 4 3" xfId="31129" xr:uid="{EBE277F2-8E58-44EA-AB8D-8758C63C6AF5}"/>
    <cellStyle name="Calculation 2 6 4 3 2" xfId="26977" xr:uid="{1BE9DE6E-199B-4AE3-A8C5-4C9EDB4B816C}"/>
    <cellStyle name="Calculation 2 6 4 3 3" xfId="22834" xr:uid="{4DCB326D-3A26-4030-AB42-524C09048190}"/>
    <cellStyle name="Calculation 2 6 4 4" xfId="31657" xr:uid="{487202B7-0304-4931-B732-AE24765E72DD}"/>
    <cellStyle name="Calculation 2 6 4 4 2" xfId="27505" xr:uid="{65D042AE-3FCE-4317-AEFC-17D0268497DF}"/>
    <cellStyle name="Calculation 2 6 4 4 3" xfId="23362" xr:uid="{8551B3A9-ACD1-4898-B666-B098142912FA}"/>
    <cellStyle name="Calculation 2 6 4 5" xfId="31045" xr:uid="{BC33E7D4-9AD2-4B23-9625-D8706862B9BF}"/>
    <cellStyle name="Calculation 2 6 4 5 2" xfId="26893" xr:uid="{78C58A88-CA45-4352-8B9C-EE0344B0D285}"/>
    <cellStyle name="Calculation 2 6 4 5 3" xfId="22750" xr:uid="{9544D7FA-2694-40D5-9A75-AA73B5F82F34}"/>
    <cellStyle name="Calculation 2 6 4 6" xfId="30961" xr:uid="{E19217A2-5C43-45B9-8750-18B06A177271}"/>
    <cellStyle name="Calculation 2 6 4 6 2" xfId="26809" xr:uid="{65D15133-3E32-4AA1-A61B-CB3121A4A996}"/>
    <cellStyle name="Calculation 2 6 4 6 3" xfId="22666" xr:uid="{99010774-F1DA-4888-8284-5597B898443C}"/>
    <cellStyle name="Calculation 2 6 4 7" xfId="31741" xr:uid="{BFB78300-BA26-4B61-96B2-76F479E45433}"/>
    <cellStyle name="Calculation 2 6 4 7 2" xfId="27589" xr:uid="{01970315-CBD4-4B4C-88E6-1473C40F343B}"/>
    <cellStyle name="Calculation 2 6 4 7 3" xfId="23446" xr:uid="{53D66762-3D56-4F4E-9D62-55C3704A969D}"/>
    <cellStyle name="Calculation 2 6 4 8" xfId="21482" xr:uid="{70C22AF7-697D-4729-BF3E-2C8FFD3AAA91}"/>
    <cellStyle name="Calculation 2 6 4 9" xfId="36088" xr:uid="{B7B83BF6-8FC3-4E34-91BC-C56A4115567B}"/>
    <cellStyle name="Calculation 2 6 5" xfId="784" xr:uid="{00000000-0005-0000-0000-000039030000}"/>
    <cellStyle name="Calculation 2 6 5 10" xfId="36327" xr:uid="{B063B8F2-E741-4F42-8F6D-48772453CFEF}"/>
    <cellStyle name="Calculation 2 6 5 2" xfId="21351" xr:uid="{00000000-0005-0000-0000-00003A030000}"/>
    <cellStyle name="Calculation 2 6 5 2 2" xfId="32713" xr:uid="{F0DBF17F-E096-410B-822C-54BD55A62D59}"/>
    <cellStyle name="Calculation 2 6 5 2 2 2" xfId="28561" xr:uid="{48559704-C919-477E-A2A0-A18A6A9D5324}"/>
    <cellStyle name="Calculation 2 6 5 2 2 3" xfId="24418" xr:uid="{79F82EC3-B132-4C01-B478-1C706322F697}"/>
    <cellStyle name="Calculation 2 6 5 2 3" xfId="33443" xr:uid="{A604F9E8-9C94-4602-BF96-57F47FFD9CE2}"/>
    <cellStyle name="Calculation 2 6 5 2 3 2" xfId="29287" xr:uid="{53BF2879-7884-4A1D-8365-6D49C9049247}"/>
    <cellStyle name="Calculation 2 6 5 2 3 3" xfId="25142" xr:uid="{E91957A3-6B48-4254-A8A7-AD76F41D6DFF}"/>
    <cellStyle name="Calculation 2 6 5 2 4" xfId="34150" xr:uid="{5DE43821-084C-4AED-AA15-C56ED720A6E7}"/>
    <cellStyle name="Calculation 2 6 5 2 4 2" xfId="35557" xr:uid="{F78E94E1-2D49-4EFD-8AF2-8DF886B990E8}"/>
    <cellStyle name="Calculation 2 6 5 2 4 3" xfId="36557" xr:uid="{DA671A5A-F0C9-4DFC-B171-05EACF307A3D}"/>
    <cellStyle name="Calculation 2 6 5 2 5" xfId="34757" xr:uid="{60E81E35-8EF3-4220-80B7-241782F97469}"/>
    <cellStyle name="Calculation 2 6 5 2 5 2" xfId="29677" xr:uid="{AF2CEE40-BF5D-4538-B0E3-3B150BA09784}"/>
    <cellStyle name="Calculation 2 6 5 2 5 3" xfId="25532" xr:uid="{163B4FB7-2485-4BBE-8DCA-B1AB64100CDC}"/>
    <cellStyle name="Calculation 2 6 5 2 6" xfId="35174" xr:uid="{AA65A027-F799-4AAD-BB81-FEA1DA892E30}"/>
    <cellStyle name="Calculation 2 6 5 2 6 2" xfId="30347" xr:uid="{005B7561-AE15-47D4-9B4A-D4C4873E2769}"/>
    <cellStyle name="Calculation 2 6 5 2 6 3" xfId="26199" xr:uid="{5DD67BDC-313E-40E0-B4CA-A80D4814BF9E}"/>
    <cellStyle name="Calculation 2 6 5 2 7" xfId="30752" xr:uid="{A1FE919B-12EE-4BBC-9F59-DF39F30754F7}"/>
    <cellStyle name="Calculation 2 6 5 2 8" xfId="26604" xr:uid="{0B5853BE-3EBB-464D-B9CE-3C2B3D414374}"/>
    <cellStyle name="Calculation 2 6 5 2 9" xfId="22464" xr:uid="{ED519E25-B069-4507-A0FD-8032673FA735}"/>
    <cellStyle name="Calculation 2 6 5 3" xfId="31130" xr:uid="{FCF0786A-9261-4BE7-A86C-E8849CF53A52}"/>
    <cellStyle name="Calculation 2 6 5 3 2" xfId="26978" xr:uid="{BD2767AE-C076-47EA-8671-7BB4DD36B561}"/>
    <cellStyle name="Calculation 2 6 5 3 3" xfId="22835" xr:uid="{BD8E3630-5FB4-4B98-BAC9-EEF34EE3EEDC}"/>
    <cellStyle name="Calculation 2 6 5 4" xfId="31656" xr:uid="{1B7383BA-A64F-44A4-BF40-8413D679E06B}"/>
    <cellStyle name="Calculation 2 6 5 4 2" xfId="27504" xr:uid="{B9678D39-0AB0-483D-BE0B-6A884D5E59A5}"/>
    <cellStyle name="Calculation 2 6 5 4 3" xfId="23361" xr:uid="{0A303891-5700-4F76-A8EE-4BABD4FACFB4}"/>
    <cellStyle name="Calculation 2 6 5 5" xfId="31046" xr:uid="{1CC2676C-5EA8-4E4E-8694-7859C4FEADBA}"/>
    <cellStyle name="Calculation 2 6 5 5 2" xfId="26894" xr:uid="{631C825D-A53E-4A82-BEEA-B959D8D6DF20}"/>
    <cellStyle name="Calculation 2 6 5 5 3" xfId="22751" xr:uid="{7ED4802E-28B7-4C77-8F79-E2A0689D993B}"/>
    <cellStyle name="Calculation 2 6 5 6" xfId="30962" xr:uid="{36B8B3F9-2415-4F90-974D-2819CC4953A4}"/>
    <cellStyle name="Calculation 2 6 5 6 2" xfId="26810" xr:uid="{3839F0AB-0367-49B4-8422-3749FE2031E2}"/>
    <cellStyle name="Calculation 2 6 5 6 3" xfId="22667" xr:uid="{3868DE17-06D9-44A5-A1D1-197535AF081F}"/>
    <cellStyle name="Calculation 2 6 5 7" xfId="31740" xr:uid="{6C501A2D-2C8D-447D-A91A-BC4660BEE0CD}"/>
    <cellStyle name="Calculation 2 6 5 7 2" xfId="27588" xr:uid="{77A05C62-4F65-4614-A54D-FC9F221DAD1E}"/>
    <cellStyle name="Calculation 2 6 5 7 3" xfId="23445" xr:uid="{660DF64A-E732-42ED-A781-00927080FB9C}"/>
    <cellStyle name="Calculation 2 6 5 8" xfId="21483" xr:uid="{C4C889AD-A368-4995-B04F-B297437FCCD8}"/>
    <cellStyle name="Calculation 2 6 5 9" xfId="35237" xr:uid="{A37E853E-4813-4D9A-8CA5-D0AA16D03168}"/>
    <cellStyle name="Calculation 2 7" xfId="785" xr:uid="{00000000-0005-0000-0000-00003B030000}"/>
    <cellStyle name="Calculation 2 7 2" xfId="786" xr:uid="{00000000-0005-0000-0000-00003C030000}"/>
    <cellStyle name="Calculation 2 7 2 10" xfId="36326" xr:uid="{9312C4B9-1A85-4110-8CBB-6FC0520BDF9F}"/>
    <cellStyle name="Calculation 2 7 2 2" xfId="21350" xr:uid="{00000000-0005-0000-0000-00003D030000}"/>
    <cellStyle name="Calculation 2 7 2 2 2" xfId="32712" xr:uid="{AA6ED7F2-E3DB-48BF-B102-96BCF8EA835D}"/>
    <cellStyle name="Calculation 2 7 2 2 2 2" xfId="28560" xr:uid="{4C8C05D8-58A6-4855-B97D-075CC26D927D}"/>
    <cellStyle name="Calculation 2 7 2 2 2 3" xfId="24417" xr:uid="{4EF2CC6E-9C66-417F-8AE1-424A1939F01C}"/>
    <cellStyle name="Calculation 2 7 2 2 3" xfId="33442" xr:uid="{CBB76E6E-7F7A-4757-AC3C-16940171C2EB}"/>
    <cellStyle name="Calculation 2 7 2 2 3 2" xfId="29286" xr:uid="{C7E49D30-17AB-4425-8D6B-552AC9AE040F}"/>
    <cellStyle name="Calculation 2 7 2 2 3 3" xfId="25141" xr:uid="{DE1DCA8E-2508-44A1-89DF-52700C0C8657}"/>
    <cellStyle name="Calculation 2 7 2 2 4" xfId="34149" xr:uid="{E87B0033-B1F1-4CF6-BD18-408AF3F97ADF}"/>
    <cellStyle name="Calculation 2 7 2 2 4 2" xfId="35668" xr:uid="{C246EDE7-D0AB-49EC-AD5B-72B570F69171}"/>
    <cellStyle name="Calculation 2 7 2 2 4 3" xfId="36872" xr:uid="{4F8F5F4B-2353-448E-AC44-47471BA71C5C}"/>
    <cellStyle name="Calculation 2 7 2 2 5" xfId="34756" xr:uid="{AB12DC83-9107-4897-B76B-70862BA97260}"/>
    <cellStyle name="Calculation 2 7 2 2 5 2" xfId="29676" xr:uid="{C75188C8-4A4B-462E-BC2E-0CBBF4E38428}"/>
    <cellStyle name="Calculation 2 7 2 2 5 3" xfId="25531" xr:uid="{873EB23C-E33B-4AE4-B33C-A5D1D5B67FCD}"/>
    <cellStyle name="Calculation 2 7 2 2 6" xfId="35173" xr:uid="{79FE5BB2-E405-4DA9-95DF-B6FBABC72345}"/>
    <cellStyle name="Calculation 2 7 2 2 6 2" xfId="30346" xr:uid="{5A026B29-48C8-48B1-BE48-C6C3650D04AC}"/>
    <cellStyle name="Calculation 2 7 2 2 6 3" xfId="26198" xr:uid="{D89F8CCF-DA33-48A6-9E02-8CD572FD57CC}"/>
    <cellStyle name="Calculation 2 7 2 2 7" xfId="30751" xr:uid="{0B383CFF-E315-4BAC-9EC7-037E1863D0B3}"/>
    <cellStyle name="Calculation 2 7 2 2 8" xfId="26603" xr:uid="{6FE794E5-1407-4B41-AE72-691E96DF8105}"/>
    <cellStyle name="Calculation 2 7 2 2 9" xfId="22463" xr:uid="{8E34BDB1-A669-433F-AE6B-72259DF15302}"/>
    <cellStyle name="Calculation 2 7 2 3" xfId="31131" xr:uid="{B64E2495-7B6E-489D-8A22-FBDD79BE6B2F}"/>
    <cellStyle name="Calculation 2 7 2 3 2" xfId="26979" xr:uid="{3B90B820-FB83-42AC-8B92-84DAE2DEE642}"/>
    <cellStyle name="Calculation 2 7 2 3 3" xfId="22836" xr:uid="{D92914AF-BC78-4939-AB74-570674AC97E4}"/>
    <cellStyle name="Calculation 2 7 2 4" xfId="31655" xr:uid="{2B69106E-643A-4D86-93D6-DFE9402FDF87}"/>
    <cellStyle name="Calculation 2 7 2 4 2" xfId="27503" xr:uid="{28536B98-19E9-432B-A3C2-CD4CB0ACA3F9}"/>
    <cellStyle name="Calculation 2 7 2 4 3" xfId="23360" xr:uid="{B067E30B-7BED-436E-9C12-A6CE349EE587}"/>
    <cellStyle name="Calculation 2 7 2 5" xfId="31047" xr:uid="{6C25D1AD-168D-48CD-A966-4DAC6A434083}"/>
    <cellStyle name="Calculation 2 7 2 5 2" xfId="26895" xr:uid="{229CE2ED-265B-4335-BDC4-6C4B08D9DBE5}"/>
    <cellStyle name="Calculation 2 7 2 5 3" xfId="22752" xr:uid="{E527578C-94AD-4045-AC92-C45FEEB47BF8}"/>
    <cellStyle name="Calculation 2 7 2 6" xfId="30963" xr:uid="{2159F62B-4921-453A-8EB1-4F5081788DBC}"/>
    <cellStyle name="Calculation 2 7 2 6 2" xfId="26811" xr:uid="{426B95D3-C2E4-4828-9F98-C1C7860D4253}"/>
    <cellStyle name="Calculation 2 7 2 6 3" xfId="22668" xr:uid="{771CC158-56D9-4520-8C50-93719F786997}"/>
    <cellStyle name="Calculation 2 7 2 7" xfId="31739" xr:uid="{4BB7E30C-FC13-48C3-BFB1-E9941F5FD00E}"/>
    <cellStyle name="Calculation 2 7 2 7 2" xfId="27587" xr:uid="{21C17647-BA84-49B3-B12D-BADE1DA203D0}"/>
    <cellStyle name="Calculation 2 7 2 7 3" xfId="23444" xr:uid="{05F89B08-14F7-4749-8ACB-8936B6819467}"/>
    <cellStyle name="Calculation 2 7 2 8" xfId="21484" xr:uid="{E19509AC-2B65-4764-B3AC-3C528171301F}"/>
    <cellStyle name="Calculation 2 7 2 9" xfId="35982" xr:uid="{D57B8EEE-B1DA-4762-BA1D-7AFD83B01B74}"/>
    <cellStyle name="Calculation 2 7 3" xfId="787" xr:uid="{00000000-0005-0000-0000-00003E030000}"/>
    <cellStyle name="Calculation 2 7 3 10" xfId="37168" xr:uid="{B7D0CD60-AB8A-4F7F-933E-ED39E6975575}"/>
    <cellStyle name="Calculation 2 7 3 2" xfId="21349" xr:uid="{00000000-0005-0000-0000-00003F030000}"/>
    <cellStyle name="Calculation 2 7 3 2 2" xfId="32711" xr:uid="{D0E40C80-1872-4EE4-93B5-C6E36A4FE71A}"/>
    <cellStyle name="Calculation 2 7 3 2 2 2" xfId="28559" xr:uid="{23F3B437-91D1-4877-9443-6DFDDF6CF3F6}"/>
    <cellStyle name="Calculation 2 7 3 2 2 3" xfId="24416" xr:uid="{190D84C3-EE63-4D0E-BE81-4C52568A4B93}"/>
    <cellStyle name="Calculation 2 7 3 2 3" xfId="33441" xr:uid="{22CC2FD2-465C-4FE3-BD04-39FEB81458E9}"/>
    <cellStyle name="Calculation 2 7 3 2 3 2" xfId="29285" xr:uid="{2CA7CC15-48C4-46DF-9C2D-307128D097F8}"/>
    <cellStyle name="Calculation 2 7 3 2 3 3" xfId="25140" xr:uid="{CBD1F033-BFD1-4848-9EEB-D1FD85D062AA}"/>
    <cellStyle name="Calculation 2 7 3 2 4" xfId="34148" xr:uid="{53D47F2F-AD7E-4313-9FB7-04BCF29ACCED}"/>
    <cellStyle name="Calculation 2 7 3 2 4 2" xfId="35473" xr:uid="{19879BC9-8B06-4689-B4AD-293262258D2A}"/>
    <cellStyle name="Calculation 2 7 3 2 4 3" xfId="36836" xr:uid="{A9FCE97E-722C-4D3D-80A0-03B86F4C60C5}"/>
    <cellStyle name="Calculation 2 7 3 2 5" xfId="34755" xr:uid="{5E3186D1-1298-4B51-BFBA-B066D34D81E3}"/>
    <cellStyle name="Calculation 2 7 3 2 5 2" xfId="29675" xr:uid="{5C227CBD-AE74-4AC0-A9A4-204FF028EBB3}"/>
    <cellStyle name="Calculation 2 7 3 2 5 3" xfId="25530" xr:uid="{3154BBA0-FA15-4002-8D2C-66BCE4D82323}"/>
    <cellStyle name="Calculation 2 7 3 2 6" xfId="35172" xr:uid="{C1F09422-FA98-43B6-B979-ED6E9D828C01}"/>
    <cellStyle name="Calculation 2 7 3 2 6 2" xfId="30345" xr:uid="{1A6B077F-B707-4E44-BCFB-CCEAEEAD33EB}"/>
    <cellStyle name="Calculation 2 7 3 2 6 3" xfId="26197" xr:uid="{D5C1139D-6C4C-4BA4-85EF-09A686954219}"/>
    <cellStyle name="Calculation 2 7 3 2 7" xfId="30750" xr:uid="{FBC9E0DD-9C6F-464E-B3AA-E1F8F160EA13}"/>
    <cellStyle name="Calculation 2 7 3 2 8" xfId="26602" xr:uid="{16440FFC-C079-46C1-A88A-B226DBB9527E}"/>
    <cellStyle name="Calculation 2 7 3 2 9" xfId="22462" xr:uid="{52E1016A-16AF-4109-9840-C81740DF9AF6}"/>
    <cellStyle name="Calculation 2 7 3 3" xfId="31132" xr:uid="{32DADFDD-C8B1-4C4F-B502-596194DE9F35}"/>
    <cellStyle name="Calculation 2 7 3 3 2" xfId="26980" xr:uid="{EEE79B02-5565-4D49-880E-885C5E4B0812}"/>
    <cellStyle name="Calculation 2 7 3 3 3" xfId="22837" xr:uid="{5498B79D-9AA5-4827-B335-6C348110F9CD}"/>
    <cellStyle name="Calculation 2 7 3 4" xfId="31654" xr:uid="{AA662559-2056-492E-A076-9EB72A7FB131}"/>
    <cellStyle name="Calculation 2 7 3 4 2" xfId="27502" xr:uid="{2192E5EC-3FA1-4498-BEA5-9EC8CC649C7B}"/>
    <cellStyle name="Calculation 2 7 3 4 3" xfId="23359" xr:uid="{5F98D680-456F-4BA6-87C3-E9987ADD994A}"/>
    <cellStyle name="Calculation 2 7 3 5" xfId="31048" xr:uid="{E8F5310D-5940-4A4E-91E8-0106ADF9EF1C}"/>
    <cellStyle name="Calculation 2 7 3 5 2" xfId="26896" xr:uid="{7ACE044B-2294-4214-A8C2-ABFB01D83CCB}"/>
    <cellStyle name="Calculation 2 7 3 5 3" xfId="22753" xr:uid="{89D2AF42-0CC3-4213-A427-55F5C59F490D}"/>
    <cellStyle name="Calculation 2 7 3 6" xfId="30964" xr:uid="{871F6DBA-4072-4740-A185-89259F501B52}"/>
    <cellStyle name="Calculation 2 7 3 6 2" xfId="26812" xr:uid="{BACCE888-B4B9-4850-B975-1C69C29E83C6}"/>
    <cellStyle name="Calculation 2 7 3 6 3" xfId="22669" xr:uid="{8CEA06DD-F4AF-4CC8-9915-524742C9D30E}"/>
    <cellStyle name="Calculation 2 7 3 7" xfId="31738" xr:uid="{E7F9AB6E-533D-47F8-B69A-2B210428D34A}"/>
    <cellStyle name="Calculation 2 7 3 7 2" xfId="27586" xr:uid="{6A55C194-0186-4961-9994-13D5B1271548}"/>
    <cellStyle name="Calculation 2 7 3 7 3" xfId="23443" xr:uid="{DC05C907-3E94-4488-A0AE-F91D8A7F05B7}"/>
    <cellStyle name="Calculation 2 7 3 8" xfId="21485" xr:uid="{254BBC9D-2526-40BE-9E3A-9BA303540A44}"/>
    <cellStyle name="Calculation 2 7 3 9" xfId="35989" xr:uid="{B623DFE0-4077-4D99-BA45-F75DA2290404}"/>
    <cellStyle name="Calculation 2 7 4" xfId="788" xr:uid="{00000000-0005-0000-0000-000040030000}"/>
    <cellStyle name="Calculation 2 7 4 10" xfId="37065" xr:uid="{FF0A1196-E710-47B5-B16B-5B07293CE66A}"/>
    <cellStyle name="Calculation 2 7 4 2" xfId="21348" xr:uid="{00000000-0005-0000-0000-000041030000}"/>
    <cellStyle name="Calculation 2 7 4 2 2" xfId="32710" xr:uid="{514A2AF2-6CC2-4D35-A2D6-83CAE0F138B6}"/>
    <cellStyle name="Calculation 2 7 4 2 2 2" xfId="28558" xr:uid="{640BA1A2-0E29-46A0-9A41-CA1791D2C8DB}"/>
    <cellStyle name="Calculation 2 7 4 2 2 3" xfId="24415" xr:uid="{8BFDA2F8-5DE3-4C7D-8B09-FC93785FDE9B}"/>
    <cellStyle name="Calculation 2 7 4 2 3" xfId="33440" xr:uid="{02F9C2B9-82BF-4131-A655-D94D649081C8}"/>
    <cellStyle name="Calculation 2 7 4 2 3 2" xfId="29284" xr:uid="{D7A2510A-4A1B-4674-B1A8-1B14C54E93FF}"/>
    <cellStyle name="Calculation 2 7 4 2 3 3" xfId="25139" xr:uid="{DA850384-8585-48B1-A0A8-A76F11531FBF}"/>
    <cellStyle name="Calculation 2 7 4 2 4" xfId="34147" xr:uid="{F0379C48-A406-40AE-BDDE-F148004D6623}"/>
    <cellStyle name="Calculation 2 7 4 2 4 2" xfId="35788" xr:uid="{368EFFC0-4F0C-4D16-9891-FFD4C891F8B6}"/>
    <cellStyle name="Calculation 2 7 4 2 4 3" xfId="25228" xr:uid="{EE57794F-CBC7-43E9-9185-2F63975E38CD}"/>
    <cellStyle name="Calculation 2 7 4 2 5" xfId="34754" xr:uid="{52DC3B8B-1A5F-4467-B93D-2417FBD9E94D}"/>
    <cellStyle name="Calculation 2 7 4 2 5 2" xfId="29674" xr:uid="{5A3BF08D-1BA7-4292-A24F-B4454C947864}"/>
    <cellStyle name="Calculation 2 7 4 2 5 3" xfId="25529" xr:uid="{7BF678CD-A105-41E6-A599-4714D0384997}"/>
    <cellStyle name="Calculation 2 7 4 2 6" xfId="35171" xr:uid="{5872BDAC-1F9B-40D3-8565-812E1E905814}"/>
    <cellStyle name="Calculation 2 7 4 2 6 2" xfId="30344" xr:uid="{3D143AA7-5E11-481A-BAC5-DA972D8545F9}"/>
    <cellStyle name="Calculation 2 7 4 2 6 3" xfId="26196" xr:uid="{B44D8454-EA7B-44E6-9137-9D1D5E29ABCB}"/>
    <cellStyle name="Calculation 2 7 4 2 7" xfId="30749" xr:uid="{161633BC-04D6-4460-A4CE-013F31E23D94}"/>
    <cellStyle name="Calculation 2 7 4 2 8" xfId="26601" xr:uid="{2BE6D0BE-154F-4ECD-A69D-19556A3AA094}"/>
    <cellStyle name="Calculation 2 7 4 2 9" xfId="22461" xr:uid="{B80538ED-EADC-4AFA-9ED2-42FC228DDA69}"/>
    <cellStyle name="Calculation 2 7 4 3" xfId="31133" xr:uid="{659D97C1-8A10-4FCB-96F2-7C0CFB27193B}"/>
    <cellStyle name="Calculation 2 7 4 3 2" xfId="26981" xr:uid="{6FBAC96E-028B-46F7-AD6A-6401441CB6A5}"/>
    <cellStyle name="Calculation 2 7 4 3 3" xfId="22838" xr:uid="{560EA31B-ABC8-46A2-A53D-0C88160FEF98}"/>
    <cellStyle name="Calculation 2 7 4 4" xfId="31653" xr:uid="{514F6E20-F8CC-46AD-BF94-93CE8BDAA93B}"/>
    <cellStyle name="Calculation 2 7 4 4 2" xfId="27501" xr:uid="{893DA3AF-3EDB-463A-89F9-7B609FB396C1}"/>
    <cellStyle name="Calculation 2 7 4 4 3" xfId="23358" xr:uid="{E61A2536-4692-454A-A435-490644178AE2}"/>
    <cellStyle name="Calculation 2 7 4 5" xfId="31049" xr:uid="{6F563237-570F-45C2-8832-0D5DC0989738}"/>
    <cellStyle name="Calculation 2 7 4 5 2" xfId="26897" xr:uid="{EB3A31DD-23F0-4947-A41F-46FB3070EBAD}"/>
    <cellStyle name="Calculation 2 7 4 5 3" xfId="22754" xr:uid="{2CA22694-9B7D-42D8-8D76-F551C327B3EF}"/>
    <cellStyle name="Calculation 2 7 4 6" xfId="30965" xr:uid="{51D66C09-9358-4EBE-B120-768A11D386BE}"/>
    <cellStyle name="Calculation 2 7 4 6 2" xfId="26813" xr:uid="{F15FEFFC-F996-4BF3-839E-842A1B3A186C}"/>
    <cellStyle name="Calculation 2 7 4 6 3" xfId="22670" xr:uid="{A9717711-71B3-46E4-92D3-63A76B344CBA}"/>
    <cellStyle name="Calculation 2 7 4 7" xfId="31737" xr:uid="{185D3F2A-685C-4E85-9924-08F47D633722}"/>
    <cellStyle name="Calculation 2 7 4 7 2" xfId="27585" xr:uid="{9AC72D12-00A3-491A-80C8-24C0B92E7096}"/>
    <cellStyle name="Calculation 2 7 4 7 3" xfId="23442" xr:uid="{36A439B1-4795-4379-8946-4AC29C7FFD05}"/>
    <cellStyle name="Calculation 2 7 4 8" xfId="21486" xr:uid="{D89B05F3-4B3C-4FD2-9E99-A7EA34C143A1}"/>
    <cellStyle name="Calculation 2 7 4 9" xfId="35884" xr:uid="{87C72EDF-F9A2-4E4D-9BDE-90AD0D22ADCC}"/>
    <cellStyle name="Calculation 2 7 5" xfId="789" xr:uid="{00000000-0005-0000-0000-000042030000}"/>
    <cellStyle name="Calculation 2 7 5 10" xfId="37072" xr:uid="{63AE5384-7FD1-4814-8819-90AC638B2C2C}"/>
    <cellStyle name="Calculation 2 7 5 2" xfId="21347" xr:uid="{00000000-0005-0000-0000-000043030000}"/>
    <cellStyle name="Calculation 2 7 5 2 2" xfId="32709" xr:uid="{908A854D-B979-4C57-970E-3AD87CAB960E}"/>
    <cellStyle name="Calculation 2 7 5 2 2 2" xfId="28557" xr:uid="{2E92D6CD-86B2-4C67-B48A-558A7345183A}"/>
    <cellStyle name="Calculation 2 7 5 2 2 3" xfId="24414" xr:uid="{771801DF-3664-45A6-9AF9-42F4C0EB9B35}"/>
    <cellStyle name="Calculation 2 7 5 2 3" xfId="33439" xr:uid="{438BC1F7-2CA6-482A-8A61-0429798F092F}"/>
    <cellStyle name="Calculation 2 7 5 2 3 2" xfId="29283" xr:uid="{0357D354-7462-4FFC-921A-39F0E96756CA}"/>
    <cellStyle name="Calculation 2 7 5 2 3 3" xfId="25138" xr:uid="{403AF6CB-EEF6-40A0-BA75-2D404F3E11C1}"/>
    <cellStyle name="Calculation 2 7 5 2 4" xfId="34146" xr:uid="{2F8F917E-BE68-47C6-86C2-37FD8525FAF1}"/>
    <cellStyle name="Calculation 2 7 5 2 4 2" xfId="35752" xr:uid="{0DD09972-A909-485C-BFEB-9D6740027815}"/>
    <cellStyle name="Calculation 2 7 5 2 4 3" xfId="36417" xr:uid="{1C0F3B61-6810-4FBF-B60E-045627B780CD}"/>
    <cellStyle name="Calculation 2 7 5 2 5" xfId="34753" xr:uid="{A44282E6-3BD0-4DC1-BB55-2930F2931CA6}"/>
    <cellStyle name="Calculation 2 7 5 2 5 2" xfId="29673" xr:uid="{A0E2EAA0-EC77-4D33-9C29-DA02CB8F4427}"/>
    <cellStyle name="Calculation 2 7 5 2 5 3" xfId="25528" xr:uid="{11197EAA-42AF-4A05-B857-F5E26E445F39}"/>
    <cellStyle name="Calculation 2 7 5 2 6" xfId="35170" xr:uid="{88201CDB-084C-41FD-B6ED-0385907E21A5}"/>
    <cellStyle name="Calculation 2 7 5 2 6 2" xfId="30343" xr:uid="{6BF7FF4B-EDEB-42C4-A693-37A3944175A4}"/>
    <cellStyle name="Calculation 2 7 5 2 6 3" xfId="26195" xr:uid="{C4BB4034-6F07-4EA3-A926-7DB188E53443}"/>
    <cellStyle name="Calculation 2 7 5 2 7" xfId="30748" xr:uid="{CCADEFC1-E76F-49D1-A248-F393612149F2}"/>
    <cellStyle name="Calculation 2 7 5 2 8" xfId="26600" xr:uid="{663DE095-9FF5-463D-82BC-CF8303196E36}"/>
    <cellStyle name="Calculation 2 7 5 2 9" xfId="22460" xr:uid="{9A6AA877-DDEE-4402-9E16-9CBC7665925A}"/>
    <cellStyle name="Calculation 2 7 5 3" xfId="31134" xr:uid="{3EB6294B-C94F-47E1-8372-BA713C1D2CEB}"/>
    <cellStyle name="Calculation 2 7 5 3 2" xfId="26982" xr:uid="{29A55438-38D9-4C99-B4B5-A02255BD80F3}"/>
    <cellStyle name="Calculation 2 7 5 3 3" xfId="22839" xr:uid="{4725F62C-FB11-4169-96C0-BC59030C553E}"/>
    <cellStyle name="Calculation 2 7 5 4" xfId="31652" xr:uid="{6D85B0F0-E9D3-40B7-90CB-F604A14F070A}"/>
    <cellStyle name="Calculation 2 7 5 4 2" xfId="27500" xr:uid="{FBCD8AE6-3736-41D7-9E14-ECD17D5B3B45}"/>
    <cellStyle name="Calculation 2 7 5 4 3" xfId="23357" xr:uid="{69986E77-74A3-4118-89F1-B248F011F258}"/>
    <cellStyle name="Calculation 2 7 5 5" xfId="31050" xr:uid="{7D9AC915-D7E1-43C0-BC2F-4C01BC9EA4CF}"/>
    <cellStyle name="Calculation 2 7 5 5 2" xfId="26898" xr:uid="{79881BA1-9A78-4483-91C1-3AE092FE42E5}"/>
    <cellStyle name="Calculation 2 7 5 5 3" xfId="22755" xr:uid="{34FAE41C-7D4B-4972-8AB5-7D0739389879}"/>
    <cellStyle name="Calculation 2 7 5 6" xfId="30966" xr:uid="{709B6504-14A5-4474-9B97-FEF609AC4B21}"/>
    <cellStyle name="Calculation 2 7 5 6 2" xfId="26814" xr:uid="{8BC89AF2-AC52-4023-8D48-C68FD1D23498}"/>
    <cellStyle name="Calculation 2 7 5 6 3" xfId="22671" xr:uid="{E5D55128-1A11-4275-AEDE-EB6CBD70BA44}"/>
    <cellStyle name="Calculation 2 7 5 7" xfId="31736" xr:uid="{1910B53B-A37F-404E-9297-0C1FA0660605}"/>
    <cellStyle name="Calculation 2 7 5 7 2" xfId="27584" xr:uid="{81219D6F-2E5B-4C07-8A67-BE01EF7E0278}"/>
    <cellStyle name="Calculation 2 7 5 7 3" xfId="23441" xr:uid="{B238DE8B-E177-40F2-8073-7F21605491DD}"/>
    <cellStyle name="Calculation 2 7 5 8" xfId="21487" xr:uid="{CD00D9CA-B99A-4EC6-8BE0-5E284C23BAAA}"/>
    <cellStyle name="Calculation 2 7 5 9" xfId="35783" xr:uid="{4139297B-6E72-43D9-8C84-92FC811D59E9}"/>
    <cellStyle name="Calculation 2 8" xfId="790" xr:uid="{00000000-0005-0000-0000-000044030000}"/>
    <cellStyle name="Calculation 2 8 2" xfId="791" xr:uid="{00000000-0005-0000-0000-000045030000}"/>
    <cellStyle name="Calculation 2 8 2 10" xfId="36867" xr:uid="{895D38B4-23F5-43C9-80C0-DC04E9F350CC}"/>
    <cellStyle name="Calculation 2 8 2 2" xfId="21346" xr:uid="{00000000-0005-0000-0000-000046030000}"/>
    <cellStyle name="Calculation 2 8 2 2 2" xfId="32708" xr:uid="{15D66C93-EF1F-4F1D-A0E9-4343E144C58B}"/>
    <cellStyle name="Calculation 2 8 2 2 2 2" xfId="28556" xr:uid="{0282CE58-B991-40B2-B86D-C523B6FF4D7A}"/>
    <cellStyle name="Calculation 2 8 2 2 2 3" xfId="24413" xr:uid="{7E72C8B5-2FB8-4CA8-8F43-A74727AE081C}"/>
    <cellStyle name="Calculation 2 8 2 2 3" xfId="33438" xr:uid="{4532534A-3D86-4D2B-AB50-2F399CA5E346}"/>
    <cellStyle name="Calculation 2 8 2 2 3 2" xfId="29282" xr:uid="{9E8500E7-62F8-4F28-82CD-C8BB5018207F}"/>
    <cellStyle name="Calculation 2 8 2 2 3 3" xfId="25137" xr:uid="{250E5334-B5DA-4F73-8F90-4485BE08B948}"/>
    <cellStyle name="Calculation 2 8 2 2 4" xfId="34145" xr:uid="{8497E85C-49AC-4485-8AAC-727B386ADE01}"/>
    <cellStyle name="Calculation 2 8 2 2 4 2" xfId="29371" xr:uid="{73779787-4185-49C3-95B8-D53FFCA186CF}"/>
    <cellStyle name="Calculation 2 8 2 2 4 3" xfId="36936" xr:uid="{47C7AC4F-FA7C-4090-8B05-2E0E9EB9B7F7}"/>
    <cellStyle name="Calculation 2 8 2 2 5" xfId="34752" xr:uid="{FD812AB8-6C4C-4BCB-9DF1-55FA75775A71}"/>
    <cellStyle name="Calculation 2 8 2 2 5 2" xfId="29672" xr:uid="{29E7495F-A8D1-42F0-B18E-869FA81E642E}"/>
    <cellStyle name="Calculation 2 8 2 2 5 3" xfId="25527" xr:uid="{D410EC17-7D87-45F1-BC4D-8F0F9C83F990}"/>
    <cellStyle name="Calculation 2 8 2 2 6" xfId="35169" xr:uid="{79C891D3-6054-4CC1-9D29-63DE80A3A764}"/>
    <cellStyle name="Calculation 2 8 2 2 6 2" xfId="30342" xr:uid="{F23211AB-B366-4B99-A874-C66C4BC5ED2F}"/>
    <cellStyle name="Calculation 2 8 2 2 6 3" xfId="26194" xr:uid="{353998FE-4FD0-451E-A04F-CF38E225AE1C}"/>
    <cellStyle name="Calculation 2 8 2 2 7" xfId="30747" xr:uid="{2AE2B052-FE26-4CD4-8119-7BF121B5C54B}"/>
    <cellStyle name="Calculation 2 8 2 2 8" xfId="26599" xr:uid="{22C1CF4E-3B53-449C-B050-905E878A5239}"/>
    <cellStyle name="Calculation 2 8 2 2 9" xfId="22459" xr:uid="{BF9492FE-7123-4817-9EAE-B33DBB6992D5}"/>
    <cellStyle name="Calculation 2 8 2 3" xfId="31135" xr:uid="{754A245E-3690-40D6-836C-4ACD7DDD203E}"/>
    <cellStyle name="Calculation 2 8 2 3 2" xfId="26983" xr:uid="{605964E4-BA49-4A86-ABF2-E5CDAAE9BD0B}"/>
    <cellStyle name="Calculation 2 8 2 3 3" xfId="22840" xr:uid="{045F2D3C-575E-423D-9B9F-14E6F953DF85}"/>
    <cellStyle name="Calculation 2 8 2 4" xfId="31651" xr:uid="{43D4EC1A-8BBA-4669-893A-50B2613CC06E}"/>
    <cellStyle name="Calculation 2 8 2 4 2" xfId="27499" xr:uid="{6F952B01-F522-4BDB-AFFB-CC52459A31A1}"/>
    <cellStyle name="Calculation 2 8 2 4 3" xfId="23356" xr:uid="{6EA9E37F-C2B5-4D22-BFD7-E08F9DC1B0B4}"/>
    <cellStyle name="Calculation 2 8 2 5" xfId="31051" xr:uid="{DCA45F6E-61D6-4DB9-BC50-E334D266FA7D}"/>
    <cellStyle name="Calculation 2 8 2 5 2" xfId="26899" xr:uid="{E730A560-EB80-4C7A-862D-0E18DDCFB780}"/>
    <cellStyle name="Calculation 2 8 2 5 3" xfId="22756" xr:uid="{429E792E-FB89-4EC6-8A1C-B6FE2F90A1E6}"/>
    <cellStyle name="Calculation 2 8 2 6" xfId="30967" xr:uid="{6D6721D1-23F9-49FD-93A8-F45FE4191026}"/>
    <cellStyle name="Calculation 2 8 2 6 2" xfId="26815" xr:uid="{BC743DE9-270F-48F6-8BB5-0872825E9824}"/>
    <cellStyle name="Calculation 2 8 2 6 3" xfId="22672" xr:uid="{57197A84-1C03-43A5-A84F-5FA46C8FD642}"/>
    <cellStyle name="Calculation 2 8 2 7" xfId="31735" xr:uid="{45431CEC-DA66-45DA-AAB6-77C20E23873B}"/>
    <cellStyle name="Calculation 2 8 2 7 2" xfId="27583" xr:uid="{89489539-BA27-408F-8299-355DBC963766}"/>
    <cellStyle name="Calculation 2 8 2 7 3" xfId="23440" xr:uid="{1BD8BD06-AA2C-447C-882E-58F99408C699}"/>
    <cellStyle name="Calculation 2 8 2 8" xfId="21488" xr:uid="{9560FBCD-6BF3-4432-BA15-3CDD61EB3F8B}"/>
    <cellStyle name="Calculation 2 8 2 9" xfId="36098" xr:uid="{E116F541-E2E7-498D-8656-90814673B21C}"/>
    <cellStyle name="Calculation 2 8 3" xfId="792" xr:uid="{00000000-0005-0000-0000-000047030000}"/>
    <cellStyle name="Calculation 2 8 3 10" xfId="37270" xr:uid="{F6E935CA-27DB-4CF3-841B-6CB1E0322F08}"/>
    <cellStyle name="Calculation 2 8 3 2" xfId="21345" xr:uid="{00000000-0005-0000-0000-000048030000}"/>
    <cellStyle name="Calculation 2 8 3 2 2" xfId="32707" xr:uid="{983D19A0-0906-458C-B105-DB67B03AC9B3}"/>
    <cellStyle name="Calculation 2 8 3 2 2 2" xfId="28555" xr:uid="{19D8489C-7EF4-4B49-A680-BA430E7D086B}"/>
    <cellStyle name="Calculation 2 8 3 2 2 3" xfId="24412" xr:uid="{C5D92C47-21D4-4CA4-BD46-2A5946FDAD22}"/>
    <cellStyle name="Calculation 2 8 3 2 3" xfId="33437" xr:uid="{5F18FFB8-FCCB-4E73-A6B9-8A8B5EB04CE0}"/>
    <cellStyle name="Calculation 2 8 3 2 3 2" xfId="29281" xr:uid="{51848FF8-FEF9-4C9C-B6CB-4B1A96F0223F}"/>
    <cellStyle name="Calculation 2 8 3 2 3 3" xfId="25136" xr:uid="{21010482-E004-4DDD-BE81-25AFC1660ACA}"/>
    <cellStyle name="Calculation 2 8 3 2 4" xfId="34144" xr:uid="{8391AB58-CA9F-431C-ADAE-5CB523A39AE3}"/>
    <cellStyle name="Calculation 2 8 3 2 4 2" xfId="35333" xr:uid="{1B4253C8-76FC-4FF6-9173-6552ECE2AE7E}"/>
    <cellStyle name="Calculation 2 8 3 2 4 3" xfId="37034" xr:uid="{7584AF24-DBA7-4B1F-8CF2-69B277B523F7}"/>
    <cellStyle name="Calculation 2 8 3 2 5" xfId="34751" xr:uid="{C79026A2-C4D2-4869-A332-7FC5DA1077AD}"/>
    <cellStyle name="Calculation 2 8 3 2 5 2" xfId="29671" xr:uid="{EAAAA148-04AD-4044-B4FD-AFFF5628957F}"/>
    <cellStyle name="Calculation 2 8 3 2 5 3" xfId="25526" xr:uid="{BFF9F73A-5B24-470F-A0D1-7209C77B7973}"/>
    <cellStyle name="Calculation 2 8 3 2 6" xfId="35168" xr:uid="{00BFEEA6-7EA4-4D3F-BF9A-BB1BCFEB56EA}"/>
    <cellStyle name="Calculation 2 8 3 2 6 2" xfId="30341" xr:uid="{0B9A0FF2-E55A-468C-A1D8-00F90355EDC1}"/>
    <cellStyle name="Calculation 2 8 3 2 6 3" xfId="26193" xr:uid="{D3BF4A16-DF99-4FF0-B181-B39ABFED45F3}"/>
    <cellStyle name="Calculation 2 8 3 2 7" xfId="30746" xr:uid="{B0D04F08-A380-48F7-A7C9-217F36AD0251}"/>
    <cellStyle name="Calculation 2 8 3 2 8" xfId="26598" xr:uid="{4D1E89BA-921B-4AE0-8210-3948AFDBC2EB}"/>
    <cellStyle name="Calculation 2 8 3 2 9" xfId="22458" xr:uid="{E1198765-7C4F-4217-BCCE-D093BBB996E2}"/>
    <cellStyle name="Calculation 2 8 3 3" xfId="31136" xr:uid="{AD9C2581-9436-4A24-8156-0803E53CA97C}"/>
    <cellStyle name="Calculation 2 8 3 3 2" xfId="26984" xr:uid="{7F455569-EB97-4719-BB3E-E47B62823EDD}"/>
    <cellStyle name="Calculation 2 8 3 3 3" xfId="22841" xr:uid="{3E8E43EC-134E-4B2D-AC68-831F3AD7D85F}"/>
    <cellStyle name="Calculation 2 8 3 4" xfId="31650" xr:uid="{0766FBDB-7499-4EE8-9933-864C603E9B08}"/>
    <cellStyle name="Calculation 2 8 3 4 2" xfId="27498" xr:uid="{2F1A3198-2125-4D77-A869-70C069F0354E}"/>
    <cellStyle name="Calculation 2 8 3 4 3" xfId="23355" xr:uid="{07383AF1-366A-4CC8-BCD2-BF2C77D1486B}"/>
    <cellStyle name="Calculation 2 8 3 5" xfId="31052" xr:uid="{88280542-22B8-4F75-9220-24E74837F2D7}"/>
    <cellStyle name="Calculation 2 8 3 5 2" xfId="26900" xr:uid="{3AF109E8-F85A-4833-B030-A7B2AB27DB92}"/>
    <cellStyle name="Calculation 2 8 3 5 3" xfId="22757" xr:uid="{80BCD032-4DC2-4EAC-B834-EBA41CFDEAD9}"/>
    <cellStyle name="Calculation 2 8 3 6" xfId="30968" xr:uid="{FDB66B46-442D-4869-9AB6-49F63FC9C8F8}"/>
    <cellStyle name="Calculation 2 8 3 6 2" xfId="26816" xr:uid="{F93FFE8D-F93A-4051-A67E-674BD4CD9358}"/>
    <cellStyle name="Calculation 2 8 3 6 3" xfId="22673" xr:uid="{8494A8B7-6304-4AFF-8D8E-0768C18B41EB}"/>
    <cellStyle name="Calculation 2 8 3 7" xfId="31734" xr:uid="{4ED3DCFF-0B08-45D5-8A4E-2D6423F41910}"/>
    <cellStyle name="Calculation 2 8 3 7 2" xfId="27582" xr:uid="{83378A0C-AEBB-4A47-802B-DE09AB60085C}"/>
    <cellStyle name="Calculation 2 8 3 7 3" xfId="23439" xr:uid="{8B8671AF-5175-4E21-AB57-EE3365A8F98D}"/>
    <cellStyle name="Calculation 2 8 3 8" xfId="21489" xr:uid="{AAE19C52-6A4F-4699-998B-BA69C5265F08}"/>
    <cellStyle name="Calculation 2 8 3 9" xfId="36000" xr:uid="{DBCB1F77-0820-4E66-BB63-56CFBDA9073C}"/>
    <cellStyle name="Calculation 2 8 4" xfId="793" xr:uid="{00000000-0005-0000-0000-000049030000}"/>
    <cellStyle name="Calculation 2 8 4 10" xfId="37179" xr:uid="{7088FC7E-2BA8-4FA3-B770-360DA3482606}"/>
    <cellStyle name="Calculation 2 8 4 2" xfId="21344" xr:uid="{00000000-0005-0000-0000-00004A030000}"/>
    <cellStyle name="Calculation 2 8 4 2 2" xfId="32706" xr:uid="{E16D4E24-9DF4-45C9-92C8-580B98011A9B}"/>
    <cellStyle name="Calculation 2 8 4 2 2 2" xfId="28554" xr:uid="{3178F72F-551A-4F93-BFF5-8E7DCEF198A0}"/>
    <cellStyle name="Calculation 2 8 4 2 2 3" xfId="24411" xr:uid="{EFEFB518-8D90-4D50-AE11-602BC3EF617E}"/>
    <cellStyle name="Calculation 2 8 4 2 3" xfId="33436" xr:uid="{2FCCD18C-CDD3-475C-B3B9-ECB6CBDA3ECA}"/>
    <cellStyle name="Calculation 2 8 4 2 3 2" xfId="29280" xr:uid="{7A97D0BF-3F0B-403A-B247-5100A14144DF}"/>
    <cellStyle name="Calculation 2 8 4 2 3 3" xfId="25135" xr:uid="{A5CBBC71-F4DB-4B0C-B024-4D9FC07BF9E5}"/>
    <cellStyle name="Calculation 2 8 4 2 4" xfId="34143" xr:uid="{EF9252D4-E635-41C6-951A-47EB112A5A6A}"/>
    <cellStyle name="Calculation 2 8 4 2 4 2" xfId="35852" xr:uid="{7A9C7B0B-DD0C-453A-8425-E1E084DA2F2A}"/>
    <cellStyle name="Calculation 2 8 4 2 4 3" xfId="37137" xr:uid="{DD0F1F91-104A-426E-A4C4-EE3FE16BB1E7}"/>
    <cellStyle name="Calculation 2 8 4 2 5" xfId="34750" xr:uid="{A54462BA-7685-4F0D-9E8E-B6E0D3523E9E}"/>
    <cellStyle name="Calculation 2 8 4 2 5 2" xfId="29670" xr:uid="{2B51A81B-9DD5-40AA-B7D1-E2BD3C9CAB9E}"/>
    <cellStyle name="Calculation 2 8 4 2 5 3" xfId="25525" xr:uid="{04D76163-857A-4989-A6E6-2E00EBEF0631}"/>
    <cellStyle name="Calculation 2 8 4 2 6" xfId="35167" xr:uid="{EC7F20F3-3643-4437-A82B-52A0A08325BD}"/>
    <cellStyle name="Calculation 2 8 4 2 6 2" xfId="30340" xr:uid="{3F3C865D-005F-413C-B95A-734D15B8E208}"/>
    <cellStyle name="Calculation 2 8 4 2 6 3" xfId="26192" xr:uid="{7265F24E-D0A1-4DC7-BA63-952990D285F8}"/>
    <cellStyle name="Calculation 2 8 4 2 7" xfId="30745" xr:uid="{E28C6F3B-FAD6-4667-8080-D62AFCF76EAA}"/>
    <cellStyle name="Calculation 2 8 4 2 8" xfId="26597" xr:uid="{C64DF170-E1DC-4DE2-9984-E8BCE50CAC70}"/>
    <cellStyle name="Calculation 2 8 4 2 9" xfId="22457" xr:uid="{AAE506E5-A6AF-4BE4-A9AC-19B5331F8E56}"/>
    <cellStyle name="Calculation 2 8 4 3" xfId="31137" xr:uid="{DADB6D2E-7A8C-4A38-AE21-E8A16411C6D8}"/>
    <cellStyle name="Calculation 2 8 4 3 2" xfId="26985" xr:uid="{3870EE63-1B4A-40C5-B1B1-A7B3909CD2AE}"/>
    <cellStyle name="Calculation 2 8 4 3 3" xfId="22842" xr:uid="{8628476B-8FA0-49FA-A1F7-B1558BC24964}"/>
    <cellStyle name="Calculation 2 8 4 4" xfId="31649" xr:uid="{66522EA9-60AF-4EF9-A181-A2E6766E63D1}"/>
    <cellStyle name="Calculation 2 8 4 4 2" xfId="27497" xr:uid="{FA018C4D-DB8D-4553-BE59-A28488331711}"/>
    <cellStyle name="Calculation 2 8 4 4 3" xfId="23354" xr:uid="{FECD0717-815A-4A85-8D1A-B52B91B65745}"/>
    <cellStyle name="Calculation 2 8 4 5" xfId="31053" xr:uid="{34327BF2-895C-404F-9A6E-B579A0E48E5D}"/>
    <cellStyle name="Calculation 2 8 4 5 2" xfId="26901" xr:uid="{E3C7A176-05C9-4176-8662-E9DBC38DB925}"/>
    <cellStyle name="Calculation 2 8 4 5 3" xfId="22758" xr:uid="{0AD97784-A9D0-41E3-ABD4-9EFCD3316ACC}"/>
    <cellStyle name="Calculation 2 8 4 6" xfId="30969" xr:uid="{6A24A423-F8D0-4726-8804-0F6FDD609CE2}"/>
    <cellStyle name="Calculation 2 8 4 6 2" xfId="26817" xr:uid="{90811D45-8C88-483F-AAD9-70D4883C4941}"/>
    <cellStyle name="Calculation 2 8 4 6 3" xfId="22674" xr:uid="{73380473-2ACB-4680-BD68-BED02BF26777}"/>
    <cellStyle name="Calculation 2 8 4 7" xfId="31733" xr:uid="{15C16D7F-7C26-4C93-ABAD-F8680BF4E2A7}"/>
    <cellStyle name="Calculation 2 8 4 7 2" xfId="27581" xr:uid="{E4A53D90-5566-480D-AEA5-302C95EA111C}"/>
    <cellStyle name="Calculation 2 8 4 7 3" xfId="23438" xr:uid="{2A719A2B-B3C3-401B-BC14-6D1D7EEF9268}"/>
    <cellStyle name="Calculation 2 8 4 8" xfId="21490" xr:uid="{6AE0C6AC-C968-4FDB-B4A1-584D1F9B0B0E}"/>
    <cellStyle name="Calculation 2 8 4 9" xfId="35895" xr:uid="{77533A17-A8D7-422E-9E9A-21AF28DD2587}"/>
    <cellStyle name="Calculation 2 8 5" xfId="794" xr:uid="{00000000-0005-0000-0000-00004B030000}"/>
    <cellStyle name="Calculation 2 8 5 10" xfId="37081" xr:uid="{091745A0-B22F-4B83-8EFA-5ACD359FBEA3}"/>
    <cellStyle name="Calculation 2 8 5 2" xfId="21343" xr:uid="{00000000-0005-0000-0000-00004C030000}"/>
    <cellStyle name="Calculation 2 8 5 2 2" xfId="32705" xr:uid="{88A53F07-5859-4C3C-80E9-C2D036F7B8DF}"/>
    <cellStyle name="Calculation 2 8 5 2 2 2" xfId="28553" xr:uid="{F480ABC8-4EEE-447F-A8BC-E57853CBA946}"/>
    <cellStyle name="Calculation 2 8 5 2 2 3" xfId="24410" xr:uid="{616F8795-5B81-49FC-A8B1-863E136E4475}"/>
    <cellStyle name="Calculation 2 8 5 2 3" xfId="33435" xr:uid="{2A6CACC6-22DD-4647-9B42-ADFDE5A09201}"/>
    <cellStyle name="Calculation 2 8 5 2 3 2" xfId="29279" xr:uid="{5E22B5AC-D80C-49A0-93DA-15B9B0FEE011}"/>
    <cellStyle name="Calculation 2 8 5 2 3 3" xfId="25134" xr:uid="{1C24EAF0-A2A0-4785-9E92-BC72C9E3FAB7}"/>
    <cellStyle name="Calculation 2 8 5 2 4" xfId="34142" xr:uid="{194AB471-84F9-41A0-9222-CF57371D4AD7}"/>
    <cellStyle name="Calculation 2 8 5 2 4 2" xfId="35951" xr:uid="{636D6B84-13BA-4860-B2FE-126D65363F68}"/>
    <cellStyle name="Calculation 2 8 5 2 4 3" xfId="37235" xr:uid="{B392EC71-E493-4076-B6D4-0D90BE051A44}"/>
    <cellStyle name="Calculation 2 8 5 2 5" xfId="34749" xr:uid="{6CFBF92F-EA0E-4F1E-B012-0E3DFA82B74E}"/>
    <cellStyle name="Calculation 2 8 5 2 5 2" xfId="29669" xr:uid="{12F21BE4-EEB4-4B82-89CD-A78285F9E5D8}"/>
    <cellStyle name="Calculation 2 8 5 2 5 3" xfId="25524" xr:uid="{A2334C7E-3572-45A1-B601-78401B096816}"/>
    <cellStyle name="Calculation 2 8 5 2 6" xfId="35166" xr:uid="{B255CC74-EAF2-451C-A723-4641989B3741}"/>
    <cellStyle name="Calculation 2 8 5 2 6 2" xfId="30339" xr:uid="{DB25F086-6673-4C6F-855B-41C29CE9C008}"/>
    <cellStyle name="Calculation 2 8 5 2 6 3" xfId="26191" xr:uid="{6AC762AC-02C1-4045-A907-ADBD4967C9DA}"/>
    <cellStyle name="Calculation 2 8 5 2 7" xfId="30744" xr:uid="{52D5CD19-ED5C-482F-AB6A-58F9A253E882}"/>
    <cellStyle name="Calculation 2 8 5 2 8" xfId="26596" xr:uid="{22E79A09-852D-4D71-B607-D1FB526C3AD4}"/>
    <cellStyle name="Calculation 2 8 5 2 9" xfId="22456" xr:uid="{82F869BA-4BD8-43C1-A4F2-49DA1E06F22D}"/>
    <cellStyle name="Calculation 2 8 5 3" xfId="31138" xr:uid="{D6F70C68-E6A6-40C0-8C96-81C53D9BC939}"/>
    <cellStyle name="Calculation 2 8 5 3 2" xfId="26986" xr:uid="{482A4368-DAF6-471D-B897-96C640FACC7D}"/>
    <cellStyle name="Calculation 2 8 5 3 3" xfId="22843" xr:uid="{C2F4E5DF-92F2-459E-B262-BE32E58DC950}"/>
    <cellStyle name="Calculation 2 8 5 4" xfId="31648" xr:uid="{2FE2D431-CE22-421C-99E4-25EE65A6DB90}"/>
    <cellStyle name="Calculation 2 8 5 4 2" xfId="27496" xr:uid="{DEFB8373-8786-4692-BE7E-A45C007EB148}"/>
    <cellStyle name="Calculation 2 8 5 4 3" xfId="23353" xr:uid="{D763EECB-9542-41D6-86DE-620C58229EB1}"/>
    <cellStyle name="Calculation 2 8 5 5" xfId="31054" xr:uid="{06EC7F39-D672-4E80-A4C1-7A849F8C86E6}"/>
    <cellStyle name="Calculation 2 8 5 5 2" xfId="26902" xr:uid="{FDEE1968-07E7-432F-8531-7E58BFE3456C}"/>
    <cellStyle name="Calculation 2 8 5 5 3" xfId="22759" xr:uid="{87BF00A9-33B8-41B7-A08D-20520DBB2CDE}"/>
    <cellStyle name="Calculation 2 8 5 6" xfId="30970" xr:uid="{11314790-9334-424F-AB60-C16E3AC84401}"/>
    <cellStyle name="Calculation 2 8 5 6 2" xfId="26818" xr:uid="{07911D21-D41C-4537-8D88-AF0EDA546ADC}"/>
    <cellStyle name="Calculation 2 8 5 6 3" xfId="22675" xr:uid="{182672F9-BF99-456D-8FF1-1B7E0D438F72}"/>
    <cellStyle name="Calculation 2 8 5 7" xfId="31732" xr:uid="{FE021238-72CE-467C-BB75-216C5CD704CF}"/>
    <cellStyle name="Calculation 2 8 5 7 2" xfId="27580" xr:uid="{1B3A3193-6C5A-4CCD-A71A-58742219AA59}"/>
    <cellStyle name="Calculation 2 8 5 7 3" xfId="23437" xr:uid="{7CAE5B1B-AFED-4E6E-9E61-6FA6BA33FD0B}"/>
    <cellStyle name="Calculation 2 8 5 8" xfId="21491" xr:uid="{59FFE968-68A7-400B-ADD7-86E3DE6DE741}"/>
    <cellStyle name="Calculation 2 8 5 9" xfId="35796" xr:uid="{A63C3F4F-94DA-47AE-8317-4216455106E7}"/>
    <cellStyle name="Calculation 2 9" xfId="795" xr:uid="{00000000-0005-0000-0000-00004D030000}"/>
    <cellStyle name="Calculation 2 9 2" xfId="796" xr:uid="{00000000-0005-0000-0000-00004E030000}"/>
    <cellStyle name="Calculation 2 9 2 10" xfId="36880" xr:uid="{20BEE850-FA29-4210-936F-6DF38BEE2478}"/>
    <cellStyle name="Calculation 2 9 2 2" xfId="21342" xr:uid="{00000000-0005-0000-0000-00004F030000}"/>
    <cellStyle name="Calculation 2 9 2 2 2" xfId="32704" xr:uid="{DB886FED-0E5D-4187-BCEB-1351057ED94F}"/>
    <cellStyle name="Calculation 2 9 2 2 2 2" xfId="28552" xr:uid="{A93AA525-6CCC-4438-B647-99A24473981D}"/>
    <cellStyle name="Calculation 2 9 2 2 2 3" xfId="24409" xr:uid="{F2B80507-5E57-4DDB-AA5E-B195F349DFB4}"/>
    <cellStyle name="Calculation 2 9 2 2 3" xfId="33434" xr:uid="{EE7D4243-94B5-446B-9E15-B63A973711BB}"/>
    <cellStyle name="Calculation 2 9 2 2 3 2" xfId="29278" xr:uid="{21F96B56-BC0D-42E2-96CE-A3A162407D3D}"/>
    <cellStyle name="Calculation 2 9 2 2 3 3" xfId="25133" xr:uid="{F13E94BB-3897-4275-BD2A-740B11A2997A}"/>
    <cellStyle name="Calculation 2 9 2 2 4" xfId="34141" xr:uid="{92A2C79A-496C-483D-870B-97F2ECE2A15D}"/>
    <cellStyle name="Calculation 2 9 2 2 4 2" xfId="36057" xr:uid="{7762BB11-3DB6-459B-A0D1-B974BBE96EF2}"/>
    <cellStyle name="Calculation 2 9 2 2 4 3" xfId="37327" xr:uid="{E7F9AD6F-3281-4951-9694-05E79FF7B32B}"/>
    <cellStyle name="Calculation 2 9 2 2 5" xfId="34748" xr:uid="{6266F047-3827-43DE-8C87-4496F1588C0F}"/>
    <cellStyle name="Calculation 2 9 2 2 5 2" xfId="29668" xr:uid="{8609B0A1-9AE3-45F6-848A-AFA4B7E046B4}"/>
    <cellStyle name="Calculation 2 9 2 2 5 3" xfId="25523" xr:uid="{A5A96903-DF18-41E6-ABFF-C0B0ACC81286}"/>
    <cellStyle name="Calculation 2 9 2 2 6" xfId="35165" xr:uid="{C655ECE2-E0F2-4D95-B7CF-C49C5D715854}"/>
    <cellStyle name="Calculation 2 9 2 2 6 2" xfId="30338" xr:uid="{E22DEB11-A375-48F1-B44D-AF736B933E6F}"/>
    <cellStyle name="Calculation 2 9 2 2 6 3" xfId="26190" xr:uid="{27A3AF21-A43B-402C-9D6C-2D2255C6C510}"/>
    <cellStyle name="Calculation 2 9 2 2 7" xfId="30743" xr:uid="{B34F1143-E258-4CED-97B9-8875C78B62D7}"/>
    <cellStyle name="Calculation 2 9 2 2 8" xfId="26595" xr:uid="{E19EF516-A336-49AE-8B0A-B4455634FBE6}"/>
    <cellStyle name="Calculation 2 9 2 2 9" xfId="22455" xr:uid="{CE0D7D6E-E554-4F36-AF0D-5D914B52011B}"/>
    <cellStyle name="Calculation 2 9 2 3" xfId="31139" xr:uid="{A75B5D44-4F0B-412B-B7DE-CAD80744AD47}"/>
    <cellStyle name="Calculation 2 9 2 3 2" xfId="26987" xr:uid="{6CA71541-8C72-4999-A185-6A6F29A5AE53}"/>
    <cellStyle name="Calculation 2 9 2 3 3" xfId="22844" xr:uid="{EB5A7E5D-5021-4AB7-989C-6DA952C5CE3B}"/>
    <cellStyle name="Calculation 2 9 2 4" xfId="31647" xr:uid="{0734A57A-3B9C-4E05-9C0B-A9784E7C1290}"/>
    <cellStyle name="Calculation 2 9 2 4 2" xfId="27495" xr:uid="{F6591675-339F-4121-AED7-B0008CFAE26B}"/>
    <cellStyle name="Calculation 2 9 2 4 3" xfId="23352" xr:uid="{F58F8C9F-7FB3-4339-B4ED-C3AA1475908A}"/>
    <cellStyle name="Calculation 2 9 2 5" xfId="31055" xr:uid="{A018214D-5231-466A-B0C9-393073150CAD}"/>
    <cellStyle name="Calculation 2 9 2 5 2" xfId="26903" xr:uid="{E6BD5AD1-D573-4AE6-9710-0F7A0321601E}"/>
    <cellStyle name="Calculation 2 9 2 5 3" xfId="22760" xr:uid="{53525EC1-5B7A-462F-AD0C-0A53CB1AC8DB}"/>
    <cellStyle name="Calculation 2 9 2 6" xfId="30971" xr:uid="{FDDC937E-FCB1-416D-B299-33551C3217D0}"/>
    <cellStyle name="Calculation 2 9 2 6 2" xfId="26819" xr:uid="{CB9824A8-D222-4E93-BE92-6AD90A8D26C2}"/>
    <cellStyle name="Calculation 2 9 2 6 3" xfId="22676" xr:uid="{1D997A11-5A21-4AD6-8924-E2F0E877E34C}"/>
    <cellStyle name="Calculation 2 9 2 7" xfId="31731" xr:uid="{43A237D0-0E21-4EBD-B13C-CFCD9A694596}"/>
    <cellStyle name="Calculation 2 9 2 7 2" xfId="27579" xr:uid="{DDF6C005-D353-48D6-BDA8-5BDE1D005453}"/>
    <cellStyle name="Calculation 2 9 2 7 3" xfId="23436" xr:uid="{86CBE148-5F3D-4500-A7A7-5F0A22291A39}"/>
    <cellStyle name="Calculation 2 9 2 8" xfId="21492" xr:uid="{80BA2161-0FDD-4C67-A1CB-B811B25EE9FB}"/>
    <cellStyle name="Calculation 2 9 2 9" xfId="35236" xr:uid="{62E53EAA-BD87-41D6-9E9C-9C6F198432DE}"/>
    <cellStyle name="Calculation 2 9 3" xfId="797" xr:uid="{00000000-0005-0000-0000-000050030000}"/>
    <cellStyle name="Calculation 2 9 3 10" xfId="36339" xr:uid="{9AFFB1F0-6A03-4B65-B7B2-69ECB62B4E3A}"/>
    <cellStyle name="Calculation 2 9 3 2" xfId="21341" xr:uid="{00000000-0005-0000-0000-000051030000}"/>
    <cellStyle name="Calculation 2 9 3 2 2" xfId="32703" xr:uid="{DF956A19-F643-43DD-BE55-8B67E4BD37BF}"/>
    <cellStyle name="Calculation 2 9 3 2 2 2" xfId="28551" xr:uid="{6E3422E2-E5E1-41E6-99A2-88D34D1FA6E1}"/>
    <cellStyle name="Calculation 2 9 3 2 2 3" xfId="24408" xr:uid="{38A28892-9A39-4C3F-B31F-BEB3B1FA72E7}"/>
    <cellStyle name="Calculation 2 9 3 2 3" xfId="33433" xr:uid="{8BA7538A-D059-4993-85C1-5595353CBAC5}"/>
    <cellStyle name="Calculation 2 9 3 2 3 2" xfId="29277" xr:uid="{0FFB2CF0-A021-4550-8AED-3490B0E85799}"/>
    <cellStyle name="Calculation 2 9 3 2 3 3" xfId="25132" xr:uid="{D540BEDA-4249-4057-8ADE-3BE1F497486B}"/>
    <cellStyle name="Calculation 2 9 3 2 4" xfId="34140" xr:uid="{FC470013-746C-4EBC-9B78-BD747D070950}"/>
    <cellStyle name="Calculation 2 9 3 2 4 2" xfId="36155" xr:uid="{101AE077-A0A1-4554-A609-96C19089C207}"/>
    <cellStyle name="Calculation 2 9 3 2 4 3" xfId="36642" xr:uid="{5BE86915-A89B-4E02-9C16-ADA02489798A}"/>
    <cellStyle name="Calculation 2 9 3 2 5" xfId="34747" xr:uid="{0CBD4184-878B-4D05-A514-6B5AEB620751}"/>
    <cellStyle name="Calculation 2 9 3 2 5 2" xfId="29667" xr:uid="{AB90B299-AEEB-4044-A971-CE83FE9573DB}"/>
    <cellStyle name="Calculation 2 9 3 2 5 3" xfId="25522" xr:uid="{3219B372-C57F-4D94-9321-522E40B8B90E}"/>
    <cellStyle name="Calculation 2 9 3 2 6" xfId="35164" xr:uid="{BA939F90-42C7-470F-9432-AD79F8BCC81D}"/>
    <cellStyle name="Calculation 2 9 3 2 6 2" xfId="30337" xr:uid="{DB6549FF-09E3-49E2-A53C-2DDEB9C0982D}"/>
    <cellStyle name="Calculation 2 9 3 2 6 3" xfId="26189" xr:uid="{C0BF35CA-75B7-461A-9149-753E65C816D5}"/>
    <cellStyle name="Calculation 2 9 3 2 7" xfId="30742" xr:uid="{1E55092C-6CBB-4A95-9F14-4C6CC2917829}"/>
    <cellStyle name="Calculation 2 9 3 2 8" xfId="26594" xr:uid="{94A9B4DF-51DF-4974-AF89-F64FA01D2378}"/>
    <cellStyle name="Calculation 2 9 3 2 9" xfId="22454" xr:uid="{1252B510-C86A-46B2-BE05-EDC1B14CCC69}"/>
    <cellStyle name="Calculation 2 9 3 3" xfId="31140" xr:uid="{EA5BDE8A-DCE8-4663-B71E-23CB6AE5E218}"/>
    <cellStyle name="Calculation 2 9 3 3 2" xfId="26988" xr:uid="{BF5A88F8-5BCD-4DF2-B321-97D160BC71DF}"/>
    <cellStyle name="Calculation 2 9 3 3 3" xfId="22845" xr:uid="{46C45BBE-3213-4DB3-B92D-E64452A63FA4}"/>
    <cellStyle name="Calculation 2 9 3 4" xfId="31646" xr:uid="{0EFE3C59-2720-4C27-8E81-899287DD9508}"/>
    <cellStyle name="Calculation 2 9 3 4 2" xfId="27494" xr:uid="{27EA5812-D51E-49FE-9358-7EFE0077CE9B}"/>
    <cellStyle name="Calculation 2 9 3 4 3" xfId="23351" xr:uid="{4D15E9DD-1ED3-4AB7-BB78-DB3DD6891452}"/>
    <cellStyle name="Calculation 2 9 3 5" xfId="31056" xr:uid="{744E83C5-DE18-4677-B9FB-AA9776D7179C}"/>
    <cellStyle name="Calculation 2 9 3 5 2" xfId="26904" xr:uid="{4AE31634-C6E9-456E-8459-DE58A4E1BA77}"/>
    <cellStyle name="Calculation 2 9 3 5 3" xfId="22761" xr:uid="{A39AA4F7-8EC6-4BAA-960C-65C24D5E773B}"/>
    <cellStyle name="Calculation 2 9 3 6" xfId="30972" xr:uid="{F4CA518A-F196-4874-A58C-21ED92A48F6D}"/>
    <cellStyle name="Calculation 2 9 3 6 2" xfId="26820" xr:uid="{CBEB0969-4334-41A9-A141-D55E6EEABAE8}"/>
    <cellStyle name="Calculation 2 9 3 6 3" xfId="22677" xr:uid="{55C4599B-1F06-409F-BDA3-A56B245E4005}"/>
    <cellStyle name="Calculation 2 9 3 7" xfId="31730" xr:uid="{7324A88B-E26B-4D1E-9921-72BBF460F0B2}"/>
    <cellStyle name="Calculation 2 9 3 7 2" xfId="27578" xr:uid="{AE9DD7D5-164A-477D-B442-FD6A4B58ADE9}"/>
    <cellStyle name="Calculation 2 9 3 7 3" xfId="23435" xr:uid="{FDC1FEA1-AE85-4413-8367-3D7DE35274F9}"/>
    <cellStyle name="Calculation 2 9 3 8" xfId="21493" xr:uid="{6252B54E-1FEA-411A-B508-6D3615180C27}"/>
    <cellStyle name="Calculation 2 9 3 9" xfId="35882" xr:uid="{1560E14E-BDFE-4FF1-AFBC-BAA600E62993}"/>
    <cellStyle name="Calculation 2 9 4" xfId="798" xr:uid="{00000000-0005-0000-0000-000052030000}"/>
    <cellStyle name="Calculation 2 9 4 10" xfId="36325" xr:uid="{D288DDBD-515E-4FF3-B9D7-E30047753622}"/>
    <cellStyle name="Calculation 2 9 4 2" xfId="21340" xr:uid="{00000000-0005-0000-0000-000053030000}"/>
    <cellStyle name="Calculation 2 9 4 2 2" xfId="32702" xr:uid="{37DD8D07-BC7B-47E6-938E-A646BF28E8BC}"/>
    <cellStyle name="Calculation 2 9 4 2 2 2" xfId="28550" xr:uid="{74D25D42-BA61-46C9-B481-8F89DAEB81F1}"/>
    <cellStyle name="Calculation 2 9 4 2 2 3" xfId="24407" xr:uid="{4E3E62E2-D55E-4B94-A9E6-FCF171E8976E}"/>
    <cellStyle name="Calculation 2 9 4 2 3" xfId="33432" xr:uid="{777372F2-472C-497D-9AD8-58DDA7227175}"/>
    <cellStyle name="Calculation 2 9 4 2 3 2" xfId="29276" xr:uid="{E987D4E1-BA43-48A8-9CEF-86EBF41BE71E}"/>
    <cellStyle name="Calculation 2 9 4 2 3 3" xfId="25131" xr:uid="{59DC7E9A-FCA6-4A16-913F-88B9ABB7EF2D}"/>
    <cellStyle name="Calculation 2 9 4 2 4" xfId="34139" xr:uid="{6BBADBAC-3ACB-49AC-AC2E-4560020C0AC7}"/>
    <cellStyle name="Calculation 2 9 4 2 4 2" xfId="36246" xr:uid="{A4823A33-C11E-4DDE-BA11-450B0D32B33E}"/>
    <cellStyle name="Calculation 2 9 4 2 4 3" xfId="36751" xr:uid="{5BFBC899-161F-4EEC-84F3-6F51D3133809}"/>
    <cellStyle name="Calculation 2 9 4 2 5" xfId="34746" xr:uid="{30FED189-F2F7-453B-9A39-957844E406B3}"/>
    <cellStyle name="Calculation 2 9 4 2 5 2" xfId="29666" xr:uid="{378E678B-194C-40D9-8802-39158841AC7D}"/>
    <cellStyle name="Calculation 2 9 4 2 5 3" xfId="25521" xr:uid="{150420E7-4A3C-431C-BF6F-FFFFF088D575}"/>
    <cellStyle name="Calculation 2 9 4 2 6" xfId="35163" xr:uid="{0672C84A-3FE9-4BB0-94AC-E2FEBBC71449}"/>
    <cellStyle name="Calculation 2 9 4 2 6 2" xfId="30336" xr:uid="{DB2A2984-9EC1-4225-8D80-D7DE27D8527E}"/>
    <cellStyle name="Calculation 2 9 4 2 6 3" xfId="26188" xr:uid="{F0D5B078-D84F-4450-853D-8CACB04211F3}"/>
    <cellStyle name="Calculation 2 9 4 2 7" xfId="30741" xr:uid="{43403390-055E-459F-ACEE-93142560FE56}"/>
    <cellStyle name="Calculation 2 9 4 2 8" xfId="26593" xr:uid="{18ED5E83-9300-48A5-A6D3-DD883EEE18A0}"/>
    <cellStyle name="Calculation 2 9 4 2 9" xfId="22453" xr:uid="{4A58CE7C-395C-4667-B7C0-DB4BDE804F9B}"/>
    <cellStyle name="Calculation 2 9 4 3" xfId="31141" xr:uid="{4EBA9B2F-6CC1-4B1D-8379-686B4E057111}"/>
    <cellStyle name="Calculation 2 9 4 3 2" xfId="26989" xr:uid="{91248F88-9D96-48DB-9CDE-305392434E1F}"/>
    <cellStyle name="Calculation 2 9 4 3 3" xfId="22846" xr:uid="{8AEF62E0-E71A-4155-A872-0D1E3BD82513}"/>
    <cellStyle name="Calculation 2 9 4 4" xfId="31645" xr:uid="{F02BEEB3-FD55-4F6C-B468-A3E751BFD13C}"/>
    <cellStyle name="Calculation 2 9 4 4 2" xfId="27493" xr:uid="{5E8A64A1-6C32-4794-9287-0C5A4A26BBF7}"/>
    <cellStyle name="Calculation 2 9 4 4 3" xfId="23350" xr:uid="{65564C21-B2F2-49D0-BDBA-87F90C160AD6}"/>
    <cellStyle name="Calculation 2 9 4 5" xfId="31057" xr:uid="{7AC8A2F7-17F8-4D5A-9B98-3050C71DC396}"/>
    <cellStyle name="Calculation 2 9 4 5 2" xfId="26905" xr:uid="{E9CB7A65-BCB7-469E-BBF8-83E2735E483F}"/>
    <cellStyle name="Calculation 2 9 4 5 3" xfId="22762" xr:uid="{FA99771D-6EA8-4415-A311-9502CC9C83CB}"/>
    <cellStyle name="Calculation 2 9 4 6" xfId="30973" xr:uid="{52CF168B-54F0-4916-A1EB-9997AC1CC979}"/>
    <cellStyle name="Calculation 2 9 4 6 2" xfId="26821" xr:uid="{9F15406E-E3ED-4640-81A1-9DA087B9EF56}"/>
    <cellStyle name="Calculation 2 9 4 6 3" xfId="22678" xr:uid="{F9C80516-F8D0-4576-AB35-7F230B07139A}"/>
    <cellStyle name="Calculation 2 9 4 7" xfId="31729" xr:uid="{32C08A59-D0F3-4576-935B-F1B9D9E9A466}"/>
    <cellStyle name="Calculation 2 9 4 7 2" xfId="27577" xr:uid="{30F3E4F2-6682-4C48-BCA7-D65A126300FA}"/>
    <cellStyle name="Calculation 2 9 4 7 3" xfId="23434" xr:uid="{D59D169D-5E99-4603-BFF2-4BD15167BD6C}"/>
    <cellStyle name="Calculation 2 9 4 8" xfId="21494" xr:uid="{C5ED8148-1633-4149-B7BE-A2413911598D}"/>
    <cellStyle name="Calculation 2 9 4 9" xfId="35781" xr:uid="{15A0EE71-6A87-4292-9462-DE353837C865}"/>
    <cellStyle name="Calculation 2 9 5" xfId="799" xr:uid="{00000000-0005-0000-0000-000054030000}"/>
    <cellStyle name="Calculation 2 9 5 10" xfId="36966" xr:uid="{626D34A8-53A4-4CE6-BA13-09F6E8E0069A}"/>
    <cellStyle name="Calculation 2 9 5 2" xfId="21339" xr:uid="{00000000-0005-0000-0000-000055030000}"/>
    <cellStyle name="Calculation 2 9 5 2 2" xfId="32701" xr:uid="{B33E59F5-5669-453F-AD04-84653D75742F}"/>
    <cellStyle name="Calculation 2 9 5 2 2 2" xfId="28549" xr:uid="{886DE5AB-FCB6-45BC-934D-C7790AC112FD}"/>
    <cellStyle name="Calculation 2 9 5 2 2 3" xfId="24406" xr:uid="{5141D3A4-6B72-4F0D-820C-2AFCC21A361B}"/>
    <cellStyle name="Calculation 2 9 5 2 3" xfId="33431" xr:uid="{7D196570-CA44-44AF-A850-EBE8C524704F}"/>
    <cellStyle name="Calculation 2 9 5 2 3 2" xfId="29275" xr:uid="{E75E12FD-6F30-46D5-8B44-5B390C212927}"/>
    <cellStyle name="Calculation 2 9 5 2 3 3" xfId="25130" xr:uid="{C3868E42-DF69-449D-8D68-2506AB45B877}"/>
    <cellStyle name="Calculation 2 9 5 2 4" xfId="34138" xr:uid="{B0EE62CD-9A81-40DD-A50F-3B991E19AA36}"/>
    <cellStyle name="Calculation 2 9 5 2 4 2" xfId="35558" xr:uid="{758C27B8-4F8C-4FFD-9638-A13DC3C61773}"/>
    <cellStyle name="Calculation 2 9 5 2 4 3" xfId="36558" xr:uid="{36050A88-7C15-4E56-97BC-A9031AD885FA}"/>
    <cellStyle name="Calculation 2 9 5 2 5" xfId="34745" xr:uid="{BC69A796-20C8-4380-BAB7-48A166135209}"/>
    <cellStyle name="Calculation 2 9 5 2 5 2" xfId="29665" xr:uid="{9C5560C5-C6FA-4239-B4FA-22C811CAFA5E}"/>
    <cellStyle name="Calculation 2 9 5 2 5 3" xfId="25520" xr:uid="{D30B1628-8539-4E3D-B7E5-2B3655A8B0A3}"/>
    <cellStyle name="Calculation 2 9 5 2 6" xfId="35162" xr:uid="{FC4AEB5E-B37C-4357-8AFB-B12A5C713F7C}"/>
    <cellStyle name="Calculation 2 9 5 2 6 2" xfId="30335" xr:uid="{753A66E0-8797-488A-A7FF-E313B28456CB}"/>
    <cellStyle name="Calculation 2 9 5 2 6 3" xfId="26187" xr:uid="{7F3D4BC8-FBCB-4E40-9E1D-EF0D763B52B0}"/>
    <cellStyle name="Calculation 2 9 5 2 7" xfId="30740" xr:uid="{C5576290-42AC-4B18-A5A0-F9F7440CF61F}"/>
    <cellStyle name="Calculation 2 9 5 2 8" xfId="26592" xr:uid="{B4D9427B-4E09-46B5-8065-8DFE9D49A2FB}"/>
    <cellStyle name="Calculation 2 9 5 2 9" xfId="22452" xr:uid="{827286A8-B06B-4633-9369-1CB45A689936}"/>
    <cellStyle name="Calculation 2 9 5 3" xfId="31142" xr:uid="{0202ED2D-4B2F-4945-B91F-1BF67D0961B2}"/>
    <cellStyle name="Calculation 2 9 5 3 2" xfId="26990" xr:uid="{E1D88F8C-E371-4E39-8629-D88FFF6BC180}"/>
    <cellStyle name="Calculation 2 9 5 3 3" xfId="22847" xr:uid="{FDC2619D-F760-420D-91E2-C9D2D34BB39B}"/>
    <cellStyle name="Calculation 2 9 5 4" xfId="31644" xr:uid="{675BD1B6-0955-42B9-B2C0-AC55B086B336}"/>
    <cellStyle name="Calculation 2 9 5 4 2" xfId="27492" xr:uid="{AE546261-BA0B-457B-B464-C548F040BBC4}"/>
    <cellStyle name="Calculation 2 9 5 4 3" xfId="23349" xr:uid="{756F5FA1-53C6-4B96-8AAA-565CCA269F85}"/>
    <cellStyle name="Calculation 2 9 5 5" xfId="31058" xr:uid="{F6D015E6-A2B0-4B0E-8300-8B9B884B3B9B}"/>
    <cellStyle name="Calculation 2 9 5 5 2" xfId="26906" xr:uid="{F12F9BB9-990B-4F6B-B9E5-48A4042D5BA8}"/>
    <cellStyle name="Calculation 2 9 5 5 3" xfId="22763" xr:uid="{C7BD6281-2D9C-49D1-836A-89F25ABB26F0}"/>
    <cellStyle name="Calculation 2 9 5 6" xfId="30974" xr:uid="{4CB775A7-DEA9-412B-812E-AE30F7923C9A}"/>
    <cellStyle name="Calculation 2 9 5 6 2" xfId="26822" xr:uid="{4648F25A-F6DA-4E44-A358-4C849BFA9818}"/>
    <cellStyle name="Calculation 2 9 5 6 3" xfId="22679" xr:uid="{B282CB22-FD7D-41B2-9CF3-6BB1B5DFF597}"/>
    <cellStyle name="Calculation 2 9 5 7" xfId="31728" xr:uid="{33C7BBD4-C413-4C09-A793-FB6B260C01F8}"/>
    <cellStyle name="Calculation 2 9 5 7 2" xfId="27576" xr:uid="{05C393EC-F50F-4314-8E61-B532534DD1FC}"/>
    <cellStyle name="Calculation 2 9 5 7 3" xfId="23433" xr:uid="{F322D517-39B1-4FF7-894B-F8562B969EFE}"/>
    <cellStyle name="Calculation 2 9 5 8" xfId="21495" xr:uid="{E92CF515-1C01-46B0-864C-0B89BB305098}"/>
    <cellStyle name="Calculation 2 9 5 9" xfId="36191" xr:uid="{FF626AA2-D0A9-4937-816D-463F95782BF1}"/>
    <cellStyle name="Calculation 3" xfId="800" xr:uid="{00000000-0005-0000-0000-000056030000}"/>
    <cellStyle name="Calculation 3 10" xfId="21496" xr:uid="{2563EBD2-81D1-4441-BB71-4A6A2A9CFF13}"/>
    <cellStyle name="Calculation 3 11" xfId="36100" xr:uid="{BCBCCB83-7F98-492E-9951-61A9DA82D465}"/>
    <cellStyle name="Calculation 3 12" xfId="36865" xr:uid="{B8B09565-DF08-4172-94E5-462EB09CAD6A}"/>
    <cellStyle name="Calculation 3 2" xfId="801" xr:uid="{00000000-0005-0000-0000-000057030000}"/>
    <cellStyle name="Calculation 3 2 10" xfId="37272" xr:uid="{31ADA736-2D1E-4A23-B2F7-2D3BAB7B495A}"/>
    <cellStyle name="Calculation 3 2 2" xfId="21337" xr:uid="{00000000-0005-0000-0000-000058030000}"/>
    <cellStyle name="Calculation 3 2 2 2" xfId="32699" xr:uid="{2C8B0895-E526-4D2C-9F2F-BC594292AB0A}"/>
    <cellStyle name="Calculation 3 2 2 2 2" xfId="28547" xr:uid="{DB46C134-6940-4B6E-9CE8-752A6FF3A37A}"/>
    <cellStyle name="Calculation 3 2 2 2 3" xfId="24404" xr:uid="{23E1C34B-3970-4E11-90C7-52EA32437B01}"/>
    <cellStyle name="Calculation 3 2 2 3" xfId="33429" xr:uid="{CA8226C1-E388-4DD7-BED3-81B57DF74636}"/>
    <cellStyle name="Calculation 3 2 2 3 2" xfId="29273" xr:uid="{C342E06B-3270-447E-85FD-202C3FC4EB32}"/>
    <cellStyle name="Calculation 3 2 2 3 3" xfId="25128" xr:uid="{42E5AF4B-50EF-4DAA-A2B2-BFD109034647}"/>
    <cellStyle name="Calculation 3 2 2 4" xfId="34136" xr:uid="{92ED7651-B65E-466B-AE56-245722E473A9}"/>
    <cellStyle name="Calculation 3 2 2 4 2" xfId="35474" xr:uid="{6BE54F38-DB7F-48C6-85D2-7F9CB5201581}"/>
    <cellStyle name="Calculation 3 2 2 4 3" xfId="36835" xr:uid="{55DF373B-E3EF-45AC-B519-F5DEAAE0484D}"/>
    <cellStyle name="Calculation 3 2 2 5" xfId="34743" xr:uid="{7A843AAE-72F7-4D41-99E5-161A319343B1}"/>
    <cellStyle name="Calculation 3 2 2 5 2" xfId="29663" xr:uid="{C97678AC-A7A0-45A3-8B14-D89D9A8EFBF0}"/>
    <cellStyle name="Calculation 3 2 2 5 3" xfId="25518" xr:uid="{8A69E9F4-53AD-4A29-9454-2A5ED0F66A28}"/>
    <cellStyle name="Calculation 3 2 2 6" xfId="35160" xr:uid="{A10B780E-0C73-488D-9430-9FB66840ADBD}"/>
    <cellStyle name="Calculation 3 2 2 6 2" xfId="30333" xr:uid="{7664F6EC-3844-4178-971E-15A067D347C6}"/>
    <cellStyle name="Calculation 3 2 2 6 3" xfId="26185" xr:uid="{C5FB5E99-64C3-40EA-AC6A-45102CEE543E}"/>
    <cellStyle name="Calculation 3 2 2 7" xfId="30738" xr:uid="{D5B77D04-D6E1-4980-B722-2B80CD9F5A83}"/>
    <cellStyle name="Calculation 3 2 2 8" xfId="26590" xr:uid="{CD0BB4CE-5EDD-4A5C-BB04-F4ED0C1C4FF8}"/>
    <cellStyle name="Calculation 3 2 2 9" xfId="22450" xr:uid="{A73098E5-C86C-48AE-93ED-BDB6F0F409F9}"/>
    <cellStyle name="Calculation 3 2 3" xfId="31144" xr:uid="{B173BFAA-90D4-4E62-8F34-0582B476E8BA}"/>
    <cellStyle name="Calculation 3 2 3 2" xfId="26992" xr:uid="{F423FA2E-DF49-41A0-B639-061E0A267E5E}"/>
    <cellStyle name="Calculation 3 2 3 3" xfId="22849" xr:uid="{02A0AF13-D19F-4EA7-AD7B-00D8A9CC53B4}"/>
    <cellStyle name="Calculation 3 2 4" xfId="31642" xr:uid="{62E12EBB-176D-4294-897E-15B9D6C74118}"/>
    <cellStyle name="Calculation 3 2 4 2" xfId="27490" xr:uid="{8F3B9D94-5C45-4180-BA27-A0ECA28FD50B}"/>
    <cellStyle name="Calculation 3 2 4 3" xfId="23347" xr:uid="{7DAC4E1C-9974-4EE7-AFDC-71637297CBB0}"/>
    <cellStyle name="Calculation 3 2 5" xfId="31060" xr:uid="{74844A56-0157-4877-BF79-B2887E53978F}"/>
    <cellStyle name="Calculation 3 2 5 2" xfId="26908" xr:uid="{19211F47-F8FE-4187-88D7-9F28B7647F5B}"/>
    <cellStyle name="Calculation 3 2 5 3" xfId="22765" xr:uid="{562A34EE-7E10-41B9-BF23-34B7B7C0D85A}"/>
    <cellStyle name="Calculation 3 2 6" xfId="30976" xr:uid="{D3E10C0F-60B1-4719-917D-4FDA36550FA1}"/>
    <cellStyle name="Calculation 3 2 6 2" xfId="26824" xr:uid="{B2C4BB60-EBC8-4D22-B91E-9B4E14045C12}"/>
    <cellStyle name="Calculation 3 2 6 3" xfId="22681" xr:uid="{B5C6063A-CD89-42BA-809C-CFD07CDC0BCE}"/>
    <cellStyle name="Calculation 3 2 7" xfId="31726" xr:uid="{0805E3E4-2E26-45A8-B12C-295194D85E79}"/>
    <cellStyle name="Calculation 3 2 7 2" xfId="27574" xr:uid="{AED4B9DB-F01A-43A0-A4AB-568AC5632AA5}"/>
    <cellStyle name="Calculation 3 2 7 3" xfId="23431" xr:uid="{83C01F4C-A6CE-4AB8-8D40-EB529117CD72}"/>
    <cellStyle name="Calculation 3 2 8" xfId="21497" xr:uid="{43DF4354-FEAE-417C-A6DA-B5F7DE880457}"/>
    <cellStyle name="Calculation 3 2 9" xfId="36002" xr:uid="{610E7A45-F87B-43FE-9EE3-3EF89D79522B}"/>
    <cellStyle name="Calculation 3 3" xfId="802" xr:uid="{00000000-0005-0000-0000-000059030000}"/>
    <cellStyle name="Calculation 3 3 10" xfId="37180" xr:uid="{0ADFC26B-C555-4B99-9961-D91361F77F62}"/>
    <cellStyle name="Calculation 3 3 2" xfId="21336" xr:uid="{00000000-0005-0000-0000-00005A030000}"/>
    <cellStyle name="Calculation 3 3 2 2" xfId="32698" xr:uid="{A4756795-07E1-4FFC-B461-5FBC29F9E696}"/>
    <cellStyle name="Calculation 3 3 2 2 2" xfId="28546" xr:uid="{FE480342-9702-46C2-BE42-C80522451858}"/>
    <cellStyle name="Calculation 3 3 2 2 3" xfId="24403" xr:uid="{66F11D04-AFD3-4789-AFD6-7284B4712630}"/>
    <cellStyle name="Calculation 3 3 2 3" xfId="33428" xr:uid="{141A8C02-6AA7-453C-812B-5C49009344B0}"/>
    <cellStyle name="Calculation 3 3 2 3 2" xfId="29272" xr:uid="{47ABE715-DEA1-43D9-81CE-5081DA762213}"/>
    <cellStyle name="Calculation 3 3 2 3 3" xfId="25127" xr:uid="{9B367F74-8277-4C49-98BF-5DBCCFCE7DB3}"/>
    <cellStyle name="Calculation 3 3 2 4" xfId="34135" xr:uid="{EE5570A3-0667-4BC2-987B-D3105C30B94B}"/>
    <cellStyle name="Calculation 3 3 2 4 2" xfId="35791" xr:uid="{A832A9D1-B6BC-4CC4-81B6-59A72734F492}"/>
    <cellStyle name="Calculation 3 3 2 4 3" xfId="25227" xr:uid="{E7B7347D-3E61-4B41-80B3-71B880CD5D63}"/>
    <cellStyle name="Calculation 3 3 2 5" xfId="34742" xr:uid="{FA49A396-79C7-40C7-B11F-EE700B046BF5}"/>
    <cellStyle name="Calculation 3 3 2 5 2" xfId="29662" xr:uid="{1FB7B3C2-B413-4318-96EA-B8B0A63365AD}"/>
    <cellStyle name="Calculation 3 3 2 5 3" xfId="25517" xr:uid="{F8039E57-4101-492A-AD3C-08A614BF967D}"/>
    <cellStyle name="Calculation 3 3 2 6" xfId="35159" xr:uid="{4F4B695A-BBCB-4AA7-A307-8AE07E1BD454}"/>
    <cellStyle name="Calculation 3 3 2 6 2" xfId="30332" xr:uid="{C94D2AD3-BD37-4F77-B10F-E67365664E2B}"/>
    <cellStyle name="Calculation 3 3 2 6 3" xfId="26167" xr:uid="{276448B0-8693-400E-BE84-7AB2D548BE05}"/>
    <cellStyle name="Calculation 3 3 2 7" xfId="30737" xr:uid="{62C91500-51FF-4EBA-9EC0-A5C5C5C2FCB8}"/>
    <cellStyle name="Calculation 3 3 2 8" xfId="26589" xr:uid="{D56705A8-558B-4943-8BE4-0DAC1219E0D7}"/>
    <cellStyle name="Calculation 3 3 2 9" xfId="22449" xr:uid="{D770B30C-CACB-44BE-B6C3-146CDD3A9571}"/>
    <cellStyle name="Calculation 3 3 3" xfId="31145" xr:uid="{2D60E03D-88CC-4748-9524-D43D216C5979}"/>
    <cellStyle name="Calculation 3 3 3 2" xfId="26993" xr:uid="{FA74D0CA-1C95-4557-985D-B4C45200C887}"/>
    <cellStyle name="Calculation 3 3 3 3" xfId="22850" xr:uid="{59FA3C03-0F76-4EDA-B96F-D5F15831B09A}"/>
    <cellStyle name="Calculation 3 3 4" xfId="31641" xr:uid="{1891AC82-1DCF-415A-A651-B3AD92F9C454}"/>
    <cellStyle name="Calculation 3 3 4 2" xfId="27489" xr:uid="{DF025CE6-B370-4179-B501-561D9FE13381}"/>
    <cellStyle name="Calculation 3 3 4 3" xfId="23346" xr:uid="{A79F8106-B91A-452B-8BCD-A78F01850AFB}"/>
    <cellStyle name="Calculation 3 3 5" xfId="31061" xr:uid="{CFE58729-9727-4626-838F-749204B05A5A}"/>
    <cellStyle name="Calculation 3 3 5 2" xfId="26909" xr:uid="{E2120E79-9A40-485D-9A6D-C4E9F8FD66D1}"/>
    <cellStyle name="Calculation 3 3 5 3" xfId="22766" xr:uid="{2C1C1AC7-FDB6-42A8-9DE4-1BDB9611220F}"/>
    <cellStyle name="Calculation 3 3 6" xfId="30977" xr:uid="{416392D7-2229-43A2-A20C-68F2923C5AE8}"/>
    <cellStyle name="Calculation 3 3 6 2" xfId="26825" xr:uid="{552F77FE-D4DC-4031-BC4D-58E12FAABCA1}"/>
    <cellStyle name="Calculation 3 3 6 3" xfId="22682" xr:uid="{74C21FAF-AFEC-4E96-A84F-3EEA7F6CFAB6}"/>
    <cellStyle name="Calculation 3 3 7" xfId="31725" xr:uid="{0DBAA1E4-E6B0-408C-9A4C-E36EC41C9D58}"/>
    <cellStyle name="Calculation 3 3 7 2" xfId="27573" xr:uid="{3D6BBFBC-5DC3-4189-ADAB-89DFD73DFC94}"/>
    <cellStyle name="Calculation 3 3 7 3" xfId="23430" xr:uid="{5B9ECA7A-3481-42B8-BB67-7CFBD81B08CA}"/>
    <cellStyle name="Calculation 3 3 8" xfId="21498" xr:uid="{A3A2CCF0-F2C9-44EF-B4C5-15FAA4B7DC7C}"/>
    <cellStyle name="Calculation 3 3 9" xfId="35896" xr:uid="{1488BA66-B348-4830-9A9B-8C0FE1F62F76}"/>
    <cellStyle name="Calculation 3 4" xfId="21338" xr:uid="{00000000-0005-0000-0000-00005B030000}"/>
    <cellStyle name="Calculation 3 4 2" xfId="32700" xr:uid="{8026C1ED-0AE0-4BDB-A1A9-B69638FAF2FA}"/>
    <cellStyle name="Calculation 3 4 2 2" xfId="28548" xr:uid="{AF4772E5-194A-4BAD-8207-90FB996CE95F}"/>
    <cellStyle name="Calculation 3 4 2 3" xfId="24405" xr:uid="{A3C56F24-8950-4D40-A663-694C91F4D747}"/>
    <cellStyle name="Calculation 3 4 3" xfId="33430" xr:uid="{DB748C6A-7D5F-42DC-BB83-853D0DB08E8E}"/>
    <cellStyle name="Calculation 3 4 3 2" xfId="29274" xr:uid="{6B879855-5C6B-47AF-B079-5A4C2BDC23C9}"/>
    <cellStyle name="Calculation 3 4 3 3" xfId="25129" xr:uid="{E10D9AA4-DCF4-4A42-A5CF-0FBDB18FBEA2}"/>
    <cellStyle name="Calculation 3 4 4" xfId="34137" xr:uid="{74BC7EF3-353F-406E-AECD-997C96D60A3E}"/>
    <cellStyle name="Calculation 3 4 4 2" xfId="35667" xr:uid="{D672A4B9-60A5-449E-AFB8-8F893B3E0CC5}"/>
    <cellStyle name="Calculation 3 4 4 3" xfId="36875" xr:uid="{260044AB-9847-413A-8FC8-397714B33161}"/>
    <cellStyle name="Calculation 3 4 5" xfId="34744" xr:uid="{3904FC9C-3BCB-47C7-892A-BC07226F61ED}"/>
    <cellStyle name="Calculation 3 4 5 2" xfId="29664" xr:uid="{A8D24601-96B0-49A7-BB1A-104A2AED8136}"/>
    <cellStyle name="Calculation 3 4 5 3" xfId="25519" xr:uid="{E92D9F1B-38C9-4CA8-94DB-E6D2223DB577}"/>
    <cellStyle name="Calculation 3 4 6" xfId="35161" xr:uid="{CA4BB890-CB33-421F-B0F1-C7E0744C141B}"/>
    <cellStyle name="Calculation 3 4 6 2" xfId="30334" xr:uid="{8F78AA62-FBC2-4665-BE62-02813E7CB622}"/>
    <cellStyle name="Calculation 3 4 6 3" xfId="26186" xr:uid="{3123634F-6DFF-45DC-815B-CA1C9A208135}"/>
    <cellStyle name="Calculation 3 4 7" xfId="30739" xr:uid="{AF31B86C-3AA7-440E-9F7D-E214B9395DFD}"/>
    <cellStyle name="Calculation 3 4 8" xfId="26591" xr:uid="{F56093A1-68FB-4555-995F-AAB2D2B78468}"/>
    <cellStyle name="Calculation 3 4 9" xfId="22451" xr:uid="{C5D03BD4-4A34-41B1-8FCC-6ED7DEF22ACC}"/>
    <cellStyle name="Calculation 3 5" xfId="31143" xr:uid="{C3AB6285-966E-404F-B131-B9CDBF3C7C83}"/>
    <cellStyle name="Calculation 3 5 2" xfId="26991" xr:uid="{1D5A124D-B5F6-45C7-AA07-EBED064120BB}"/>
    <cellStyle name="Calculation 3 5 3" xfId="22848" xr:uid="{E1BD1EB0-2946-48B5-B70F-F888218CCAD3}"/>
    <cellStyle name="Calculation 3 6" xfId="31643" xr:uid="{4D9887B0-7DED-4880-BD47-3175217D2FBD}"/>
    <cellStyle name="Calculation 3 6 2" xfId="27491" xr:uid="{BC3A5B80-C267-4253-9730-FB2D75E86815}"/>
    <cellStyle name="Calculation 3 6 3" xfId="23348" xr:uid="{4F59A96B-AB4F-454C-A663-D6237190363C}"/>
    <cellStyle name="Calculation 3 7" xfId="31059" xr:uid="{BDD59CFA-8B9B-49C6-849B-5862AEB0BFFF}"/>
    <cellStyle name="Calculation 3 7 2" xfId="26907" xr:uid="{EBFE0607-E1BB-4262-9969-88B20C902906}"/>
    <cellStyle name="Calculation 3 7 3" xfId="22764" xr:uid="{9061DD60-D07B-42F6-8AA2-4DC88BDA0293}"/>
    <cellStyle name="Calculation 3 8" xfId="30975" xr:uid="{C20DD1A8-D2F1-4480-AA04-3C80E08322D0}"/>
    <cellStyle name="Calculation 3 8 2" xfId="26823" xr:uid="{598BA5F3-1031-4C0A-8149-DC9DF7F8C28B}"/>
    <cellStyle name="Calculation 3 8 3" xfId="22680" xr:uid="{D4EEAFE5-7CCD-4FEB-8165-C39BBE32B792}"/>
    <cellStyle name="Calculation 3 9" xfId="31727" xr:uid="{F043B98B-9C1D-4B31-8DC1-ECB9372861DF}"/>
    <cellStyle name="Calculation 3 9 2" xfId="27575" xr:uid="{A34A669C-E702-4CEC-9F1E-5F2BD960CF52}"/>
    <cellStyle name="Calculation 3 9 3" xfId="23432" xr:uid="{6BAB52FF-A352-46E9-8D43-C38CC450DE48}"/>
    <cellStyle name="Calculation 4" xfId="803" xr:uid="{00000000-0005-0000-0000-00005C030000}"/>
    <cellStyle name="Calculation 4 10" xfId="21499" xr:uid="{9E979C81-1814-4975-9534-5B30B7399C7A}"/>
    <cellStyle name="Calculation 4 11" xfId="35797" xr:uid="{0286652B-F230-4D53-8697-68FE427AD52D}"/>
    <cellStyle name="Calculation 4 12" xfId="37082" xr:uid="{29E7EAFF-BC4E-4D5F-AABD-C6495770A43B}"/>
    <cellStyle name="Calculation 4 2" xfId="804" xr:uid="{00000000-0005-0000-0000-00005D030000}"/>
    <cellStyle name="Calculation 4 2 10" xfId="36979" xr:uid="{DC1783B0-DB29-4CF8-B1B4-21689A89B61B}"/>
    <cellStyle name="Calculation 4 2 2" xfId="21334" xr:uid="{00000000-0005-0000-0000-00005E030000}"/>
    <cellStyle name="Calculation 4 2 2 2" xfId="32696" xr:uid="{BCE21F24-BB63-479A-8718-05E96FF3FE35}"/>
    <cellStyle name="Calculation 4 2 2 2 2" xfId="28544" xr:uid="{93915EAF-D269-4490-BFC4-CB08E86992B4}"/>
    <cellStyle name="Calculation 4 2 2 2 3" xfId="24401" xr:uid="{AE867700-26DD-4A24-B823-82A66580953D}"/>
    <cellStyle name="Calculation 4 2 2 3" xfId="33426" xr:uid="{CD54D061-0A61-4419-B384-2B84A154AE13}"/>
    <cellStyle name="Calculation 4 2 2 3 2" xfId="29270" xr:uid="{81906F84-25A7-447B-B07D-BAB210CDD695}"/>
    <cellStyle name="Calculation 4 2 2 3 3" xfId="25125" xr:uid="{60B34609-3295-4C63-B324-F8695F3126FD}"/>
    <cellStyle name="Calculation 4 2 2 4" xfId="34133" xr:uid="{FA7BEF47-3DE9-42CB-99DF-231476802A42}"/>
    <cellStyle name="Calculation 4 2 2 4 2" xfId="29370" xr:uid="{A97D2AD5-0028-4E62-8D41-D25140F65C87}"/>
    <cellStyle name="Calculation 4 2 2 4 3" xfId="36935" xr:uid="{7A80F271-EF8C-48FE-97BE-7578113F247E}"/>
    <cellStyle name="Calculation 4 2 2 5" xfId="34740" xr:uid="{EC32DF25-D72E-46D8-BBCA-7A4BBEC9B390}"/>
    <cellStyle name="Calculation 4 2 2 5 2" xfId="29660" xr:uid="{FD16492B-7C3F-4D21-A78A-05D950EC26B3}"/>
    <cellStyle name="Calculation 4 2 2 5 3" xfId="25515" xr:uid="{057CA850-0E9D-424F-BC05-81EDFAF635A1}"/>
    <cellStyle name="Calculation 4 2 2 6" xfId="35157" xr:uid="{4323A7FF-6787-44DA-B4D0-C47A1F120946}"/>
    <cellStyle name="Calculation 4 2 2 6 2" xfId="30313" xr:uid="{E3FFFDA2-4A82-4454-9E49-8BBA30065F6E}"/>
    <cellStyle name="Calculation 4 2 2 6 3" xfId="26157" xr:uid="{1F32DA22-72DA-4BD1-A9C3-E08E2521AF51}"/>
    <cellStyle name="Calculation 4 2 2 7" xfId="30735" xr:uid="{CF4601A2-1853-4A9D-A3DA-8635B4E08584}"/>
    <cellStyle name="Calculation 4 2 2 8" xfId="26587" xr:uid="{3F7B2B23-3D74-4532-BBB4-57CA01F7B194}"/>
    <cellStyle name="Calculation 4 2 2 9" xfId="22447" xr:uid="{758AE654-4118-4D09-954F-B81D3883FD55}"/>
    <cellStyle name="Calculation 4 2 3" xfId="31147" xr:uid="{14E5AA66-0FFD-4FB9-9D12-C30C70504B7F}"/>
    <cellStyle name="Calculation 4 2 3 2" xfId="26995" xr:uid="{D8C25801-74FD-4900-9166-ADA5524C2988}"/>
    <cellStyle name="Calculation 4 2 3 3" xfId="22852" xr:uid="{35490070-AE72-427B-9CFF-095A8ADF296B}"/>
    <cellStyle name="Calculation 4 2 4" xfId="31639" xr:uid="{4A465262-DC25-44A1-8F85-2BF99DB4C2D8}"/>
    <cellStyle name="Calculation 4 2 4 2" xfId="27487" xr:uid="{9B63B3F0-A278-486C-A3EF-9B000C918FEB}"/>
    <cellStyle name="Calculation 4 2 4 3" xfId="23344" xr:uid="{BB6CE959-4988-4C99-BEC3-A9ADFAD92561}"/>
    <cellStyle name="Calculation 4 2 5" xfId="31063" xr:uid="{3044CE1F-189C-4C56-8047-D15CDB57D05E}"/>
    <cellStyle name="Calculation 4 2 5 2" xfId="26911" xr:uid="{C707D247-D69E-4B33-BFD2-C82EEB874200}"/>
    <cellStyle name="Calculation 4 2 5 3" xfId="22768" xr:uid="{FEBD4485-500F-4F5A-BC92-2CEA618CCAC5}"/>
    <cellStyle name="Calculation 4 2 6" xfId="30979" xr:uid="{60F7E394-A3BE-4123-A30D-1A50B608AEC0}"/>
    <cellStyle name="Calculation 4 2 6 2" xfId="26827" xr:uid="{B2CDA003-320B-43A8-B63E-298003ED8E7C}"/>
    <cellStyle name="Calculation 4 2 6 3" xfId="22684" xr:uid="{440ADF3D-A260-42BE-BEC3-E0F06DD90D37}"/>
    <cellStyle name="Calculation 4 2 7" xfId="31723" xr:uid="{9FFF5028-6A00-45A9-B5DB-1C250013F4B0}"/>
    <cellStyle name="Calculation 4 2 7 2" xfId="27571" xr:uid="{8CF1A82D-6D42-4BEB-A1E3-6F00186BD002}"/>
    <cellStyle name="Calculation 4 2 7 3" xfId="23428" xr:uid="{708610EA-50B6-4CB7-9E72-31C9D045504E}"/>
    <cellStyle name="Calculation 4 2 8" xfId="21500" xr:uid="{00F7B391-4FEA-444F-BE0A-671D831ABCFE}"/>
    <cellStyle name="Calculation 4 2 9" xfId="35256" xr:uid="{3E9D4175-63D2-4B8D-BE7E-738D7B7CD71B}"/>
    <cellStyle name="Calculation 4 3" xfId="805" xr:uid="{00000000-0005-0000-0000-00005F030000}"/>
    <cellStyle name="Calculation 4 3 10" xfId="36881" xr:uid="{A4CD4222-D576-44F0-A56D-0A6903703C7C}"/>
    <cellStyle name="Calculation 4 3 2" xfId="21333" xr:uid="{00000000-0005-0000-0000-000060030000}"/>
    <cellStyle name="Calculation 4 3 2 2" xfId="32695" xr:uid="{9345EA61-A604-4689-A637-9F3AC6CFF0A5}"/>
    <cellStyle name="Calculation 4 3 2 2 2" xfId="28543" xr:uid="{436F528B-BA2C-4964-9F27-7DB9A260E5AC}"/>
    <cellStyle name="Calculation 4 3 2 2 3" xfId="24400" xr:uid="{15FC115C-8483-4E44-A20D-1A02A8DCCE83}"/>
    <cellStyle name="Calculation 4 3 2 3" xfId="33425" xr:uid="{3E788FDF-BFF3-4C65-B9B6-B3862B0BD6DA}"/>
    <cellStyle name="Calculation 4 3 2 3 2" xfId="29269" xr:uid="{31748C04-824B-4FCC-97DE-4C80C75D3683}"/>
    <cellStyle name="Calculation 4 3 2 3 3" xfId="25124" xr:uid="{B7146BC9-7B0F-412B-8FBC-9EF6C8BFFF2F}"/>
    <cellStyle name="Calculation 4 3 2 4" xfId="34132" xr:uid="{F5E95344-0E4B-47F9-BC2F-2DB039D91430}"/>
    <cellStyle name="Calculation 4 3 2 4 2" xfId="35332" xr:uid="{BA99EA71-2A45-4F10-9C17-204E1F2AEA07}"/>
    <cellStyle name="Calculation 4 3 2 4 3" xfId="37033" xr:uid="{EE5E7F92-F8BF-421C-895C-B180AA84618F}"/>
    <cellStyle name="Calculation 4 3 2 5" xfId="34739" xr:uid="{BC5AD5B3-1C1E-469B-A549-AD11C85EFC19}"/>
    <cellStyle name="Calculation 4 3 2 5 2" xfId="29659" xr:uid="{DCD85F20-C112-45CB-9E11-9EF2BE959B94}"/>
    <cellStyle name="Calculation 4 3 2 5 3" xfId="25514" xr:uid="{9EE0D3CC-CAF0-456B-8E8A-AECD5321FB64}"/>
    <cellStyle name="Calculation 4 3 2 6" xfId="35156" xr:uid="{DD288E69-5649-4DB1-A66D-1DE2D2BB275E}"/>
    <cellStyle name="Calculation 4 3 2 6 2" xfId="30308" xr:uid="{647B52D0-853D-4E8D-BE68-18899B998D0B}"/>
    <cellStyle name="Calculation 4 3 2 6 3" xfId="26152" xr:uid="{B3CA5446-21DA-4A50-9B6C-0AF1A7E3B1AA}"/>
    <cellStyle name="Calculation 4 3 2 7" xfId="30734" xr:uid="{D8D9B4A0-AFD9-4C03-86DA-B448933CB48A}"/>
    <cellStyle name="Calculation 4 3 2 8" xfId="26586" xr:uid="{6CAE7E62-4B09-411A-8C5F-AF45B7617139}"/>
    <cellStyle name="Calculation 4 3 2 9" xfId="22446" xr:uid="{99301501-B268-497D-BE54-09FB890B9512}"/>
    <cellStyle name="Calculation 4 3 3" xfId="31148" xr:uid="{24C1FA6A-ECCE-44DB-B0A5-1742F5907535}"/>
    <cellStyle name="Calculation 4 3 3 2" xfId="26996" xr:uid="{8CD3D483-F1C9-4B94-BDD6-5568939BE4BF}"/>
    <cellStyle name="Calculation 4 3 3 3" xfId="22853" xr:uid="{D3CF8F63-C5DE-42EE-9D3B-B5B365CE3B27}"/>
    <cellStyle name="Calculation 4 3 4" xfId="31638" xr:uid="{C6DD2C05-B9D4-424A-B31E-5A8E850F999D}"/>
    <cellStyle name="Calculation 4 3 4 2" xfId="27486" xr:uid="{91BFDB1D-9475-4B0B-A3AD-50659434AD40}"/>
    <cellStyle name="Calculation 4 3 4 3" xfId="23343" xr:uid="{8AB8FAAF-D572-4269-B7E7-C0B5A97A3B05}"/>
    <cellStyle name="Calculation 4 3 5" xfId="31064" xr:uid="{33C79EB2-5D30-473E-B461-3F96D07C3862}"/>
    <cellStyle name="Calculation 4 3 5 2" xfId="26912" xr:uid="{5ECBE054-39E5-4514-B93E-061A95027C6C}"/>
    <cellStyle name="Calculation 4 3 5 3" xfId="22769" xr:uid="{5629E2DE-4DA9-46FC-AAC8-5D4562E04C86}"/>
    <cellStyle name="Calculation 4 3 6" xfId="30980" xr:uid="{E2D4B287-804B-465D-A608-A850C1CB606A}"/>
    <cellStyle name="Calculation 4 3 6 2" xfId="26828" xr:uid="{BE4EE46B-D772-49DD-A139-0EBBB9A08C33}"/>
    <cellStyle name="Calculation 4 3 6 3" xfId="22685" xr:uid="{00A32CE2-B4DC-4793-BB74-8EF8553B5B9B}"/>
    <cellStyle name="Calculation 4 3 7" xfId="31722" xr:uid="{FDDA1C1D-B2A5-448A-8D7C-333512ADBB0D}"/>
    <cellStyle name="Calculation 4 3 7 2" xfId="27570" xr:uid="{0B99E818-2531-435D-8FBE-5DDA8C36EFCA}"/>
    <cellStyle name="Calculation 4 3 7 3" xfId="23427" xr:uid="{B2B9C998-FDE6-4EF7-9C9E-2BBD298B102E}"/>
    <cellStyle name="Calculation 4 3 8" xfId="21501" xr:uid="{4AC9AC73-8215-4AA6-807D-08A9E26FFCD2}"/>
    <cellStyle name="Calculation 4 3 9" xfId="36087" xr:uid="{808069A8-614F-4181-AB5A-49F485DB6760}"/>
    <cellStyle name="Calculation 4 4" xfId="21335" xr:uid="{00000000-0005-0000-0000-000061030000}"/>
    <cellStyle name="Calculation 4 4 2" xfId="32697" xr:uid="{289D9F35-B583-48A0-8C5E-4D2E6B9BFA93}"/>
    <cellStyle name="Calculation 4 4 2 2" xfId="28545" xr:uid="{A5DB5722-D65B-4825-9E71-1EB3CD3AE2EA}"/>
    <cellStyle name="Calculation 4 4 2 3" xfId="24402" xr:uid="{1A555C98-93B2-42FE-9FDC-0490230C928E}"/>
    <cellStyle name="Calculation 4 4 3" xfId="33427" xr:uid="{26421174-E317-41DF-9923-9F6247510C56}"/>
    <cellStyle name="Calculation 4 4 3 2" xfId="29271" xr:uid="{2D8BA952-A342-43DE-A81D-7B73E9E54E43}"/>
    <cellStyle name="Calculation 4 4 3 3" xfId="25126" xr:uid="{6475DAEF-81F4-4774-A45D-3C043AAE97C5}"/>
    <cellStyle name="Calculation 4 4 4" xfId="34134" xr:uid="{1A3D22FB-EE1A-4E16-91E5-F1F65C6E8A26}"/>
    <cellStyle name="Calculation 4 4 4 2" xfId="35751" xr:uid="{F6E7FFF6-E9DE-4DCE-9C8F-B099F732E79D}"/>
    <cellStyle name="Calculation 4 4 4 3" xfId="36416" xr:uid="{8EF67770-360D-4F86-8E92-C7C0F87D27ED}"/>
    <cellStyle name="Calculation 4 4 5" xfId="34741" xr:uid="{CEEE3794-4FBE-4579-854B-92C9087CB582}"/>
    <cellStyle name="Calculation 4 4 5 2" xfId="29661" xr:uid="{19AD8476-559D-439D-B013-4F528782E0D0}"/>
    <cellStyle name="Calculation 4 4 5 3" xfId="25516" xr:uid="{D4E6C0B8-A5B1-415F-BD06-F778B62BF468}"/>
    <cellStyle name="Calculation 4 4 6" xfId="35158" xr:uid="{1BCB3DAA-DECE-4DA4-A66F-B3E84E7DA4F3}"/>
    <cellStyle name="Calculation 4 4 6 2" xfId="30331" xr:uid="{30448F31-0D56-4CC2-B14F-98AA5E71A0C1}"/>
    <cellStyle name="Calculation 4 4 6 3" xfId="26162" xr:uid="{74E1442E-5418-4916-B201-34E9D30BA4F1}"/>
    <cellStyle name="Calculation 4 4 7" xfId="30736" xr:uid="{822DF3F8-CD4B-4AC7-90C8-DD19EE44A407}"/>
    <cellStyle name="Calculation 4 4 8" xfId="26588" xr:uid="{6A61F90D-F41E-40DE-A201-9D6ACC1683AE}"/>
    <cellStyle name="Calculation 4 4 9" xfId="22448" xr:uid="{B7E52620-6D36-4E14-AE8B-555739312EF1}"/>
    <cellStyle name="Calculation 4 5" xfId="31146" xr:uid="{0527CF83-BB49-486E-A1DB-1B14FE1B7E5C}"/>
    <cellStyle name="Calculation 4 5 2" xfId="26994" xr:uid="{66B4E940-A7AB-4FCC-AFDE-64AB552ED410}"/>
    <cellStyle name="Calculation 4 5 3" xfId="22851" xr:uid="{7B6A76B2-AE59-4BCD-A123-1AFCE64C5D74}"/>
    <cellStyle name="Calculation 4 6" xfId="31640" xr:uid="{C01FFF83-3A5B-4B4B-913C-F8BB4107BB35}"/>
    <cellStyle name="Calculation 4 6 2" xfId="27488" xr:uid="{15718ED6-E079-4E6A-B9C5-D0B8EE7B1044}"/>
    <cellStyle name="Calculation 4 6 3" xfId="23345" xr:uid="{99030FD5-6235-48E8-9E97-5E0E388C25EC}"/>
    <cellStyle name="Calculation 4 7" xfId="31062" xr:uid="{740FAA50-B5AB-4387-AF6C-D22735F108B0}"/>
    <cellStyle name="Calculation 4 7 2" xfId="26910" xr:uid="{C84E1E25-6CB3-4F3E-A038-EDA2247B5715}"/>
    <cellStyle name="Calculation 4 7 3" xfId="22767" xr:uid="{33C9392C-A5A1-4548-AA31-EE69994DCC89}"/>
    <cellStyle name="Calculation 4 8" xfId="30978" xr:uid="{7E32A06D-DA7B-4E6E-BD8B-B3E9ABB4C05B}"/>
    <cellStyle name="Calculation 4 8 2" xfId="26826" xr:uid="{92FBD168-8BED-4A1A-9197-A613948670BC}"/>
    <cellStyle name="Calculation 4 8 3" xfId="22683" xr:uid="{C070E975-54C8-42DD-A9BB-594984FCE65E}"/>
    <cellStyle name="Calculation 4 9" xfId="31724" xr:uid="{5DF1BFFF-A66C-4D92-8ECB-58131CA85CD2}"/>
    <cellStyle name="Calculation 4 9 2" xfId="27572" xr:uid="{4515E234-991A-4625-98DE-715C0EB858C1}"/>
    <cellStyle name="Calculation 4 9 3" xfId="23429" xr:uid="{E9CAEE2B-6068-454B-9583-20C7BAEB0646}"/>
    <cellStyle name="Calculation 5" xfId="806" xr:uid="{00000000-0005-0000-0000-000062030000}"/>
    <cellStyle name="Calculation 5 10" xfId="21502" xr:uid="{3897A2CE-914B-47D3-92F7-51953EC5E45D}"/>
    <cellStyle name="Calculation 5 11" xfId="35981" xr:uid="{F934A0EB-B1AA-4E9B-9B2D-131496FE9A3E}"/>
    <cellStyle name="Calculation 5 12" xfId="36340" xr:uid="{4B020FEA-1152-4F02-89EC-8D671B9821E3}"/>
    <cellStyle name="Calculation 5 2" xfId="807" xr:uid="{00000000-0005-0000-0000-000063030000}"/>
    <cellStyle name="Calculation 5 2 10" xfId="37167" xr:uid="{F4110CC2-877F-427C-B2F5-43B198D50825}"/>
    <cellStyle name="Calculation 5 2 2" xfId="21331" xr:uid="{00000000-0005-0000-0000-000064030000}"/>
    <cellStyle name="Calculation 5 2 2 2" xfId="32693" xr:uid="{A524FEBB-F550-494A-98B8-3F159EB4A25C}"/>
    <cellStyle name="Calculation 5 2 2 2 2" xfId="28541" xr:uid="{3B4DBDDB-D826-4734-B34F-DDEFE9585EDF}"/>
    <cellStyle name="Calculation 5 2 2 2 3" xfId="24398" xr:uid="{136D1884-2592-4AAA-9A4D-405C4A29D037}"/>
    <cellStyle name="Calculation 5 2 2 3" xfId="33423" xr:uid="{8367D3C5-4445-4A77-A035-E9829A2A48F0}"/>
    <cellStyle name="Calculation 5 2 2 3 2" xfId="29267" xr:uid="{4756F3E0-276A-40E6-B518-0B4AD7931F45}"/>
    <cellStyle name="Calculation 5 2 2 3 3" xfId="25122" xr:uid="{19721716-6A6C-4513-8854-D27883C3DEF5}"/>
    <cellStyle name="Calculation 5 2 2 4" xfId="34130" xr:uid="{7B2958B6-42B3-4170-B7D0-0C3B510C2D64}"/>
    <cellStyle name="Calculation 5 2 2 4 2" xfId="35950" xr:uid="{B5C1444E-D91A-40E0-83FD-EB91A913CBE4}"/>
    <cellStyle name="Calculation 5 2 2 4 3" xfId="37234" xr:uid="{7C872DD6-103A-4EBD-81F7-FD60F4789AA2}"/>
    <cellStyle name="Calculation 5 2 2 5" xfId="34737" xr:uid="{62771795-FECD-4CDA-A9E2-6132FC8DFB11}"/>
    <cellStyle name="Calculation 5 2 2 5 2" xfId="29657" xr:uid="{AFC7890D-32A2-49EF-8B6B-BD7E56342AE1}"/>
    <cellStyle name="Calculation 5 2 2 5 3" xfId="25512" xr:uid="{BF2A86FD-22DA-4429-9EB3-09CF012E45E9}"/>
    <cellStyle name="Calculation 5 2 2 6" xfId="35154" xr:uid="{FFEDC27A-BFD1-42A2-B9FE-618B0E6F465B}"/>
    <cellStyle name="Calculation 5 2 2 6 2" xfId="30298" xr:uid="{9E353607-EE21-4970-9D39-26AA04C275C3}"/>
    <cellStyle name="Calculation 5 2 2 6 3" xfId="26142" xr:uid="{0E41C825-C6EF-4F8F-A859-E708D6A9EE71}"/>
    <cellStyle name="Calculation 5 2 2 7" xfId="30732" xr:uid="{C3C65763-4621-4EA2-A193-3249B73F6108}"/>
    <cellStyle name="Calculation 5 2 2 8" xfId="26584" xr:uid="{EA529A67-E827-49CB-BA61-C0F06DDFEE38}"/>
    <cellStyle name="Calculation 5 2 2 9" xfId="22444" xr:uid="{9A6F8D46-24C7-4E9D-8B7D-805DB43A6F99}"/>
    <cellStyle name="Calculation 5 2 3" xfId="31150" xr:uid="{F28988D5-68BD-49B8-8DE1-E6D5A817C000}"/>
    <cellStyle name="Calculation 5 2 3 2" xfId="26998" xr:uid="{BBD863B7-D9CC-4215-A027-96307A7A9892}"/>
    <cellStyle name="Calculation 5 2 3 3" xfId="22855" xr:uid="{D73E5590-7F43-4B59-9902-4CA94E6FED18}"/>
    <cellStyle name="Calculation 5 2 4" xfId="31636" xr:uid="{EFF83484-8686-4079-A2E7-8CF7DAE47C3D}"/>
    <cellStyle name="Calculation 5 2 4 2" xfId="27484" xr:uid="{23DE16BF-81E2-490A-AFDF-36CBA2A1DE79}"/>
    <cellStyle name="Calculation 5 2 4 3" xfId="23341" xr:uid="{91CD45B9-AF1B-40C3-9BB7-4D858AD02F7B}"/>
    <cellStyle name="Calculation 5 2 5" xfId="31066" xr:uid="{498FACBA-5B7B-4D60-BD59-D66BB8B1E5B0}"/>
    <cellStyle name="Calculation 5 2 5 2" xfId="26914" xr:uid="{6716A822-347A-4584-AE7D-4005EB63D3CA}"/>
    <cellStyle name="Calculation 5 2 5 3" xfId="22771" xr:uid="{28D64EA1-3E6B-432D-BC66-B051B8050B1B}"/>
    <cellStyle name="Calculation 5 2 6" xfId="30982" xr:uid="{8FD8EA0D-67CE-4141-90B5-F8237DC35E44}"/>
    <cellStyle name="Calculation 5 2 6 2" xfId="26830" xr:uid="{FCEACF34-FDE4-4313-A43B-8D1A44A1D402}"/>
    <cellStyle name="Calculation 5 2 6 3" xfId="22687" xr:uid="{B5115587-9EB0-4136-B518-963184F59393}"/>
    <cellStyle name="Calculation 5 2 7" xfId="31720" xr:uid="{81AB5E2F-A4D8-4C62-B3EC-351078B6D3AD}"/>
    <cellStyle name="Calculation 5 2 7 2" xfId="27568" xr:uid="{08B9E8C7-2C4B-45B9-A2D9-5408D59EA8ED}"/>
    <cellStyle name="Calculation 5 2 7 3" xfId="23425" xr:uid="{6DD357BA-DAC8-4967-AC02-5B0004C56FBD}"/>
    <cellStyle name="Calculation 5 2 8" xfId="21503" xr:uid="{D9EEB2D7-AB9E-4489-8A38-D27C9CC6DBB6}"/>
    <cellStyle name="Calculation 5 2 9" xfId="35988" xr:uid="{764F69E8-AAB4-4E52-8F65-A699E1ACC76B}"/>
    <cellStyle name="Calculation 5 3" xfId="808" xr:uid="{00000000-0005-0000-0000-000065030000}"/>
    <cellStyle name="Calculation 5 3 10" xfId="37064" xr:uid="{C1FA1A5D-45E9-4410-AFFD-CD04AE670B4A}"/>
    <cellStyle name="Calculation 5 3 2" xfId="21330" xr:uid="{00000000-0005-0000-0000-000066030000}"/>
    <cellStyle name="Calculation 5 3 2 2" xfId="32692" xr:uid="{F7E95B14-34D8-4A67-BA15-B62230FC2498}"/>
    <cellStyle name="Calculation 5 3 2 2 2" xfId="28540" xr:uid="{5FA3697B-CED1-4AEA-81DB-DF534DCF7050}"/>
    <cellStyle name="Calculation 5 3 2 2 3" xfId="24397" xr:uid="{746D6BE8-2B26-4A49-9BA3-BDEBE7CB3422}"/>
    <cellStyle name="Calculation 5 3 2 3" xfId="33422" xr:uid="{476D8815-5258-4B1B-AF59-7375B04B8FC6}"/>
    <cellStyle name="Calculation 5 3 2 3 2" xfId="29266" xr:uid="{ED1569F4-AAF5-4BF9-ABC8-99950B1BCFD0}"/>
    <cellStyle name="Calculation 5 3 2 3 3" xfId="25121" xr:uid="{FE22584D-A59F-4818-A370-805905B52AE2}"/>
    <cellStyle name="Calculation 5 3 2 4" xfId="34129" xr:uid="{E77800B3-ACF8-48E2-BC82-824481D84CAC}"/>
    <cellStyle name="Calculation 5 3 2 4 2" xfId="36056" xr:uid="{04490AFE-F43C-4D9D-B935-00721855EB60}"/>
    <cellStyle name="Calculation 5 3 2 4 3" xfId="37326" xr:uid="{BC635A73-6878-43EF-9A1D-6DA253B709CE}"/>
    <cellStyle name="Calculation 5 3 2 5" xfId="34736" xr:uid="{8585B50F-3CC4-4F3B-9A8E-9FE888E33B76}"/>
    <cellStyle name="Calculation 5 3 2 5 2" xfId="29656" xr:uid="{FEA9833D-DA50-4885-AAD6-6C1AED70026C}"/>
    <cellStyle name="Calculation 5 3 2 5 3" xfId="25511" xr:uid="{27AC738D-DD20-4B52-A2BF-AA684C12F9B4}"/>
    <cellStyle name="Calculation 5 3 2 6" xfId="35153" xr:uid="{4DA4713C-3C68-499F-A0D9-F894CB744CBC}"/>
    <cellStyle name="Calculation 5 3 2 6 2" xfId="30293" xr:uid="{1EFCC598-A74E-43C7-AC37-5A3D0E9E08A9}"/>
    <cellStyle name="Calculation 5 3 2 6 3" xfId="26137" xr:uid="{AF72E6D2-93F5-4BD2-8372-C615B2684E63}"/>
    <cellStyle name="Calculation 5 3 2 7" xfId="30731" xr:uid="{4A131353-A279-4C2C-835C-57D78DA0D41A}"/>
    <cellStyle name="Calculation 5 3 2 8" xfId="26583" xr:uid="{EC3D03DC-2B51-44D5-8417-6B3CA6A9D134}"/>
    <cellStyle name="Calculation 5 3 2 9" xfId="22443" xr:uid="{D3A2D6B9-1A88-4ED6-BBB4-87D29DD329BF}"/>
    <cellStyle name="Calculation 5 3 3" xfId="31151" xr:uid="{0C28B8BC-E0E2-45E9-8383-2E7F977F0C17}"/>
    <cellStyle name="Calculation 5 3 3 2" xfId="26999" xr:uid="{88AB2A52-9DC8-4491-AECB-4CB99D47B506}"/>
    <cellStyle name="Calculation 5 3 3 3" xfId="22856" xr:uid="{09B785AB-4081-4490-B67E-C91201A0E933}"/>
    <cellStyle name="Calculation 5 3 4" xfId="31635" xr:uid="{F8E53F53-FDD9-40A7-8D29-BB4737FF544D}"/>
    <cellStyle name="Calculation 5 3 4 2" xfId="27483" xr:uid="{E577546C-F19C-4BEA-A538-767A07C659C2}"/>
    <cellStyle name="Calculation 5 3 4 3" xfId="23340" xr:uid="{2E149B84-5A84-47F2-BBA3-D8966A3EB5DF}"/>
    <cellStyle name="Calculation 5 3 5" xfId="31067" xr:uid="{7FC3230E-6586-40A8-9F72-2D8D5D3F4276}"/>
    <cellStyle name="Calculation 5 3 5 2" xfId="26915" xr:uid="{95588CB5-40BA-4806-BF54-3748B8C1D87F}"/>
    <cellStyle name="Calculation 5 3 5 3" xfId="22772" xr:uid="{3B91256A-0BD7-47AA-B9EA-1C4331318A4D}"/>
    <cellStyle name="Calculation 5 3 6" xfId="30983" xr:uid="{8FF46F42-712D-424D-BEE8-1AC8868C5BEF}"/>
    <cellStyle name="Calculation 5 3 6 2" xfId="26831" xr:uid="{03E618B2-45B2-4033-8591-00C526B0044D}"/>
    <cellStyle name="Calculation 5 3 6 3" xfId="22688" xr:uid="{57973D21-FCFF-444B-BC41-014C4B412485}"/>
    <cellStyle name="Calculation 5 3 7" xfId="31719" xr:uid="{DDEF7524-97A6-42EA-A0B8-86A0650D7F11}"/>
    <cellStyle name="Calculation 5 3 7 2" xfId="27567" xr:uid="{4A42E1E1-4793-49B0-AA31-82772E60DE11}"/>
    <cellStyle name="Calculation 5 3 7 3" xfId="23424" xr:uid="{206386C1-C837-4133-BC4F-C6BD23B129B3}"/>
    <cellStyle name="Calculation 5 3 8" xfId="21504" xr:uid="{ACC67591-498E-48AF-8F36-0E5A689E9913}"/>
    <cellStyle name="Calculation 5 3 9" xfId="35883" xr:uid="{E228DC72-173C-45AB-AAB8-87E078BF9215}"/>
    <cellStyle name="Calculation 5 4" xfId="21332" xr:uid="{00000000-0005-0000-0000-000067030000}"/>
    <cellStyle name="Calculation 5 4 2" xfId="32694" xr:uid="{DCF9B360-BCD4-4C95-BC25-267E519F0A7C}"/>
    <cellStyle name="Calculation 5 4 2 2" xfId="28542" xr:uid="{DB0A51CF-981D-494A-8CDB-26E3E4665E28}"/>
    <cellStyle name="Calculation 5 4 2 3" xfId="24399" xr:uid="{884FB98E-D57E-4B01-BA89-6EEA009D2FE8}"/>
    <cellStyle name="Calculation 5 4 3" xfId="33424" xr:uid="{F53A07D2-432F-4D0C-B74B-3FB88D086AB8}"/>
    <cellStyle name="Calculation 5 4 3 2" xfId="29268" xr:uid="{DBFB3C14-F486-4844-8DA0-DA7C83BE1F5C}"/>
    <cellStyle name="Calculation 5 4 3 3" xfId="25123" xr:uid="{815757BC-F30A-4F2F-826B-62774AB668C3}"/>
    <cellStyle name="Calculation 5 4 4" xfId="34131" xr:uid="{DBA3AB9A-E66A-4C05-A81A-63A207E598C6}"/>
    <cellStyle name="Calculation 5 4 4 2" xfId="35851" xr:uid="{CBEBA662-E46D-4DD3-AE87-61D42DDD780B}"/>
    <cellStyle name="Calculation 5 4 4 3" xfId="37136" xr:uid="{320AC4FD-C0FA-44EC-8709-D423A0747270}"/>
    <cellStyle name="Calculation 5 4 5" xfId="34738" xr:uid="{78B1A153-A0BA-4324-9973-00C306FBBE28}"/>
    <cellStyle name="Calculation 5 4 5 2" xfId="29658" xr:uid="{E5EF0648-198D-403A-8CAB-9EB4CBC1A384}"/>
    <cellStyle name="Calculation 5 4 5 3" xfId="25513" xr:uid="{8B1E1D1C-EA9E-42D4-B1D3-0EFB72036664}"/>
    <cellStyle name="Calculation 5 4 6" xfId="35155" xr:uid="{B828EA0A-1B1E-4813-B1A5-C982AB5A976B}"/>
    <cellStyle name="Calculation 5 4 6 2" xfId="30303" xr:uid="{6887C065-B53E-497C-8B1D-82C4BFDD004A}"/>
    <cellStyle name="Calculation 5 4 6 3" xfId="26147" xr:uid="{81A51A86-B2EE-4BDA-8DDF-5B932C5609BB}"/>
    <cellStyle name="Calculation 5 4 7" xfId="30733" xr:uid="{E2EF82BA-3B73-4B0D-B777-F8102F37BC91}"/>
    <cellStyle name="Calculation 5 4 8" xfId="26585" xr:uid="{A42EF70E-7B3B-4FF3-8F96-8B07A6701A54}"/>
    <cellStyle name="Calculation 5 4 9" xfId="22445" xr:uid="{5CF06CBC-51F1-4672-8C26-ED4F3094687D}"/>
    <cellStyle name="Calculation 5 5" xfId="31149" xr:uid="{7768108B-C5BD-4FFA-A849-4C5F6358A99A}"/>
    <cellStyle name="Calculation 5 5 2" xfId="26997" xr:uid="{50F033A7-FD21-4A26-B6E3-4C4CA475F87B}"/>
    <cellStyle name="Calculation 5 5 3" xfId="22854" xr:uid="{2AB85421-95E7-4B21-8F6A-2A14A350D251}"/>
    <cellStyle name="Calculation 5 6" xfId="31637" xr:uid="{937A5F07-F46E-4017-B972-3429A0EA670B}"/>
    <cellStyle name="Calculation 5 6 2" xfId="27485" xr:uid="{A0C80CCD-D181-487B-9128-59D6712259AF}"/>
    <cellStyle name="Calculation 5 6 3" xfId="23342" xr:uid="{88C5B0B9-E786-4EFB-890A-03DEB03D55FD}"/>
    <cellStyle name="Calculation 5 7" xfId="31065" xr:uid="{717D9E33-EB89-4D9F-AE64-0F5249EFAEE4}"/>
    <cellStyle name="Calculation 5 7 2" xfId="26913" xr:uid="{06C4BC57-7347-4AA1-95F5-4646BA4E13BF}"/>
    <cellStyle name="Calculation 5 7 3" xfId="22770" xr:uid="{85F4F887-ED35-460C-8313-57D828B1B171}"/>
    <cellStyle name="Calculation 5 8" xfId="30981" xr:uid="{6CD8914C-1BEB-45B3-A51C-58A3BC8D08A6}"/>
    <cellStyle name="Calculation 5 8 2" xfId="26829" xr:uid="{11424449-1995-4A94-84D1-5733112BF178}"/>
    <cellStyle name="Calculation 5 8 3" xfId="22686" xr:uid="{2700B320-8F59-40E8-9E68-1EA17055064F}"/>
    <cellStyle name="Calculation 5 9" xfId="31721" xr:uid="{FBA82294-FF5F-4ED7-9C1C-6A6E691130BC}"/>
    <cellStyle name="Calculation 5 9 2" xfId="27569" xr:uid="{D2FD9D55-33E0-443C-986D-A873A2DF944A}"/>
    <cellStyle name="Calculation 5 9 3" xfId="23426" xr:uid="{0A1AF85C-49BA-4948-8937-0488FC2E8DDF}"/>
    <cellStyle name="Calculation 6" xfId="809" xr:uid="{00000000-0005-0000-0000-000068030000}"/>
    <cellStyle name="Calculation 6 10" xfId="21505" xr:uid="{90479A87-95B7-40C3-8FC5-55FE80FA623C}"/>
    <cellStyle name="Calculation 6 11" xfId="35782" xr:uid="{032585C1-BFBB-417F-8E18-BD7543504123}"/>
    <cellStyle name="Calculation 6 12" xfId="37071" xr:uid="{8683E513-3EAF-4689-AE1C-A6EA32DE5444}"/>
    <cellStyle name="Calculation 6 2" xfId="810" xr:uid="{00000000-0005-0000-0000-000069030000}"/>
    <cellStyle name="Calculation 6 2 10" xfId="36967" xr:uid="{6372EBBF-2B51-48C9-8109-163B9083A41A}"/>
    <cellStyle name="Calculation 6 2 2" xfId="21328" xr:uid="{00000000-0005-0000-0000-00006A030000}"/>
    <cellStyle name="Calculation 6 2 2 2" xfId="32690" xr:uid="{BCF1F237-4F89-4C3D-B2E2-1EADDF13F585}"/>
    <cellStyle name="Calculation 6 2 2 2 2" xfId="28538" xr:uid="{80961CBD-0D57-4832-8104-822798743B82}"/>
    <cellStyle name="Calculation 6 2 2 2 3" xfId="24395" xr:uid="{0039181D-20EB-4255-8373-2418862A8365}"/>
    <cellStyle name="Calculation 6 2 2 3" xfId="33420" xr:uid="{7797E311-AD97-47E3-A27C-49AD3F6A4F79}"/>
    <cellStyle name="Calculation 6 2 2 3 2" xfId="29264" xr:uid="{4FB1160F-1EDF-4AA2-8DF5-9FEC6292A781}"/>
    <cellStyle name="Calculation 6 2 2 3 3" xfId="25119" xr:uid="{CE777B44-2FAD-4F01-BCE8-7423644B29FB}"/>
    <cellStyle name="Calculation 6 2 2 4" xfId="34127" xr:uid="{F0A75CF6-19EE-4989-B5F6-6C2A2B2A41D1}"/>
    <cellStyle name="Calculation 6 2 2 4 2" xfId="36245" xr:uid="{B8E726A3-B7C9-4C32-8FD1-D841811E7432}"/>
    <cellStyle name="Calculation 6 2 2 4 3" xfId="36750" xr:uid="{A9455072-0EA7-4D21-89A0-B9A6C4DDDF81}"/>
    <cellStyle name="Calculation 6 2 2 5" xfId="34734" xr:uid="{695BDD43-EBC3-4760-BE36-A9151E115E2B}"/>
    <cellStyle name="Calculation 6 2 2 5 2" xfId="29654" xr:uid="{34AA95A6-BB1E-4174-8B61-5758EFE3218E}"/>
    <cellStyle name="Calculation 6 2 2 5 3" xfId="25509" xr:uid="{9BC74B04-59D3-46E2-A86E-98DE0EB9388D}"/>
    <cellStyle name="Calculation 6 2 2 6" xfId="35151" xr:uid="{EFCEFACA-1C29-45ED-8B4B-FDCE5A074F11}"/>
    <cellStyle name="Calculation 6 2 2 6 2" xfId="30283" xr:uid="{C9B03EA6-14DB-453F-A98E-39CDD32CB0BA}"/>
    <cellStyle name="Calculation 6 2 2 6 3" xfId="26092" xr:uid="{406DAF27-66C2-4F12-A373-6E4B7E68CC16}"/>
    <cellStyle name="Calculation 6 2 2 7" xfId="30729" xr:uid="{2DB77E8F-9DF7-4782-A0D6-5CA5405828DC}"/>
    <cellStyle name="Calculation 6 2 2 8" xfId="26581" xr:uid="{02288B41-8CBB-45BB-B7CF-38854226E651}"/>
    <cellStyle name="Calculation 6 2 2 9" xfId="22441" xr:uid="{9F482B92-1593-43C2-BEBF-A2238C27D9B9}"/>
    <cellStyle name="Calculation 6 2 3" xfId="31153" xr:uid="{3AEB5E26-E443-4B97-84F2-21467B24FF50}"/>
    <cellStyle name="Calculation 6 2 3 2" xfId="27001" xr:uid="{EDE423BE-876A-4BC7-BAFF-18BC8CDDE392}"/>
    <cellStyle name="Calculation 6 2 3 3" xfId="22858" xr:uid="{5D8DACAC-F3D5-4CE1-B699-E89C50B6BEFF}"/>
    <cellStyle name="Calculation 6 2 4" xfId="31633" xr:uid="{C995B33D-74AB-4343-A775-0342338F48E2}"/>
    <cellStyle name="Calculation 6 2 4 2" xfId="27481" xr:uid="{DFC8E2F3-64CC-4C4D-9370-4D3F30BAF8E0}"/>
    <cellStyle name="Calculation 6 2 4 3" xfId="23338" xr:uid="{068DA81B-C522-4377-A163-595DFDA428E3}"/>
    <cellStyle name="Calculation 6 2 5" xfId="31069" xr:uid="{1AA4ABA3-4DD3-457C-BFC5-AD3F77A67573}"/>
    <cellStyle name="Calculation 6 2 5 2" xfId="26917" xr:uid="{F4D32CE3-841D-4D08-AA3F-56B050BDDB29}"/>
    <cellStyle name="Calculation 6 2 5 3" xfId="22774" xr:uid="{4D17475A-695C-4049-90E5-4901CC985D5C}"/>
    <cellStyle name="Calculation 6 2 6" xfId="30985" xr:uid="{7712117E-F57E-4B1F-81F3-6050DBBE718F}"/>
    <cellStyle name="Calculation 6 2 6 2" xfId="26833" xr:uid="{5F409D2D-EC52-4B67-9EAF-FD72F9EB3F45}"/>
    <cellStyle name="Calculation 6 2 6 3" xfId="22690" xr:uid="{0B6ADBF2-BF86-4D0A-BF38-4ACE9A3654F1}"/>
    <cellStyle name="Calculation 6 2 7" xfId="31717" xr:uid="{4D9DAF30-B00C-414A-9260-355CB8A101C2}"/>
    <cellStyle name="Calculation 6 2 7 2" xfId="27565" xr:uid="{31A7994C-6F2C-4F50-B558-B7627E24D506}"/>
    <cellStyle name="Calculation 6 2 7 3" xfId="23422" xr:uid="{0737A91F-DDD0-4081-9347-B7FE972CC757}"/>
    <cellStyle name="Calculation 6 2 8" xfId="21506" xr:uid="{2B0F447E-4D0F-4835-9EC6-2372DE94DC6B}"/>
    <cellStyle name="Calculation 6 2 9" xfId="36190" xr:uid="{5F896C4E-DE69-4B99-94D8-44F468971870}"/>
    <cellStyle name="Calculation 6 3" xfId="811" xr:uid="{00000000-0005-0000-0000-00006B030000}"/>
    <cellStyle name="Calculation 6 3 10" xfId="36866" xr:uid="{AFED5C9D-181C-4FC4-82ED-FFEA074596D1}"/>
    <cellStyle name="Calculation 6 3 2" xfId="21327" xr:uid="{00000000-0005-0000-0000-00006C030000}"/>
    <cellStyle name="Calculation 6 3 2 2" xfId="32689" xr:uid="{20788181-0F4D-4AEB-890A-C8C85DAFE0E5}"/>
    <cellStyle name="Calculation 6 3 2 2 2" xfId="28537" xr:uid="{2474C3EB-9D02-4BFB-9BF9-4DFFB640B671}"/>
    <cellStyle name="Calculation 6 3 2 2 3" xfId="24394" xr:uid="{B1E4EF41-924D-4C4A-AF14-16595B3C8456}"/>
    <cellStyle name="Calculation 6 3 2 3" xfId="33419" xr:uid="{884F23CA-57F0-439B-B044-4831A478CF47}"/>
    <cellStyle name="Calculation 6 3 2 3 2" xfId="29263" xr:uid="{98E5FC64-EC48-42BE-8591-B4AF1E8826AA}"/>
    <cellStyle name="Calculation 6 3 2 3 3" xfId="25118" xr:uid="{0FD5E9E8-FC08-4D5D-9962-AE9836F00120}"/>
    <cellStyle name="Calculation 6 3 2 4" xfId="34126" xr:uid="{60005D3A-4CAE-40C9-8412-74170C0F766F}"/>
    <cellStyle name="Calculation 6 3 2 4 2" xfId="35559" xr:uid="{F31D92A7-32B3-4297-96F2-01AB9B6C6ECF}"/>
    <cellStyle name="Calculation 6 3 2 4 3" xfId="36559" xr:uid="{583AD065-E6E8-485F-AFCB-D16CFEAF3051}"/>
    <cellStyle name="Calculation 6 3 2 5" xfId="34733" xr:uid="{B3426674-4FE9-4487-86E8-E8F4D6C30B80}"/>
    <cellStyle name="Calculation 6 3 2 5 2" xfId="29653" xr:uid="{A1B36982-892F-48DC-8CBA-9FF18601468B}"/>
    <cellStyle name="Calculation 6 3 2 5 3" xfId="25508" xr:uid="{9F369AE3-4CFF-4DD0-B5DF-C2B71DD18299}"/>
    <cellStyle name="Calculation 6 3 2 6" xfId="35150" xr:uid="{5093B140-5D22-4C3E-84A9-DE4917B2B23A}"/>
    <cellStyle name="Calculation 6 3 2 6 2" xfId="30240" xr:uid="{EC4C3648-25C7-4E65-80E4-24F65F4B8C2F}"/>
    <cellStyle name="Calculation 6 3 2 6 3" xfId="26091" xr:uid="{8ABCA264-ADAF-45A9-8EAD-A97DB07257E9}"/>
    <cellStyle name="Calculation 6 3 2 7" xfId="30728" xr:uid="{F3F3AF6E-6493-4AC9-BDD7-16E4242BBCBE}"/>
    <cellStyle name="Calculation 6 3 2 8" xfId="26580" xr:uid="{3A2CD8BB-B32C-43DF-8ED0-D6DC60CE1C6D}"/>
    <cellStyle name="Calculation 6 3 2 9" xfId="22440" xr:uid="{841ED1B5-FE06-4BB4-B50B-C1CABC391283}"/>
    <cellStyle name="Calculation 6 3 3" xfId="31154" xr:uid="{CB6AB0EE-5222-45AF-9C6C-E66B4F8629A9}"/>
    <cellStyle name="Calculation 6 3 3 2" xfId="27002" xr:uid="{7D0C4187-F01D-4BB3-98A3-217105FA7CB2}"/>
    <cellStyle name="Calculation 6 3 3 3" xfId="22859" xr:uid="{59A1127C-762F-4F75-9F39-C0683DC9AFF3}"/>
    <cellStyle name="Calculation 6 3 4" xfId="31632" xr:uid="{4D5E8592-6E13-4A33-9A70-CC1136B01185}"/>
    <cellStyle name="Calculation 6 3 4 2" xfId="27480" xr:uid="{10C6B261-43C6-44DD-B6A3-CD275111DFEB}"/>
    <cellStyle name="Calculation 6 3 4 3" xfId="23337" xr:uid="{DB96D8E8-835F-4483-BB53-9F27F8D01326}"/>
    <cellStyle name="Calculation 6 3 5" xfId="31070" xr:uid="{69ECD32E-F73E-48D3-8129-C12B2168C6C1}"/>
    <cellStyle name="Calculation 6 3 5 2" xfId="26918" xr:uid="{256AD7F7-F240-40B4-88EB-ED1F460E1389}"/>
    <cellStyle name="Calculation 6 3 5 3" xfId="22775" xr:uid="{F2C6A3E9-2154-49CB-A796-BD663CEEE36E}"/>
    <cellStyle name="Calculation 6 3 6" xfId="30986" xr:uid="{FC62B649-3222-4411-8BA8-F96B999BA5EB}"/>
    <cellStyle name="Calculation 6 3 6 2" xfId="26834" xr:uid="{14021559-581F-4EB1-A620-B2960125CCFE}"/>
    <cellStyle name="Calculation 6 3 6 3" xfId="22691" xr:uid="{11F52CB4-8238-42E3-B40A-12FE1E493095}"/>
    <cellStyle name="Calculation 6 3 7" xfId="31716" xr:uid="{6C70003A-4867-4F80-9609-D9E2CBF9EF54}"/>
    <cellStyle name="Calculation 6 3 7 2" xfId="27564" xr:uid="{E0D89DEB-DBA6-4980-AC04-07E3AA48601F}"/>
    <cellStyle name="Calculation 6 3 7 3" xfId="23421" xr:uid="{FC8C96DE-5C6D-4381-A8B5-89E7E7038294}"/>
    <cellStyle name="Calculation 6 3 8" xfId="21507" xr:uid="{BD7F1B32-6C97-4DD4-A157-EFC10AE10172}"/>
    <cellStyle name="Calculation 6 3 9" xfId="36099" xr:uid="{0EC86A2A-4EDD-4E2F-995A-B6A3A5DA6ABE}"/>
    <cellStyle name="Calculation 6 4" xfId="21329" xr:uid="{00000000-0005-0000-0000-00006D030000}"/>
    <cellStyle name="Calculation 6 4 2" xfId="32691" xr:uid="{CB854B2B-6387-43F5-9285-B6951212560C}"/>
    <cellStyle name="Calculation 6 4 2 2" xfId="28539" xr:uid="{F5CAAAAB-E765-4F0F-99AD-2D334BC04F42}"/>
    <cellStyle name="Calculation 6 4 2 3" xfId="24396" xr:uid="{787F9F97-BA59-4D06-A115-A5A30954F543}"/>
    <cellStyle name="Calculation 6 4 3" xfId="33421" xr:uid="{BD101610-03B3-4BA6-B591-12CEDD53C3F7}"/>
    <cellStyle name="Calculation 6 4 3 2" xfId="29265" xr:uid="{1917D0A5-D6DA-43B0-A5E0-D47E7AA24F5C}"/>
    <cellStyle name="Calculation 6 4 3 3" xfId="25120" xr:uid="{C098D737-1AC2-4D1D-B99B-041A7118EB10}"/>
    <cellStyle name="Calculation 6 4 4" xfId="34128" xr:uid="{AD84A686-5267-4FCC-BD76-42646B6EB81F}"/>
    <cellStyle name="Calculation 6 4 4 2" xfId="36154" xr:uid="{05F67787-4E7E-47EC-A4A3-FF0413EC931D}"/>
    <cellStyle name="Calculation 6 4 4 3" xfId="36643" xr:uid="{37D5EE76-4E66-4EF8-B61C-AAAE80F0DA94}"/>
    <cellStyle name="Calculation 6 4 5" xfId="34735" xr:uid="{DE96A98D-D23C-41B5-B084-3A18D6E4BC43}"/>
    <cellStyle name="Calculation 6 4 5 2" xfId="29655" xr:uid="{450FBE99-02B6-44AA-8933-7E499483D547}"/>
    <cellStyle name="Calculation 6 4 5 3" xfId="25510" xr:uid="{5C34B7C6-3315-4647-8AF8-EBD096EC4F9D}"/>
    <cellStyle name="Calculation 6 4 6" xfId="35152" xr:uid="{589A9DE1-65A9-4A16-B37B-30A28D865772}"/>
    <cellStyle name="Calculation 6 4 6 2" xfId="30288" xr:uid="{54514E56-B725-42B6-B65D-95B539DF20F8}"/>
    <cellStyle name="Calculation 6 4 6 3" xfId="26094" xr:uid="{65FF7A53-DC66-411F-B5C7-F75C29C1CF83}"/>
    <cellStyle name="Calculation 6 4 7" xfId="30730" xr:uid="{AEB6A092-7123-44EB-AAE8-1AE71B06C8B5}"/>
    <cellStyle name="Calculation 6 4 8" xfId="26582" xr:uid="{D2E06C81-7F47-41E6-8E50-F05182F56EFD}"/>
    <cellStyle name="Calculation 6 4 9" xfId="22442" xr:uid="{BA54BA83-B2A0-4FCF-8B6B-CBCB01255E17}"/>
    <cellStyle name="Calculation 6 5" xfId="31152" xr:uid="{C28FC6F2-F6B8-4297-A1CE-1A6C8859678A}"/>
    <cellStyle name="Calculation 6 5 2" xfId="27000" xr:uid="{369CE799-AC4C-4AC9-B445-30AE5C7A13DE}"/>
    <cellStyle name="Calculation 6 5 3" xfId="22857" xr:uid="{197B390D-491E-4930-9E5B-BBA8E4CE0350}"/>
    <cellStyle name="Calculation 6 6" xfId="31634" xr:uid="{640E3D66-4B25-4474-A3F5-990A01EE3B65}"/>
    <cellStyle name="Calculation 6 6 2" xfId="27482" xr:uid="{B8B4AE79-60FF-4B81-BEEF-A270D0DDF403}"/>
    <cellStyle name="Calculation 6 6 3" xfId="23339" xr:uid="{A2B3051F-3166-4541-BFF0-421DAC983341}"/>
    <cellStyle name="Calculation 6 7" xfId="31068" xr:uid="{85706218-FEB5-4A28-AF27-50F807684247}"/>
    <cellStyle name="Calculation 6 7 2" xfId="26916" xr:uid="{D1C57CEB-5E56-4F40-BB14-D66AB6390AA8}"/>
    <cellStyle name="Calculation 6 7 3" xfId="22773" xr:uid="{2D8010A0-0E6C-4F4C-8973-89AE8477A429}"/>
    <cellStyle name="Calculation 6 8" xfId="30984" xr:uid="{427F70F4-0280-40E4-A1EF-026E3BFA3BDD}"/>
    <cellStyle name="Calculation 6 8 2" xfId="26832" xr:uid="{DC024126-EB4F-4F97-BC78-0F2DCAB5B8B5}"/>
    <cellStyle name="Calculation 6 8 3" xfId="22689" xr:uid="{0D8C7513-60FD-4E45-B29F-AE556C60ED2A}"/>
    <cellStyle name="Calculation 6 9" xfId="31718" xr:uid="{EF8EEF7E-B68E-4E30-A4DA-234DC6794123}"/>
    <cellStyle name="Calculation 6 9 2" xfId="27566" xr:uid="{5B1325EB-2171-40B1-99D6-69B9C1F2894D}"/>
    <cellStyle name="Calculation 6 9 3" xfId="23423" xr:uid="{53625612-BF0F-404D-9889-C2D14C5E2363}"/>
    <cellStyle name="Calculation 7" xfId="812" xr:uid="{00000000-0005-0000-0000-00006E030000}"/>
    <cellStyle name="Calculation 7 10" xfId="37271" xr:uid="{FB0D7B12-9B44-489A-ADC8-1D74185CE891}"/>
    <cellStyle name="Calculation 7 2" xfId="21326" xr:uid="{00000000-0005-0000-0000-00006F030000}"/>
    <cellStyle name="Calculation 7 2 2" xfId="32688" xr:uid="{3AD2C6DD-FE28-4928-9607-B04366EB367B}"/>
    <cellStyle name="Calculation 7 2 2 2" xfId="28536" xr:uid="{A9A0E88B-725B-4AAC-9537-DA54204D3A08}"/>
    <cellStyle name="Calculation 7 2 2 3" xfId="24393" xr:uid="{C04ADB63-FBA5-44DA-8885-1825B0F7232A}"/>
    <cellStyle name="Calculation 7 2 3" xfId="33418" xr:uid="{C49621F5-7354-45CF-A777-65E696E409A2}"/>
    <cellStyle name="Calculation 7 2 3 2" xfId="29262" xr:uid="{DDF61989-C910-4C26-94E4-A012D565A9A8}"/>
    <cellStyle name="Calculation 7 2 3 3" xfId="25117" xr:uid="{5B4487CD-BD8F-44A5-87A3-CA18BE7EAA18}"/>
    <cellStyle name="Calculation 7 2 4" xfId="34125" xr:uid="{209F3E98-0812-4C95-97F5-6372F771906B}"/>
    <cellStyle name="Calculation 7 2 4 2" xfId="35666" xr:uid="{AD3A5AAA-A3CE-4B9E-BD88-4AF07EF3A30A}"/>
    <cellStyle name="Calculation 7 2 4 3" xfId="36475" xr:uid="{F44A5163-ECC3-424A-8E0D-55EDEA2CD743}"/>
    <cellStyle name="Calculation 7 2 5" xfId="34732" xr:uid="{9C6500C8-F909-4CEE-916A-60D32B562D56}"/>
    <cellStyle name="Calculation 7 2 5 2" xfId="29652" xr:uid="{0A2685D6-BBCA-4963-84F5-0CFDC34CDAFF}"/>
    <cellStyle name="Calculation 7 2 5 3" xfId="25507" xr:uid="{DD8256E7-B2C7-42DB-9DC8-245472792F89}"/>
    <cellStyle name="Calculation 7 2 6" xfId="35149" xr:uid="{09F12014-1828-4AD7-BBAA-E135C34314C9}"/>
    <cellStyle name="Calculation 7 2 6 2" xfId="30238" xr:uid="{358770A7-A186-4D9F-9DC9-5F63765F2F04}"/>
    <cellStyle name="Calculation 7 2 6 3" xfId="26090" xr:uid="{26265109-0586-44E3-9F77-62AFAF2C7139}"/>
    <cellStyle name="Calculation 7 2 7" xfId="30727" xr:uid="{C1B4A507-AF2B-43E2-AEAE-9158051BAB98}"/>
    <cellStyle name="Calculation 7 2 8" xfId="26579" xr:uid="{906386E9-B014-49DF-8C91-6FC7E3DFD07E}"/>
    <cellStyle name="Calculation 7 2 9" xfId="22439" xr:uid="{6DDBDF4F-02F3-442D-ACD5-F5515F3F4AB3}"/>
    <cellStyle name="Calculation 7 3" xfId="31155" xr:uid="{FA170912-7C33-46CC-8A45-37F5DF294D4F}"/>
    <cellStyle name="Calculation 7 3 2" xfId="27003" xr:uid="{D1374289-92FF-474C-B723-B34363D27AA6}"/>
    <cellStyle name="Calculation 7 3 3" xfId="22860" xr:uid="{BF9A9220-3652-4DF4-842C-662B86F38C9D}"/>
    <cellStyle name="Calculation 7 4" xfId="31631" xr:uid="{2D97ED47-4EBD-437E-B0C0-5B756CC26B9F}"/>
    <cellStyle name="Calculation 7 4 2" xfId="27479" xr:uid="{392F80EE-DD27-458A-9099-9628CB315E22}"/>
    <cellStyle name="Calculation 7 4 3" xfId="23336" xr:uid="{B75803A4-DC58-47FB-A31D-26A29CADB74A}"/>
    <cellStyle name="Calculation 7 5" xfId="31071" xr:uid="{8B9938FD-0261-49A2-95C3-A65C1A2AACAB}"/>
    <cellStyle name="Calculation 7 5 2" xfId="26919" xr:uid="{B25D28C1-383F-427A-87A7-4105711B855E}"/>
    <cellStyle name="Calculation 7 5 3" xfId="22776" xr:uid="{99D6978C-5C9F-4AFA-A8D0-97405185C7A7}"/>
    <cellStyle name="Calculation 7 6" xfId="30987" xr:uid="{7147BB3E-4691-4D35-9B9E-DBDD90A52708}"/>
    <cellStyle name="Calculation 7 6 2" xfId="26835" xr:uid="{1E92EB49-32FC-4F88-8A1B-7F1A17C6FD07}"/>
    <cellStyle name="Calculation 7 6 3" xfId="22692" xr:uid="{47061ECA-BEBC-4C5A-9F0B-0A7E3BBE026C}"/>
    <cellStyle name="Calculation 7 7" xfId="31715" xr:uid="{0503675D-BB84-4A70-978B-83E7252C8876}"/>
    <cellStyle name="Calculation 7 7 2" xfId="27563" xr:uid="{0E5E8F1F-7DAF-41D6-858B-27D5BC7B92EA}"/>
    <cellStyle name="Calculation 7 7 3" xfId="23420" xr:uid="{D998197F-2C6D-45CB-A3E3-79B56DFCB6BF}"/>
    <cellStyle name="Calculation 7 8" xfId="21508" xr:uid="{FC1B7F1A-3694-4B6B-8996-EF0D1024DC20}"/>
    <cellStyle name="Calculation 7 9" xfId="36001" xr:uid="{9A00AC4C-15EA-4CD4-BF62-8076ADDF733A}"/>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0 2 10" xfId="22437" xr:uid="{6CF900B6-FE88-41F1-A588-2A7DB16E46A0}"/>
    <cellStyle name="Gia's 10 2 2" xfId="32686" xr:uid="{2D4196B0-E4F5-4530-A454-BF80F5F366E3}"/>
    <cellStyle name="Gia's 10 2 2 2" xfId="28534" xr:uid="{236DC211-6D50-4B6B-8A1D-86F845EEA20B}"/>
    <cellStyle name="Gia's 10 2 2 3" xfId="24391" xr:uid="{1A0FFA4A-BA5B-451E-8105-4E3E9534421C}"/>
    <cellStyle name="Gia's 10 2 3" xfId="33416" xr:uid="{AB27D389-05CE-4370-AE29-F2FAC733EA70}"/>
    <cellStyle name="Gia's 10 2 3 2" xfId="29260" xr:uid="{B899ED9D-AF0E-4C6D-99D2-3C7FF6F40639}"/>
    <cellStyle name="Gia's 10 2 3 3" xfId="25115" xr:uid="{BD5FD53E-4551-44F6-8D94-1F4786B01779}"/>
    <cellStyle name="Gia's 10 2 4" xfId="34123" xr:uid="{A57D15DD-9339-49A8-99CC-6BF7529DBCB7}"/>
    <cellStyle name="Gia's 10 2 4 2" xfId="35391" xr:uid="{171A5A8F-53EF-444E-AC85-97D71D090FA4}"/>
    <cellStyle name="Gia's 10 2 4 3" xfId="36419" xr:uid="{009B2CA3-F2B7-4B78-B92C-7313FAC457C1}"/>
    <cellStyle name="Gia's 10 2 5" xfId="34730" xr:uid="{E3A0DC9B-367F-4875-987E-5443700A6AAF}"/>
    <cellStyle name="Gia's 10 2 5 2" xfId="29650" xr:uid="{F581536E-175C-4128-A7C3-158E8BFA6894}"/>
    <cellStyle name="Gia's 10 2 5 3" xfId="25505" xr:uid="{ECBCD91C-5755-4134-AAA7-17A3BDB71D63}"/>
    <cellStyle name="Gia's 10 2 6" xfId="30725" xr:uid="{8075F310-1986-4087-B605-A2A74FFC1FAE}"/>
    <cellStyle name="Gia's 10 2 7" xfId="35277" xr:uid="{41BBE438-60F9-45AB-8FB6-59831CD8C3D0}"/>
    <cellStyle name="Gia's 10 2 8" xfId="26577" xr:uid="{EE41EC9A-265F-4C65-B44C-CB40F9F2940E}"/>
    <cellStyle name="Gia's 10 2 9" xfId="36361" xr:uid="{E52D16F5-200F-4CBF-AEC1-7A04E10CC8AF}"/>
    <cellStyle name="Gia's 10 3" xfId="31255" xr:uid="{AB3E7B4A-F5C1-493E-B65A-38AA5305290C}"/>
    <cellStyle name="Gia's 10 3 2" xfId="27103" xr:uid="{3995AF6C-2EA6-4911-8398-12F4C61C6FB8}"/>
    <cellStyle name="Gia's 10 3 3" xfId="22960" xr:uid="{485AB404-299F-42BA-9C9B-43AF9C5B7221}"/>
    <cellStyle name="Gia's 10 4" xfId="31629" xr:uid="{CD976A47-A6E4-4CCA-B621-C451B8C2562E}"/>
    <cellStyle name="Gia's 10 4 2" xfId="27477" xr:uid="{69450066-E2F9-4958-8B54-CE1AA16F6521}"/>
    <cellStyle name="Gia's 10 4 3" xfId="23334" xr:uid="{1FE507BE-2A5E-40FD-83C9-75A681371C47}"/>
    <cellStyle name="Gia's 10 5" xfId="31241" xr:uid="{9D516212-F7E9-486F-8DA8-DC59BCEB274D}"/>
    <cellStyle name="Gia's 10 5 2" xfId="27089" xr:uid="{3D20CBFE-2734-4E76-A6C6-C92E591E0408}"/>
    <cellStyle name="Gia's 10 5 3" xfId="22946" xr:uid="{D5685B8C-9A9D-4976-8186-69947DC2E67D}"/>
    <cellStyle name="Gia's 10 6" xfId="21697" xr:uid="{4699A64E-D4E2-4F22-B402-034C494641CF}"/>
    <cellStyle name="Gia's 10 7" xfId="21816" xr:uid="{220D855F-E277-4B1E-AF0B-3F4C02DADB20}"/>
    <cellStyle name="Gia's 10 8" xfId="21694" xr:uid="{38EE59D8-314E-4B16-AFD1-0B88870CCC01}"/>
    <cellStyle name="Gia's 11" xfId="21325" xr:uid="{00000000-0005-0000-0000-00002C240000}"/>
    <cellStyle name="Gia's 11 10" xfId="22438" xr:uid="{0B6C260F-74B5-4067-BC60-17EB98FA0523}"/>
    <cellStyle name="Gia's 11 2" xfId="32687" xr:uid="{05BA0169-0871-4EE3-B2A8-2DE44B3E23ED}"/>
    <cellStyle name="Gia's 11 2 2" xfId="28535" xr:uid="{010E9F4E-26B9-4ED2-945B-86B80F26CD5E}"/>
    <cellStyle name="Gia's 11 2 3" xfId="24392" xr:uid="{45A4F3F2-6C4C-4B5C-B2AA-CA21E611633E}"/>
    <cellStyle name="Gia's 11 3" xfId="33417" xr:uid="{81E386C9-B48D-4BBF-8818-4DB6CF3E3EAC}"/>
    <cellStyle name="Gia's 11 3 2" xfId="29261" xr:uid="{685ABEDF-DEC0-4AF3-9DAD-E3969B331E5D}"/>
    <cellStyle name="Gia's 11 3 3" xfId="25116" xr:uid="{29C9FD98-2DD1-417D-AD16-52D35C2746DA}"/>
    <cellStyle name="Gia's 11 4" xfId="34124" xr:uid="{7422C89F-3521-4ED2-98AA-CA88B6956085}"/>
    <cellStyle name="Gia's 11 4 2" xfId="35475" xr:uid="{A9D9D09F-9CBE-4620-82C2-6D365185CB1F}"/>
    <cellStyle name="Gia's 11 4 3" xfId="36834" xr:uid="{5154B128-68C9-48AE-8ED8-BD0DC1FE6625}"/>
    <cellStyle name="Gia's 11 5" xfId="34731" xr:uid="{7947C891-91E4-4F7E-903C-24FD931CA892}"/>
    <cellStyle name="Gia's 11 5 2" xfId="29651" xr:uid="{25822DD3-E2AF-4520-BD0C-B087D1C16A12}"/>
    <cellStyle name="Gia's 11 5 3" xfId="25506" xr:uid="{27994D1E-9057-419D-B4D9-E78E88F086A7}"/>
    <cellStyle name="Gia's 11 6" xfId="30726" xr:uid="{644772C8-7D17-44C8-91A6-D632690A0348}"/>
    <cellStyle name="Gia's 11 7" xfId="35278" xr:uid="{B84A0784-73EA-4175-B505-4931A696659E}"/>
    <cellStyle name="Gia's 11 8" xfId="26578" xr:uid="{5B9DA368-F50F-465B-8976-B146CDF48A78}"/>
    <cellStyle name="Gia's 11 9" xfId="36362" xr:uid="{EEDF1DAD-01D1-4E21-8AD7-737D19D76BC4}"/>
    <cellStyle name="Gia's 12" xfId="31254" xr:uid="{3AF8A6B0-1B09-4100-A081-F5FC888A5353}"/>
    <cellStyle name="Gia's 12 2" xfId="27102" xr:uid="{7CD5CAC2-5295-49E4-A8C4-41A256CB5D9E}"/>
    <cellStyle name="Gia's 12 3" xfId="22959" xr:uid="{9C60337D-7960-4CA5-8400-A0FA0B34FCA9}"/>
    <cellStyle name="Gia's 13" xfId="31630" xr:uid="{F63F599F-AE23-4DD3-BF46-4F8A4F0C9973}"/>
    <cellStyle name="Gia's 13 2" xfId="27478" xr:uid="{792AFB1B-4574-41EB-A0F9-7A2C2528C1FA}"/>
    <cellStyle name="Gia's 13 3" xfId="23335" xr:uid="{2A8F0DE0-319F-4467-81D8-8B8B96232C70}"/>
    <cellStyle name="Gia's 14" xfId="31240" xr:uid="{720A17E0-560C-4F8F-B217-E4850A8A44BB}"/>
    <cellStyle name="Gia's 14 2" xfId="27088" xr:uid="{4440CA40-1E28-4637-852E-B93AF6A0FEE3}"/>
    <cellStyle name="Gia's 14 3" xfId="22945" xr:uid="{0A83590C-B411-40D8-AD3F-569B0C9650D9}"/>
    <cellStyle name="Gia's 15" xfId="21696" xr:uid="{E37DB458-F410-4D17-A01B-B306CC143A55}"/>
    <cellStyle name="Gia's 16" xfId="21817" xr:uid="{E9AF56B7-4575-43A2-AAF2-425A6B0A8698}"/>
    <cellStyle name="Gia's 17" xfId="21695" xr:uid="{01B5A5C5-FD59-4E83-AFC3-CB92555643C9}"/>
    <cellStyle name="Gia's 2" xfId="9187" xr:uid="{00000000-0005-0000-0000-00002D240000}"/>
    <cellStyle name="Gia's 2 2" xfId="21323" xr:uid="{00000000-0005-0000-0000-00002E240000}"/>
    <cellStyle name="Gia's 2 2 10" xfId="22436" xr:uid="{AAB907B7-B402-43A9-A5E4-26BD84F8ED8F}"/>
    <cellStyle name="Gia's 2 2 2" xfId="32685" xr:uid="{44B65FBA-4C5C-43AC-A780-7D1EEF23944E}"/>
    <cellStyle name="Gia's 2 2 2 2" xfId="28533" xr:uid="{CEB83084-9823-4D4F-9F4D-2718A0B6B775}"/>
    <cellStyle name="Gia's 2 2 2 3" xfId="24390" xr:uid="{7D21786F-A173-4AFB-ADCE-260B73A145D5}"/>
    <cellStyle name="Gia's 2 2 3" xfId="33415" xr:uid="{F4ABAA21-957D-43D9-9416-48263BFB46A7}"/>
    <cellStyle name="Gia's 2 2 3 2" xfId="29259" xr:uid="{520727C8-BFF3-452A-9FD1-FCFD93ED59D0}"/>
    <cellStyle name="Gia's 2 2 3 3" xfId="25114" xr:uid="{880DFC4A-66A8-47F0-B5C5-30570615BF29}"/>
    <cellStyle name="Gia's 2 2 4" xfId="34122" xr:uid="{2B113411-C866-48B7-A72A-FB5AC57586C6}"/>
    <cellStyle name="Gia's 2 2 4 2" xfId="35750" xr:uid="{0C1EC231-FAC5-41E7-9CBD-1F7040803CA6}"/>
    <cellStyle name="Gia's 2 2 4 3" xfId="36938" xr:uid="{C1D32EDF-E980-4194-9699-00589C9635CC}"/>
    <cellStyle name="Gia's 2 2 5" xfId="34729" xr:uid="{2A28F720-4F02-4AD7-A893-5E3CA421F51C}"/>
    <cellStyle name="Gia's 2 2 5 2" xfId="29649" xr:uid="{D36C2052-539B-4251-B46C-E507F251EB34}"/>
    <cellStyle name="Gia's 2 2 5 3" xfId="25504" xr:uid="{A1DD5103-E5D5-4D4A-A69F-4C3A62FE8D79}"/>
    <cellStyle name="Gia's 2 2 6" xfId="30724" xr:uid="{63C82042-671D-463B-BD4F-F3489D82AA29}"/>
    <cellStyle name="Gia's 2 2 7" xfId="35276" xr:uid="{DDAAC9BA-091B-426C-9118-4E11C211DF62}"/>
    <cellStyle name="Gia's 2 2 8" xfId="26576" xr:uid="{08FE50C7-3EA0-475A-BC5B-F379EBC58055}"/>
    <cellStyle name="Gia's 2 2 9" xfId="36360" xr:uid="{06A60E91-51E8-4B20-AECF-D67030E22666}"/>
    <cellStyle name="Gia's 2 3" xfId="31256" xr:uid="{7F403FE8-7152-4D16-9328-22232FA7F650}"/>
    <cellStyle name="Gia's 2 3 2" xfId="27104" xr:uid="{2D3A110B-BE03-4F1F-A877-EF40E5DBDB80}"/>
    <cellStyle name="Gia's 2 3 3" xfId="22961" xr:uid="{54C7C3F0-2B71-44A8-BEC4-C7DC82877189}"/>
    <cellStyle name="Gia's 2 4" xfId="31628" xr:uid="{A4DDEA8F-2D2F-4C38-AAD2-FB484EB86AB1}"/>
    <cellStyle name="Gia's 2 4 2" xfId="27476" xr:uid="{1CAC9A7A-351E-47FA-BAFD-862321CDFB6D}"/>
    <cellStyle name="Gia's 2 4 3" xfId="23333" xr:uid="{62DCED95-FE11-47BA-A195-0EB89F720375}"/>
    <cellStyle name="Gia's 2 5" xfId="31242" xr:uid="{8AFC29E6-F379-4234-9117-0207D34C266B}"/>
    <cellStyle name="Gia's 2 5 2" xfId="27090" xr:uid="{6AE4BF0A-644B-48E1-A1B9-85D864CC6693}"/>
    <cellStyle name="Gia's 2 5 3" xfId="22947" xr:uid="{15FC79B1-28FB-47A1-909D-34A1C61B7954}"/>
    <cellStyle name="Gia's 2 6" xfId="21698" xr:uid="{3C16D65C-082E-452B-9592-C94578DB8E3D}"/>
    <cellStyle name="Gia's 2 7" xfId="21815" xr:uid="{9A602AB4-1C29-490A-80FD-D364C07C3F19}"/>
    <cellStyle name="Gia's 2 8" xfId="21693" xr:uid="{1269928C-6298-49BA-A8CB-C4FADD98A4A8}"/>
    <cellStyle name="Gia's 3" xfId="9188" xr:uid="{00000000-0005-0000-0000-00002F240000}"/>
    <cellStyle name="Gia's 3 2" xfId="21322" xr:uid="{00000000-0005-0000-0000-000030240000}"/>
    <cellStyle name="Gia's 3 2 10" xfId="22435" xr:uid="{BA0A5605-17D6-4CDA-8E17-8C45EE54D5B4}"/>
    <cellStyle name="Gia's 3 2 2" xfId="32684" xr:uid="{CB52D751-3DA4-4BA4-9F13-5758F98C2906}"/>
    <cellStyle name="Gia's 3 2 2 2" xfId="28532" xr:uid="{DD1C8150-D204-42E5-993A-E13D1D15C749}"/>
    <cellStyle name="Gia's 3 2 2 3" xfId="24389" xr:uid="{B6741CEA-4D5D-49B0-ADC3-C7FEB2086ACB}"/>
    <cellStyle name="Gia's 3 2 3" xfId="33414" xr:uid="{117C5139-1FBF-4393-87EA-8EDD5C477C1D}"/>
    <cellStyle name="Gia's 3 2 3 2" xfId="29258" xr:uid="{EF89902F-1E96-4831-8ED6-749C60E11A1C}"/>
    <cellStyle name="Gia's 3 2 3 3" xfId="25113" xr:uid="{A063676A-E4B2-4BC0-AC66-C6ADDC1E9464}"/>
    <cellStyle name="Gia's 3 2 4" xfId="34121" xr:uid="{C546F325-9175-4681-A9E9-1BA6A96610A2}"/>
    <cellStyle name="Gia's 3 2 4 2" xfId="35335" xr:uid="{F208D7CC-FAA2-4591-BC09-3874C18D462A}"/>
    <cellStyle name="Gia's 3 2 4 3" xfId="37036" xr:uid="{C00F3773-7705-4344-BB82-294B29B4E083}"/>
    <cellStyle name="Gia's 3 2 5" xfId="34728" xr:uid="{306C19FB-71D5-4DF5-86F5-CB67FA450C47}"/>
    <cellStyle name="Gia's 3 2 5 2" xfId="29648" xr:uid="{877332EE-44C4-4D98-B0C9-412DD4DE5BB2}"/>
    <cellStyle name="Gia's 3 2 5 3" xfId="25503" xr:uid="{4FE3D07E-B2AF-4814-831C-4EA9BD88BDC3}"/>
    <cellStyle name="Gia's 3 2 6" xfId="30723" xr:uid="{9D9C68F7-F3B3-4FCE-94AE-B1747CAA4B38}"/>
    <cellStyle name="Gia's 3 2 7" xfId="35275" xr:uid="{2C08FA3B-6698-4441-88FE-AE7926428139}"/>
    <cellStyle name="Gia's 3 2 8" xfId="26575" xr:uid="{28DDC6FE-09BE-4314-8805-44113DFCB2EE}"/>
    <cellStyle name="Gia's 3 2 9" xfId="36359" xr:uid="{2B51426E-DEEE-4E18-894A-02D4CEB268AE}"/>
    <cellStyle name="Gia's 3 3" xfId="31257" xr:uid="{68176D9B-714E-4302-AA9A-07DC3B69352A}"/>
    <cellStyle name="Gia's 3 3 2" xfId="27105" xr:uid="{58902F89-150A-4708-9EA9-6DA451ACAF56}"/>
    <cellStyle name="Gia's 3 3 3" xfId="22962" xr:uid="{F1EB2BCC-5B23-4F04-A675-D0A0B272B095}"/>
    <cellStyle name="Gia's 3 4" xfId="31627" xr:uid="{2C97567B-49CE-4865-92B4-1C00C8EA6800}"/>
    <cellStyle name="Gia's 3 4 2" xfId="27475" xr:uid="{E3D7321F-ABF7-4ADC-AD96-EF6F4F5A6B93}"/>
    <cellStyle name="Gia's 3 4 3" xfId="23332" xr:uid="{726B0A87-DFD7-47B0-8D38-4FAB00255083}"/>
    <cellStyle name="Gia's 3 5" xfId="31243" xr:uid="{FCAE85CF-8F6C-42D2-95BE-68BB61ADDA58}"/>
    <cellStyle name="Gia's 3 5 2" xfId="27091" xr:uid="{416EDD6E-9034-4CE3-B9B2-8E1FF8E3BA2C}"/>
    <cellStyle name="Gia's 3 5 3" xfId="22948" xr:uid="{188513BA-DEE5-4F80-8919-E1DCC6A480C5}"/>
    <cellStyle name="Gia's 3 6" xfId="21699" xr:uid="{7B25032C-5787-4EF4-B438-7F12587D0F7F}"/>
    <cellStyle name="Gia's 3 7" xfId="21814" xr:uid="{B256BAA5-74FA-4A9D-8DD6-0ACDBE6FE63D}"/>
    <cellStyle name="Gia's 3 8" xfId="21692" xr:uid="{64DCD470-8326-4011-8DCF-1CC760AF4354}"/>
    <cellStyle name="Gia's 4" xfId="9189" xr:uid="{00000000-0005-0000-0000-000031240000}"/>
    <cellStyle name="Gia's 4 2" xfId="21321" xr:uid="{00000000-0005-0000-0000-000032240000}"/>
    <cellStyle name="Gia's 4 2 10" xfId="22434" xr:uid="{A2870991-7D76-41BD-A9FD-47C993C71A8B}"/>
    <cellStyle name="Gia's 4 2 2" xfId="32683" xr:uid="{2ED14232-CC12-4FCA-9846-48B4BB790384}"/>
    <cellStyle name="Gia's 4 2 2 2" xfId="28531" xr:uid="{696F8E31-BE2D-48F2-8A62-3964BF3CEADA}"/>
    <cellStyle name="Gia's 4 2 2 3" xfId="24388" xr:uid="{3139F361-A04C-4CBE-9088-6DCB95FB7E26}"/>
    <cellStyle name="Gia's 4 2 3" xfId="33413" xr:uid="{3AA72C40-77B9-47C1-9231-7EB6A961F8F9}"/>
    <cellStyle name="Gia's 4 2 3 2" xfId="29257" xr:uid="{9FE72991-1505-4405-854A-F8DE68DF2607}"/>
    <cellStyle name="Gia's 4 2 3 3" xfId="25112" xr:uid="{EDAB54CE-7D34-4DEB-AE32-522442A919D0}"/>
    <cellStyle name="Gia's 4 2 4" xfId="34120" xr:uid="{9C544DA9-C3FA-4728-B7FA-9C8F4044A0D3}"/>
    <cellStyle name="Gia's 4 2 4 2" xfId="35854" xr:uid="{C89BAAD0-DF76-4B54-B40C-860CC1276768}"/>
    <cellStyle name="Gia's 4 2 4 3" xfId="37139" xr:uid="{3B02CF60-B482-4512-B335-526EB4706D79}"/>
    <cellStyle name="Gia's 4 2 5" xfId="34727" xr:uid="{5287CCEF-345B-48F6-BDF2-95124403B6D0}"/>
    <cellStyle name="Gia's 4 2 5 2" xfId="29647" xr:uid="{5B814BDA-C296-417C-9E05-182DFD0C2E9E}"/>
    <cellStyle name="Gia's 4 2 5 3" xfId="25502" xr:uid="{AB670338-F308-417E-8761-8F5D407DFC7F}"/>
    <cellStyle name="Gia's 4 2 6" xfId="30722" xr:uid="{8AFBA597-28FC-4766-9696-0DCBA59145E0}"/>
    <cellStyle name="Gia's 4 2 7" xfId="35274" xr:uid="{D28B49A7-90A8-4C07-BBA0-D77C71721574}"/>
    <cellStyle name="Gia's 4 2 8" xfId="26574" xr:uid="{6255594D-85F9-42CC-B4DE-4536CC04E986}"/>
    <cellStyle name="Gia's 4 2 9" xfId="36358" xr:uid="{50BDC6F1-2324-4FC6-BD8C-1368282B2A05}"/>
    <cellStyle name="Gia's 4 3" xfId="31258" xr:uid="{AAC3271E-4527-41BA-8433-EB35F0C341D1}"/>
    <cellStyle name="Gia's 4 3 2" xfId="27106" xr:uid="{360701B8-B038-41D7-A2A7-A3E03E4FF600}"/>
    <cellStyle name="Gia's 4 3 3" xfId="22963" xr:uid="{ADF58057-A885-4761-BBA5-4B4A604D37A2}"/>
    <cellStyle name="Gia's 4 4" xfId="31626" xr:uid="{1224E940-20A0-40DC-9EA4-69FED9DDFDCF}"/>
    <cellStyle name="Gia's 4 4 2" xfId="27474" xr:uid="{4CFA76F6-724B-4239-A8B6-AC1096ECD25A}"/>
    <cellStyle name="Gia's 4 4 3" xfId="23331" xr:uid="{1712CEE6-9A1F-4376-B63A-2BF684D07626}"/>
    <cellStyle name="Gia's 4 5" xfId="31244" xr:uid="{955A9C5B-4103-420C-A08A-45886BCCBDC4}"/>
    <cellStyle name="Gia's 4 5 2" xfId="27092" xr:uid="{EBC25E2A-6FF0-4351-A641-10F11BD80A69}"/>
    <cellStyle name="Gia's 4 5 3" xfId="22949" xr:uid="{0F85A32A-116B-4B4B-A754-6444C4E21154}"/>
    <cellStyle name="Gia's 4 6" xfId="21700" xr:uid="{063B313A-18B2-489E-891F-EC451363FC71}"/>
    <cellStyle name="Gia's 4 7" xfId="21813" xr:uid="{F280B63D-6C5E-492A-A78B-9FBB0151AF67}"/>
    <cellStyle name="Gia's 4 8" xfId="21691" xr:uid="{AD5F952B-08DC-4FDC-AE4D-3E04D37808FE}"/>
    <cellStyle name="Gia's 5" xfId="9190" xr:uid="{00000000-0005-0000-0000-000033240000}"/>
    <cellStyle name="Gia's 5 2" xfId="21320" xr:uid="{00000000-0005-0000-0000-000034240000}"/>
    <cellStyle name="Gia's 5 2 10" xfId="22433" xr:uid="{A4BD2791-3DD2-42BB-BBBB-DDC326D8E2A0}"/>
    <cellStyle name="Gia's 5 2 2" xfId="32682" xr:uid="{184C7AA7-59ED-4421-B65B-3964EB378402}"/>
    <cellStyle name="Gia's 5 2 2 2" xfId="28530" xr:uid="{89EB6142-928C-4ABC-98D2-F38971811949}"/>
    <cellStyle name="Gia's 5 2 2 3" xfId="24387" xr:uid="{E49A9922-FDF8-4CF9-B518-CC610AECC699}"/>
    <cellStyle name="Gia's 5 2 3" xfId="33412" xr:uid="{0653C87B-F7F8-422E-9221-E10CD3016116}"/>
    <cellStyle name="Gia's 5 2 3 2" xfId="29256" xr:uid="{79B27E7B-0B86-4210-AB46-684788FEC315}"/>
    <cellStyle name="Gia's 5 2 3 3" xfId="25111" xr:uid="{9FD2440B-43A7-4428-9AB8-4B6E787271F3}"/>
    <cellStyle name="Gia's 5 2 4" xfId="34119" xr:uid="{72929EC6-FA4E-4ED4-BDD5-A35F7A6864FC}"/>
    <cellStyle name="Gia's 5 2 4 2" xfId="35953" xr:uid="{7E55A123-A58C-4F59-B536-9300DB2A50FE}"/>
    <cellStyle name="Gia's 5 2 4 3" xfId="37237" xr:uid="{5761EC17-5DA1-494C-A2B3-5D8DF962C782}"/>
    <cellStyle name="Gia's 5 2 5" xfId="34726" xr:uid="{70F36F0A-632F-4CDC-A4BD-EFCBE78114AC}"/>
    <cellStyle name="Gia's 5 2 5 2" xfId="29646" xr:uid="{30A5A998-A849-4B3C-910B-D8CC18494CA7}"/>
    <cellStyle name="Gia's 5 2 5 3" xfId="25501" xr:uid="{9098CC56-DE62-4E25-90E8-6FAC97EA2D5E}"/>
    <cellStyle name="Gia's 5 2 6" xfId="30721" xr:uid="{63555993-5C68-468B-AD53-21570E3418A6}"/>
    <cellStyle name="Gia's 5 2 7" xfId="35273" xr:uid="{707F3D43-B42C-41D2-B33E-539175F69266}"/>
    <cellStyle name="Gia's 5 2 8" xfId="26573" xr:uid="{F2A168E1-95A7-4F4E-972C-05FC299979FC}"/>
    <cellStyle name="Gia's 5 2 9" xfId="36357" xr:uid="{08584973-CAEA-4630-A0E1-46C6740152F7}"/>
    <cellStyle name="Gia's 5 3" xfId="31259" xr:uid="{B96F7E29-6374-487A-8C6B-0D3D15007811}"/>
    <cellStyle name="Gia's 5 3 2" xfId="27107" xr:uid="{A8FA0B35-DE8D-4EBF-8774-80F0D2723369}"/>
    <cellStyle name="Gia's 5 3 3" xfId="22964" xr:uid="{CD4D44F5-8C90-4D7A-AFC7-4F088CEA3059}"/>
    <cellStyle name="Gia's 5 4" xfId="31625" xr:uid="{0C31390A-027C-4848-A8AE-0A21CDB7271E}"/>
    <cellStyle name="Gia's 5 4 2" xfId="27473" xr:uid="{A2722A73-1E84-443A-A860-3D65BA2DFE03}"/>
    <cellStyle name="Gia's 5 4 3" xfId="23330" xr:uid="{DD671963-8D98-4EAA-AE22-470FF3D6C47A}"/>
    <cellStyle name="Gia's 5 5" xfId="31245" xr:uid="{D887E746-7498-4C3B-9623-C3DB39E4D930}"/>
    <cellStyle name="Gia's 5 5 2" xfId="27093" xr:uid="{4325E8E6-D55A-4BD8-8856-F5B47863D2B7}"/>
    <cellStyle name="Gia's 5 5 3" xfId="22950" xr:uid="{0AF75184-87A1-44EB-820E-3A67B501B302}"/>
    <cellStyle name="Gia's 5 6" xfId="21701" xr:uid="{656702D1-7F56-4C62-881B-FD8D991BC4FE}"/>
    <cellStyle name="Gia's 5 7" xfId="21812" xr:uid="{AA2ED33D-2F80-4667-A08E-B5BE6624E1C1}"/>
    <cellStyle name="Gia's 5 8" xfId="21690" xr:uid="{55A9F3A0-0DAC-48D4-B655-32128AB1A9BD}"/>
    <cellStyle name="Gia's 6" xfId="9191" xr:uid="{00000000-0005-0000-0000-000035240000}"/>
    <cellStyle name="Gia's 6 2" xfId="21319" xr:uid="{00000000-0005-0000-0000-000036240000}"/>
    <cellStyle name="Gia's 6 2 10" xfId="22432" xr:uid="{096158E3-91AF-4F53-BA5B-9EE57221E204}"/>
    <cellStyle name="Gia's 6 2 2" xfId="32681" xr:uid="{ED75D93C-85F1-459C-B2C2-8D3F2F4B0613}"/>
    <cellStyle name="Gia's 6 2 2 2" xfId="28529" xr:uid="{2CC2A8DD-AB34-47C4-B043-8306E161B659}"/>
    <cellStyle name="Gia's 6 2 2 3" xfId="24386" xr:uid="{A5E28041-E3A1-4FB5-811F-ADCC80BF0909}"/>
    <cellStyle name="Gia's 6 2 3" xfId="33411" xr:uid="{53D76FF1-608B-4915-A00B-74EECB96B6BA}"/>
    <cellStyle name="Gia's 6 2 3 2" xfId="29255" xr:uid="{F1CC81CE-7B7B-4C61-AC07-0EC74C762A33}"/>
    <cellStyle name="Gia's 6 2 3 3" xfId="25110" xr:uid="{B365B7B3-E0A8-4229-BFE8-17AD4231E3FF}"/>
    <cellStyle name="Gia's 6 2 4" xfId="34118" xr:uid="{741329E3-A340-4D80-A925-71DD52F099CB}"/>
    <cellStyle name="Gia's 6 2 4 2" xfId="36059" xr:uid="{D1AE782C-1443-4840-BE58-B85622CE0EBA}"/>
    <cellStyle name="Gia's 6 2 4 3" xfId="37329" xr:uid="{DC44CD68-51B1-478D-B797-248AFB9BBD0F}"/>
    <cellStyle name="Gia's 6 2 5" xfId="34725" xr:uid="{E74979A9-EEA7-4C1B-90C6-955FD2B3900E}"/>
    <cellStyle name="Gia's 6 2 5 2" xfId="29645" xr:uid="{4A01B4A2-F11D-4886-BD24-201A359EA84C}"/>
    <cellStyle name="Gia's 6 2 5 3" xfId="25500" xr:uid="{9513AAD5-F40A-4D24-9E15-76CA422FA8F5}"/>
    <cellStyle name="Gia's 6 2 6" xfId="30720" xr:uid="{78DFF567-52EB-4A27-9E25-B8F308C98497}"/>
    <cellStyle name="Gia's 6 2 7" xfId="35272" xr:uid="{028F0AB8-021C-48E7-855A-F4AF93762588}"/>
    <cellStyle name="Gia's 6 2 8" xfId="26572" xr:uid="{12BB89CF-4C55-4BE1-B513-66BC63306FB8}"/>
    <cellStyle name="Gia's 6 2 9" xfId="36356" xr:uid="{4ED946B0-70D2-48D7-BD44-9C568BB1E2B3}"/>
    <cellStyle name="Gia's 6 3" xfId="31260" xr:uid="{00E01513-5D5E-4D59-B51E-CDC81050FCA2}"/>
    <cellStyle name="Gia's 6 3 2" xfId="27108" xr:uid="{978ADCA5-9385-462B-BC1B-A6FB5F36297B}"/>
    <cellStyle name="Gia's 6 3 3" xfId="22965" xr:uid="{9C18BD04-5A9C-4CC3-A31B-6F0E6615FA1B}"/>
    <cellStyle name="Gia's 6 4" xfId="31624" xr:uid="{6F65D45E-990E-42E3-B936-2F61D478CC71}"/>
    <cellStyle name="Gia's 6 4 2" xfId="27472" xr:uid="{5923AFA6-4CD7-4EEC-B72E-179959326C6B}"/>
    <cellStyle name="Gia's 6 4 3" xfId="23329" xr:uid="{B160A988-BAE6-4978-ADF1-2953601D5403}"/>
    <cellStyle name="Gia's 6 5" xfId="31246" xr:uid="{8A7670ED-82D0-47D0-AADB-C5009EC76132}"/>
    <cellStyle name="Gia's 6 5 2" xfId="27094" xr:uid="{8A61AB22-3EBC-4D54-8AC9-374F9EDA6D3A}"/>
    <cellStyle name="Gia's 6 5 3" xfId="22951" xr:uid="{345F175B-23D3-4E98-B3EA-E5DBA6BC5BB0}"/>
    <cellStyle name="Gia's 6 6" xfId="21702" xr:uid="{98167319-CB53-4B89-AE9A-F45E08D50E9F}"/>
    <cellStyle name="Gia's 6 7" xfId="21811" xr:uid="{BBBF4D83-65A0-4337-A9B9-9537BD0CA9BD}"/>
    <cellStyle name="Gia's 6 8" xfId="21689" xr:uid="{A6726925-A851-4CC6-B544-DB8A718CB210}"/>
    <cellStyle name="Gia's 7" xfId="9192" xr:uid="{00000000-0005-0000-0000-000037240000}"/>
    <cellStyle name="Gia's 7 2" xfId="21318" xr:uid="{00000000-0005-0000-0000-000038240000}"/>
    <cellStyle name="Gia's 7 2 10" xfId="22431" xr:uid="{3D433B37-D5C1-4E3A-AB34-4E5D518C9440}"/>
    <cellStyle name="Gia's 7 2 2" xfId="32680" xr:uid="{ACDDCDAC-7A5E-49AA-8BE0-C44151892398}"/>
    <cellStyle name="Gia's 7 2 2 2" xfId="28528" xr:uid="{A32A282A-C972-4073-885F-28EF85E2D21F}"/>
    <cellStyle name="Gia's 7 2 2 3" xfId="24385" xr:uid="{0F035A59-BE61-4E69-B45E-5751E3CB1F79}"/>
    <cellStyle name="Gia's 7 2 3" xfId="33410" xr:uid="{61227CE6-E838-47D0-9A90-BD7323D5D25C}"/>
    <cellStyle name="Gia's 7 2 3 2" xfId="29254" xr:uid="{8D9EA68D-BEE0-4808-AE7A-972462109C3F}"/>
    <cellStyle name="Gia's 7 2 3 3" xfId="25109" xr:uid="{954AE722-3398-44EC-B98F-D68703F77796}"/>
    <cellStyle name="Gia's 7 2 4" xfId="34117" xr:uid="{B88BEBE3-AFA5-48FA-8655-85F8145B686A}"/>
    <cellStyle name="Gia's 7 2 4 2" xfId="36157" xr:uid="{40E97299-3C15-4770-9EBB-46A6752CF6B0}"/>
    <cellStyle name="Gia's 7 2 4 3" xfId="36640" xr:uid="{EAFB9CF9-0DF4-40F4-AC83-14B3DC42532E}"/>
    <cellStyle name="Gia's 7 2 5" xfId="34724" xr:uid="{7D2C1C3A-391E-4063-AB4A-9B23EBABB2BC}"/>
    <cellStyle name="Gia's 7 2 5 2" xfId="29644" xr:uid="{C1157F59-409D-446D-A92C-38417EB85145}"/>
    <cellStyle name="Gia's 7 2 5 3" xfId="25499" xr:uid="{0F1165ED-325B-4669-B4B9-CCA6F202E8D9}"/>
    <cellStyle name="Gia's 7 2 6" xfId="30719" xr:uid="{00001EE2-44B7-4CA7-85DD-18B40DBA124A}"/>
    <cellStyle name="Gia's 7 2 7" xfId="35271" xr:uid="{44C081A2-7686-4197-A453-46948FA9C419}"/>
    <cellStyle name="Gia's 7 2 8" xfId="26571" xr:uid="{3409072A-C1D8-4FA7-8078-154BE2332C37}"/>
    <cellStyle name="Gia's 7 2 9" xfId="36355" xr:uid="{C68EBFFB-881F-420D-9B0E-C277D1A86489}"/>
    <cellStyle name="Gia's 7 3" xfId="31261" xr:uid="{39A67063-09F6-4E00-BE37-F3ECEABB833A}"/>
    <cellStyle name="Gia's 7 3 2" xfId="27109" xr:uid="{E7C62096-458D-41C6-B43F-E3474292F867}"/>
    <cellStyle name="Gia's 7 3 3" xfId="22966" xr:uid="{144D58AF-0B8D-49ED-BD59-37AB538340ED}"/>
    <cellStyle name="Gia's 7 4" xfId="31623" xr:uid="{F988B86F-05FC-4479-95B3-4213DB83B8A2}"/>
    <cellStyle name="Gia's 7 4 2" xfId="27471" xr:uid="{7F5B88F3-4155-416E-A321-716664609013}"/>
    <cellStyle name="Gia's 7 4 3" xfId="23328" xr:uid="{651963FA-0E69-4261-9F18-7EEDBAFA69EF}"/>
    <cellStyle name="Gia's 7 5" xfId="31247" xr:uid="{A2825E33-3C63-4C54-AF21-E19338A534DC}"/>
    <cellStyle name="Gia's 7 5 2" xfId="27095" xr:uid="{A6059CD9-9CD8-49A8-A011-C9B26CAC769D}"/>
    <cellStyle name="Gia's 7 5 3" xfId="22952" xr:uid="{27AC88D5-20ED-4EB3-9F29-BACC184B1E43}"/>
    <cellStyle name="Gia's 7 6" xfId="21703" xr:uid="{C8B42683-735B-497A-AD2B-2F4259BFA90A}"/>
    <cellStyle name="Gia's 7 7" xfId="21810" xr:uid="{FF085326-C7F4-45FD-88BC-9A0E71CAA2D5}"/>
    <cellStyle name="Gia's 7 8" xfId="21688" xr:uid="{17BEF2FB-4A5E-4A90-993E-B904C7E8A336}"/>
    <cellStyle name="Gia's 8" xfId="9193" xr:uid="{00000000-0005-0000-0000-000039240000}"/>
    <cellStyle name="Gia's 8 2" xfId="21317" xr:uid="{00000000-0005-0000-0000-00003A240000}"/>
    <cellStyle name="Gia's 8 2 10" xfId="22430" xr:uid="{0A6B5968-E09A-4734-BA8D-73EF930124E5}"/>
    <cellStyle name="Gia's 8 2 2" xfId="32679" xr:uid="{F8D2B6A8-7ABA-4BA3-A3C9-079EA8B0BFC4}"/>
    <cellStyle name="Gia's 8 2 2 2" xfId="28527" xr:uid="{67F91CFE-B31F-47C7-8334-E864464519DC}"/>
    <cellStyle name="Gia's 8 2 2 3" xfId="24384" xr:uid="{DB473EC6-CFE6-4611-97FE-BBEA5FA68C2B}"/>
    <cellStyle name="Gia's 8 2 3" xfId="33409" xr:uid="{9D1D6A8F-B7C9-49AF-8BD5-E9550CC1E549}"/>
    <cellStyle name="Gia's 8 2 3 2" xfId="29253" xr:uid="{B7CC1921-36EE-468A-9E53-1A0589C27D7E}"/>
    <cellStyle name="Gia's 8 2 3 3" xfId="25108" xr:uid="{5B9BCC9E-4650-41E9-AFAE-EB833BEA672B}"/>
    <cellStyle name="Gia's 8 2 4" xfId="34116" xr:uid="{218646C9-5DE2-49AB-9E20-F42443C827E1}"/>
    <cellStyle name="Gia's 8 2 4 2" xfId="36248" xr:uid="{A04B3F48-7E2A-43C8-8455-5256581FB49C}"/>
    <cellStyle name="Gia's 8 2 4 3" xfId="36753" xr:uid="{07B0EEC7-7EB8-4436-8428-A65DB2198FDB}"/>
    <cellStyle name="Gia's 8 2 5" xfId="34723" xr:uid="{9B40D776-E680-4034-8633-10C89F398E9E}"/>
    <cellStyle name="Gia's 8 2 5 2" xfId="29643" xr:uid="{9212AA0D-B5EC-4C73-939A-82EE81E0E223}"/>
    <cellStyle name="Gia's 8 2 5 3" xfId="25498" xr:uid="{60F9635E-F19C-4FE8-847D-6B81C5BDE83C}"/>
    <cellStyle name="Gia's 8 2 6" xfId="30718" xr:uid="{571081E5-915C-465D-9DC1-1961790A49E5}"/>
    <cellStyle name="Gia's 8 2 7" xfId="35270" xr:uid="{8541DE56-309A-4030-A1D6-1F8214BCCD8B}"/>
    <cellStyle name="Gia's 8 2 8" xfId="26570" xr:uid="{0C0E78E3-99FD-4BCD-9A6A-F94F141A5F65}"/>
    <cellStyle name="Gia's 8 2 9" xfId="36354" xr:uid="{C209A337-DCC9-420C-B783-3161762B1166}"/>
    <cellStyle name="Gia's 8 3" xfId="31262" xr:uid="{27DAD399-04B2-491C-9814-CAA15D2CF551}"/>
    <cellStyle name="Gia's 8 3 2" xfId="27110" xr:uid="{566042EB-CA31-4F5B-9601-F800D14D2F2A}"/>
    <cellStyle name="Gia's 8 3 3" xfId="22967" xr:uid="{D67C704E-964B-47F4-AAA1-AC7D929524BD}"/>
    <cellStyle name="Gia's 8 4" xfId="31622" xr:uid="{67F1BDA7-D3EA-4286-8FD4-B7536CA032A8}"/>
    <cellStyle name="Gia's 8 4 2" xfId="27470" xr:uid="{9058485A-8FB9-4E47-BEC9-DE96FFE23344}"/>
    <cellStyle name="Gia's 8 4 3" xfId="23327" xr:uid="{5AE5173B-E0B6-4B0C-AB8D-BB8F2883E70E}"/>
    <cellStyle name="Gia's 8 5" xfId="31248" xr:uid="{C2CF0675-2EED-41A6-96A5-794A1E0E172F}"/>
    <cellStyle name="Gia's 8 5 2" xfId="27096" xr:uid="{FD737B8D-2F2F-4443-9AC6-F28BB98C6982}"/>
    <cellStyle name="Gia's 8 5 3" xfId="22953" xr:uid="{D8281B82-3423-4A9C-9398-20D15E816E02}"/>
    <cellStyle name="Gia's 8 6" xfId="21704" xr:uid="{0B9C6B41-4E7C-4F54-B058-7F4F0B110686}"/>
    <cellStyle name="Gia's 8 7" xfId="21809" xr:uid="{FCD18CDB-0CAF-415C-9C9A-7450AB8F838C}"/>
    <cellStyle name="Gia's 8 8" xfId="21687" xr:uid="{1BC28D68-BA58-42ED-B3AD-81E8AFA013C2}"/>
    <cellStyle name="Gia's 9" xfId="9194" xr:uid="{00000000-0005-0000-0000-00003B240000}"/>
    <cellStyle name="Gia's 9 2" xfId="21316" xr:uid="{00000000-0005-0000-0000-00003C240000}"/>
    <cellStyle name="Gia's 9 2 10" xfId="22429" xr:uid="{223B47F9-600A-467A-AFE5-EC67B1F07AB9}"/>
    <cellStyle name="Gia's 9 2 2" xfId="32678" xr:uid="{13753133-469D-4818-97FE-854ECF28B8C6}"/>
    <cellStyle name="Gia's 9 2 2 2" xfId="28526" xr:uid="{3517CCA3-A694-41DA-8C3B-275EB72DF545}"/>
    <cellStyle name="Gia's 9 2 2 3" xfId="24383" xr:uid="{032CF1FE-1A18-4903-931C-78FC7AFE699B}"/>
    <cellStyle name="Gia's 9 2 3" xfId="33408" xr:uid="{599D6EAE-F3C3-4F6A-B554-560CB3F444D0}"/>
    <cellStyle name="Gia's 9 2 3 2" xfId="29252" xr:uid="{FBC70255-1314-420D-860A-D69203514DBA}"/>
    <cellStyle name="Gia's 9 2 3 3" xfId="25107" xr:uid="{42046A83-2CBD-4BCB-BF6B-18C14F947A13}"/>
    <cellStyle name="Gia's 9 2 4" xfId="34115" xr:uid="{C3EE85AB-3B36-4A74-A779-D5188709544F}"/>
    <cellStyle name="Gia's 9 2 4 2" xfId="35556" xr:uid="{34217BFA-CEAD-45F1-837A-751A151D63AE}"/>
    <cellStyle name="Gia's 9 2 4 3" xfId="36556" xr:uid="{36F0A536-2ACB-4823-9120-0E9F3ACA39D0}"/>
    <cellStyle name="Gia's 9 2 5" xfId="34722" xr:uid="{C311FE21-7E05-4891-B97A-BC089A963556}"/>
    <cellStyle name="Gia's 9 2 5 2" xfId="29642" xr:uid="{05A700AD-7AD3-4EA5-B98C-DBFAE32AA432}"/>
    <cellStyle name="Gia's 9 2 5 3" xfId="25497" xr:uid="{60928D90-464C-4C0C-863F-32F67404CBB2}"/>
    <cellStyle name="Gia's 9 2 6" xfId="30717" xr:uid="{5928F7CD-345B-432E-B91B-B78C652FC79A}"/>
    <cellStyle name="Gia's 9 2 7" xfId="35269" xr:uid="{BDF8C7E6-F14E-467E-8F4D-45FED697663C}"/>
    <cellStyle name="Gia's 9 2 8" xfId="26569" xr:uid="{84DF0278-3834-41BC-9175-B865A9FA4E4B}"/>
    <cellStyle name="Gia's 9 2 9" xfId="36353" xr:uid="{6356DB07-0004-4D4D-B4EA-2BFAB4DCCF04}"/>
    <cellStyle name="Gia's 9 3" xfId="31263" xr:uid="{AD7CBEC0-70B3-40EA-9BFF-910C7CEBC72F}"/>
    <cellStyle name="Gia's 9 3 2" xfId="27111" xr:uid="{9E73BD67-AEAF-4A27-BB67-3021800F7983}"/>
    <cellStyle name="Gia's 9 3 3" xfId="22968" xr:uid="{A634D340-F3CE-44D1-AFDB-7FEA266C40F2}"/>
    <cellStyle name="Gia's 9 4" xfId="31621" xr:uid="{C36FB48C-2AB4-451C-853C-74BC65E48371}"/>
    <cellStyle name="Gia's 9 4 2" xfId="27469" xr:uid="{0ADB7D7C-E82D-4DC2-B1D0-A9052A216609}"/>
    <cellStyle name="Gia's 9 4 3" xfId="23326" xr:uid="{E33DE8D2-6813-480B-8496-547AAC0C5E1E}"/>
    <cellStyle name="Gia's 9 5" xfId="31249" xr:uid="{5C9E489A-ADE8-4300-9F31-A53795FE2329}"/>
    <cellStyle name="Gia's 9 5 2" xfId="27097" xr:uid="{73BC916E-265D-40D5-A082-A67B98762F9E}"/>
    <cellStyle name="Gia's 9 5 3" xfId="22954" xr:uid="{EB2CBC64-279E-4D7C-8B5A-4030B237BF9E}"/>
    <cellStyle name="Gia's 9 6" xfId="21705" xr:uid="{F1A43A9A-32AE-46EC-AF6C-55D852061C8C}"/>
    <cellStyle name="Gia's 9 7" xfId="21808" xr:uid="{21A3086C-8A28-48FC-8BA2-133DD282B07C}"/>
    <cellStyle name="Gia's 9 8" xfId="21686" xr:uid="{7C2C7DB7-D94A-4C7A-BE05-6572FA20EEF9}"/>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greyed 2 10" xfId="22428" xr:uid="{634E40F6-ED76-4908-ACD5-56F3FD066449}"/>
    <cellStyle name="greyed 2 2" xfId="32677" xr:uid="{8F40A036-CB18-4B39-BAFF-8D7915CA5971}"/>
    <cellStyle name="greyed 2 2 2" xfId="28525" xr:uid="{A0C636B8-D729-4F4E-92D1-8A5E285E6531}"/>
    <cellStyle name="greyed 2 2 3" xfId="24382" xr:uid="{58344930-EFA8-47B7-BFBE-1A3FD4102F2B}"/>
    <cellStyle name="greyed 2 3" xfId="33407" xr:uid="{64BC2B95-00D8-4B86-BBDB-E67F5220A28A}"/>
    <cellStyle name="greyed 2 3 2" xfId="29251" xr:uid="{46CBAC81-9A9E-46B3-BC32-DE169CE73D02}"/>
    <cellStyle name="greyed 2 3 3" xfId="25106" xr:uid="{C2C8CD75-60FD-4B75-9673-2AE0478921D3}"/>
    <cellStyle name="greyed 2 4" xfId="34114" xr:uid="{5F70FE32-33BA-402C-9C4D-6427C659A649}"/>
    <cellStyle name="greyed 2 4 2" xfId="35669" xr:uid="{50FAF3DD-8D05-4AA0-8BEF-B239A2DD086E}"/>
    <cellStyle name="greyed 2 4 3" xfId="36873" xr:uid="{9B9EA298-8A2F-4575-A2D6-FFE4E9F8EF67}"/>
    <cellStyle name="greyed 2 5" xfId="34721" xr:uid="{B239C903-374A-49ED-B415-F71344A560CE}"/>
    <cellStyle name="greyed 2 5 2" xfId="29641" xr:uid="{9893393F-1847-497E-8C36-9EAF125CEAEF}"/>
    <cellStyle name="greyed 2 5 3" xfId="25496" xr:uid="{2D2C6EA6-6F3B-4E70-9EEA-B85CD449455A}"/>
    <cellStyle name="greyed 2 6" xfId="30716" xr:uid="{A514E4A9-E6E3-4EC0-A8C0-9FF9EB0A278D}"/>
    <cellStyle name="greyed 2 7" xfId="35268" xr:uid="{9E9B6117-28E7-4956-B91F-07C41913953F}"/>
    <cellStyle name="greyed 2 8" xfId="26568" xr:uid="{E40F1F56-DCF0-4263-B5CF-390E7053C1C1}"/>
    <cellStyle name="greyed 2 9" xfId="36352" xr:uid="{79CC9122-0D55-4595-8C2C-019F522436BA}"/>
    <cellStyle name="greyed 3" xfId="31264" xr:uid="{D8D4C761-F646-44CF-9384-9E28B0A2749F}"/>
    <cellStyle name="greyed 3 2" xfId="27112" xr:uid="{FB56A4B1-35F4-4671-93CE-D6CA7C1A83C6}"/>
    <cellStyle name="greyed 3 3" xfId="22969" xr:uid="{043C6EE4-D371-4597-BF10-DF509EC82DB8}"/>
    <cellStyle name="greyed 4" xfId="31620" xr:uid="{ED757873-60B8-4E72-A868-987809225077}"/>
    <cellStyle name="greyed 4 2" xfId="27468" xr:uid="{216240CF-B82A-43A9-937A-4F2A2284983F}"/>
    <cellStyle name="greyed 4 3" xfId="23325" xr:uid="{26EF53BC-5923-4A5D-A80B-CCE5A5EF050F}"/>
    <cellStyle name="greyed 5" xfId="31250" xr:uid="{15DDA242-F5C0-403B-9039-32F7A1CC6582}"/>
    <cellStyle name="greyed 5 2" xfId="27098" xr:uid="{8729068F-B38A-45F1-9E95-AB3C167D4DDF}"/>
    <cellStyle name="greyed 5 3" xfId="22955" xr:uid="{A22BA22B-A7A0-4612-A19A-508823EA2BBE}"/>
    <cellStyle name="greyed 6" xfId="21706" xr:uid="{E9FE8B28-F455-4519-88CA-AEA6347555EF}"/>
    <cellStyle name="greyed 7" xfId="21807" xr:uid="{978DBEA5-92EE-4B3C-B6F6-10D08337826C}"/>
    <cellStyle name="greyed 8" xfId="21685" xr:uid="{4DAB0520-88ED-4C46-B67A-0DD467DEBF1F}"/>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10" xfId="21684" xr:uid="{EB6EDA75-B4E1-4FF4-9CEA-B53FD9E0DE19}"/>
    <cellStyle name="Header2 2" xfId="9226" xr:uid="{00000000-0005-0000-0000-00005D240000}"/>
    <cellStyle name="Header2 2 2" xfId="21313" xr:uid="{00000000-0005-0000-0000-00005E240000}"/>
    <cellStyle name="Header2 2 2 10" xfId="36350" xr:uid="{20845F03-0608-4E19-9C45-52EE94EF3677}"/>
    <cellStyle name="Header2 2 2 11" xfId="22426" xr:uid="{19554427-ECB8-48E6-888A-D7FCDE3F243E}"/>
    <cellStyle name="Header2 2 2 2" xfId="32675" xr:uid="{395B1717-B8C4-4771-808E-5BA661F4CD2D}"/>
    <cellStyle name="Header2 2 2 2 2" xfId="28523" xr:uid="{87E5FEBE-8CF9-4650-86EA-2ACC42DBFE4E}"/>
    <cellStyle name="Header2 2 2 2 3" xfId="24380" xr:uid="{E50561C5-A765-41BA-8229-CC66300AF6DB}"/>
    <cellStyle name="Header2 2 2 3" xfId="33405" xr:uid="{83CB9A33-4C1B-4B5A-BC1B-8252DF840014}"/>
    <cellStyle name="Header2 2 2 3 2" xfId="29249" xr:uid="{FE4E031B-2AB6-4A55-B2E3-FA598924D2C5}"/>
    <cellStyle name="Header2 2 2 3 3" xfId="25104" xr:uid="{408B6D3C-5F2D-4CF7-8E1D-A9568991DD64}"/>
    <cellStyle name="Header2 2 2 4" xfId="34112" xr:uid="{AEEF786D-4949-4EAF-8D02-25C1F8A9DA60}"/>
    <cellStyle name="Header2 2 2 4 2" xfId="35789" xr:uid="{E81F7928-7B7A-4F5A-9A98-D979F6379362}"/>
    <cellStyle name="Header2 2 2 4 3" xfId="36833" xr:uid="{B3362020-7177-44F1-8CAF-CE5BE5207F74}"/>
    <cellStyle name="Header2 2 2 5" xfId="34719" xr:uid="{8D9A924D-CC88-40CB-A36E-FD0F070065BF}"/>
    <cellStyle name="Header2 2 2 5 2" xfId="29639" xr:uid="{AD77BC02-8388-4D15-9728-132F455F912B}"/>
    <cellStyle name="Header2 2 2 5 3" xfId="25494" xr:uid="{19BDD0B8-7822-4042-9FCC-30C953A69115}"/>
    <cellStyle name="Header2 2 2 6" xfId="34818" xr:uid="{85FC9F61-DBCB-4ECC-B0F2-FE6BEC5D1806}"/>
    <cellStyle name="Header2 2 2 6 2" xfId="29738" xr:uid="{367BF109-FC54-4F67-8A65-1BA1771A3A59}"/>
    <cellStyle name="Header2 2 2 6 3" xfId="25593" xr:uid="{FC524EF0-9A3F-4A4C-9DD1-835AAF22EAAE}"/>
    <cellStyle name="Header2 2 2 7" xfId="30714" xr:uid="{098482B3-E856-4ED3-A4D8-5C802CB7373C}"/>
    <cellStyle name="Header2 2 2 8" xfId="35266" xr:uid="{FE409967-AC81-4E97-ADE6-8794BD2B3963}"/>
    <cellStyle name="Header2 2 2 9" xfId="26566" xr:uid="{E36C67F6-2550-4B1E-A466-C964A12A2F1A}"/>
    <cellStyle name="Header2 2 3" xfId="31266" xr:uid="{25D5F8B5-7591-4572-BA93-1E9D65642110}"/>
    <cellStyle name="Header2 2 3 2" xfId="27114" xr:uid="{9B8A8A15-C35E-4BD0-9F4A-CF8959E4F508}"/>
    <cellStyle name="Header2 2 3 3" xfId="22971" xr:uid="{2FDBB8D8-6322-401A-A7F8-3C2C0724E5CA}"/>
    <cellStyle name="Header2 2 4" xfId="31618" xr:uid="{8EDC9231-8379-4565-9D2E-7957EEFD499B}"/>
    <cellStyle name="Header2 2 4 2" xfId="27466" xr:uid="{57D55FBD-19C0-4BEB-ABA3-5B316F3CEEC9}"/>
    <cellStyle name="Header2 2 4 3" xfId="23323" xr:uid="{B242DAC2-64BE-45F8-A891-ED10F5E8CA06}"/>
    <cellStyle name="Header2 2 5" xfId="31252" xr:uid="{39411986-946D-429B-BFB1-003A499C4694}"/>
    <cellStyle name="Header2 2 5 2" xfId="27100" xr:uid="{75E11134-456E-452F-A1FB-2D3CA75055FC}"/>
    <cellStyle name="Header2 2 5 3" xfId="22957" xr:uid="{09684B10-61F3-405B-A734-4497B44FECB1}"/>
    <cellStyle name="Header2 2 6" xfId="21708" xr:uid="{3B59C9F6-7EBA-4A96-8628-4C429835CB82}"/>
    <cellStyle name="Header2 2 7" xfId="21805" xr:uid="{4F19FF44-BFCF-4D48-963B-9BDD106E7A2D}"/>
    <cellStyle name="Header2 2 8" xfId="21683" xr:uid="{CB9142CC-E915-48C6-A0CE-6365F068D6C7}"/>
    <cellStyle name="Header2 3" xfId="9227" xr:uid="{00000000-0005-0000-0000-00005F240000}"/>
    <cellStyle name="Header2 3 2" xfId="21312" xr:uid="{00000000-0005-0000-0000-000060240000}"/>
    <cellStyle name="Header2 3 2 10" xfId="36349" xr:uid="{112E57CD-915B-4634-A798-28EB24F4FC69}"/>
    <cellStyle name="Header2 3 2 11" xfId="22425" xr:uid="{4EC442ED-C265-4F2B-A165-348CF6271EF8}"/>
    <cellStyle name="Header2 3 2 2" xfId="32674" xr:uid="{F933FECE-5209-462A-84EE-0444D5865F65}"/>
    <cellStyle name="Header2 3 2 2 2" xfId="28522" xr:uid="{687E985C-A066-475C-9C1B-E66FC1892BF9}"/>
    <cellStyle name="Header2 3 2 2 3" xfId="24379" xr:uid="{2B7FCB6B-690C-442F-AD22-C2236AFF2436}"/>
    <cellStyle name="Header2 3 2 3" xfId="33404" xr:uid="{3472FCF1-D74D-4CB1-9043-6DC9A28CE596}"/>
    <cellStyle name="Header2 3 2 3 2" xfId="29248" xr:uid="{02E07CED-D8B0-4ACB-84D9-61C1F67C6809}"/>
    <cellStyle name="Header2 3 2 3 3" xfId="25103" xr:uid="{42C91BFF-37B0-4065-AFF7-031FA2233C45}"/>
    <cellStyle name="Header2 3 2 4" xfId="34111" xr:uid="{6B530E15-8DC8-4A68-B149-5F53E2B825D7}"/>
    <cellStyle name="Header2 3 2 4 2" xfId="29369" xr:uid="{706802BE-32C0-400E-97A8-45EECBE5BCFA}"/>
    <cellStyle name="Header2 3 2 4 3" xfId="25225" xr:uid="{68046EA7-D2AA-4CE7-8B01-891313DF85FC}"/>
    <cellStyle name="Header2 3 2 5" xfId="34718" xr:uid="{402BFB18-C19E-4172-83BF-DB121CA06254}"/>
    <cellStyle name="Header2 3 2 5 2" xfId="29638" xr:uid="{56F41A30-19C9-46CC-812C-64E9D51EF80C}"/>
    <cellStyle name="Header2 3 2 5 3" xfId="25493" xr:uid="{0FEED1B9-B691-4629-A688-895BA189DE5E}"/>
    <cellStyle name="Header2 3 2 6" xfId="34817" xr:uid="{E6BABFD1-C087-43D6-8185-8FC93F11F399}"/>
    <cellStyle name="Header2 3 2 6 2" xfId="29737" xr:uid="{075FF7E2-B628-42F3-89CE-1B06499DB0AC}"/>
    <cellStyle name="Header2 3 2 6 3" xfId="25592" xr:uid="{D99AA9A3-97AF-4A46-B7ED-71F060F4422D}"/>
    <cellStyle name="Header2 3 2 7" xfId="30713" xr:uid="{50DAACC9-36AF-4E45-BF19-CA7ED3FB6519}"/>
    <cellStyle name="Header2 3 2 8" xfId="35265" xr:uid="{A54B8201-E35B-4567-B030-D38CEF71E47A}"/>
    <cellStyle name="Header2 3 2 9" xfId="26565" xr:uid="{89765DC6-6CF9-4095-B1E8-0A25C668597E}"/>
    <cellStyle name="Header2 3 3" xfId="31267" xr:uid="{D66AB049-D8F0-4705-8E10-18C278AEC553}"/>
    <cellStyle name="Header2 3 3 2" xfId="27115" xr:uid="{980DC0D9-3EDA-4F9A-A32C-8FDF0FE0C5BE}"/>
    <cellStyle name="Header2 3 3 3" xfId="22972" xr:uid="{E37549D5-5446-49B9-9438-6D74B0970093}"/>
    <cellStyle name="Header2 3 4" xfId="31617" xr:uid="{342534B7-D8A3-4043-AEAA-AE1A4C536589}"/>
    <cellStyle name="Header2 3 4 2" xfId="27465" xr:uid="{D205ADCC-36C0-4E47-9F7B-580C54694F77}"/>
    <cellStyle name="Header2 3 4 3" xfId="23322" xr:uid="{42D48347-5EAF-4718-8832-21B20356C2D4}"/>
    <cellStyle name="Header2 3 5" xfId="31253" xr:uid="{F3684861-EBDC-41A5-86CE-25A0C024C2AB}"/>
    <cellStyle name="Header2 3 5 2" xfId="27101" xr:uid="{8A093867-6C73-406E-8DD8-74C69D52AC89}"/>
    <cellStyle name="Header2 3 5 3" xfId="22958" xr:uid="{8DB7FF45-175F-4DD0-8109-E0D71B70F985}"/>
    <cellStyle name="Header2 3 6" xfId="21709" xr:uid="{88A0095D-0C58-4FFE-A0AF-97F756E148C7}"/>
    <cellStyle name="Header2 3 7" xfId="21804" xr:uid="{88EB2ABE-D00B-4408-95FD-3FBCD099ABC9}"/>
    <cellStyle name="Header2 3 8" xfId="21682" xr:uid="{3B3C69AA-2066-48F9-9288-83FCF2FA3A60}"/>
    <cellStyle name="Header2 4" xfId="21314" xr:uid="{00000000-0005-0000-0000-000061240000}"/>
    <cellStyle name="Header2 4 10" xfId="36351" xr:uid="{D55B6316-16F4-4D0F-B887-5E80815E12F8}"/>
    <cellStyle name="Header2 4 11" xfId="22427" xr:uid="{8B7B614C-6EE4-4F52-9D1B-E568F608068A}"/>
    <cellStyle name="Header2 4 2" xfId="32676" xr:uid="{9058DE20-47C1-4F71-B556-B04A391AD41E}"/>
    <cellStyle name="Header2 4 2 2" xfId="28524" xr:uid="{3A089000-AE5A-4C22-8363-39204515B190}"/>
    <cellStyle name="Header2 4 2 3" xfId="24381" xr:uid="{5BB2027A-00C4-41F2-9289-F7BC5A508850}"/>
    <cellStyle name="Header2 4 3" xfId="33406" xr:uid="{23FA06D9-63AD-4B84-BA81-494C97D79D94}"/>
    <cellStyle name="Header2 4 3 2" xfId="29250" xr:uid="{A127D719-A009-4FE9-AA76-FC15564CC4A5}"/>
    <cellStyle name="Header2 4 3 3" xfId="25105" xr:uid="{845113DB-1DD1-4A46-96AF-4030D0CCEDFD}"/>
    <cellStyle name="Header2 4 4" xfId="34113" xr:uid="{64927376-E900-42B2-8D89-D4256ED18037}"/>
    <cellStyle name="Header2 4 4 2" xfId="35472" xr:uid="{875F315D-03D9-4DA2-8B7B-8579B1909D6D}"/>
    <cellStyle name="Header2 4 4 3" xfId="25226" xr:uid="{44ABEF09-97EA-4828-9861-D0FB80F2AB19}"/>
    <cellStyle name="Header2 4 5" xfId="34720" xr:uid="{32B45BFD-6D78-4EEF-A3F7-5D3C5A0BB751}"/>
    <cellStyle name="Header2 4 5 2" xfId="29640" xr:uid="{16F0CF69-B6BA-49C6-9D61-DAFA181F20D2}"/>
    <cellStyle name="Header2 4 5 3" xfId="25495" xr:uid="{5C7E2AB4-5C8B-42E4-892B-543EE87FE06A}"/>
    <cellStyle name="Header2 4 6" xfId="34819" xr:uid="{5F27834F-F934-4856-9C16-637C320CF063}"/>
    <cellStyle name="Header2 4 6 2" xfId="29739" xr:uid="{842501D9-A05F-49C2-9F54-28DD6084C197}"/>
    <cellStyle name="Header2 4 6 3" xfId="25594" xr:uid="{E9D17BDD-DD5E-4999-8230-B7D2D95F2C21}"/>
    <cellStyle name="Header2 4 7" xfId="30715" xr:uid="{84A1428C-4561-498A-9521-7D2E9F740C0D}"/>
    <cellStyle name="Header2 4 8" xfId="35267" xr:uid="{AE7B8D4D-50A6-41A5-ADB7-F126C1A85CDC}"/>
    <cellStyle name="Header2 4 9" xfId="26567" xr:uid="{C280E230-ADB4-408D-913A-962608ABC35A}"/>
    <cellStyle name="Header2 5" xfId="31265" xr:uid="{F8DB5117-179D-438F-9C61-94FD5B75CEA7}"/>
    <cellStyle name="Header2 5 2" xfId="27113" xr:uid="{48D2CD52-5839-402E-85F8-DB9668FEAEA4}"/>
    <cellStyle name="Header2 5 3" xfId="22970" xr:uid="{D3E3B12D-EB88-4D88-87EC-9B40709060AF}"/>
    <cellStyle name="Header2 6" xfId="31619" xr:uid="{BC718533-35CD-4C74-BBCF-D05A3E7222B5}"/>
    <cellStyle name="Header2 6 2" xfId="27467" xr:uid="{26834490-25BE-4A23-9639-0852A4F4005F}"/>
    <cellStyle name="Header2 6 3" xfId="23324" xr:uid="{0697AB3B-0E88-4815-9370-27CFF0228A7D}"/>
    <cellStyle name="Header2 7" xfId="31251" xr:uid="{FDC3F8AD-8946-436A-8BE1-CDCDD7764E25}"/>
    <cellStyle name="Header2 7 2" xfId="27099" xr:uid="{7CBD791F-E197-4DE4-A261-9303B2DDFC3D}"/>
    <cellStyle name="Header2 7 3" xfId="22956" xr:uid="{183C825E-E1F5-487D-88E8-083456C3A844}"/>
    <cellStyle name="Header2 8" xfId="21707" xr:uid="{F79D661A-49FF-451B-99C3-B1D90EFC25C9}"/>
    <cellStyle name="Header2 9" xfId="21806" xr:uid="{F1B5A615-CE48-4E43-84EE-B299E4C661A8}"/>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eadingTable 2 10" xfId="22424" xr:uid="{DE3B02AB-8EEF-4203-91D1-A4ED1510A861}"/>
    <cellStyle name="HeadingTable 2 2" xfId="32673" xr:uid="{13250487-2BF6-4BA7-8BEF-2C33500DE07D}"/>
    <cellStyle name="HeadingTable 2 2 2" xfId="28521" xr:uid="{6E751866-7D34-4107-B718-6EC42323AB23}"/>
    <cellStyle name="HeadingTable 2 2 3" xfId="24378" xr:uid="{57C8D7CD-9D4E-434D-9925-76E52BF14E8B}"/>
    <cellStyle name="HeadingTable 2 3" xfId="33403" xr:uid="{9966A009-AE92-45EB-8F51-42EEFDFC7A33}"/>
    <cellStyle name="HeadingTable 2 3 2" xfId="29247" xr:uid="{98C27FAD-27FC-4FC5-A2CE-D7EF7D366E3A}"/>
    <cellStyle name="HeadingTable 2 3 3" xfId="25102" xr:uid="{D911B939-3616-4041-B5BC-AEB7BE2B2E53}"/>
    <cellStyle name="HeadingTable 2 4" xfId="34110" xr:uid="{C30E5D22-BB8E-4628-8E70-178F4938B64B}"/>
    <cellStyle name="HeadingTable 2 4 2" xfId="35749" xr:uid="{C2CB31A6-E1D9-4101-A553-E05A40A49A6D}"/>
    <cellStyle name="HeadingTable 2 4 3" xfId="36414" xr:uid="{DF0819A5-C4A8-4D70-A4E1-9D4B38F0E54B}"/>
    <cellStyle name="HeadingTable 2 5" xfId="34717" xr:uid="{F1AE9339-5FB0-472C-A06B-95AD4D395762}"/>
    <cellStyle name="HeadingTable 2 5 2" xfId="29637" xr:uid="{91B5C864-765B-48DB-888A-1233BC1113C0}"/>
    <cellStyle name="HeadingTable 2 5 3" xfId="25492" xr:uid="{AE98374B-D7F9-45C1-B6DF-04C9CB8AEABC}"/>
    <cellStyle name="HeadingTable 2 6" xfId="30712" xr:uid="{5AA8DCD4-F437-4805-94FA-EC39A42BD618}"/>
    <cellStyle name="HeadingTable 2 7" xfId="35264" xr:uid="{DE6DA390-662E-44E1-9EBC-CF0ADA065778}"/>
    <cellStyle name="HeadingTable 2 8" xfId="26564" xr:uid="{B9675143-0564-411E-98EB-187E832B33A4}"/>
    <cellStyle name="HeadingTable 2 9" xfId="36348" xr:uid="{67689D54-0CF1-49FA-B7EB-244BCBF3E3AE}"/>
    <cellStyle name="HeadingTable 3" xfId="31335" xr:uid="{1D21F9C9-6883-436A-AE55-EC0D5C541C65}"/>
    <cellStyle name="HeadingTable 3 2" xfId="27183" xr:uid="{3A1AB98C-55AB-4442-B152-89040B3D9A45}"/>
    <cellStyle name="HeadingTable 3 3" xfId="23040" xr:uid="{95E3593F-9CD8-4639-87DC-337539B0CC4E}"/>
    <cellStyle name="HeadingTable 4" xfId="31561" xr:uid="{34A501D9-A2FC-4F90-BED7-4DC0EDE7D605}"/>
    <cellStyle name="HeadingTable 4 2" xfId="27409" xr:uid="{7FC2ECC2-F077-4B88-AA3B-7EDD67E8ABC0}"/>
    <cellStyle name="HeadingTable 4 3" xfId="23266" xr:uid="{986E6AF2-AA20-486C-A179-7CAE7B3044E2}"/>
    <cellStyle name="HeadingTable 5" xfId="31268" xr:uid="{21458E08-0D3D-43A1-91F5-744C3BBF0FF3}"/>
    <cellStyle name="HeadingTable 5 2" xfId="27116" xr:uid="{F797D512-4A77-4457-B500-67C9E3A32522}"/>
    <cellStyle name="HeadingTable 5 3" xfId="22973" xr:uid="{16B5D23E-D819-4D31-888A-3C8468F51BF4}"/>
    <cellStyle name="HeadingTable 6" xfId="21710" xr:uid="{AA2B9364-CD0C-4444-932D-5D0B389654FC}"/>
    <cellStyle name="HeadingTable 7" xfId="21803" xr:uid="{F7819506-3722-4B3D-A089-AAA417B85F4D}"/>
    <cellStyle name="HeadingTable 8" xfId="21681" xr:uid="{0FC11234-FF5B-434F-9C02-9454D6310CD2}"/>
    <cellStyle name="highlightExposure" xfId="9323" xr:uid="{00000000-0005-0000-0000-0000C2240000}"/>
    <cellStyle name="highlightExposure 2" xfId="21310" xr:uid="{00000000-0005-0000-0000-0000C3240000}"/>
    <cellStyle name="highlightExposure 2 10" xfId="22423" xr:uid="{C1DED082-97B4-4AF7-B9AC-3C54D8AAF3D7}"/>
    <cellStyle name="highlightExposure 2 2" xfId="32672" xr:uid="{3D2EDF04-879B-47B0-A1FD-7870123D6A5C}"/>
    <cellStyle name="highlightExposure 2 2 2" xfId="28520" xr:uid="{3F50CE2D-D5FC-45D7-915A-B7855185DB83}"/>
    <cellStyle name="highlightExposure 2 2 3" xfId="24377" xr:uid="{DA76DC5C-99B1-427C-8F64-8EE03903E87D}"/>
    <cellStyle name="highlightExposure 2 3" xfId="33402" xr:uid="{A38A4CA5-EF83-4659-ADA5-BC284D14F596}"/>
    <cellStyle name="highlightExposure 2 3 2" xfId="29246" xr:uid="{080CF4A5-A675-476F-8220-197EC36E8AFD}"/>
    <cellStyle name="highlightExposure 2 3 3" xfId="25101" xr:uid="{F3222944-219A-4317-BB34-28D6E86D6270}"/>
    <cellStyle name="highlightExposure 2 4" xfId="34109" xr:uid="{946E2C6F-254B-4FB7-B4C5-9808A793A2CC}"/>
    <cellStyle name="highlightExposure 2 4 2" xfId="29368" xr:uid="{92536EDD-3372-4CE9-A230-8A4271A5347A}"/>
    <cellStyle name="highlightExposure 2 4 3" xfId="36933" xr:uid="{B8FC09F0-4E8D-49C5-BA8F-CBA4815D2CF8}"/>
    <cellStyle name="highlightExposure 2 5" xfId="34716" xr:uid="{1708B85B-A76C-467F-B8F7-89A89015F48D}"/>
    <cellStyle name="highlightExposure 2 5 2" xfId="29636" xr:uid="{229058F0-8F38-4EA1-9784-73E6D913CF0C}"/>
    <cellStyle name="highlightExposure 2 5 3" xfId="25491" xr:uid="{3F63EAF9-F019-4971-BF82-4FA1B90F2E74}"/>
    <cellStyle name="highlightExposure 2 6" xfId="30711" xr:uid="{4080AB06-903E-4494-BFB8-77E64AAAC67F}"/>
    <cellStyle name="highlightExposure 2 7" xfId="35263" xr:uid="{06564CCB-E72A-4D04-A104-29D8E4F7976D}"/>
    <cellStyle name="highlightExposure 2 8" xfId="26563" xr:uid="{0C0B8A41-4FF1-440E-A2F8-55A6D5544375}"/>
    <cellStyle name="highlightExposure 2 9" xfId="36347" xr:uid="{5988CC56-C171-4B69-A853-AC988ACD5E20}"/>
    <cellStyle name="highlightExposure 3" xfId="31336" xr:uid="{D5ED20E0-1907-4EED-A655-7D2D0070F349}"/>
    <cellStyle name="highlightExposure 3 2" xfId="27184" xr:uid="{9673F43B-F747-47EC-96CB-F27476A97ACB}"/>
    <cellStyle name="highlightExposure 3 3" xfId="23041" xr:uid="{44593A3C-FE37-47DD-819D-87DB18B2CD4D}"/>
    <cellStyle name="highlightExposure 4" xfId="31560" xr:uid="{6460B48E-70BD-4A0A-A121-C9517DAD1682}"/>
    <cellStyle name="highlightExposure 4 2" xfId="27408" xr:uid="{DDCE54DF-71E7-4BF1-9442-FF56B74EB02B}"/>
    <cellStyle name="highlightExposure 4 3" xfId="23265" xr:uid="{D75786B4-F976-4977-895D-A49EE7C14FB4}"/>
    <cellStyle name="highlightExposure 5" xfId="31269" xr:uid="{4F1369CF-54FB-4BFF-A8BE-FD7F814E2F53}"/>
    <cellStyle name="highlightExposure 5 2" xfId="27117" xr:uid="{C3D26248-59E8-4AF2-92C7-5830604B039C}"/>
    <cellStyle name="highlightExposure 5 3" xfId="22974" xr:uid="{CF0DEE63-2763-4A57-94D6-9115BEEDD3D1}"/>
    <cellStyle name="highlightExposure 6" xfId="21711" xr:uid="{E32F7C3F-602A-439E-883F-5F9DEE997343}"/>
    <cellStyle name="highlightExposure 7" xfId="21802" xr:uid="{160760E2-71E3-4B6A-BBAD-09CFF18DD5F0}"/>
    <cellStyle name="highlightExposure 8" xfId="21680" xr:uid="{129C0DC3-F0E8-4FD2-821B-D620F34BE28B}"/>
    <cellStyle name="highlightPercentage" xfId="9324" xr:uid="{00000000-0005-0000-0000-0000C4240000}"/>
    <cellStyle name="highlightPercentage 2" xfId="21309" xr:uid="{00000000-0005-0000-0000-0000C5240000}"/>
    <cellStyle name="highlightPercentage 2 10" xfId="22422" xr:uid="{45E8F7A4-07D2-40BF-8B08-05ECA79B2840}"/>
    <cellStyle name="highlightPercentage 2 2" xfId="32671" xr:uid="{C91D4179-7388-4222-9D70-86EEBF6019FC}"/>
    <cellStyle name="highlightPercentage 2 2 2" xfId="28519" xr:uid="{0339B2DA-1F2B-4923-85EA-DAE759DA4CEA}"/>
    <cellStyle name="highlightPercentage 2 2 3" xfId="24376" xr:uid="{23FE3959-50FE-4800-930B-B2F7B6E74B40}"/>
    <cellStyle name="highlightPercentage 2 3" xfId="33401" xr:uid="{08F7AE40-0CF8-48BB-8B6A-0E01E3F4342F}"/>
    <cellStyle name="highlightPercentage 2 3 2" xfId="29245" xr:uid="{9913A9D7-5AE3-4E09-B4DC-DBA5FD58317E}"/>
    <cellStyle name="highlightPercentage 2 3 3" xfId="25100" xr:uid="{F0AEF95B-AABD-423D-BC99-6952D6DE0AFF}"/>
    <cellStyle name="highlightPercentage 2 4" xfId="34108" xr:uid="{1EAC9168-C342-4930-8EEC-98F3174D5D7B}"/>
    <cellStyle name="highlightPercentage 2 4 2" xfId="35330" xr:uid="{C8B99E9E-4BA7-493A-94BA-2840BD9E5195}"/>
    <cellStyle name="highlightPercentage 2 4 3" xfId="37031" xr:uid="{45AAAAAD-4655-4897-AC5E-34EA124F01A6}"/>
    <cellStyle name="highlightPercentage 2 5" xfId="34715" xr:uid="{9FA46BF7-FE9B-42C8-AB40-A096C93EB06F}"/>
    <cellStyle name="highlightPercentage 2 5 2" xfId="29635" xr:uid="{90BEE0A3-E054-4CE8-A51F-A6DAD8A8FC3E}"/>
    <cellStyle name="highlightPercentage 2 5 3" xfId="25490" xr:uid="{937559B1-01AF-4521-9B0F-D92B43F84451}"/>
    <cellStyle name="highlightPercentage 2 6" xfId="30710" xr:uid="{E9E4B6C7-23E6-4147-BF1E-A5792EACF439}"/>
    <cellStyle name="highlightPercentage 2 7" xfId="35262" xr:uid="{D8E89907-9D07-4147-B5DA-7C43E5E3ECF5}"/>
    <cellStyle name="highlightPercentage 2 8" xfId="26562" xr:uid="{99E7E3DB-DC33-450E-8C41-D6BE8C59E954}"/>
    <cellStyle name="highlightPercentage 2 9" xfId="36346" xr:uid="{CF4D1BC7-5B7A-4E35-8A8A-981004016022}"/>
    <cellStyle name="highlightPercentage 3" xfId="31337" xr:uid="{A66AD13E-9093-482C-8CDD-CEF95B3B756E}"/>
    <cellStyle name="highlightPercentage 3 2" xfId="27185" xr:uid="{37549584-8DCC-4D53-A84B-36FA35333003}"/>
    <cellStyle name="highlightPercentage 3 3" xfId="23042" xr:uid="{234D7BA5-6F38-4E26-B422-9ADE25EFF887}"/>
    <cellStyle name="highlightPercentage 4" xfId="31559" xr:uid="{63BB5C7B-14C9-4874-A827-279CBFFC830A}"/>
    <cellStyle name="highlightPercentage 4 2" xfId="27407" xr:uid="{6891B460-ED2F-40E5-88B0-6AEC03A84348}"/>
    <cellStyle name="highlightPercentage 4 3" xfId="23264" xr:uid="{2C282D10-F697-4522-8A87-7E693CBE5C00}"/>
    <cellStyle name="highlightPercentage 5" xfId="31270" xr:uid="{8E4ED181-EF2C-4F8C-B2A9-92CF08613078}"/>
    <cellStyle name="highlightPercentage 5 2" xfId="27118" xr:uid="{73D7A520-9488-4FA6-B677-5BF8E85245CA}"/>
    <cellStyle name="highlightPercentage 5 3" xfId="22975" xr:uid="{6D2644FC-ABC2-4FBC-AD1F-033D53980F54}"/>
    <cellStyle name="highlightPercentage 6" xfId="21712" xr:uid="{CA60C033-3FEB-4294-8324-E4E1825D8AE4}"/>
    <cellStyle name="highlightPercentage 7" xfId="21801" xr:uid="{4BE119BC-4FA5-43DC-B61D-A295164D293D}"/>
    <cellStyle name="highlightPercentage 8" xfId="21679" xr:uid="{AC02ADD1-800E-4748-B874-5409A4D5A483}"/>
    <cellStyle name="highlightText" xfId="9325" xr:uid="{00000000-0005-0000-0000-0000C6240000}"/>
    <cellStyle name="highlightText 2" xfId="21308" xr:uid="{00000000-0005-0000-0000-0000C7240000}"/>
    <cellStyle name="highlightText 2 10" xfId="22421" xr:uid="{80458900-9A24-4E44-BE48-342BF3F2F362}"/>
    <cellStyle name="highlightText 2 2" xfId="32670" xr:uid="{785D696D-8590-44DE-947A-84699DAA809D}"/>
    <cellStyle name="highlightText 2 2 2" xfId="28518" xr:uid="{ACCCB3EC-211B-4E84-86F1-5DFC3F0A0A87}"/>
    <cellStyle name="highlightText 2 2 3" xfId="24375" xr:uid="{52B08DDF-9BD2-47D8-8F44-EF83FEAD699B}"/>
    <cellStyle name="highlightText 2 3" xfId="33400" xr:uid="{115B3317-D56A-4E40-BEFA-B70CD804F9E3}"/>
    <cellStyle name="highlightText 2 3 2" xfId="29244" xr:uid="{1C3D5202-8FBC-478F-9251-C8B1829E8B87}"/>
    <cellStyle name="highlightText 2 3 3" xfId="25099" xr:uid="{0F85BDB1-8ACD-403E-9495-EB81AFC5447F}"/>
    <cellStyle name="highlightText 2 4" xfId="34107" xr:uid="{0906E281-9079-462F-8FBD-78C7009AB003}"/>
    <cellStyle name="highlightText 2 4 2" xfId="35849" xr:uid="{8EA1BBD4-4738-4506-A61B-6049CD31768D}"/>
    <cellStyle name="highlightText 2 4 3" xfId="37134" xr:uid="{2EC72375-1DCE-4372-88F7-0F3B9A1FC6A8}"/>
    <cellStyle name="highlightText 2 5" xfId="34714" xr:uid="{1BB5CDC8-A912-4F49-AB39-D433300D83AA}"/>
    <cellStyle name="highlightText 2 5 2" xfId="29634" xr:uid="{6D47E6F3-31F6-43E3-B99A-DC3149208D75}"/>
    <cellStyle name="highlightText 2 5 3" xfId="25489" xr:uid="{6F7EDBB5-0F2E-4624-87D7-90A55E2FCD18}"/>
    <cellStyle name="highlightText 2 6" xfId="30709" xr:uid="{435859C4-10B4-47CC-9857-C616F66A9C66}"/>
    <cellStyle name="highlightText 2 7" xfId="35261" xr:uid="{FD622C93-BC5D-48B7-9640-A5564DFEEDCF}"/>
    <cellStyle name="highlightText 2 8" xfId="26561" xr:uid="{D061FACB-316D-457B-8365-263962F54A47}"/>
    <cellStyle name="highlightText 2 9" xfId="36345" xr:uid="{97C5E3E6-D7BA-46A3-9878-0299AE063EDE}"/>
    <cellStyle name="highlightText 3" xfId="31338" xr:uid="{A094A43F-B5B6-4B0A-A62B-C5EB4FECAAEB}"/>
    <cellStyle name="highlightText 3 2" xfId="27186" xr:uid="{40F0A3B4-3403-40C7-875C-9D7630AC355F}"/>
    <cellStyle name="highlightText 3 3" xfId="23043" xr:uid="{8330A2D7-7BC0-436E-B7B2-A617A7246F15}"/>
    <cellStyle name="highlightText 4" xfId="31558" xr:uid="{ACAA8CAF-D441-4F3B-823E-BB2A9DFF7B90}"/>
    <cellStyle name="highlightText 4 2" xfId="27406" xr:uid="{271A8F3A-564B-44B3-9241-CBE987A73B3D}"/>
    <cellStyle name="highlightText 4 3" xfId="23263" xr:uid="{B5C4C283-1AF7-4730-8123-58ABA7FEB6E2}"/>
    <cellStyle name="highlightText 5" xfId="31271" xr:uid="{1C876035-1075-4B2E-96E2-229F8B81343B}"/>
    <cellStyle name="highlightText 5 2" xfId="27119" xr:uid="{EDEB2137-0E41-4DDA-853F-9545E71509BB}"/>
    <cellStyle name="highlightText 5 3" xfId="22976" xr:uid="{447F4C9C-2CAB-404E-A982-3575827F322F}"/>
    <cellStyle name="highlightText 6" xfId="21713" xr:uid="{5E113EDA-F04E-44FA-9AD3-173D82A72798}"/>
    <cellStyle name="highlightText 7" xfId="21800" xr:uid="{049C6489-2CF8-4EAB-BFA9-393331110CA2}"/>
    <cellStyle name="highlightText 8" xfId="21678" xr:uid="{9D51F6D0-D006-448B-B407-5812B194774F}"/>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10" xfId="21510" xr:uid="{74C36E55-E98F-4274-B3A1-B20CC704B90F}"/>
    <cellStyle name="Input 2 10 2 2" xfId="21306" xr:uid="{00000000-0005-0000-0000-0000D3240000}"/>
    <cellStyle name="Input 2 10 2 2 2" xfId="32668" xr:uid="{17433701-DC70-4E17-B7C0-D5E0591B59D2}"/>
    <cellStyle name="Input 2 10 2 2 2 2" xfId="28516" xr:uid="{EB2BEEE9-1572-4876-B4C2-F7A328A805CD}"/>
    <cellStyle name="Input 2 10 2 2 2 3" xfId="24373" xr:uid="{04756F64-629F-4511-B1FD-07279DF57678}"/>
    <cellStyle name="Input 2 10 2 2 3" xfId="33398" xr:uid="{36018169-46BD-40A2-A88D-215D44B8F1F2}"/>
    <cellStyle name="Input 2 10 2 2 3 2" xfId="29242" xr:uid="{F62C6377-48D7-428E-B7FE-619446F5134C}"/>
    <cellStyle name="Input 2 10 2 2 3 3" xfId="25097" xr:uid="{1FAA7515-FA1D-48EB-899D-6C2911FD8697}"/>
    <cellStyle name="Input 2 10 2 2 4" xfId="34105" xr:uid="{32CD3905-DE3F-466A-8560-182886622DA3}"/>
    <cellStyle name="Input 2 10 2 2 4 2" xfId="36054" xr:uid="{E2FA2547-302A-4B98-A668-504648639F04}"/>
    <cellStyle name="Input 2 10 2 2 4 3" xfId="37324" xr:uid="{6DED869B-0D52-47F9-B071-C0B6F60AB5CC}"/>
    <cellStyle name="Input 2 10 2 2 5" xfId="34712" xr:uid="{FFB12E23-072F-425A-A63C-0BBE7E7BE0DD}"/>
    <cellStyle name="Input 2 10 2 2 5 2" xfId="29632" xr:uid="{5AA25AAC-4950-466C-967C-8F86952940E3}"/>
    <cellStyle name="Input 2 10 2 2 5 3" xfId="25487" xr:uid="{C3E700A6-29B1-49C0-9D57-238EE96FAB4F}"/>
    <cellStyle name="Input 2 10 2 2 6" xfId="35147" xr:uid="{8DA285F1-417B-4BB6-B2FF-9621C29C20EF}"/>
    <cellStyle name="Input 2 10 2 2 6 2" xfId="30236" xr:uid="{FA4F628F-4B79-4651-900D-5D1945E8CE87}"/>
    <cellStyle name="Input 2 10 2 2 6 3" xfId="26088" xr:uid="{2F627913-D8BB-481D-80B9-268DEF0413F9}"/>
    <cellStyle name="Input 2 10 2 2 7" xfId="30707" xr:uid="{90697868-9E8D-47B4-8BF0-0055ECC49B88}"/>
    <cellStyle name="Input 2 10 2 2 8" xfId="26559" xr:uid="{26F77BB8-8B0D-401A-9480-915E4E748287}"/>
    <cellStyle name="Input 2 10 2 2 9" xfId="22419" xr:uid="{C4438DF2-BF84-4E2E-8288-4C33B3CC3774}"/>
    <cellStyle name="Input 2 10 2 3" xfId="31347" xr:uid="{7CB5DE16-EC3B-4FCA-9439-09EE9F465DBF}"/>
    <cellStyle name="Input 2 10 2 3 2" xfId="27195" xr:uid="{DFE7D8EA-4459-433E-8CA9-F46A52757EAF}"/>
    <cellStyle name="Input 2 10 2 3 3" xfId="23052" xr:uid="{CC9232CC-6D19-4301-96F2-BB6F4BB312C0}"/>
    <cellStyle name="Input 2 10 2 4" xfId="31550" xr:uid="{2E97FCEB-BA1F-4EA7-BDFF-BEDAB3EF50D7}"/>
    <cellStyle name="Input 2 10 2 4 2" xfId="27398" xr:uid="{FDD1A8BA-8BA7-4D0B-9E2D-FFCC24F01631}"/>
    <cellStyle name="Input 2 10 2 4 3" xfId="23255" xr:uid="{3EE0211A-84D7-4956-9F48-DC7D8877CF32}"/>
    <cellStyle name="Input 2 10 2 5" xfId="31273" xr:uid="{CF7F7BEC-FFC2-4F1E-9572-A0DE5BEA2534}"/>
    <cellStyle name="Input 2 10 2 5 2" xfId="27121" xr:uid="{A8FA11DB-3DD9-4BB8-B3EF-2145AD50FFA9}"/>
    <cellStyle name="Input 2 10 2 5 3" xfId="22978" xr:uid="{0C5E4285-0464-411D-8F84-07397271EBA8}"/>
    <cellStyle name="Input 2 10 2 6" xfId="31157" xr:uid="{46028B38-3E34-47DD-82FD-BF478AFDAB8F}"/>
    <cellStyle name="Input 2 10 2 6 2" xfId="27005" xr:uid="{DC1EEB24-63F4-4B0C-8D4C-7C584554D159}"/>
    <cellStyle name="Input 2 10 2 6 3" xfId="22862" xr:uid="{E5E8B760-0AC8-4F71-A88A-4C89C3F7179A}"/>
    <cellStyle name="Input 2 10 2 7" xfId="31615" xr:uid="{ED0753C7-12E2-4442-9D50-1C73A5886B6B}"/>
    <cellStyle name="Input 2 10 2 7 2" xfId="27463" xr:uid="{67200AD0-1098-4777-B2BD-F63818BB8DC9}"/>
    <cellStyle name="Input 2 10 2 7 3" xfId="23320" xr:uid="{CB172DCE-0683-431D-BCCA-E0872456B64F}"/>
    <cellStyle name="Input 2 10 2 8" xfId="21715" xr:uid="{B0028612-4A65-4BEF-A10F-1498A18F0FDE}"/>
    <cellStyle name="Input 2 10 2 9" xfId="21594" xr:uid="{C3327F44-1B5B-48A2-8DB6-C5BF262B31EB}"/>
    <cellStyle name="Input 2 10 3" xfId="9336" xr:uid="{00000000-0005-0000-0000-0000D4240000}"/>
    <cellStyle name="Input 2 10 3 10" xfId="21511" xr:uid="{F641719D-F9E4-444B-98E3-30F41FC2AE5F}"/>
    <cellStyle name="Input 2 10 3 2" xfId="21305" xr:uid="{00000000-0005-0000-0000-0000D5240000}"/>
    <cellStyle name="Input 2 10 3 2 2" xfId="32667" xr:uid="{9A2BF7F5-18F3-4F69-B5D8-A01EB176C59C}"/>
    <cellStyle name="Input 2 10 3 2 2 2" xfId="28515" xr:uid="{EF4A99AC-2258-4436-9454-38BD219DDF8F}"/>
    <cellStyle name="Input 2 10 3 2 2 3" xfId="24372" xr:uid="{8052744F-0484-43B4-8D78-58CE65F2F00B}"/>
    <cellStyle name="Input 2 10 3 2 3" xfId="33397" xr:uid="{AF142968-7C9F-467C-90B2-F2039E9B5032}"/>
    <cellStyle name="Input 2 10 3 2 3 2" xfId="29241" xr:uid="{B3FBDA2B-A2B8-4F01-8701-AA6B5AB6CBF1}"/>
    <cellStyle name="Input 2 10 3 2 3 3" xfId="25096" xr:uid="{C1A8EA33-02A0-478D-8DA8-B7BE277F90C4}"/>
    <cellStyle name="Input 2 10 3 2 4" xfId="34104" xr:uid="{EBD5BE8E-A39E-4271-BDAD-A1E644C9D6D7}"/>
    <cellStyle name="Input 2 10 3 2 4 2" xfId="36152" xr:uid="{9729510A-A7DE-4FB7-8562-00BF4DD36A5B}"/>
    <cellStyle name="Input 2 10 3 2 4 3" xfId="36645" xr:uid="{A94A1AB5-EBA3-439C-A6BE-5F0E4FDF75F5}"/>
    <cellStyle name="Input 2 10 3 2 5" xfId="34711" xr:uid="{9F0016E9-D238-413B-A96E-39D854CD3F1E}"/>
    <cellStyle name="Input 2 10 3 2 5 2" xfId="29631" xr:uid="{526623A4-9F4C-47BF-9F83-697E4B380D96}"/>
    <cellStyle name="Input 2 10 3 2 5 3" xfId="25486" xr:uid="{F89AEBD5-B340-4CF2-A34A-8D8023D1BD45}"/>
    <cellStyle name="Input 2 10 3 2 6" xfId="35146" xr:uid="{C6A0C161-EF15-410A-875F-6A73EFFF08AE}"/>
    <cellStyle name="Input 2 10 3 2 6 2" xfId="30235" xr:uid="{C69F13A3-1CEC-4A6B-BA3F-24453AF8FA19}"/>
    <cellStyle name="Input 2 10 3 2 6 3" xfId="26087" xr:uid="{2F0B4AB7-E8F2-41F3-8F1D-C32461824EFB}"/>
    <cellStyle name="Input 2 10 3 2 7" xfId="30706" xr:uid="{86A871F0-04B1-4CAF-9604-3FA089F13650}"/>
    <cellStyle name="Input 2 10 3 2 8" xfId="26558" xr:uid="{553C6697-E2E5-4A02-BC28-9854F77A139B}"/>
    <cellStyle name="Input 2 10 3 2 9" xfId="22418" xr:uid="{3CEF130F-21AB-4A15-BB15-B0816D69B107}"/>
    <cellStyle name="Input 2 10 3 3" xfId="31348" xr:uid="{B775FE84-21B4-4D76-8343-8243BE7E7B22}"/>
    <cellStyle name="Input 2 10 3 3 2" xfId="27196" xr:uid="{5CC4A23C-8551-474D-8A82-3D4617DC8915}"/>
    <cellStyle name="Input 2 10 3 3 3" xfId="23053" xr:uid="{A0C0F7F5-9B44-4D10-BD8D-53719D97F8FE}"/>
    <cellStyle name="Input 2 10 3 4" xfId="31549" xr:uid="{499E8B0F-B858-471B-A771-56E9B8CB9E8D}"/>
    <cellStyle name="Input 2 10 3 4 2" xfId="27397" xr:uid="{C8E3B350-4AED-49C8-A1B3-1F07986EF475}"/>
    <cellStyle name="Input 2 10 3 4 3" xfId="23254" xr:uid="{AE86DB66-9E3F-41E6-8381-588301C1A654}"/>
    <cellStyle name="Input 2 10 3 5" xfId="31274" xr:uid="{09D9F9A5-E6E4-40EE-A39A-D5CD3FB015A2}"/>
    <cellStyle name="Input 2 10 3 5 2" xfId="27122" xr:uid="{C0C9387A-20FD-4AEC-90F8-DDFA4C34D530}"/>
    <cellStyle name="Input 2 10 3 5 3" xfId="22979" xr:uid="{E91D820C-253A-4A55-8069-21CB5969DA22}"/>
    <cellStyle name="Input 2 10 3 6" xfId="31158" xr:uid="{3B4853AF-6C8F-459B-BC29-CB6A5C49F3B7}"/>
    <cellStyle name="Input 2 10 3 6 2" xfId="27006" xr:uid="{F30E5AB4-D0DF-4BB2-8CA5-5DCB99437839}"/>
    <cellStyle name="Input 2 10 3 6 3" xfId="22863" xr:uid="{0A506BA4-F4E9-4AB9-ADFB-4D3BD25CEE13}"/>
    <cellStyle name="Input 2 10 3 7" xfId="31614" xr:uid="{9F4E60CC-28DF-4B8E-A6C1-A601C7A73BAA}"/>
    <cellStyle name="Input 2 10 3 7 2" xfId="27462" xr:uid="{424AF374-276A-47D6-8F72-A6C492923BCE}"/>
    <cellStyle name="Input 2 10 3 7 3" xfId="23319" xr:uid="{BFFACDCE-FA6D-4F00-8761-13153812BB39}"/>
    <cellStyle name="Input 2 10 3 8" xfId="21716" xr:uid="{EC2D8099-54DD-42FC-982B-C60C0437F563}"/>
    <cellStyle name="Input 2 10 3 9" xfId="21595" xr:uid="{C70CB194-6BE2-4469-967F-456B2C8DBABF}"/>
    <cellStyle name="Input 2 10 4" xfId="9337" xr:uid="{00000000-0005-0000-0000-0000D6240000}"/>
    <cellStyle name="Input 2 10 4 10" xfId="21512" xr:uid="{276470B1-D1F9-40C5-BF98-BB2BBF13C018}"/>
    <cellStyle name="Input 2 10 4 2" xfId="21304" xr:uid="{00000000-0005-0000-0000-0000D7240000}"/>
    <cellStyle name="Input 2 10 4 2 2" xfId="32666" xr:uid="{FF60823E-CE0A-4729-913F-8B6E563F36C9}"/>
    <cellStyle name="Input 2 10 4 2 2 2" xfId="28514" xr:uid="{0E619FEA-9D44-4CE3-965F-85B6444BE91F}"/>
    <cellStyle name="Input 2 10 4 2 2 3" xfId="24371" xr:uid="{F735D34D-1DEC-4971-A937-3A4655142141}"/>
    <cellStyle name="Input 2 10 4 2 3" xfId="33396" xr:uid="{BB638A0B-BD02-43BD-AEBE-7350A8FA54AD}"/>
    <cellStyle name="Input 2 10 4 2 3 2" xfId="29240" xr:uid="{8242499C-B8D7-4280-870F-5F69441583E7}"/>
    <cellStyle name="Input 2 10 4 2 3 3" xfId="25095" xr:uid="{A717EE10-D4B0-44A6-AC38-69F88193D65D}"/>
    <cellStyle name="Input 2 10 4 2 4" xfId="34103" xr:uid="{E05E6928-8D35-4F0B-AFF0-580864FA146C}"/>
    <cellStyle name="Input 2 10 4 2 4 2" xfId="36243" xr:uid="{489BAD0D-1B6D-410E-A96A-58E3BAF69670}"/>
    <cellStyle name="Input 2 10 4 2 4 3" xfId="36748" xr:uid="{900E8A42-2727-4E77-BEA6-FD39EFB8FF99}"/>
    <cellStyle name="Input 2 10 4 2 5" xfId="34710" xr:uid="{AC0D5F12-7716-4676-AE53-D6262F823963}"/>
    <cellStyle name="Input 2 10 4 2 5 2" xfId="29630" xr:uid="{EFDCB03A-C6E0-4DC2-BF9E-FFA53A9E3929}"/>
    <cellStyle name="Input 2 10 4 2 5 3" xfId="25485" xr:uid="{BFA68256-3D00-4521-BC7C-00C6E185309B}"/>
    <cellStyle name="Input 2 10 4 2 6" xfId="35145" xr:uid="{C7BF9D50-6B9B-4AD0-A68E-114072F52511}"/>
    <cellStyle name="Input 2 10 4 2 6 2" xfId="30234" xr:uid="{21BD9ADA-0D1A-4767-BD38-0B1A71684189}"/>
    <cellStyle name="Input 2 10 4 2 6 3" xfId="26086" xr:uid="{3275D4CB-D619-4B7B-81EA-1460A0180720}"/>
    <cellStyle name="Input 2 10 4 2 7" xfId="30705" xr:uid="{AE9AFE26-AA96-4B20-ACC3-4EE4B8310635}"/>
    <cellStyle name="Input 2 10 4 2 8" xfId="26557" xr:uid="{0EEF686C-EC7B-4B91-BAC4-4FFF9D147A15}"/>
    <cellStyle name="Input 2 10 4 2 9" xfId="22417" xr:uid="{AFC1BF96-DEAF-4C63-A3EF-BE1C45C7F176}"/>
    <cellStyle name="Input 2 10 4 3" xfId="31349" xr:uid="{B8BEF5BE-7118-4128-BFF1-CA235C9105F4}"/>
    <cellStyle name="Input 2 10 4 3 2" xfId="27197" xr:uid="{F9EE62F3-C9D9-4DCE-B7FE-82C3C111DF52}"/>
    <cellStyle name="Input 2 10 4 3 3" xfId="23054" xr:uid="{4CE93636-3236-4D96-AD35-6BD194BEDCA4}"/>
    <cellStyle name="Input 2 10 4 4" xfId="31548" xr:uid="{49105D72-84AB-490A-ADB2-8B3489D3FAF7}"/>
    <cellStyle name="Input 2 10 4 4 2" xfId="27396" xr:uid="{09F426BE-88FE-4B8E-9486-D6B692BD181D}"/>
    <cellStyle name="Input 2 10 4 4 3" xfId="23253" xr:uid="{CA9A4A4B-2182-46CA-861B-D872F84D1322}"/>
    <cellStyle name="Input 2 10 4 5" xfId="31275" xr:uid="{6CBF0E20-C0D5-4772-86E3-0C89A554F0A0}"/>
    <cellStyle name="Input 2 10 4 5 2" xfId="27123" xr:uid="{B9703FF9-CE87-4F95-A9C3-D5C814332310}"/>
    <cellStyle name="Input 2 10 4 5 3" xfId="22980" xr:uid="{25367BC3-5C79-47BA-A5F0-E710DFAD637D}"/>
    <cellStyle name="Input 2 10 4 6" xfId="31159" xr:uid="{327DCCCC-8672-41D1-BD47-E5A307B8FD0D}"/>
    <cellStyle name="Input 2 10 4 6 2" xfId="27007" xr:uid="{DB93D297-2D62-4EA4-9630-30B9C7B58ED1}"/>
    <cellStyle name="Input 2 10 4 6 3" xfId="22864" xr:uid="{B2FFBDB7-48E9-4D10-A5BB-2BBCD845CE58}"/>
    <cellStyle name="Input 2 10 4 7" xfId="31613" xr:uid="{B27F18F4-F158-4933-8544-577744D7A680}"/>
    <cellStyle name="Input 2 10 4 7 2" xfId="27461" xr:uid="{82277B8E-8844-4985-ADDC-44F208022AAA}"/>
    <cellStyle name="Input 2 10 4 7 3" xfId="23318" xr:uid="{9D524EEE-5F88-4EC0-8E49-EB0FF3C6826A}"/>
    <cellStyle name="Input 2 10 4 8" xfId="21717" xr:uid="{767BE2FD-30AE-463C-8CDF-3C440FE91DC1}"/>
    <cellStyle name="Input 2 10 4 9" xfId="21596" xr:uid="{EA6025A7-9AC8-4833-95C7-8A30ED9EC819}"/>
    <cellStyle name="Input 2 10 5" xfId="9338" xr:uid="{00000000-0005-0000-0000-0000D8240000}"/>
    <cellStyle name="Input 2 10 5 10" xfId="21513" xr:uid="{E82F5035-50AB-452A-95A2-DE5A7B71730B}"/>
    <cellStyle name="Input 2 10 5 2" xfId="21303" xr:uid="{00000000-0005-0000-0000-0000D9240000}"/>
    <cellStyle name="Input 2 10 5 2 2" xfId="32665" xr:uid="{129F411B-DCA8-42C0-AD74-4AB72AF1796F}"/>
    <cellStyle name="Input 2 10 5 2 2 2" xfId="28513" xr:uid="{7B27D130-1A27-482D-A4D2-9EDB73B2489D}"/>
    <cellStyle name="Input 2 10 5 2 2 3" xfId="24370" xr:uid="{7AAA792B-A149-41A2-A920-6C25B9236C64}"/>
    <cellStyle name="Input 2 10 5 2 3" xfId="33395" xr:uid="{CC9601FE-8C8D-4B76-AF2C-D86F55DFCE66}"/>
    <cellStyle name="Input 2 10 5 2 3 2" xfId="29239" xr:uid="{8D1F86ED-0E6B-477D-8824-0ED3D66625F7}"/>
    <cellStyle name="Input 2 10 5 2 3 3" xfId="25094" xr:uid="{1682F531-B425-4A80-AA33-189FB7DD7497}"/>
    <cellStyle name="Input 2 10 5 2 4" xfId="34102" xr:uid="{A5CE2D6B-A8F9-43C2-A8F6-E2B457EFD286}"/>
    <cellStyle name="Input 2 10 5 2 4 2" xfId="35561" xr:uid="{61E3293B-D7D1-4928-A9D7-C81681E04854}"/>
    <cellStyle name="Input 2 10 5 2 4 3" xfId="36561" xr:uid="{69D0CF03-586B-4F36-B77F-BD63F3DD661B}"/>
    <cellStyle name="Input 2 10 5 2 5" xfId="34709" xr:uid="{41090198-7522-4CF2-86FB-7764C0533C49}"/>
    <cellStyle name="Input 2 10 5 2 5 2" xfId="29629" xr:uid="{CDAD64D8-A9A7-441B-BD2F-C0844206AFBC}"/>
    <cellStyle name="Input 2 10 5 2 5 3" xfId="25484" xr:uid="{F0723A47-D0A2-4AF8-A393-2A32D4D59E60}"/>
    <cellStyle name="Input 2 10 5 2 6" xfId="35144" xr:uid="{FE161D65-BA0F-4A8C-B424-34620E02B523}"/>
    <cellStyle name="Input 2 10 5 2 6 2" xfId="30233" xr:uid="{0F2D5F88-A335-497D-9B8D-1ABCEE0EF33C}"/>
    <cellStyle name="Input 2 10 5 2 6 3" xfId="26085" xr:uid="{904F59B0-FF6D-477B-A9DD-99292BF2EB8E}"/>
    <cellStyle name="Input 2 10 5 2 7" xfId="30704" xr:uid="{879D8203-3B52-420F-BF5D-D4111E964CE7}"/>
    <cellStyle name="Input 2 10 5 2 8" xfId="26556" xr:uid="{B496E72D-285B-4FF6-A917-E13EC4CC0457}"/>
    <cellStyle name="Input 2 10 5 2 9" xfId="22416" xr:uid="{21444D0D-4763-42A7-96E8-847A555516D3}"/>
    <cellStyle name="Input 2 10 5 3" xfId="31350" xr:uid="{D66C957E-89B5-4B98-8A72-CE6D026EEF9F}"/>
    <cellStyle name="Input 2 10 5 3 2" xfId="27198" xr:uid="{EC28D6ED-F87D-4DBB-8026-AA954C704E56}"/>
    <cellStyle name="Input 2 10 5 3 3" xfId="23055" xr:uid="{9228F799-56DB-4EC7-853E-F538AE890D16}"/>
    <cellStyle name="Input 2 10 5 4" xfId="31547" xr:uid="{4EBD4A0F-002A-4CAE-846E-3D6BB432A8C8}"/>
    <cellStyle name="Input 2 10 5 4 2" xfId="27395" xr:uid="{A1900819-02EA-4EEF-961A-83BE38BCA789}"/>
    <cellStyle name="Input 2 10 5 4 3" xfId="23252" xr:uid="{F4451DA4-32A3-4FE7-888B-B01C443FFD9F}"/>
    <cellStyle name="Input 2 10 5 5" xfId="31276" xr:uid="{C0B7A2A3-4122-4126-B80C-2D20FA80CC7A}"/>
    <cellStyle name="Input 2 10 5 5 2" xfId="27124" xr:uid="{673E6A87-F180-410E-B65E-CF91EF5DCFC9}"/>
    <cellStyle name="Input 2 10 5 5 3" xfId="22981" xr:uid="{5E547E40-2259-4C08-B7A3-D6D8ECEFA94D}"/>
    <cellStyle name="Input 2 10 5 6" xfId="31160" xr:uid="{28B53762-A318-495D-9F2A-BA4A2EA61D7A}"/>
    <cellStyle name="Input 2 10 5 6 2" xfId="27008" xr:uid="{C5FD6BAA-5C6D-413A-A16F-40E8F6C27827}"/>
    <cellStyle name="Input 2 10 5 6 3" xfId="22865" xr:uid="{9FCD3BE7-3A1E-4702-90E7-96566EF042EC}"/>
    <cellStyle name="Input 2 10 5 7" xfId="31612" xr:uid="{928D1142-5D83-48ED-ACE0-4C25D0200B81}"/>
    <cellStyle name="Input 2 10 5 7 2" xfId="27460" xr:uid="{C8F7CF03-4FBC-400C-A524-26B669704B04}"/>
    <cellStyle name="Input 2 10 5 7 3" xfId="23317" xr:uid="{A0ED03B2-05DD-4866-A217-E4B9C149E93B}"/>
    <cellStyle name="Input 2 10 5 8" xfId="21718" xr:uid="{78C59050-6DB2-4716-971B-9A028C84E8FC}"/>
    <cellStyle name="Input 2 10 5 9" xfId="21597" xr:uid="{8A165C3C-7E5C-43BE-A5EB-6874CC31A02E}"/>
    <cellStyle name="Input 2 11" xfId="9339" xr:uid="{00000000-0005-0000-0000-0000DA240000}"/>
    <cellStyle name="Input 2 11 10" xfId="31161" xr:uid="{924E86C3-0866-46EC-8CE2-D80CD88A2D19}"/>
    <cellStyle name="Input 2 11 10 2" xfId="27009" xr:uid="{82D42E2E-09FC-437F-BBE3-A9109BBE9BD5}"/>
    <cellStyle name="Input 2 11 10 3" xfId="22866" xr:uid="{D9E20A08-DF0E-45DC-8C18-858A23D74B76}"/>
    <cellStyle name="Input 2 11 11" xfId="31611" xr:uid="{D85A9E73-5DA7-422D-8141-3A35A3220940}"/>
    <cellStyle name="Input 2 11 11 2" xfId="27459" xr:uid="{E953A1A7-49F6-4945-82E9-BCCC622DE494}"/>
    <cellStyle name="Input 2 11 11 3" xfId="23316" xr:uid="{F6827515-BFCB-4DA3-AF87-292E40271C32}"/>
    <cellStyle name="Input 2 11 12" xfId="21719" xr:uid="{F442E282-74E7-49C8-8B3F-2E3DD8A0A212}"/>
    <cellStyle name="Input 2 11 13" xfId="21598" xr:uid="{8D17318D-0B10-4662-8AAF-A1805A673F07}"/>
    <cellStyle name="Input 2 11 14" xfId="21514" xr:uid="{79DA3E41-BE10-47FF-A952-01D61C336BE2}"/>
    <cellStyle name="Input 2 11 2" xfId="9340" xr:uid="{00000000-0005-0000-0000-0000DB240000}"/>
    <cellStyle name="Input 2 11 2 10" xfId="21515" xr:uid="{3A427EB1-7406-4FC4-A129-B4D59355A0BC}"/>
    <cellStyle name="Input 2 11 2 2" xfId="21301" xr:uid="{00000000-0005-0000-0000-0000DC240000}"/>
    <cellStyle name="Input 2 11 2 2 2" xfId="32663" xr:uid="{0613760B-4EEF-4657-935F-5680EE913E71}"/>
    <cellStyle name="Input 2 11 2 2 2 2" xfId="28511" xr:uid="{48F3FC0A-EC8C-476A-8AE8-795F108711F7}"/>
    <cellStyle name="Input 2 11 2 2 2 3" xfId="24368" xr:uid="{4C8576C2-E3BC-4ECE-BF8D-8FAE73E51222}"/>
    <cellStyle name="Input 2 11 2 2 3" xfId="33393" xr:uid="{46BF35A9-8799-42C5-AEC2-D5A9F95B151F}"/>
    <cellStyle name="Input 2 11 2 2 3 2" xfId="29237" xr:uid="{17ADA4AB-25AB-4749-AB0A-F248153FB096}"/>
    <cellStyle name="Input 2 11 2 2 3 3" xfId="25092" xr:uid="{B5484902-B621-41AF-B4F3-ACBCB3CA810E}"/>
    <cellStyle name="Input 2 11 2 2 4" xfId="34100" xr:uid="{4DF91F67-EBB1-495A-9872-F24831EDD49B}"/>
    <cellStyle name="Input 2 11 2 2 4 2" xfId="35477" xr:uid="{8F0ACD1D-B404-415A-9B22-87C96B9A1026}"/>
    <cellStyle name="Input 2 11 2 2 4 3" xfId="36832" xr:uid="{6C8724F0-4E4E-4E02-8EED-92D13AE65301}"/>
    <cellStyle name="Input 2 11 2 2 5" xfId="34707" xr:uid="{572B8D42-813B-4AB4-95C9-DCDE523EA2F5}"/>
    <cellStyle name="Input 2 11 2 2 5 2" xfId="29627" xr:uid="{445DC5AA-C6E0-4941-AFF4-47E6924F0B53}"/>
    <cellStyle name="Input 2 11 2 2 5 3" xfId="25482" xr:uid="{E03C41C9-8D74-4377-9E04-219B4EAA47D5}"/>
    <cellStyle name="Input 2 11 2 2 6" xfId="35142" xr:uid="{F6B108BC-728D-486C-9285-D3C038408A13}"/>
    <cellStyle name="Input 2 11 2 2 6 2" xfId="30231" xr:uid="{9F3ADA54-A148-49C1-8C59-FC6D39083D64}"/>
    <cellStyle name="Input 2 11 2 2 6 3" xfId="26083" xr:uid="{8E47EF74-A7E6-4F93-8CFB-C45CB21A0A98}"/>
    <cellStyle name="Input 2 11 2 2 7" xfId="30702" xr:uid="{564EF799-7284-4B11-A817-F69C0603DA9B}"/>
    <cellStyle name="Input 2 11 2 2 8" xfId="26554" xr:uid="{3C658DE0-A29E-49A5-9EF1-BB33AE71C452}"/>
    <cellStyle name="Input 2 11 2 2 9" xfId="22414" xr:uid="{8202916A-FA5D-4844-A1F1-3203BE7CE885}"/>
    <cellStyle name="Input 2 11 2 3" xfId="31352" xr:uid="{73BB3829-9448-41E0-8B4B-5CD1466B1F97}"/>
    <cellStyle name="Input 2 11 2 3 2" xfId="27200" xr:uid="{B5D18294-FAEC-414F-A11B-4F7ECFA56788}"/>
    <cellStyle name="Input 2 11 2 3 3" xfId="23057" xr:uid="{151BB158-4179-476D-886D-9F6ABCCE9D5E}"/>
    <cellStyle name="Input 2 11 2 4" xfId="31545" xr:uid="{184E9371-298A-4A0E-A5F4-593364E85871}"/>
    <cellStyle name="Input 2 11 2 4 2" xfId="27393" xr:uid="{F80583CD-8EEC-4F95-827B-48C02711174B}"/>
    <cellStyle name="Input 2 11 2 4 3" xfId="23250" xr:uid="{AABE2482-1B52-4689-8FE8-4409EB4787ED}"/>
    <cellStyle name="Input 2 11 2 5" xfId="31278" xr:uid="{A5B3A69F-D256-43DE-BED2-7F025BAF8CB7}"/>
    <cellStyle name="Input 2 11 2 5 2" xfId="27126" xr:uid="{7E4B26CC-08AF-4747-9C12-DD148B7DF918}"/>
    <cellStyle name="Input 2 11 2 5 3" xfId="22983" xr:uid="{91C55E2D-0DF0-4976-A795-34F89E0A6365}"/>
    <cellStyle name="Input 2 11 2 6" xfId="31162" xr:uid="{C52815AE-EEE4-490E-96EA-34575D1F3231}"/>
    <cellStyle name="Input 2 11 2 6 2" xfId="27010" xr:uid="{04BEC9AB-8C20-42A7-9E9D-5F6E6C077DF4}"/>
    <cellStyle name="Input 2 11 2 6 3" xfId="22867" xr:uid="{8936DA86-9E92-43CC-AABF-6915881A38B1}"/>
    <cellStyle name="Input 2 11 2 7" xfId="31610" xr:uid="{7BA96202-855A-4BED-967C-CD686002652E}"/>
    <cellStyle name="Input 2 11 2 7 2" xfId="27458" xr:uid="{A323BB2A-D407-4925-AA57-4565E868E73E}"/>
    <cellStyle name="Input 2 11 2 7 3" xfId="23315" xr:uid="{895F0FC7-7471-472B-B29D-9D935EF25372}"/>
    <cellStyle name="Input 2 11 2 8" xfId="21720" xr:uid="{8B811010-5301-40AA-A7DA-62432FEF2F2E}"/>
    <cellStyle name="Input 2 11 2 9" xfId="21599" xr:uid="{F31D24BF-87C6-476D-A5EC-BC157C650BC9}"/>
    <cellStyle name="Input 2 11 3" xfId="9341" xr:uid="{00000000-0005-0000-0000-0000DD240000}"/>
    <cellStyle name="Input 2 11 3 10" xfId="21516" xr:uid="{843DBC48-6C42-4456-8BD5-2ABB57F9B4A1}"/>
    <cellStyle name="Input 2 11 3 2" xfId="21300" xr:uid="{00000000-0005-0000-0000-0000DE240000}"/>
    <cellStyle name="Input 2 11 3 2 2" xfId="32662" xr:uid="{1BDF3365-869E-448F-86C0-02B28CC7D333}"/>
    <cellStyle name="Input 2 11 3 2 2 2" xfId="28510" xr:uid="{8A30F3C6-7A0F-4E75-AAED-FC25E631CB67}"/>
    <cellStyle name="Input 2 11 3 2 2 3" xfId="24367" xr:uid="{E01F3E91-10AB-4694-A9A7-A9228C1C3084}"/>
    <cellStyle name="Input 2 11 3 2 3" xfId="33392" xr:uid="{43E8C613-F6D3-4B49-AD51-51BCEC208607}"/>
    <cellStyle name="Input 2 11 3 2 3 2" xfId="29236" xr:uid="{896CF853-FE6E-4630-9C28-D401198A64B9}"/>
    <cellStyle name="Input 2 11 3 2 3 3" xfId="25091" xr:uid="{DDE3DDE8-6F42-4401-9E47-AA6916E72230}"/>
    <cellStyle name="Input 2 11 3 2 4" xfId="34099" xr:uid="{42A3C685-EE1A-4D5C-8FFD-BC59F11078AB}"/>
    <cellStyle name="Input 2 11 3 2 4 2" xfId="35393" xr:uid="{A0854D19-465D-425B-ADAE-A62576333068}"/>
    <cellStyle name="Input 2 11 3 2 4 3" xfId="25224" xr:uid="{2489487D-55F6-400E-BA44-79D77F788C42}"/>
    <cellStyle name="Input 2 11 3 2 5" xfId="34706" xr:uid="{B199D5C8-9776-47F8-876A-1141754F2687}"/>
    <cellStyle name="Input 2 11 3 2 5 2" xfId="29626" xr:uid="{FBB5DDAC-1019-42ED-AA12-B7ABB15EA98C}"/>
    <cellStyle name="Input 2 11 3 2 5 3" xfId="25481" xr:uid="{11560A33-449E-41EB-8E4E-3676A30F940D}"/>
    <cellStyle name="Input 2 11 3 2 6" xfId="35141" xr:uid="{8D181CEE-576C-4D19-8920-344D72096D79}"/>
    <cellStyle name="Input 2 11 3 2 6 2" xfId="30230" xr:uid="{D7BF3406-819F-449C-A9B4-2058F437AA5D}"/>
    <cellStyle name="Input 2 11 3 2 6 3" xfId="26082" xr:uid="{0C2A2BBB-31A0-41A0-BBCB-E4E329112BC8}"/>
    <cellStyle name="Input 2 11 3 2 7" xfId="30701" xr:uid="{3B8E1E2C-61DE-4097-9A11-F839F990311E}"/>
    <cellStyle name="Input 2 11 3 2 8" xfId="26553" xr:uid="{E2A1046D-F74D-443C-AB9D-5F5F5C1861B5}"/>
    <cellStyle name="Input 2 11 3 2 9" xfId="22413" xr:uid="{78965AE9-137D-4BBE-BB41-BE181D85D035}"/>
    <cellStyle name="Input 2 11 3 3" xfId="31353" xr:uid="{CD005D72-3366-4F2C-B9EE-4134CA89BDB6}"/>
    <cellStyle name="Input 2 11 3 3 2" xfId="27201" xr:uid="{8925EDA5-1CDA-42DE-B6ED-2BE53C52E25F}"/>
    <cellStyle name="Input 2 11 3 3 3" xfId="23058" xr:uid="{F0C25D16-010A-4373-9638-85819CE218DE}"/>
    <cellStyle name="Input 2 11 3 4" xfId="31544" xr:uid="{97415EBC-3C3D-4A7A-BB9E-8CC4C8B9511C}"/>
    <cellStyle name="Input 2 11 3 4 2" xfId="27392" xr:uid="{DD1E274F-AEE8-4EB6-8084-8F15584D92D6}"/>
    <cellStyle name="Input 2 11 3 4 3" xfId="23249" xr:uid="{AA870328-70C2-4F51-AE1D-005A9CEAC1FE}"/>
    <cellStyle name="Input 2 11 3 5" xfId="31279" xr:uid="{DE11719E-44A9-4170-9647-A272220C7D70}"/>
    <cellStyle name="Input 2 11 3 5 2" xfId="27127" xr:uid="{A171DAF1-C49C-4E4A-9DBA-A1AF0AFF46C4}"/>
    <cellStyle name="Input 2 11 3 5 3" xfId="22984" xr:uid="{7AF73FD5-ACE6-41D1-9151-1EC79B772BD9}"/>
    <cellStyle name="Input 2 11 3 6" xfId="31163" xr:uid="{0C0AE428-5D26-4194-A547-DC65B7F61512}"/>
    <cellStyle name="Input 2 11 3 6 2" xfId="27011" xr:uid="{60301B6A-AEBD-44C4-BC48-0A512F5CD6A8}"/>
    <cellStyle name="Input 2 11 3 6 3" xfId="22868" xr:uid="{F544C7D5-A466-42A7-A907-CE1EE3EFDEF0}"/>
    <cellStyle name="Input 2 11 3 7" xfId="31609" xr:uid="{63D16625-2F36-4AFA-A924-7F5AB915EAE2}"/>
    <cellStyle name="Input 2 11 3 7 2" xfId="27457" xr:uid="{7BED8D75-884D-40C1-B883-D75BCF415F08}"/>
    <cellStyle name="Input 2 11 3 7 3" xfId="23314" xr:uid="{F9EE49E1-A702-4199-9038-C519B1614A2C}"/>
    <cellStyle name="Input 2 11 3 8" xfId="21721" xr:uid="{5E339009-5124-4D33-BC5A-0B91E40A0283}"/>
    <cellStyle name="Input 2 11 3 9" xfId="21600" xr:uid="{29A28B0A-CEEC-4CE5-9ED0-62CE0FAE4C53}"/>
    <cellStyle name="Input 2 11 4" xfId="9342" xr:uid="{00000000-0005-0000-0000-0000DF240000}"/>
    <cellStyle name="Input 2 11 4 10" xfId="21517" xr:uid="{4B958F00-432D-40BF-BB1C-435A7F0AE897}"/>
    <cellStyle name="Input 2 11 4 2" xfId="21299" xr:uid="{00000000-0005-0000-0000-0000E0240000}"/>
    <cellStyle name="Input 2 11 4 2 2" xfId="32661" xr:uid="{837FA696-A409-4414-98BE-9D547BC2A8B1}"/>
    <cellStyle name="Input 2 11 4 2 2 2" xfId="28509" xr:uid="{000B370F-1421-446E-BC45-2D3C57CC1BCC}"/>
    <cellStyle name="Input 2 11 4 2 2 3" xfId="24366" xr:uid="{D1298BAC-588F-4FEF-8543-6389124FE1EF}"/>
    <cellStyle name="Input 2 11 4 2 3" xfId="33391" xr:uid="{E0CB2EA4-EF83-48AB-953D-5F348DB40644}"/>
    <cellStyle name="Input 2 11 4 2 3 2" xfId="29235" xr:uid="{5339502C-6559-4B24-A2ED-539970FC28BA}"/>
    <cellStyle name="Input 2 11 4 2 3 3" xfId="25090" xr:uid="{E2198437-E402-4E5C-BDA9-C4537DEE36B9}"/>
    <cellStyle name="Input 2 11 4 2 4" xfId="34098" xr:uid="{B456AF44-C4AF-4AF4-BC72-EAF3B8F73EE2}"/>
    <cellStyle name="Input 2 11 4 2 4 2" xfId="35748" xr:uid="{7031E4DA-D909-4BA7-95E5-12B7879A9CD0}"/>
    <cellStyle name="Input 2 11 4 2 4 3" xfId="36413" xr:uid="{CBBF5E08-2B25-4509-AC3A-4079BF609379}"/>
    <cellStyle name="Input 2 11 4 2 5" xfId="34705" xr:uid="{EC1884F4-6237-4B91-A5E3-35C662DE0163}"/>
    <cellStyle name="Input 2 11 4 2 5 2" xfId="29625" xr:uid="{0BAF9900-E7F5-44B4-A81B-7BF890BC39DD}"/>
    <cellStyle name="Input 2 11 4 2 5 3" xfId="25480" xr:uid="{E4C3ECFC-D3FA-4C57-9B6F-EC0613FB331D}"/>
    <cellStyle name="Input 2 11 4 2 6" xfId="35140" xr:uid="{160B2590-8469-4251-9345-8B163426CBFD}"/>
    <cellStyle name="Input 2 11 4 2 6 2" xfId="30229" xr:uid="{9F150A2B-0138-451E-B088-19D56931773D}"/>
    <cellStyle name="Input 2 11 4 2 6 3" xfId="26081" xr:uid="{B586F0BD-DADF-4893-9278-D9C5B5107ACB}"/>
    <cellStyle name="Input 2 11 4 2 7" xfId="30700" xr:uid="{CA58BE57-A39B-4F2B-9A41-1C209238D44F}"/>
    <cellStyle name="Input 2 11 4 2 8" xfId="26552" xr:uid="{E121A5FD-30D2-444F-8C8D-54AF8F58BBB9}"/>
    <cellStyle name="Input 2 11 4 2 9" xfId="22412" xr:uid="{C17BB381-8D54-43F6-91A3-3C28E435DC85}"/>
    <cellStyle name="Input 2 11 4 3" xfId="31354" xr:uid="{DFF9EB03-B87A-4D5B-8F42-F5BCEC449B1C}"/>
    <cellStyle name="Input 2 11 4 3 2" xfId="27202" xr:uid="{C3755298-E6BF-403A-B714-7B9B14B6E1BB}"/>
    <cellStyle name="Input 2 11 4 3 3" xfId="23059" xr:uid="{C2FCF47B-8EDB-437D-80D8-D1E253833E23}"/>
    <cellStyle name="Input 2 11 4 4" xfId="31543" xr:uid="{93B986EF-8BB0-475D-A4FB-1F1154EC7F30}"/>
    <cellStyle name="Input 2 11 4 4 2" xfId="27391" xr:uid="{D496A8D5-881D-40C0-8987-09A8879B7E92}"/>
    <cellStyle name="Input 2 11 4 4 3" xfId="23248" xr:uid="{31809427-CEF7-43D1-8462-73E8149ABEB8}"/>
    <cellStyle name="Input 2 11 4 5" xfId="31280" xr:uid="{B13A7FC1-B483-46E3-BB7F-267ECBE256B2}"/>
    <cellStyle name="Input 2 11 4 5 2" xfId="27128" xr:uid="{DE1D3419-E673-4092-83B0-8AAE780B03D5}"/>
    <cellStyle name="Input 2 11 4 5 3" xfId="22985" xr:uid="{99F757C2-BD53-4C6A-879A-E057CA0F8217}"/>
    <cellStyle name="Input 2 11 4 6" xfId="31164" xr:uid="{CD3D38C4-305E-474E-9CBF-379739776D3C}"/>
    <cellStyle name="Input 2 11 4 6 2" xfId="27012" xr:uid="{0C9BF4D8-7A1D-4021-B513-84B721BE2A87}"/>
    <cellStyle name="Input 2 11 4 6 3" xfId="22869" xr:uid="{4D53FBE2-2820-43F7-9080-295E38284A96}"/>
    <cellStyle name="Input 2 11 4 7" xfId="31608" xr:uid="{4DF7AA5F-DBE7-493E-BF19-BB7D65A733A7}"/>
    <cellStyle name="Input 2 11 4 7 2" xfId="27456" xr:uid="{C5C9BC5D-E440-4888-B66D-992C93F6B845}"/>
    <cellStyle name="Input 2 11 4 7 3" xfId="23313" xr:uid="{14C36258-B941-4FC7-98E6-642EBFF9C06B}"/>
    <cellStyle name="Input 2 11 4 8" xfId="21722" xr:uid="{84BAE8CD-6A50-4D7A-A699-F0378B5ABA38}"/>
    <cellStyle name="Input 2 11 4 9" xfId="21601" xr:uid="{9D560838-F994-42DD-8458-E028F46B0BB2}"/>
    <cellStyle name="Input 2 11 5" xfId="9343" xr:uid="{00000000-0005-0000-0000-0000E1240000}"/>
    <cellStyle name="Input 2 11 5 10" xfId="21518" xr:uid="{F66C9C20-E403-4794-9737-191EAA039BA5}"/>
    <cellStyle name="Input 2 11 5 2" xfId="21298" xr:uid="{00000000-0005-0000-0000-0000E2240000}"/>
    <cellStyle name="Input 2 11 5 2 2" xfId="32660" xr:uid="{42ABC156-F0B6-458D-ACD8-3A17F3D89934}"/>
    <cellStyle name="Input 2 11 5 2 2 2" xfId="28508" xr:uid="{527A0E81-D339-42A3-8FA8-FF63CACEB4C4}"/>
    <cellStyle name="Input 2 11 5 2 2 3" xfId="24365" xr:uid="{F4E8D15A-2519-4F20-AEC7-A63103E89CDE}"/>
    <cellStyle name="Input 2 11 5 2 3" xfId="33390" xr:uid="{3C44CDFC-AC22-43DD-AA1B-E546C493AA90}"/>
    <cellStyle name="Input 2 11 5 2 3 2" xfId="29234" xr:uid="{505D1D01-8A94-449E-BF4E-A1B83251763B}"/>
    <cellStyle name="Input 2 11 5 2 3 3" xfId="25089" xr:uid="{2959245A-A4E5-463D-91C2-8FDCB9BEA9EA}"/>
    <cellStyle name="Input 2 11 5 2 4" xfId="34097" xr:uid="{D0404FEC-CFE5-49C9-9716-BE3177CF8BE0}"/>
    <cellStyle name="Input 2 11 5 2 4 2" xfId="29367" xr:uid="{4EB07604-E856-48B8-B278-A63928562D59}"/>
    <cellStyle name="Input 2 11 5 2 4 3" xfId="36932" xr:uid="{30EC5F57-34AE-4C3B-83A5-DC58BFC3EF1A}"/>
    <cellStyle name="Input 2 11 5 2 5" xfId="34704" xr:uid="{34C95A7E-760E-48E9-8602-0385DA714D05}"/>
    <cellStyle name="Input 2 11 5 2 5 2" xfId="29624" xr:uid="{F9391CAF-DC88-421D-810F-F2347E3FFAD4}"/>
    <cellStyle name="Input 2 11 5 2 5 3" xfId="25479" xr:uid="{EE108785-53E5-489D-81BE-046B0C5217F4}"/>
    <cellStyle name="Input 2 11 5 2 6" xfId="35139" xr:uid="{6628491D-8872-4420-AC8A-84C2535D28A4}"/>
    <cellStyle name="Input 2 11 5 2 6 2" xfId="30228" xr:uid="{49EB6EC0-DDC6-46BB-A790-E03A38234113}"/>
    <cellStyle name="Input 2 11 5 2 6 3" xfId="26080" xr:uid="{B39B637F-602C-4EBE-BF9E-F56B13354DFB}"/>
    <cellStyle name="Input 2 11 5 2 7" xfId="30699" xr:uid="{F8A412FC-257F-4EE0-ABD6-89E2AE9E44C9}"/>
    <cellStyle name="Input 2 11 5 2 8" xfId="26551" xr:uid="{23E33403-FC8E-444E-8593-0863ED8EF998}"/>
    <cellStyle name="Input 2 11 5 2 9" xfId="22411" xr:uid="{C38455F5-2B17-4CF1-A3A8-03D469C07487}"/>
    <cellStyle name="Input 2 11 5 3" xfId="31355" xr:uid="{2C650C7E-0E63-4575-A1C8-10C96C50ED9D}"/>
    <cellStyle name="Input 2 11 5 3 2" xfId="27203" xr:uid="{32687E60-855A-48D7-92E8-973426A5075B}"/>
    <cellStyle name="Input 2 11 5 3 3" xfId="23060" xr:uid="{6ADA7F6A-4E4A-4759-9840-FE86BFCFD7C4}"/>
    <cellStyle name="Input 2 11 5 4" xfId="31542" xr:uid="{221DC8CD-5D50-442F-B4B9-9B819527BECD}"/>
    <cellStyle name="Input 2 11 5 4 2" xfId="27390" xr:uid="{4D8B9D01-3C3E-4DB5-9542-733E14540AB3}"/>
    <cellStyle name="Input 2 11 5 4 3" xfId="23247" xr:uid="{29909FB1-3F88-4327-AA26-ED815C3413AD}"/>
    <cellStyle name="Input 2 11 5 5" xfId="31281" xr:uid="{06DD654A-23AA-427E-8E27-ADF3979680CD}"/>
    <cellStyle name="Input 2 11 5 5 2" xfId="27129" xr:uid="{46BA90E2-FEF1-4B62-97F2-3DDAE4788D5C}"/>
    <cellStyle name="Input 2 11 5 5 3" xfId="22986" xr:uid="{54619AFC-9560-4E31-B380-95F09861818C}"/>
    <cellStyle name="Input 2 11 5 6" xfId="31165" xr:uid="{776D4E21-686A-4D0F-B563-0284D6DA3DB3}"/>
    <cellStyle name="Input 2 11 5 6 2" xfId="27013" xr:uid="{2D1B8397-FB44-41FD-BA37-A47508DB3B1D}"/>
    <cellStyle name="Input 2 11 5 6 3" xfId="22870" xr:uid="{A49D1F3B-529F-4772-83BC-FC11BB6B6343}"/>
    <cellStyle name="Input 2 11 5 7" xfId="31607" xr:uid="{4D7B208A-3D6B-4C53-AE55-E39BAE554718}"/>
    <cellStyle name="Input 2 11 5 7 2" xfId="27455" xr:uid="{068EE763-4F29-4D1E-A44C-7021D1DFF2BE}"/>
    <cellStyle name="Input 2 11 5 7 3" xfId="23312" xr:uid="{FC452FC4-3FFA-454E-B2E6-0A5449E49BDF}"/>
    <cellStyle name="Input 2 11 5 8" xfId="21723" xr:uid="{BEBA048E-F4CE-4EBD-A9DE-54CCD76DD9FB}"/>
    <cellStyle name="Input 2 11 5 9" xfId="21602" xr:uid="{A930DC56-A0C8-4EAE-9386-9EAD730BF565}"/>
    <cellStyle name="Input 2 11 6" xfId="21302" xr:uid="{00000000-0005-0000-0000-0000E3240000}"/>
    <cellStyle name="Input 2 11 6 2" xfId="32664" xr:uid="{5E4BFBA3-AD5B-405D-BD7B-9973A61EA53E}"/>
    <cellStyle name="Input 2 11 6 2 2" xfId="28512" xr:uid="{D68E4055-5A6B-48E3-8391-645B97E46E16}"/>
    <cellStyle name="Input 2 11 6 2 3" xfId="24369" xr:uid="{F67F21AE-5DC8-4CDB-94F4-9CA243231F07}"/>
    <cellStyle name="Input 2 11 6 3" xfId="33394" xr:uid="{6DF36037-DA42-45BE-9EBB-88AAD25425EB}"/>
    <cellStyle name="Input 2 11 6 3 2" xfId="29238" xr:uid="{95DAD20B-9A4F-48F2-AE5C-FC34CED656B7}"/>
    <cellStyle name="Input 2 11 6 3 3" xfId="25093" xr:uid="{D7A375E9-6430-42C4-ACE1-68662D2F69A7}"/>
    <cellStyle name="Input 2 11 6 4" xfId="34101" xr:uid="{98F842C9-B762-4A29-A9F3-44B2AC5FE473}"/>
    <cellStyle name="Input 2 11 6 4 2" xfId="35664" xr:uid="{500B7B65-77D0-4B74-947B-F9D2B68F9F57}"/>
    <cellStyle name="Input 2 11 6 4 3" xfId="36477" xr:uid="{715187FE-67F2-4806-BAF8-8AD6B3C56EFF}"/>
    <cellStyle name="Input 2 11 6 5" xfId="34708" xr:uid="{B0FBB3FE-1659-4A39-BD2A-29ACC4196D37}"/>
    <cellStyle name="Input 2 11 6 5 2" xfId="29628" xr:uid="{A6506A4E-9427-4BBC-BA84-924965AE21DA}"/>
    <cellStyle name="Input 2 11 6 5 3" xfId="25483" xr:uid="{27B8D6E3-36AA-402F-A241-ABE3CA15CD6B}"/>
    <cellStyle name="Input 2 11 6 6" xfId="35143" xr:uid="{AFD60FAC-0F94-485E-A9C9-A6017CAF44C5}"/>
    <cellStyle name="Input 2 11 6 6 2" xfId="30232" xr:uid="{BAE2E7F7-7489-44F4-8B54-0EA8DDD4A1F7}"/>
    <cellStyle name="Input 2 11 6 6 3" xfId="26084" xr:uid="{7FCC7471-5C3D-456D-A0FC-5989D9696824}"/>
    <cellStyle name="Input 2 11 6 7" xfId="30703" xr:uid="{9E7B0537-3AB3-47C4-9860-91C4CA28844D}"/>
    <cellStyle name="Input 2 11 6 8" xfId="26555" xr:uid="{2C67DBCA-2529-45D5-814C-6014FA80C3D1}"/>
    <cellStyle name="Input 2 11 6 9" xfId="22415" xr:uid="{42F7951D-CC14-48CE-957C-44A91AC8AA2F}"/>
    <cellStyle name="Input 2 11 7" xfId="31351" xr:uid="{3754E39E-D907-471F-B5DD-AF5B380ADB60}"/>
    <cellStyle name="Input 2 11 7 2" xfId="27199" xr:uid="{20582221-ABD3-42A9-9145-C45ABF2AE0FD}"/>
    <cellStyle name="Input 2 11 7 3" xfId="23056" xr:uid="{6FC79183-1AB4-4C6D-BF21-2987D32E8B71}"/>
    <cellStyle name="Input 2 11 8" xfId="31546" xr:uid="{61BC87CF-8C27-49CF-ABD2-15FD3147C60B}"/>
    <cellStyle name="Input 2 11 8 2" xfId="27394" xr:uid="{0D7D6ED5-45F8-439A-B8F8-D4810992D534}"/>
    <cellStyle name="Input 2 11 8 3" xfId="23251" xr:uid="{77C662C3-0AC7-4607-ABD6-496AC16C4E85}"/>
    <cellStyle name="Input 2 11 9" xfId="31277" xr:uid="{C1724F02-F431-40FB-86BB-CCFE022FBB8F}"/>
    <cellStyle name="Input 2 11 9 2" xfId="27125" xr:uid="{08A0BA75-F115-4979-B703-5FA889996912}"/>
    <cellStyle name="Input 2 11 9 3" xfId="22982" xr:uid="{1AD5C4F9-4EA5-4463-A506-89926E1F57E4}"/>
    <cellStyle name="Input 2 12" xfId="9344" xr:uid="{00000000-0005-0000-0000-0000E4240000}"/>
    <cellStyle name="Input 2 12 10" xfId="31166" xr:uid="{7302FD8B-91B5-497B-A232-3EA012CE3E9B}"/>
    <cellStyle name="Input 2 12 10 2" xfId="27014" xr:uid="{139B5751-C366-42C8-81A9-9052033436CD}"/>
    <cellStyle name="Input 2 12 10 3" xfId="22871" xr:uid="{46171F46-5304-4805-9F3E-61FADC09C286}"/>
    <cellStyle name="Input 2 12 11" xfId="31606" xr:uid="{5D2B151D-4F05-4425-8BF6-6A5338494828}"/>
    <cellStyle name="Input 2 12 11 2" xfId="27454" xr:uid="{68C75396-0AF2-46A1-B30A-362127973952}"/>
    <cellStyle name="Input 2 12 11 3" xfId="23311" xr:uid="{7F07F174-0035-4979-AD8A-E41DDF1EA8F4}"/>
    <cellStyle name="Input 2 12 12" xfId="21724" xr:uid="{16420800-F26A-4B57-B30E-C6E03A9F7541}"/>
    <cellStyle name="Input 2 12 13" xfId="21603" xr:uid="{AB9B8C66-BB2D-4DDC-B65D-F4943F4D6571}"/>
    <cellStyle name="Input 2 12 14" xfId="21519" xr:uid="{C9695D13-8529-462C-8EDD-B20C45A54187}"/>
    <cellStyle name="Input 2 12 2" xfId="9345" xr:uid="{00000000-0005-0000-0000-0000E5240000}"/>
    <cellStyle name="Input 2 12 2 10" xfId="21520" xr:uid="{12A7E4FC-592F-460D-BDD6-F0F057FB29F2}"/>
    <cellStyle name="Input 2 12 2 2" xfId="21296" xr:uid="{00000000-0005-0000-0000-0000E6240000}"/>
    <cellStyle name="Input 2 12 2 2 2" xfId="32658" xr:uid="{531DE7EB-875F-4A79-8EE0-6C88A2895A36}"/>
    <cellStyle name="Input 2 12 2 2 2 2" xfId="28506" xr:uid="{6402A071-1EA7-444F-9E8B-9B08A4523CCB}"/>
    <cellStyle name="Input 2 12 2 2 2 3" xfId="24363" xr:uid="{383C5444-A713-47DB-B0EF-0FD4F75F5E56}"/>
    <cellStyle name="Input 2 12 2 2 3" xfId="33388" xr:uid="{0E8C4232-C213-44F8-BF76-8170C163BFAA}"/>
    <cellStyle name="Input 2 12 2 2 3 2" xfId="29232" xr:uid="{4FDF14AA-0192-45C2-8B0D-F040E835D065}"/>
    <cellStyle name="Input 2 12 2 2 3 3" xfId="25087" xr:uid="{D2AC6637-78C7-44D7-9AE6-E0838F749D73}"/>
    <cellStyle name="Input 2 12 2 2 4" xfId="34095" xr:uid="{44B74DCC-AB85-4FAA-BF85-02418CFCAFAA}"/>
    <cellStyle name="Input 2 12 2 2 4 2" xfId="35848" xr:uid="{8F50D9CB-5093-47F3-B86A-FDFE00022E7B}"/>
    <cellStyle name="Input 2 12 2 2 4 3" xfId="37133" xr:uid="{070157BE-73E4-4B0F-BA67-4C6E8C28D56A}"/>
    <cellStyle name="Input 2 12 2 2 5" xfId="34702" xr:uid="{023E94E2-CDA4-4F17-8D12-5FDF9B862286}"/>
    <cellStyle name="Input 2 12 2 2 5 2" xfId="29622" xr:uid="{42CD9D48-A800-434E-950C-C37354AB459F}"/>
    <cellStyle name="Input 2 12 2 2 5 3" xfId="25477" xr:uid="{D686126F-8534-47DB-9E81-9CB5D51CA313}"/>
    <cellStyle name="Input 2 12 2 2 6" xfId="35137" xr:uid="{24E910F9-5561-4DE9-AD76-A823D2FB3CDA}"/>
    <cellStyle name="Input 2 12 2 2 6 2" xfId="30226" xr:uid="{447391D4-1843-4E54-96B4-C38C99EE5520}"/>
    <cellStyle name="Input 2 12 2 2 6 3" xfId="26078" xr:uid="{3613A041-098C-4A0A-B0C6-59A746753A21}"/>
    <cellStyle name="Input 2 12 2 2 7" xfId="30697" xr:uid="{83751FAD-3807-40D9-BDE0-E9ACF77CA76B}"/>
    <cellStyle name="Input 2 12 2 2 8" xfId="26549" xr:uid="{B560D938-7DFD-4D26-9550-C00B14B1A64C}"/>
    <cellStyle name="Input 2 12 2 2 9" xfId="22409" xr:uid="{B368E76A-6B36-448A-8E95-F7F46A3AE469}"/>
    <cellStyle name="Input 2 12 2 3" xfId="31357" xr:uid="{33D18E45-4F23-492F-A0EF-67ED9B43BB84}"/>
    <cellStyle name="Input 2 12 2 3 2" xfId="27205" xr:uid="{72A815FA-C5B8-4C71-B6FE-3C6E2D15F55C}"/>
    <cellStyle name="Input 2 12 2 3 3" xfId="23062" xr:uid="{40783CCC-2C9E-4CFA-878B-384AF101C313}"/>
    <cellStyle name="Input 2 12 2 4" xfId="31540" xr:uid="{8DEB0E40-243C-4F70-81AE-A82DE4D73DA3}"/>
    <cellStyle name="Input 2 12 2 4 2" xfId="27388" xr:uid="{6E46C677-8A0B-425D-8E1B-7F138CBDC332}"/>
    <cellStyle name="Input 2 12 2 4 3" xfId="23245" xr:uid="{6C983CD0-289E-4C98-848D-6CCA0586B562}"/>
    <cellStyle name="Input 2 12 2 5" xfId="31283" xr:uid="{65A48E46-4299-4811-8A21-44C8ED8BB4F3}"/>
    <cellStyle name="Input 2 12 2 5 2" xfId="27131" xr:uid="{6D912DF3-12E7-4DBF-898D-FDB3C55B3A86}"/>
    <cellStyle name="Input 2 12 2 5 3" xfId="22988" xr:uid="{D68FE760-6037-49A0-B981-29E801FC1050}"/>
    <cellStyle name="Input 2 12 2 6" xfId="31167" xr:uid="{791CE446-4140-4947-8232-DD15EE9C9FE5}"/>
    <cellStyle name="Input 2 12 2 6 2" xfId="27015" xr:uid="{5ACA41EC-6198-4E03-8440-150F98448B52}"/>
    <cellStyle name="Input 2 12 2 6 3" xfId="22872" xr:uid="{19C0DF65-2471-4756-AD71-AB7FEBCFADC7}"/>
    <cellStyle name="Input 2 12 2 7" xfId="31605" xr:uid="{B24C8A1C-A89D-4221-87E9-08ED25DAE0CD}"/>
    <cellStyle name="Input 2 12 2 7 2" xfId="27453" xr:uid="{C52A9584-D346-4456-8BDB-0F56AF1F67D6}"/>
    <cellStyle name="Input 2 12 2 7 3" xfId="23310" xr:uid="{DE3518F6-DB48-42AC-896E-79FC220CB258}"/>
    <cellStyle name="Input 2 12 2 8" xfId="21725" xr:uid="{F90543C9-0934-4264-B23E-B11B23958324}"/>
    <cellStyle name="Input 2 12 2 9" xfId="21604" xr:uid="{70676DFD-E17E-4D7B-8CE6-392FB799ACFB}"/>
    <cellStyle name="Input 2 12 3" xfId="9346" xr:uid="{00000000-0005-0000-0000-0000E7240000}"/>
    <cellStyle name="Input 2 12 3 10" xfId="21521" xr:uid="{EB8320FA-D538-41D8-8425-1B660F9A0E42}"/>
    <cellStyle name="Input 2 12 3 2" xfId="21295" xr:uid="{00000000-0005-0000-0000-0000E8240000}"/>
    <cellStyle name="Input 2 12 3 2 2" xfId="32657" xr:uid="{EAAFC231-2C07-4A18-8FD2-E5F95BC1F61D}"/>
    <cellStyle name="Input 2 12 3 2 2 2" xfId="28505" xr:uid="{61F4E73B-91BA-4C7A-9620-5999892275DA}"/>
    <cellStyle name="Input 2 12 3 2 2 3" xfId="24362" xr:uid="{CEF062A5-D200-4AA8-A853-E4C532796946}"/>
    <cellStyle name="Input 2 12 3 2 3" xfId="33387" xr:uid="{2B19ECB0-30EB-417F-9B0C-C851BBB0D61F}"/>
    <cellStyle name="Input 2 12 3 2 3 2" xfId="29231" xr:uid="{E2926A47-2BBC-46ED-88FD-FE1F006FD3BD}"/>
    <cellStyle name="Input 2 12 3 2 3 3" xfId="25086" xr:uid="{B9D2E6F2-C50D-4D5C-9EFD-33763C40C7B1}"/>
    <cellStyle name="Input 2 12 3 2 4" xfId="34094" xr:uid="{E2ED94FA-2513-4623-B4CE-C947657EB636}"/>
    <cellStyle name="Input 2 12 3 2 4 2" xfId="35947" xr:uid="{928EC3DA-4198-446C-AC22-5850A49A3F17}"/>
    <cellStyle name="Input 2 12 3 2 4 3" xfId="37231" xr:uid="{FB430225-CCCE-4140-BE6F-32B87DFF7D34}"/>
    <cellStyle name="Input 2 12 3 2 5" xfId="34701" xr:uid="{E5FB6B93-C056-4FEB-BD85-3A2775A966C9}"/>
    <cellStyle name="Input 2 12 3 2 5 2" xfId="29621" xr:uid="{6B860330-7C0E-436D-BFF5-D6ABFF62CAE2}"/>
    <cellStyle name="Input 2 12 3 2 5 3" xfId="25476" xr:uid="{CBF11807-26B1-42E8-B74A-E07C8CB9C627}"/>
    <cellStyle name="Input 2 12 3 2 6" xfId="35136" xr:uid="{5FB0F342-456F-4036-BF0D-3266512BD25B}"/>
    <cellStyle name="Input 2 12 3 2 6 2" xfId="30225" xr:uid="{EC668790-311C-4140-AD97-BBC3999F8F8C}"/>
    <cellStyle name="Input 2 12 3 2 6 3" xfId="26077" xr:uid="{47F9BF47-DBFA-4CD1-B7A7-EF39E8CC1E0E}"/>
    <cellStyle name="Input 2 12 3 2 7" xfId="30696" xr:uid="{D2C87C9A-8F59-4C80-808C-960E431CF1E9}"/>
    <cellStyle name="Input 2 12 3 2 8" xfId="26548" xr:uid="{0DD54188-C5FA-4439-8B3C-3F339B9B5708}"/>
    <cellStyle name="Input 2 12 3 2 9" xfId="22408" xr:uid="{8CA36E00-36A1-4B45-9657-F769F03C729C}"/>
    <cellStyle name="Input 2 12 3 3" xfId="31358" xr:uid="{28F24CF7-AB0E-4D90-8F2E-C7DFF8AA9613}"/>
    <cellStyle name="Input 2 12 3 3 2" xfId="27206" xr:uid="{D596A4B5-538B-472C-869B-86BFF93D64C9}"/>
    <cellStyle name="Input 2 12 3 3 3" xfId="23063" xr:uid="{10AABB25-BF2E-4FCE-A416-EF658A811985}"/>
    <cellStyle name="Input 2 12 3 4" xfId="31539" xr:uid="{3D0B418E-D04F-444A-825F-CA6F882CFF5E}"/>
    <cellStyle name="Input 2 12 3 4 2" xfId="27387" xr:uid="{D0C25AC9-58F9-43B9-96F1-9098178C4A58}"/>
    <cellStyle name="Input 2 12 3 4 3" xfId="23244" xr:uid="{14A703FA-C533-4152-B261-D77E309854DD}"/>
    <cellStyle name="Input 2 12 3 5" xfId="31284" xr:uid="{C82BE83F-AAFF-4859-A907-0BF6F1DFF4E6}"/>
    <cellStyle name="Input 2 12 3 5 2" xfId="27132" xr:uid="{0CDE4C22-CAB8-43A6-A565-7A7BF2C8AABD}"/>
    <cellStyle name="Input 2 12 3 5 3" xfId="22989" xr:uid="{96D7BABE-FCBB-4B5A-B106-AE7491D6F229}"/>
    <cellStyle name="Input 2 12 3 6" xfId="31168" xr:uid="{E6F41716-56EC-4D20-B2E6-D23A99D8E66D}"/>
    <cellStyle name="Input 2 12 3 6 2" xfId="27016" xr:uid="{6EEADFE5-AB95-4D98-92AD-04480ABE0BCA}"/>
    <cellStyle name="Input 2 12 3 6 3" xfId="22873" xr:uid="{EF16A90B-32BE-4D44-84BD-32C373C3CB4D}"/>
    <cellStyle name="Input 2 12 3 7" xfId="31604" xr:uid="{74946A1A-FF9E-494C-984B-B123F1132A99}"/>
    <cellStyle name="Input 2 12 3 7 2" xfId="27452" xr:uid="{C2CBB776-3D64-42CF-A38E-B5DB6E15F83E}"/>
    <cellStyle name="Input 2 12 3 7 3" xfId="23309" xr:uid="{B89C774A-C600-4A23-9C4D-D246FE89670B}"/>
    <cellStyle name="Input 2 12 3 8" xfId="21726" xr:uid="{A46E51A8-CA9C-4707-BFF6-0814CFDFB9D8}"/>
    <cellStyle name="Input 2 12 3 9" xfId="21605" xr:uid="{A535ED56-EC3B-4504-A411-B12C36CC4B3F}"/>
    <cellStyle name="Input 2 12 4" xfId="9347" xr:uid="{00000000-0005-0000-0000-0000E9240000}"/>
    <cellStyle name="Input 2 12 4 10" xfId="21522" xr:uid="{3ECB3DAF-F511-4C57-B238-B49E67711C52}"/>
    <cellStyle name="Input 2 12 4 2" xfId="21294" xr:uid="{00000000-0005-0000-0000-0000EA240000}"/>
    <cellStyle name="Input 2 12 4 2 2" xfId="32656" xr:uid="{38774CF4-68B5-44DD-8F04-57C556A5CD69}"/>
    <cellStyle name="Input 2 12 4 2 2 2" xfId="28504" xr:uid="{B1C83521-5F64-424E-B2AE-2486A669219A}"/>
    <cellStyle name="Input 2 12 4 2 2 3" xfId="24361" xr:uid="{6F198420-03C1-4593-A855-2977A23E0E2C}"/>
    <cellStyle name="Input 2 12 4 2 3" xfId="33386" xr:uid="{3F789F98-335D-4445-A1BD-85D864CE6396}"/>
    <cellStyle name="Input 2 12 4 2 3 2" xfId="29230" xr:uid="{7856B74C-AAC1-4176-B0E2-12EC557A7ACD}"/>
    <cellStyle name="Input 2 12 4 2 3 3" xfId="25085" xr:uid="{00AE147C-D23D-4C7E-BABC-F3A3182C3008}"/>
    <cellStyle name="Input 2 12 4 2 4" xfId="34093" xr:uid="{32D74A6D-1489-49D2-AEED-8F3772BA0794}"/>
    <cellStyle name="Input 2 12 4 2 4 2" xfId="36053" xr:uid="{FE47A2EC-00FC-47E8-8DA9-09BE0F4C5F3E}"/>
    <cellStyle name="Input 2 12 4 2 4 3" xfId="37323" xr:uid="{1BC72D2B-61A6-4F23-9B6E-084296580432}"/>
    <cellStyle name="Input 2 12 4 2 5" xfId="34700" xr:uid="{CEAA05CC-201A-419C-A450-01D80F2BA4E6}"/>
    <cellStyle name="Input 2 12 4 2 5 2" xfId="29620" xr:uid="{7022BBD8-FA70-4E94-B589-5AC1CC42C7A0}"/>
    <cellStyle name="Input 2 12 4 2 5 3" xfId="25475" xr:uid="{B402337F-BFEA-465B-8EA3-C7C8F80B03C1}"/>
    <cellStyle name="Input 2 12 4 2 6" xfId="35135" xr:uid="{ADC82610-4552-4F62-B606-821DD10ABEAB}"/>
    <cellStyle name="Input 2 12 4 2 6 2" xfId="30224" xr:uid="{A5750C85-B652-40D2-8C55-6CB59D4B6CC7}"/>
    <cellStyle name="Input 2 12 4 2 6 3" xfId="26076" xr:uid="{5B1A839F-E7EB-429C-9D57-6ECCC4940786}"/>
    <cellStyle name="Input 2 12 4 2 7" xfId="30695" xr:uid="{CA0B94C9-433D-461D-8155-531E6BA6C44E}"/>
    <cellStyle name="Input 2 12 4 2 8" xfId="26547" xr:uid="{4C885CA5-C053-4C34-A199-AB4507BBCA0D}"/>
    <cellStyle name="Input 2 12 4 2 9" xfId="22407" xr:uid="{8A62150A-3AB3-43DF-A2B8-BB11797A7878}"/>
    <cellStyle name="Input 2 12 4 3" xfId="31359" xr:uid="{416149F8-45D6-4798-AD5B-63B41F1961B2}"/>
    <cellStyle name="Input 2 12 4 3 2" xfId="27207" xr:uid="{AF204287-B168-4438-ACF4-30E5861453DC}"/>
    <cellStyle name="Input 2 12 4 3 3" xfId="23064" xr:uid="{5629F818-B114-4471-AD23-FE3FE13594FB}"/>
    <cellStyle name="Input 2 12 4 4" xfId="31538" xr:uid="{E816372E-DBB4-4BC4-B612-BD9B62B3E639}"/>
    <cellStyle name="Input 2 12 4 4 2" xfId="27386" xr:uid="{EBE7D543-8217-4278-BCCE-24CA93A2B5B7}"/>
    <cellStyle name="Input 2 12 4 4 3" xfId="23243" xr:uid="{E01AFE23-40B7-4682-AB74-8F59EE7BBCD0}"/>
    <cellStyle name="Input 2 12 4 5" xfId="31285" xr:uid="{F379089F-2500-4ECB-9E0E-F028A316167D}"/>
    <cellStyle name="Input 2 12 4 5 2" xfId="27133" xr:uid="{E938C5D1-0659-44BD-9C47-F143F121F1CA}"/>
    <cellStyle name="Input 2 12 4 5 3" xfId="22990" xr:uid="{3C4F5995-BD0C-4033-8391-8DEC00AD52B9}"/>
    <cellStyle name="Input 2 12 4 6" xfId="31169" xr:uid="{A85C9A0E-C4CF-4FBB-B95F-ED3A498700B7}"/>
    <cellStyle name="Input 2 12 4 6 2" xfId="27017" xr:uid="{C6F1DE4F-6F0F-4BB8-8059-BD09B082D8A6}"/>
    <cellStyle name="Input 2 12 4 6 3" xfId="22874" xr:uid="{C1491AE7-135A-4941-A5A5-16D0F8F9E64C}"/>
    <cellStyle name="Input 2 12 4 7" xfId="31603" xr:uid="{2535834A-A262-4B4A-9081-AF4D8AD2902B}"/>
    <cellStyle name="Input 2 12 4 7 2" xfId="27451" xr:uid="{E5726B42-FF4D-487E-B72C-4CF0521BDCAA}"/>
    <cellStyle name="Input 2 12 4 7 3" xfId="23308" xr:uid="{6751FC8E-3B6B-412B-9B5D-73E48D6BECF0}"/>
    <cellStyle name="Input 2 12 4 8" xfId="21727" xr:uid="{EC2F7B7D-3EDD-41AF-B532-DBD4C29E3FBA}"/>
    <cellStyle name="Input 2 12 4 9" xfId="21606" xr:uid="{8D6C7C6E-3322-49CD-A180-1A383596BC60}"/>
    <cellStyle name="Input 2 12 5" xfId="9348" xr:uid="{00000000-0005-0000-0000-0000EB240000}"/>
    <cellStyle name="Input 2 12 5 10" xfId="21523" xr:uid="{E76D0AE8-2459-44A2-9C07-509B6C1BF428}"/>
    <cellStyle name="Input 2 12 5 2" xfId="21293" xr:uid="{00000000-0005-0000-0000-0000EC240000}"/>
    <cellStyle name="Input 2 12 5 2 2" xfId="32655" xr:uid="{FF679883-0F25-4B2E-98C3-BEFF96C69634}"/>
    <cellStyle name="Input 2 12 5 2 2 2" xfId="28503" xr:uid="{B950EBA0-1773-4B65-8739-0E25906244D7}"/>
    <cellStyle name="Input 2 12 5 2 2 3" xfId="24360" xr:uid="{A0491824-355A-41D5-AF05-D44BBDD28426}"/>
    <cellStyle name="Input 2 12 5 2 3" xfId="33385" xr:uid="{36991C91-1F30-46E3-80CA-1B8CCD80AE70}"/>
    <cellStyle name="Input 2 12 5 2 3 2" xfId="29229" xr:uid="{77761F62-996D-497A-B843-95CCB544445B}"/>
    <cellStyle name="Input 2 12 5 2 3 3" xfId="25084" xr:uid="{F81B97CE-6D38-443F-8694-6DB906CB013F}"/>
    <cellStyle name="Input 2 12 5 2 4" xfId="34092" xr:uid="{17AA5983-8A91-48DC-8CCE-BB5B80B55041}"/>
    <cellStyle name="Input 2 12 5 2 4 2" xfId="36151" xr:uid="{E959BF19-B81E-4906-9DBF-177F6B25A866}"/>
    <cellStyle name="Input 2 12 5 2 4 3" xfId="36646" xr:uid="{E5A06479-841F-417F-8C5D-6FC2729BABE7}"/>
    <cellStyle name="Input 2 12 5 2 5" xfId="34699" xr:uid="{FD9D030A-C0E4-4146-9102-F44D23C37D3D}"/>
    <cellStyle name="Input 2 12 5 2 5 2" xfId="29619" xr:uid="{019F6FF1-8EB2-4CA1-B586-45FAF4828F70}"/>
    <cellStyle name="Input 2 12 5 2 5 3" xfId="25474" xr:uid="{36DF6644-59BD-4278-8956-531204003912}"/>
    <cellStyle name="Input 2 12 5 2 6" xfId="35134" xr:uid="{89340983-EC29-47FF-AE59-ABBBE06296E2}"/>
    <cellStyle name="Input 2 12 5 2 6 2" xfId="30223" xr:uid="{C0346619-4303-4270-9436-D92B4E887278}"/>
    <cellStyle name="Input 2 12 5 2 6 3" xfId="26075" xr:uid="{146D37B7-030B-4BFD-AFCE-C8D31A0AC822}"/>
    <cellStyle name="Input 2 12 5 2 7" xfId="30694" xr:uid="{9F4980B2-A653-4C60-B803-76888D68E363}"/>
    <cellStyle name="Input 2 12 5 2 8" xfId="26546" xr:uid="{DD5145A9-086A-466A-8352-D8F95FF37676}"/>
    <cellStyle name="Input 2 12 5 2 9" xfId="22406" xr:uid="{9664D375-F551-4739-97C5-C1688D60EF39}"/>
    <cellStyle name="Input 2 12 5 3" xfId="31360" xr:uid="{0810D8B4-9983-4246-9DE5-5B28273EEC4B}"/>
    <cellStyle name="Input 2 12 5 3 2" xfId="27208" xr:uid="{EA32F504-9310-4D45-A129-84D28BF69ABF}"/>
    <cellStyle name="Input 2 12 5 3 3" xfId="23065" xr:uid="{E70A2C47-DE1C-4290-837D-F0956B29EDFE}"/>
    <cellStyle name="Input 2 12 5 4" xfId="31537" xr:uid="{EEB50355-1713-48AA-95D5-178697870210}"/>
    <cellStyle name="Input 2 12 5 4 2" xfId="27385" xr:uid="{354758E1-9B2E-44F4-8A1B-C2A4A873F1D1}"/>
    <cellStyle name="Input 2 12 5 4 3" xfId="23242" xr:uid="{D1789F2F-6819-498E-86B2-0201A63FD3BF}"/>
    <cellStyle name="Input 2 12 5 5" xfId="31286" xr:uid="{CF34D67C-3F81-4B9E-880E-87EE9957FEE9}"/>
    <cellStyle name="Input 2 12 5 5 2" xfId="27134" xr:uid="{AB53F4B1-1238-4639-9AC3-F4684C48EC3D}"/>
    <cellStyle name="Input 2 12 5 5 3" xfId="22991" xr:uid="{2903660D-AB3E-4DF2-91FB-5B564899A92C}"/>
    <cellStyle name="Input 2 12 5 6" xfId="31170" xr:uid="{8DDF3A60-9816-41EB-8F6A-7E4E811A834C}"/>
    <cellStyle name="Input 2 12 5 6 2" xfId="27018" xr:uid="{71B5F41D-AA4F-4101-8B3E-2686A2971ADC}"/>
    <cellStyle name="Input 2 12 5 6 3" xfId="22875" xr:uid="{F57DA307-BA7E-41D2-83BF-E4804110FAF3}"/>
    <cellStyle name="Input 2 12 5 7" xfId="31602" xr:uid="{CF1DA4B0-57AE-4197-ACED-AEE7D7288402}"/>
    <cellStyle name="Input 2 12 5 7 2" xfId="27450" xr:uid="{0E735F3E-589E-47E1-8C2A-EFCA7370F69A}"/>
    <cellStyle name="Input 2 12 5 7 3" xfId="23307" xr:uid="{97C513E3-D661-4EA9-B3B1-F75B6D198C4F}"/>
    <cellStyle name="Input 2 12 5 8" xfId="21728" xr:uid="{A4349761-D97E-4FC1-8599-4C28EB42F274}"/>
    <cellStyle name="Input 2 12 5 9" xfId="21607" xr:uid="{AA7F605B-73D8-48D0-892E-194891B7EE6B}"/>
    <cellStyle name="Input 2 12 6" xfId="21297" xr:uid="{00000000-0005-0000-0000-0000ED240000}"/>
    <cellStyle name="Input 2 12 6 2" xfId="32659" xr:uid="{C47CB467-2CDA-468E-9DC8-9BB485C6A2C6}"/>
    <cellStyle name="Input 2 12 6 2 2" xfId="28507" xr:uid="{B137B7C0-8324-45EE-8AD8-0C68C4F9FB36}"/>
    <cellStyle name="Input 2 12 6 2 3" xfId="24364" xr:uid="{F2D32B7C-ADEF-4F5C-AD23-64B75CDF6701}"/>
    <cellStyle name="Input 2 12 6 3" xfId="33389" xr:uid="{67A990AE-5B91-4878-A879-74A092E80793}"/>
    <cellStyle name="Input 2 12 6 3 2" xfId="29233" xr:uid="{C6788F14-9810-4D0E-834E-3FA4DDEA018E}"/>
    <cellStyle name="Input 2 12 6 3 3" xfId="25088" xr:uid="{49FE57EA-D941-40DE-84FE-C58D5E3B4848}"/>
    <cellStyle name="Input 2 12 6 4" xfId="34096" xr:uid="{B26A67F8-5D6B-412B-899C-E29DCA1D3376}"/>
    <cellStyle name="Input 2 12 6 4 2" xfId="35329" xr:uid="{D026DD0D-1529-42B5-AD24-5944A329D4FD}"/>
    <cellStyle name="Input 2 12 6 4 3" xfId="37030" xr:uid="{98BF359F-907C-43AC-BB81-F4A485656064}"/>
    <cellStyle name="Input 2 12 6 5" xfId="34703" xr:uid="{FA38661D-5B28-46FC-8E87-A2C44E085DA4}"/>
    <cellStyle name="Input 2 12 6 5 2" xfId="29623" xr:uid="{35FB5366-1F76-45DD-8DC2-DD3417698DFD}"/>
    <cellStyle name="Input 2 12 6 5 3" xfId="25478" xr:uid="{CFB1E77C-CA7C-4E58-97A1-836912126330}"/>
    <cellStyle name="Input 2 12 6 6" xfId="35138" xr:uid="{CB9DC41A-A0D0-4212-857A-051F97CD8BCB}"/>
    <cellStyle name="Input 2 12 6 6 2" xfId="30227" xr:uid="{EB8F0799-87DA-407E-94E0-1ACCEFD28E6E}"/>
    <cellStyle name="Input 2 12 6 6 3" xfId="26079" xr:uid="{88D9A6D2-00C4-4705-92A0-1FF7CAE1E1BE}"/>
    <cellStyle name="Input 2 12 6 7" xfId="30698" xr:uid="{EF812F01-4DB7-42AA-988D-0EF803286BDF}"/>
    <cellStyle name="Input 2 12 6 8" xfId="26550" xr:uid="{E663B1D6-6574-4179-AFB8-8361A05E74DD}"/>
    <cellStyle name="Input 2 12 6 9" xfId="22410" xr:uid="{2B45B5CE-2874-43E4-A778-17F57071C3B9}"/>
    <cellStyle name="Input 2 12 7" xfId="31356" xr:uid="{AE88E14F-43EE-4240-BC28-D9675404AC68}"/>
    <cellStyle name="Input 2 12 7 2" xfId="27204" xr:uid="{0DC0121D-E0E9-4E7C-88F7-DD7C6D810D31}"/>
    <cellStyle name="Input 2 12 7 3" xfId="23061" xr:uid="{CC089A54-EEF6-4863-88CF-AD9ADC7BFA4E}"/>
    <cellStyle name="Input 2 12 8" xfId="31541" xr:uid="{73BD1614-489B-46BA-ABB7-F8B9C5E1EFAE}"/>
    <cellStyle name="Input 2 12 8 2" xfId="27389" xr:uid="{16559C27-E726-49BD-AAE6-26B5734FE063}"/>
    <cellStyle name="Input 2 12 8 3" xfId="23246" xr:uid="{660C54B4-4F39-4870-8651-F0DFF33A0F55}"/>
    <cellStyle name="Input 2 12 9" xfId="31282" xr:uid="{24ED1428-DD6F-423E-8E6D-D0281AD25E2F}"/>
    <cellStyle name="Input 2 12 9 2" xfId="27130" xr:uid="{419C5E5A-DCFC-4219-AE25-7F306C2EB40A}"/>
    <cellStyle name="Input 2 12 9 3" xfId="22987" xr:uid="{1C87B3C0-75D8-48D0-AEEF-3C44310D1C9A}"/>
    <cellStyle name="Input 2 13" xfId="9349" xr:uid="{00000000-0005-0000-0000-0000EE240000}"/>
    <cellStyle name="Input 2 13 10" xfId="31601" xr:uid="{DB05BEDD-174C-4C5C-B30E-4A384AB09F14}"/>
    <cellStyle name="Input 2 13 10 2" xfId="27449" xr:uid="{28FFEDB1-7E1C-4E20-B6CC-E8B76FBD5B0A}"/>
    <cellStyle name="Input 2 13 10 3" xfId="23306" xr:uid="{6FF57EB5-F93F-48E0-A51B-3AE2E8D0FE23}"/>
    <cellStyle name="Input 2 13 11" xfId="21729" xr:uid="{72ECF384-A335-45D5-8EA0-64DCFF7DF189}"/>
    <cellStyle name="Input 2 13 12" xfId="21608" xr:uid="{E029EBB0-BD0D-4D13-82BF-3FCC499B3AF2}"/>
    <cellStyle name="Input 2 13 13" xfId="21524" xr:uid="{8C47B857-CC4D-4228-8838-8448325A315A}"/>
    <cellStyle name="Input 2 13 2" xfId="9350" xr:uid="{00000000-0005-0000-0000-0000EF240000}"/>
    <cellStyle name="Input 2 13 2 10" xfId="21525" xr:uid="{FE8ACB08-850F-4DF8-B08C-F5928E05F8F6}"/>
    <cellStyle name="Input 2 13 2 2" xfId="21291" xr:uid="{00000000-0005-0000-0000-0000F0240000}"/>
    <cellStyle name="Input 2 13 2 2 2" xfId="32653" xr:uid="{B9C52363-8073-4E8A-8997-CE1D3FC988BF}"/>
    <cellStyle name="Input 2 13 2 2 2 2" xfId="28501" xr:uid="{3134C5FC-9E5B-4CB7-9E07-4519FC366577}"/>
    <cellStyle name="Input 2 13 2 2 2 3" xfId="24358" xr:uid="{749828EE-483A-42F5-AE3E-4A0270BE3C26}"/>
    <cellStyle name="Input 2 13 2 2 3" xfId="33383" xr:uid="{3A675FD7-2554-4088-A95C-9BF9A8FD0E39}"/>
    <cellStyle name="Input 2 13 2 2 3 2" xfId="29227" xr:uid="{EE0C3EC0-DDB5-4BAB-89D1-19888818CDA5}"/>
    <cellStyle name="Input 2 13 2 2 3 3" xfId="25082" xr:uid="{25A99495-322B-4176-BF17-EB7A64034FAD}"/>
    <cellStyle name="Input 2 13 2 2 4" xfId="34090" xr:uid="{BC518A13-FF37-4A75-9F74-1EB6F26C3517}"/>
    <cellStyle name="Input 2 13 2 2 4 2" xfId="35562" xr:uid="{0EC04905-5DD1-4485-BFFD-B7A948339DE5}"/>
    <cellStyle name="Input 2 13 2 2 4 3" xfId="36562" xr:uid="{1B3F77DF-CA95-478D-B62A-E6F8E71CDAC3}"/>
    <cellStyle name="Input 2 13 2 2 5" xfId="34697" xr:uid="{89B7444C-B511-4191-81BB-15C963E195BE}"/>
    <cellStyle name="Input 2 13 2 2 5 2" xfId="29617" xr:uid="{B7C4E77C-8379-4953-9186-81073C37D1EB}"/>
    <cellStyle name="Input 2 13 2 2 5 3" xfId="25472" xr:uid="{87D0A11F-277C-4A81-92BE-ADC38BA60749}"/>
    <cellStyle name="Input 2 13 2 2 6" xfId="35132" xr:uid="{E9ED0A81-C868-43DD-821F-5918DEA73BD0}"/>
    <cellStyle name="Input 2 13 2 2 6 2" xfId="30221" xr:uid="{324C8D28-BB61-4ED0-98D5-49A77A85373B}"/>
    <cellStyle name="Input 2 13 2 2 6 3" xfId="26073" xr:uid="{7CD71EB3-1A69-4877-9825-240FBAE7D141}"/>
    <cellStyle name="Input 2 13 2 2 7" xfId="30692" xr:uid="{067AAAC4-3D3D-45FF-BF7B-132962A84170}"/>
    <cellStyle name="Input 2 13 2 2 8" xfId="26544" xr:uid="{B0BE1159-0E71-46D0-9903-59C3CA56915F}"/>
    <cellStyle name="Input 2 13 2 2 9" xfId="22404" xr:uid="{AD8A1FC4-087F-45F6-A10E-290E0AF2E73E}"/>
    <cellStyle name="Input 2 13 2 3" xfId="31362" xr:uid="{C5FDEB7B-C5E0-4C50-85D7-6D21595AFB11}"/>
    <cellStyle name="Input 2 13 2 3 2" xfId="27210" xr:uid="{806BFCC5-28E9-43CC-B901-A9551C63695E}"/>
    <cellStyle name="Input 2 13 2 3 3" xfId="23067" xr:uid="{C754D311-EC15-4590-AF01-8BF6054323DE}"/>
    <cellStyle name="Input 2 13 2 4" xfId="31535" xr:uid="{4AA6BC7F-87D8-4842-B2A3-A695E8CB0DB1}"/>
    <cellStyle name="Input 2 13 2 4 2" xfId="27383" xr:uid="{AD51DF11-1386-4C4D-A6C2-65431074C2FE}"/>
    <cellStyle name="Input 2 13 2 4 3" xfId="23240" xr:uid="{AB5E8248-8F31-4049-9BDC-DD33352ED39E}"/>
    <cellStyle name="Input 2 13 2 5" xfId="31288" xr:uid="{E2331072-26D4-492B-AEFE-D0A7C074C665}"/>
    <cellStyle name="Input 2 13 2 5 2" xfId="27136" xr:uid="{0E580DE6-2E47-483F-9FE8-330CC1300B01}"/>
    <cellStyle name="Input 2 13 2 5 3" xfId="22993" xr:uid="{5A979A05-A081-42DD-9DD7-F846FCD7C397}"/>
    <cellStyle name="Input 2 13 2 6" xfId="31172" xr:uid="{0644D70D-6EE6-4078-B22D-C448728E72E0}"/>
    <cellStyle name="Input 2 13 2 6 2" xfId="27020" xr:uid="{BFE0A99D-5993-4DD5-8BB0-F4DCE4D88297}"/>
    <cellStyle name="Input 2 13 2 6 3" xfId="22877" xr:uid="{BB3A64B3-BEA9-450D-B400-1C5EC7CBD7B4}"/>
    <cellStyle name="Input 2 13 2 7" xfId="31600" xr:uid="{8EFD3DFE-42F7-4640-AF24-C4FC44114F75}"/>
    <cellStyle name="Input 2 13 2 7 2" xfId="27448" xr:uid="{34DC046C-1AF2-4785-BD8D-49C80F907D06}"/>
    <cellStyle name="Input 2 13 2 7 3" xfId="23305" xr:uid="{DCC62137-835F-4205-8021-68FD67EC2189}"/>
    <cellStyle name="Input 2 13 2 8" xfId="21730" xr:uid="{E44B053C-7D7F-420C-B8A6-B01681FB89EA}"/>
    <cellStyle name="Input 2 13 2 9" xfId="21609" xr:uid="{82F73E71-DBA9-4E85-84ED-DF15F70656ED}"/>
    <cellStyle name="Input 2 13 3" xfId="9351" xr:uid="{00000000-0005-0000-0000-0000F1240000}"/>
    <cellStyle name="Input 2 13 3 10" xfId="21526" xr:uid="{93433E00-4673-43B4-9607-52EA3EC13579}"/>
    <cellStyle name="Input 2 13 3 2" xfId="21290" xr:uid="{00000000-0005-0000-0000-0000F2240000}"/>
    <cellStyle name="Input 2 13 3 2 2" xfId="32652" xr:uid="{B5B3CB9C-EE72-4B04-8D3C-443A1191B1A5}"/>
    <cellStyle name="Input 2 13 3 2 2 2" xfId="28500" xr:uid="{25549BE5-50EF-4B85-BD43-489F8FAF6897}"/>
    <cellStyle name="Input 2 13 3 2 2 3" xfId="24357" xr:uid="{68ADD4D3-0BEC-44AA-A9AE-03ADA3AAE2D2}"/>
    <cellStyle name="Input 2 13 3 2 3" xfId="33382" xr:uid="{95508748-23D7-4A08-A174-8413297207FD}"/>
    <cellStyle name="Input 2 13 3 2 3 2" xfId="29226" xr:uid="{FE6F6326-5E3D-4244-A5E2-FE7B97A53B42}"/>
    <cellStyle name="Input 2 13 3 2 3 3" xfId="25081" xr:uid="{3A533420-9D90-4665-BC04-B8D1BCE5194F}"/>
    <cellStyle name="Input 2 13 3 2 4" xfId="34089" xr:uid="{0CFAF647-7C8A-4520-BF82-06EB1C73B567}"/>
    <cellStyle name="Input 2 13 3 2 4 2" xfId="35663" xr:uid="{EA38197F-FB40-4DC3-A5AF-57FA8F2EFE74}"/>
    <cellStyle name="Input 2 13 3 2 4 3" xfId="36478" xr:uid="{D676ED1A-4865-4410-A812-DB58041ECC93}"/>
    <cellStyle name="Input 2 13 3 2 5" xfId="34696" xr:uid="{EAACBC23-4949-4DDB-AE11-CD8494737F1C}"/>
    <cellStyle name="Input 2 13 3 2 5 2" xfId="29616" xr:uid="{74AAA060-D213-425F-91C2-F148DF3BFD3F}"/>
    <cellStyle name="Input 2 13 3 2 5 3" xfId="25471" xr:uid="{430D731E-4CD6-46E7-9C9A-EB6DB8A7DA35}"/>
    <cellStyle name="Input 2 13 3 2 6" xfId="35131" xr:uid="{0EBD3299-C64B-477B-91CB-5E2E434B85B9}"/>
    <cellStyle name="Input 2 13 3 2 6 2" xfId="30220" xr:uid="{9DA52E80-6B65-4C31-A1B9-ADA31CDC7A5F}"/>
    <cellStyle name="Input 2 13 3 2 6 3" xfId="26072" xr:uid="{5AD3D111-BDFA-42A7-BA4E-56EC06AE23F9}"/>
    <cellStyle name="Input 2 13 3 2 7" xfId="30691" xr:uid="{4EC69104-7833-4E4D-BFF8-6F409B4B866B}"/>
    <cellStyle name="Input 2 13 3 2 8" xfId="26543" xr:uid="{0AA3CE31-1BD5-4C6D-9926-B60665FA4E3D}"/>
    <cellStyle name="Input 2 13 3 2 9" xfId="22403" xr:uid="{6760A0B4-4471-4F73-997F-47592544FDE7}"/>
    <cellStyle name="Input 2 13 3 3" xfId="31363" xr:uid="{4A7649D5-EF26-45E6-8F95-732F81BC6502}"/>
    <cellStyle name="Input 2 13 3 3 2" xfId="27211" xr:uid="{CB72967F-EC92-4FCE-A6B7-535B7594282F}"/>
    <cellStyle name="Input 2 13 3 3 3" xfId="23068" xr:uid="{C52DDDFF-3325-4AF4-B5F1-8C4231CCE544}"/>
    <cellStyle name="Input 2 13 3 4" xfId="31534" xr:uid="{535FDAB7-935C-4F7D-BEE8-3D848EAAAC0F}"/>
    <cellStyle name="Input 2 13 3 4 2" xfId="27382" xr:uid="{3FBCE45B-CB83-4E7C-9069-BED76C2EF3A4}"/>
    <cellStyle name="Input 2 13 3 4 3" xfId="23239" xr:uid="{9E41382D-A243-4501-9D5F-0440822CA564}"/>
    <cellStyle name="Input 2 13 3 5" xfId="31289" xr:uid="{E817B3A8-C244-44BC-9A3E-9169D056BBDB}"/>
    <cellStyle name="Input 2 13 3 5 2" xfId="27137" xr:uid="{FBA4C4F3-1318-4D51-8E6F-2AFEA44EADB2}"/>
    <cellStyle name="Input 2 13 3 5 3" xfId="22994" xr:uid="{FBD14F6B-6B0D-4631-A160-ACD805FFD7D8}"/>
    <cellStyle name="Input 2 13 3 6" xfId="31173" xr:uid="{B0B36D0C-E506-48DC-8CD6-8122F1520BE1}"/>
    <cellStyle name="Input 2 13 3 6 2" xfId="27021" xr:uid="{76DEBC75-E57C-4B38-B1A0-4AE1C9D2E9CC}"/>
    <cellStyle name="Input 2 13 3 6 3" xfId="22878" xr:uid="{8D15ED31-0D7C-4EDE-83EF-B8BA7C5A4C4C}"/>
    <cellStyle name="Input 2 13 3 7" xfId="31599" xr:uid="{625B8BE6-9162-4E99-B590-47039FD8EF1F}"/>
    <cellStyle name="Input 2 13 3 7 2" xfId="27447" xr:uid="{D71AF9C6-4398-45E4-9960-5F958E550A9B}"/>
    <cellStyle name="Input 2 13 3 7 3" xfId="23304" xr:uid="{DB4B647E-1C66-4856-83DA-C8A7137FAB64}"/>
    <cellStyle name="Input 2 13 3 8" xfId="21731" xr:uid="{75B02BEE-7927-46FC-ADF4-1E485581605D}"/>
    <cellStyle name="Input 2 13 3 9" xfId="21610" xr:uid="{5ED84E30-F98A-4C18-A122-BD1BD14BCEFB}"/>
    <cellStyle name="Input 2 13 4" xfId="9352" xr:uid="{00000000-0005-0000-0000-0000F3240000}"/>
    <cellStyle name="Input 2 13 4 10" xfId="21527" xr:uid="{9EC0A3AC-1300-46A5-9C3F-885296B34D81}"/>
    <cellStyle name="Input 2 13 4 2" xfId="21289" xr:uid="{00000000-0005-0000-0000-0000F4240000}"/>
    <cellStyle name="Input 2 13 4 2 2" xfId="32651" xr:uid="{0A1EBED0-B4E1-4F05-B959-84A6A2E7AA91}"/>
    <cellStyle name="Input 2 13 4 2 2 2" xfId="28499" xr:uid="{375DB4D4-AFD3-413A-A580-67A6081DCDD9}"/>
    <cellStyle name="Input 2 13 4 2 2 3" xfId="24356" xr:uid="{23F112E6-0C9E-4F2D-9BA2-1C78B59B693E}"/>
    <cellStyle name="Input 2 13 4 2 3" xfId="33381" xr:uid="{B70933C3-0A79-4637-BF37-0520080AAC4A}"/>
    <cellStyle name="Input 2 13 4 2 3 2" xfId="29225" xr:uid="{ED6A9033-4CF9-497E-83D9-1C8A595755B0}"/>
    <cellStyle name="Input 2 13 4 2 3 3" xfId="25080" xr:uid="{5A540554-FA97-4DFF-87B6-5DF2FF47822D}"/>
    <cellStyle name="Input 2 13 4 2 4" xfId="34088" xr:uid="{F09CF95B-230D-480E-B54F-1948ADA11E1C}"/>
    <cellStyle name="Input 2 13 4 2 4 2" xfId="35478" xr:uid="{898D11E1-1515-479D-9C88-95DFC3DB2B06}"/>
    <cellStyle name="Input 2 13 4 2 4 3" xfId="36831" xr:uid="{45F20C66-6C84-45D9-8F1A-5BF60C7A7040}"/>
    <cellStyle name="Input 2 13 4 2 5" xfId="34695" xr:uid="{7B6D99B3-AC39-4967-B08B-6BAF687FD875}"/>
    <cellStyle name="Input 2 13 4 2 5 2" xfId="29615" xr:uid="{5DD6D7A9-C748-4787-A094-5575963FF1DC}"/>
    <cellStyle name="Input 2 13 4 2 5 3" xfId="25470" xr:uid="{CFE5E7DE-0957-4B1E-9FF8-C113E2CCFB39}"/>
    <cellStyle name="Input 2 13 4 2 6" xfId="35130" xr:uid="{241EFF2B-087D-43C9-AC0A-82DE85BE73D8}"/>
    <cellStyle name="Input 2 13 4 2 6 2" xfId="30219" xr:uid="{0D001B5B-3937-4865-AF95-093A17E9204C}"/>
    <cellStyle name="Input 2 13 4 2 6 3" xfId="26071" xr:uid="{28B252BB-F2BE-4C8B-9ED8-E0EEC0E9BA00}"/>
    <cellStyle name="Input 2 13 4 2 7" xfId="30690" xr:uid="{7D623936-E09D-4DEF-879E-50DCE2166BCF}"/>
    <cellStyle name="Input 2 13 4 2 8" xfId="26542" xr:uid="{9FEACB07-0D60-49CC-B4C3-8C344521076B}"/>
    <cellStyle name="Input 2 13 4 2 9" xfId="22402" xr:uid="{73439876-59E4-4102-B207-5967A736B460}"/>
    <cellStyle name="Input 2 13 4 3" xfId="31364" xr:uid="{ED50CC18-D4FF-438A-BA6D-749E13E0B157}"/>
    <cellStyle name="Input 2 13 4 3 2" xfId="27212" xr:uid="{442CC40F-084D-4478-B30A-75D70C1B28D3}"/>
    <cellStyle name="Input 2 13 4 3 3" xfId="23069" xr:uid="{B9B9C664-6E10-42C1-A338-3CA22F45B490}"/>
    <cellStyle name="Input 2 13 4 4" xfId="31533" xr:uid="{4219E759-064C-42E8-A845-860D41F1175B}"/>
    <cellStyle name="Input 2 13 4 4 2" xfId="27381" xr:uid="{0B48174D-0364-42D3-8804-4197CEAC6431}"/>
    <cellStyle name="Input 2 13 4 4 3" xfId="23238" xr:uid="{AAE55FE8-D2E3-4461-AEE6-729001D7BD10}"/>
    <cellStyle name="Input 2 13 4 5" xfId="31290" xr:uid="{1044FCA9-B358-40BA-A073-7B4CEF9BA84D}"/>
    <cellStyle name="Input 2 13 4 5 2" xfId="27138" xr:uid="{FF7C4042-90BB-4722-8996-292B79C7AC6E}"/>
    <cellStyle name="Input 2 13 4 5 3" xfId="22995" xr:uid="{F10220B2-B1FA-4B5F-B55B-78FE2831FD9A}"/>
    <cellStyle name="Input 2 13 4 6" xfId="31174" xr:uid="{B6D89F71-5D26-477B-9448-F9F925601D99}"/>
    <cellStyle name="Input 2 13 4 6 2" xfId="27022" xr:uid="{3F888DFF-D3F1-4E51-82D5-776B2A40945B}"/>
    <cellStyle name="Input 2 13 4 6 3" xfId="22879" xr:uid="{6866E59E-0E0E-4ABC-8D28-74D2AE4D7B49}"/>
    <cellStyle name="Input 2 13 4 7" xfId="31598" xr:uid="{893976BC-843B-4D94-80A7-CAA3945FD266}"/>
    <cellStyle name="Input 2 13 4 7 2" xfId="27446" xr:uid="{99D8A930-0FA3-49F2-B0B6-7ADCBCECB246}"/>
    <cellStyle name="Input 2 13 4 7 3" xfId="23303" xr:uid="{AC81532E-CEB1-41E2-919C-E4A54B9DA7D3}"/>
    <cellStyle name="Input 2 13 4 8" xfId="21732" xr:uid="{2C693C15-6736-4717-BFD0-35DA76646754}"/>
    <cellStyle name="Input 2 13 4 9" xfId="21611" xr:uid="{5C40149B-736C-4501-BBEE-25B5644887CE}"/>
    <cellStyle name="Input 2 13 5" xfId="21292" xr:uid="{00000000-0005-0000-0000-0000F5240000}"/>
    <cellStyle name="Input 2 13 5 2" xfId="32654" xr:uid="{DA67A979-B2F1-4859-AB18-DFC3B74F8286}"/>
    <cellStyle name="Input 2 13 5 2 2" xfId="28502" xr:uid="{D468E55E-3E32-4915-9CB5-99FB077603B1}"/>
    <cellStyle name="Input 2 13 5 2 3" xfId="24359" xr:uid="{83EAD131-84A9-47CB-8D9D-6648968A6E4B}"/>
    <cellStyle name="Input 2 13 5 3" xfId="33384" xr:uid="{C5839E11-A40E-4663-8D73-ABDF44AA644B}"/>
    <cellStyle name="Input 2 13 5 3 2" xfId="29228" xr:uid="{E0F13A10-3F2A-4A16-BCC0-EE74DDD9AA98}"/>
    <cellStyle name="Input 2 13 5 3 3" xfId="25083" xr:uid="{47AE8526-881A-4E71-BC0F-F8BD1771B647}"/>
    <cellStyle name="Input 2 13 5 4" xfId="34091" xr:uid="{5D0E6F71-3EBA-41D2-9C1C-FCC3D4EE986C}"/>
    <cellStyle name="Input 2 13 5 4 2" xfId="36242" xr:uid="{8326D580-91A8-436C-99BB-C2182F64D791}"/>
    <cellStyle name="Input 2 13 5 4 3" xfId="36747" xr:uid="{E55307C8-EBAA-4B86-8390-994CAA678E09}"/>
    <cellStyle name="Input 2 13 5 5" xfId="34698" xr:uid="{26634DC8-C0D7-45DA-81EC-0DE8E34FE3D7}"/>
    <cellStyle name="Input 2 13 5 5 2" xfId="29618" xr:uid="{6CF68983-39CB-4A32-A5A0-16ECBB3677CD}"/>
    <cellStyle name="Input 2 13 5 5 3" xfId="25473" xr:uid="{2418E1B7-ED05-4B51-B465-034C34D3AA85}"/>
    <cellStyle name="Input 2 13 5 6" xfId="35133" xr:uid="{4AFACEB9-AD80-47F9-A2B4-3B3A43AB5D73}"/>
    <cellStyle name="Input 2 13 5 6 2" xfId="30222" xr:uid="{08E6B3ED-64A5-4D3B-B488-C6A7171EC4A2}"/>
    <cellStyle name="Input 2 13 5 6 3" xfId="26074" xr:uid="{9EDC8397-B82B-4533-91AB-859AC21D3287}"/>
    <cellStyle name="Input 2 13 5 7" xfId="30693" xr:uid="{ECABE204-F876-49CF-9CF0-B75031B44479}"/>
    <cellStyle name="Input 2 13 5 8" xfId="26545" xr:uid="{C0E531BC-28AE-4A56-B319-8C388FDC0F3F}"/>
    <cellStyle name="Input 2 13 5 9" xfId="22405" xr:uid="{AAD5A3BC-B798-45C1-B38F-340C8F5BF137}"/>
    <cellStyle name="Input 2 13 6" xfId="31361" xr:uid="{67984B9B-8D34-4990-8A3F-DDA5ED7FA98B}"/>
    <cellStyle name="Input 2 13 6 2" xfId="27209" xr:uid="{B4D2EE2E-2C9B-45C4-9787-B6FCE8778B42}"/>
    <cellStyle name="Input 2 13 6 3" xfId="23066" xr:uid="{6F80F3D0-DC26-418C-AAC0-3CCC3C17D9B0}"/>
    <cellStyle name="Input 2 13 7" xfId="31536" xr:uid="{C06AB18E-AB11-4C54-ADC1-8BA987545595}"/>
    <cellStyle name="Input 2 13 7 2" xfId="27384" xr:uid="{FA5F08DE-1D16-49CE-B0D1-8C7F2C82368F}"/>
    <cellStyle name="Input 2 13 7 3" xfId="23241" xr:uid="{B124F3A8-87C9-4E42-8B9D-73D46D36B20A}"/>
    <cellStyle name="Input 2 13 8" xfId="31287" xr:uid="{EB1355D1-8CB9-49D0-9578-5B09394E0662}"/>
    <cellStyle name="Input 2 13 8 2" xfId="27135" xr:uid="{D12D0B3A-B26C-4D55-9EF5-96F90094CCB4}"/>
    <cellStyle name="Input 2 13 8 3" xfId="22992" xr:uid="{DCF41EC0-A1D2-4EBB-934A-444EEA1F01B9}"/>
    <cellStyle name="Input 2 13 9" xfId="31171" xr:uid="{6C16BE77-B0DF-4DDF-BAD9-01D01C3843AE}"/>
    <cellStyle name="Input 2 13 9 2" xfId="27019" xr:uid="{2C31BF52-3D1B-4832-B207-A79DC62179FE}"/>
    <cellStyle name="Input 2 13 9 3" xfId="22876" xr:uid="{7231988B-6415-4C2C-992F-EDBCF8F8CADF}"/>
    <cellStyle name="Input 2 14" xfId="9353" xr:uid="{00000000-0005-0000-0000-0000F6240000}"/>
    <cellStyle name="Input 2 14 10" xfId="21528" xr:uid="{DCFD4675-BEED-44D0-B6C4-0E4B7159B755}"/>
    <cellStyle name="Input 2 14 2" xfId="21288" xr:uid="{00000000-0005-0000-0000-0000F7240000}"/>
    <cellStyle name="Input 2 14 2 2" xfId="32650" xr:uid="{86F54183-0579-4570-935A-6D6078EDABA2}"/>
    <cellStyle name="Input 2 14 2 2 2" xfId="28498" xr:uid="{07CA1C61-F944-4288-92BD-B8E6513ED850}"/>
    <cellStyle name="Input 2 14 2 2 3" xfId="24355" xr:uid="{18802B25-F2FC-47FD-91C2-EE04AEB6505A}"/>
    <cellStyle name="Input 2 14 2 3" xfId="33380" xr:uid="{C8581FC6-7E8A-4B51-B6DC-AD915E16766B}"/>
    <cellStyle name="Input 2 14 2 3 2" xfId="29224" xr:uid="{ABBFE134-FA5B-4419-955D-1B5D2970E203}"/>
    <cellStyle name="Input 2 14 2 3 3" xfId="25079" xr:uid="{30607C4D-B962-4EC1-B881-0CF17EE4556B}"/>
    <cellStyle name="Input 2 14 2 4" xfId="34087" xr:uid="{A7B2DBB0-1214-41A8-821E-7F6444E2E345}"/>
    <cellStyle name="Input 2 14 2 4 2" xfId="35394" xr:uid="{C7D7554C-6A0C-4BB3-982C-EE4B1F6DEC1F}"/>
    <cellStyle name="Input 2 14 2 4 3" xfId="25223" xr:uid="{72320108-5E61-4835-84EF-79F9581906F4}"/>
    <cellStyle name="Input 2 14 2 5" xfId="34694" xr:uid="{287CE1F3-E434-4016-B7B1-85D453A40540}"/>
    <cellStyle name="Input 2 14 2 5 2" xfId="29614" xr:uid="{AB19E9F2-CDCE-4E9C-BF45-3EFD3F9D3557}"/>
    <cellStyle name="Input 2 14 2 5 3" xfId="25469" xr:uid="{0772FFF2-BB72-4676-B217-6DFC2BDDEEA7}"/>
    <cellStyle name="Input 2 14 2 6" xfId="35129" xr:uid="{C8110326-CF0B-498E-888D-33DEC3374EF6}"/>
    <cellStyle name="Input 2 14 2 6 2" xfId="30218" xr:uid="{19F45EE3-224A-44F4-9548-CF927CB358FA}"/>
    <cellStyle name="Input 2 14 2 6 3" xfId="26663" xr:uid="{6AAF8517-0C80-4772-AB2B-979BCBCD4847}"/>
    <cellStyle name="Input 2 14 2 7" xfId="30689" xr:uid="{C9539960-34ED-4410-B03B-84C1331B5407}"/>
    <cellStyle name="Input 2 14 2 8" xfId="26541" xr:uid="{49849CD5-014F-4970-A683-B4542291C0D1}"/>
    <cellStyle name="Input 2 14 2 9" xfId="22401" xr:uid="{FB2AECD3-4D58-415B-9541-267B0B9AAFD8}"/>
    <cellStyle name="Input 2 14 3" xfId="31365" xr:uid="{4FC98DDE-8B9E-4401-B25A-2C5F74342748}"/>
    <cellStyle name="Input 2 14 3 2" xfId="27213" xr:uid="{E4800446-5E5C-4B89-A495-DF3EF71D9E2C}"/>
    <cellStyle name="Input 2 14 3 3" xfId="23070" xr:uid="{81F11C81-E6C2-4F25-A340-6693C4F46A56}"/>
    <cellStyle name="Input 2 14 4" xfId="31532" xr:uid="{277582B5-2617-4F55-99F8-9FBD06687124}"/>
    <cellStyle name="Input 2 14 4 2" xfId="27380" xr:uid="{BEA6F725-7CBB-4E36-A6F7-FE991A59928D}"/>
    <cellStyle name="Input 2 14 4 3" xfId="23237" xr:uid="{FF6B1B3E-310E-4054-9644-D6E179F8E18E}"/>
    <cellStyle name="Input 2 14 5" xfId="31291" xr:uid="{05B3C7C0-739F-4D23-98B1-C605FE874E39}"/>
    <cellStyle name="Input 2 14 5 2" xfId="27139" xr:uid="{D842433A-E26A-4DEA-A89B-BB200B0E70EC}"/>
    <cellStyle name="Input 2 14 5 3" xfId="22996" xr:uid="{DCE75AFA-D4DB-49AF-8F77-E9E33208D234}"/>
    <cellStyle name="Input 2 14 6" xfId="31175" xr:uid="{C81F295A-A182-4D32-9750-E129C7F3B132}"/>
    <cellStyle name="Input 2 14 6 2" xfId="27023" xr:uid="{91C6DA8A-25A9-4B3D-BCF2-0EBE4F93E13D}"/>
    <cellStyle name="Input 2 14 6 3" xfId="22880" xr:uid="{A3FF3521-C3FC-4F84-A6EE-F5AD3F23AFBC}"/>
    <cellStyle name="Input 2 14 7" xfId="31597" xr:uid="{C2E55434-1879-4329-9B75-12994633743F}"/>
    <cellStyle name="Input 2 14 7 2" xfId="27445" xr:uid="{3E07D59F-1B0F-4924-BBF4-A49B70320931}"/>
    <cellStyle name="Input 2 14 7 3" xfId="23302" xr:uid="{6685944D-8E0A-47B5-8575-A501657CA588}"/>
    <cellStyle name="Input 2 14 8" xfId="21733" xr:uid="{D3B7EE13-BC4E-49F8-AA4D-E6F802277EDD}"/>
    <cellStyle name="Input 2 14 9" xfId="21612" xr:uid="{F0ADB298-3B43-4BC4-B73E-8027B5B9D1D2}"/>
    <cellStyle name="Input 2 15" xfId="9354" xr:uid="{00000000-0005-0000-0000-0000F8240000}"/>
    <cellStyle name="Input 2 15 10" xfId="21529" xr:uid="{9F8DD7E1-19B7-4B4C-A659-B598AE6EFC37}"/>
    <cellStyle name="Input 2 15 2" xfId="21287" xr:uid="{00000000-0005-0000-0000-0000F9240000}"/>
    <cellStyle name="Input 2 15 2 2" xfId="32649" xr:uid="{0BC99BEE-635D-4032-A32A-E56A1B2A74D2}"/>
    <cellStyle name="Input 2 15 2 2 2" xfId="28497" xr:uid="{A0B3A6EF-FA16-43F1-9E69-D1ADE90749CB}"/>
    <cellStyle name="Input 2 15 2 2 3" xfId="24354" xr:uid="{52F972CB-FAD0-4617-81E3-960D843307A6}"/>
    <cellStyle name="Input 2 15 2 3" xfId="33379" xr:uid="{375FB495-3410-46FE-A895-A9C5F843F94C}"/>
    <cellStyle name="Input 2 15 2 3 2" xfId="29223" xr:uid="{4BA6E20D-ABB1-4334-BF46-1E63C30AF635}"/>
    <cellStyle name="Input 2 15 2 3 3" xfId="25078" xr:uid="{21EBBDD8-5D36-4650-A435-95BF2BCE8EDB}"/>
    <cellStyle name="Input 2 15 2 4" xfId="34086" xr:uid="{5EB911F3-E5DB-44BB-8C97-867A27C5B233}"/>
    <cellStyle name="Input 2 15 2 4 2" xfId="35747" xr:uid="{53D01977-9F6B-45D0-AD24-D8BB0F60F88D}"/>
    <cellStyle name="Input 2 15 2 4 3" xfId="36412" xr:uid="{2D40B705-35BA-44F7-B88C-EFD83D0B6741}"/>
    <cellStyle name="Input 2 15 2 5" xfId="34693" xr:uid="{E638696F-8D99-48FB-A27E-6F5942C0302D}"/>
    <cellStyle name="Input 2 15 2 5 2" xfId="29613" xr:uid="{488B67C3-0F3C-46FC-BB74-BF0AF58A8BE1}"/>
    <cellStyle name="Input 2 15 2 5 3" xfId="25468" xr:uid="{693471DB-785C-46E8-85D9-4C6F065A4532}"/>
    <cellStyle name="Input 2 15 2 6" xfId="35128" xr:uid="{435E6CC1-D207-48A9-BA88-F2162B5A25EE}"/>
    <cellStyle name="Input 2 15 2 6 2" xfId="30217" xr:uid="{AA1D4C9F-8C47-44AE-BAA2-956F689164B4}"/>
    <cellStyle name="Input 2 15 2 6 3" xfId="26070" xr:uid="{B36325DC-AA18-46DD-94A8-657576CD5C9A}"/>
    <cellStyle name="Input 2 15 2 7" xfId="30688" xr:uid="{FE403A9C-8704-47E5-BFB8-1F44AA05F2FE}"/>
    <cellStyle name="Input 2 15 2 8" xfId="26540" xr:uid="{286F3B9D-1A05-4C1F-9F2A-76406A04A1D6}"/>
    <cellStyle name="Input 2 15 2 9" xfId="22400" xr:uid="{F82E8A27-4C46-4311-9A60-BB12F746A731}"/>
    <cellStyle name="Input 2 15 3" xfId="31366" xr:uid="{2967C9D6-8CD1-46D3-9185-5FAE51DFE11E}"/>
    <cellStyle name="Input 2 15 3 2" xfId="27214" xr:uid="{910EED55-F9E9-4D9D-8808-468DCC0EF741}"/>
    <cellStyle name="Input 2 15 3 3" xfId="23071" xr:uid="{856B6157-97F9-4116-8F5D-804BDD276E73}"/>
    <cellStyle name="Input 2 15 4" xfId="31531" xr:uid="{F1E001BF-403C-4AB3-BBDC-5A7D53FBA97C}"/>
    <cellStyle name="Input 2 15 4 2" xfId="27379" xr:uid="{2168BA1F-64AD-4BF2-A1B3-1E915F02FB83}"/>
    <cellStyle name="Input 2 15 4 3" xfId="23236" xr:uid="{E3B04F08-8A63-49A2-92C1-062E3A7DB8AC}"/>
    <cellStyle name="Input 2 15 5" xfId="31292" xr:uid="{D1C643B2-2C42-4A2A-80AE-1A8857584286}"/>
    <cellStyle name="Input 2 15 5 2" xfId="27140" xr:uid="{20FCD9B7-0FD3-410A-AF97-75E6B44920EA}"/>
    <cellStyle name="Input 2 15 5 3" xfId="22997" xr:uid="{F807A54C-987C-4E81-B27A-76EFABEE27F7}"/>
    <cellStyle name="Input 2 15 6" xfId="31176" xr:uid="{6FB7094A-957D-4A18-8B8D-22CDD86B46F5}"/>
    <cellStyle name="Input 2 15 6 2" xfId="27024" xr:uid="{4CF336F2-58B8-4FB5-8C7C-B2036AED2EE1}"/>
    <cellStyle name="Input 2 15 6 3" xfId="22881" xr:uid="{D9511866-1542-4FA4-9281-81D2F1BA7DE8}"/>
    <cellStyle name="Input 2 15 7" xfId="31596" xr:uid="{8F29A422-949D-4147-8EAA-BB1266B27C80}"/>
    <cellStyle name="Input 2 15 7 2" xfId="27444" xr:uid="{F7C68BC0-59A4-4685-A764-DFC1E8A6879A}"/>
    <cellStyle name="Input 2 15 7 3" xfId="23301" xr:uid="{4A6E9268-C2AB-493B-8C0A-DE1B3FD104B6}"/>
    <cellStyle name="Input 2 15 8" xfId="21734" xr:uid="{4191D57E-4AB9-411A-96E9-AA94FC732FA3}"/>
    <cellStyle name="Input 2 15 9" xfId="21613" xr:uid="{53349F88-D957-4615-9EE2-189677BA76FE}"/>
    <cellStyle name="Input 2 16" xfId="9355" xr:uid="{00000000-0005-0000-0000-0000FA240000}"/>
    <cellStyle name="Input 2 16 10" xfId="21530" xr:uid="{D892752E-559A-4AE0-9925-CA2E8DE7207D}"/>
    <cellStyle name="Input 2 16 2" xfId="21286" xr:uid="{00000000-0005-0000-0000-0000FB240000}"/>
    <cellStyle name="Input 2 16 2 2" xfId="32648" xr:uid="{0B1BD8A7-53A3-4F20-AF66-5CE0BD9468F0}"/>
    <cellStyle name="Input 2 16 2 2 2" xfId="28496" xr:uid="{8646AEE1-6A4C-4564-8CEA-F1C424771578}"/>
    <cellStyle name="Input 2 16 2 2 3" xfId="24353" xr:uid="{4DD9D2AA-C67D-482E-81E6-18E04F6C480D}"/>
    <cellStyle name="Input 2 16 2 3" xfId="33378" xr:uid="{FB04FDC8-6687-4644-9A42-CB3AE21CF75F}"/>
    <cellStyle name="Input 2 16 2 3 2" xfId="29222" xr:uid="{A9923D57-F3AE-4FF1-A42C-5C50EFED8D6B}"/>
    <cellStyle name="Input 2 16 2 3 3" xfId="25077" xr:uid="{32CB5698-F3CF-4991-A781-5A1A7B265373}"/>
    <cellStyle name="Input 2 16 2 4" xfId="34085" xr:uid="{28FF4E3F-AE82-4E33-A7E8-6EF902DEDD59}"/>
    <cellStyle name="Input 2 16 2 4 2" xfId="29366" xr:uid="{061D0E9E-828F-4821-B484-B3BC70F09C32}"/>
    <cellStyle name="Input 2 16 2 4 3" xfId="36931" xr:uid="{7344E0AC-6111-4A95-8E52-135A3F4E7ABA}"/>
    <cellStyle name="Input 2 16 2 5" xfId="34692" xr:uid="{38C5F87B-67AA-4ADF-9CDC-3FB100F1FD51}"/>
    <cellStyle name="Input 2 16 2 5 2" xfId="29612" xr:uid="{8206F4AA-7B5B-4D3C-B5F9-6400EF9D474C}"/>
    <cellStyle name="Input 2 16 2 5 3" xfId="25467" xr:uid="{B988C7F2-A4F5-4234-8140-F1C7003B648B}"/>
    <cellStyle name="Input 2 16 2 6" xfId="35127" xr:uid="{47F55459-F6B0-4AA1-B74D-6D1C61C36F4C}"/>
    <cellStyle name="Input 2 16 2 6 2" xfId="30811" xr:uid="{3062BF81-2450-4698-95D7-54646A5CE619}"/>
    <cellStyle name="Input 2 16 2 6 3" xfId="26069" xr:uid="{A14C32B9-9283-45FD-B829-4C79AF307F65}"/>
    <cellStyle name="Input 2 16 2 7" xfId="30687" xr:uid="{57D83B2F-1A37-4AD0-9181-47C5E09373BE}"/>
    <cellStyle name="Input 2 16 2 8" xfId="26539" xr:uid="{53DA9840-C30D-4184-9CE7-83F596897B66}"/>
    <cellStyle name="Input 2 16 2 9" xfId="22399" xr:uid="{8F9EF603-F31E-4F8D-ABF7-49808B1180CF}"/>
    <cellStyle name="Input 2 16 3" xfId="31367" xr:uid="{32DD41C6-567F-4C46-A7C2-3B706B2AB3DD}"/>
    <cellStyle name="Input 2 16 3 2" xfId="27215" xr:uid="{2F57CEC6-7627-4976-9DDC-DB376A2A6765}"/>
    <cellStyle name="Input 2 16 3 3" xfId="23072" xr:uid="{818C9936-DA76-410A-9AD7-1C98B55BD54E}"/>
    <cellStyle name="Input 2 16 4" xfId="31530" xr:uid="{F903DEDD-904F-49DA-A8F1-42AB1AEF3214}"/>
    <cellStyle name="Input 2 16 4 2" xfId="27378" xr:uid="{A46DB699-E309-42E4-BB22-8624A4400E2D}"/>
    <cellStyle name="Input 2 16 4 3" xfId="23235" xr:uid="{B5EB7142-E110-4438-AC04-E8C2EC8F00F8}"/>
    <cellStyle name="Input 2 16 5" xfId="31293" xr:uid="{5B00DB9E-79F7-472D-8E3A-BF8007BE95B1}"/>
    <cellStyle name="Input 2 16 5 2" xfId="27141" xr:uid="{5316BA45-BE58-401F-A01E-B3898DC7EE30}"/>
    <cellStyle name="Input 2 16 5 3" xfId="22998" xr:uid="{939CD0FD-8D61-4BB7-9FF2-A291B8FED318}"/>
    <cellStyle name="Input 2 16 6" xfId="31177" xr:uid="{F7AB6BFF-A9E1-44BD-A1BA-26819453E174}"/>
    <cellStyle name="Input 2 16 6 2" xfId="27025" xr:uid="{4E76CAF9-4E6B-4217-AD91-77E51590903A}"/>
    <cellStyle name="Input 2 16 6 3" xfId="22882" xr:uid="{CA0B3EEE-9CA9-474D-A1C3-38467FF844F3}"/>
    <cellStyle name="Input 2 16 7" xfId="31595" xr:uid="{085AD523-92AD-4281-BD2B-5901BA15EED0}"/>
    <cellStyle name="Input 2 16 7 2" xfId="27443" xr:uid="{634F90A6-FE0A-48F8-97B9-732BDA8630B4}"/>
    <cellStyle name="Input 2 16 7 3" xfId="23300" xr:uid="{A571D6CD-F431-4E78-8535-2E59008CBB57}"/>
    <cellStyle name="Input 2 16 8" xfId="21735" xr:uid="{FDC37C5C-8FEF-410B-A271-543D87AC16E0}"/>
    <cellStyle name="Input 2 16 9" xfId="21614" xr:uid="{E44D7E7F-D097-48C2-A11A-0C58574701D3}"/>
    <cellStyle name="Input 2 17" xfId="21307" xr:uid="{00000000-0005-0000-0000-0000FC240000}"/>
    <cellStyle name="Input 2 17 2" xfId="32669" xr:uid="{BD8D9CB7-A2CE-45C3-85D9-0E4C8D0EDFB3}"/>
    <cellStyle name="Input 2 17 2 2" xfId="28517" xr:uid="{0ED90877-6AE7-4118-A89B-EBE2090577F2}"/>
    <cellStyle name="Input 2 17 2 3" xfId="24374" xr:uid="{0EF27A8E-02C3-447D-8F2E-6E8FDF8634AE}"/>
    <cellStyle name="Input 2 17 3" xfId="33399" xr:uid="{429C7F77-49EC-47E5-AF39-23AD5DAA4BF7}"/>
    <cellStyle name="Input 2 17 3 2" xfId="29243" xr:uid="{8007CA19-4E77-4AA8-B549-FC61155308EE}"/>
    <cellStyle name="Input 2 17 3 3" xfId="25098" xr:uid="{C6FE1BFD-20CF-4EEA-A30C-620BB54C5D17}"/>
    <cellStyle name="Input 2 17 4" xfId="34106" xr:uid="{011FE131-FC83-43A1-98DE-3066729B1981}"/>
    <cellStyle name="Input 2 17 4 2" xfId="35948" xr:uid="{B57D95A3-7177-489D-AF8C-CDDC3AC2CC27}"/>
    <cellStyle name="Input 2 17 4 3" xfId="37232" xr:uid="{102DEFCF-B951-4BC6-86EA-7B754C8CD22E}"/>
    <cellStyle name="Input 2 17 5" xfId="34713" xr:uid="{E9ABFB01-BDE7-4AA7-92E7-B886126E47EE}"/>
    <cellStyle name="Input 2 17 5 2" xfId="29633" xr:uid="{AD6DC84A-8BBB-4805-90E9-CBF792174664}"/>
    <cellStyle name="Input 2 17 5 3" xfId="25488" xr:uid="{016BB282-4B27-4C61-B8F8-D99FCAD7B53E}"/>
    <cellStyle name="Input 2 17 6" xfId="35148" xr:uid="{CE3BC8B2-B571-4DA2-A2FE-D874474ACA17}"/>
    <cellStyle name="Input 2 17 6 2" xfId="30237" xr:uid="{8E98A2A5-3008-46F7-A739-2BF51C1B100C}"/>
    <cellStyle name="Input 2 17 6 3" xfId="26089" xr:uid="{00919D9C-C597-44B7-B29E-9F269DD25159}"/>
    <cellStyle name="Input 2 17 7" xfId="30708" xr:uid="{D7185FD9-D864-4344-A974-082281D656EF}"/>
    <cellStyle name="Input 2 17 8" xfId="26560" xr:uid="{EA813F27-FC3A-4FA0-8617-7BBF14992000}"/>
    <cellStyle name="Input 2 17 9" xfId="22420" xr:uid="{B924DDCB-232D-44BD-A0AD-A21AC1FAE88D}"/>
    <cellStyle name="Input 2 18" xfId="31345" xr:uid="{696F9511-C58A-409E-A736-7C30700DF807}"/>
    <cellStyle name="Input 2 18 2" xfId="27193" xr:uid="{D77311D0-8DD8-46B0-AD7E-43CD7FD9C858}"/>
    <cellStyle name="Input 2 18 3" xfId="23050" xr:uid="{18AF8626-81D0-4DB1-9753-F883D3EB2195}"/>
    <cellStyle name="Input 2 19" xfId="31552" xr:uid="{8FC7577D-0C80-4198-A080-38AB3841F565}"/>
    <cellStyle name="Input 2 19 2" xfId="27400" xr:uid="{78D1E9D7-9D8D-43A6-A600-506C1C93FFC8}"/>
    <cellStyle name="Input 2 19 3" xfId="23257" xr:uid="{43ADB8F9-A067-4B7B-B040-98F1F3DC4A45}"/>
    <cellStyle name="Input 2 2" xfId="9356" xr:uid="{00000000-0005-0000-0000-0000FD240000}"/>
    <cellStyle name="Input 2 2 10" xfId="21285" xr:uid="{00000000-0005-0000-0000-0000FE240000}"/>
    <cellStyle name="Input 2 2 10 2" xfId="32647" xr:uid="{DED9AA76-60DB-4C0F-A0F1-EEE6C3AE07BD}"/>
    <cellStyle name="Input 2 2 10 2 2" xfId="28495" xr:uid="{E3A67187-0D09-425E-A957-6A85FFEA2963}"/>
    <cellStyle name="Input 2 2 10 2 3" xfId="24352" xr:uid="{F4702156-A6F0-4709-8211-F9216500F67E}"/>
    <cellStyle name="Input 2 2 10 3" xfId="33377" xr:uid="{054E371D-D1AD-46EC-9552-08F49737E3B3}"/>
    <cellStyle name="Input 2 2 10 3 2" xfId="29221" xr:uid="{0665DD67-3DEF-4D7E-A78D-272F3352EA3F}"/>
    <cellStyle name="Input 2 2 10 3 3" xfId="25076" xr:uid="{8192EB29-4528-479E-A34F-013B27128C2E}"/>
    <cellStyle name="Input 2 2 10 4" xfId="34084" xr:uid="{2493904F-CD55-488C-AA95-014AE792622E}"/>
    <cellStyle name="Input 2 2 10 4 2" xfId="35328" xr:uid="{BE5D36DE-6FAF-4157-A4B6-AC850A03B64F}"/>
    <cellStyle name="Input 2 2 10 4 3" xfId="37029" xr:uid="{C3DF2502-300E-4E95-8A59-D8BD5C840D4A}"/>
    <cellStyle name="Input 2 2 10 5" xfId="34691" xr:uid="{CD10755E-F8C4-455E-B12D-B0F68C3E0136}"/>
    <cellStyle name="Input 2 2 10 5 2" xfId="29611" xr:uid="{0AE020C1-ED76-4AC4-8A9E-E8A72987AE5D}"/>
    <cellStyle name="Input 2 2 10 5 3" xfId="25466" xr:uid="{ECCCE98E-463A-43C6-8081-AC0FCC5005CC}"/>
    <cellStyle name="Input 2 2 10 6" xfId="35126" xr:uid="{308EFE2D-5A19-4BB0-9D05-BE75BAAC5030}"/>
    <cellStyle name="Input 2 2 10 6 2" xfId="30216" xr:uid="{998BC240-D7C5-41A1-8F9C-530EDAC7F996}"/>
    <cellStyle name="Input 2 2 10 6 3" xfId="26068" xr:uid="{6744A171-8F53-455D-9306-F570DDAE1109}"/>
    <cellStyle name="Input 2 2 10 7" xfId="30686" xr:uid="{549A5F29-0E13-4C52-AE1C-F0DD92AB8E13}"/>
    <cellStyle name="Input 2 2 10 8" xfId="26538" xr:uid="{E191AFA9-60D5-46C2-BCBB-EDE49E69509C}"/>
    <cellStyle name="Input 2 2 10 9" xfId="22398" xr:uid="{0AD9E515-9CEE-4B0F-9AFE-AFC64DF6DB09}"/>
    <cellStyle name="Input 2 2 11" xfId="31368" xr:uid="{E1FDFA19-777B-4FA3-8B5C-089D8140D6A9}"/>
    <cellStyle name="Input 2 2 11 2" xfId="27216" xr:uid="{8E0E949A-5851-405B-BCE3-E7162BC9356F}"/>
    <cellStyle name="Input 2 2 11 3" xfId="23073" xr:uid="{4623BE75-DF19-43C6-BC66-4B1909B0BE84}"/>
    <cellStyle name="Input 2 2 12" xfId="31529" xr:uid="{20B743B9-4643-459A-9177-84C9643B996B}"/>
    <cellStyle name="Input 2 2 12 2" xfId="27377" xr:uid="{02656CFE-A8FF-4C45-AE6A-34C552F71E58}"/>
    <cellStyle name="Input 2 2 12 3" xfId="23234" xr:uid="{7A983B66-4CA9-4597-82A4-6DDF56BFD6EA}"/>
    <cellStyle name="Input 2 2 13" xfId="31294" xr:uid="{E3276456-ACA3-4A3C-9486-1C240DCC6224}"/>
    <cellStyle name="Input 2 2 13 2" xfId="27142" xr:uid="{AD84B369-AD0D-4CC8-B833-680B6AD1B59D}"/>
    <cellStyle name="Input 2 2 13 3" xfId="22999" xr:uid="{7A199F85-E681-4D38-A652-CA68DF310D99}"/>
    <cellStyle name="Input 2 2 14" xfId="31178" xr:uid="{A28AD064-CFEB-43D3-B382-6B7E5ED55EE5}"/>
    <cellStyle name="Input 2 2 14 2" xfId="27026" xr:uid="{C1F2AF85-CC1F-4013-B7D9-01F36A6DC576}"/>
    <cellStyle name="Input 2 2 14 3" xfId="22883" xr:uid="{CBC970E8-BCF9-4051-AAD0-F0CB4D3D9B39}"/>
    <cellStyle name="Input 2 2 15" xfId="31594" xr:uid="{D54605B0-E81D-4EA6-ADCA-CCF73B955EB0}"/>
    <cellStyle name="Input 2 2 15 2" xfId="27442" xr:uid="{75D68E1A-34DE-4115-9BA0-5F9B9A989E2E}"/>
    <cellStyle name="Input 2 2 15 3" xfId="23299" xr:uid="{A5396AB6-F421-47C1-B79D-C7693E5CF42F}"/>
    <cellStyle name="Input 2 2 16" xfId="21736" xr:uid="{4479D16A-2A84-4D04-A89E-30A544F79596}"/>
    <cellStyle name="Input 2 2 17" xfId="21615" xr:uid="{EE01DBFE-6EA4-43DB-B5A7-0C51AB432D87}"/>
    <cellStyle name="Input 2 2 18" xfId="21531" xr:uid="{24C1BBEB-22C5-4062-8EB0-51CD6EC01119}"/>
    <cellStyle name="Input 2 2 2" xfId="9357" xr:uid="{00000000-0005-0000-0000-0000FF240000}"/>
    <cellStyle name="Input 2 2 2 10" xfId="31593" xr:uid="{A2146191-6E84-49D7-B63A-E5576FE71357}"/>
    <cellStyle name="Input 2 2 2 10 2" xfId="27441" xr:uid="{D07D7B67-E3BE-4BEC-AB67-110A87CC31A4}"/>
    <cellStyle name="Input 2 2 2 10 3" xfId="23298" xr:uid="{D9C4F87B-4BEF-48B7-9C3F-AC7DBEE1E787}"/>
    <cellStyle name="Input 2 2 2 11" xfId="21737" xr:uid="{CC806A92-AE5E-4312-AE2B-B6EE55C74B0B}"/>
    <cellStyle name="Input 2 2 2 12" xfId="21616" xr:uid="{0FD99517-EA60-4B48-AA1E-160CE0B4A9DD}"/>
    <cellStyle name="Input 2 2 2 13" xfId="21532" xr:uid="{1119D168-51C9-491E-B7C9-ACDCFEC22CCC}"/>
    <cellStyle name="Input 2 2 2 2" xfId="9358" xr:uid="{00000000-0005-0000-0000-000000250000}"/>
    <cellStyle name="Input 2 2 2 2 10" xfId="21533" xr:uid="{31BFF44B-1C95-4346-BCEC-047C5B3C5AC5}"/>
    <cellStyle name="Input 2 2 2 2 2" xfId="21283" xr:uid="{00000000-0005-0000-0000-000001250000}"/>
    <cellStyle name="Input 2 2 2 2 2 2" xfId="32645" xr:uid="{EA791854-585B-40D1-BED1-18D7CE576BF5}"/>
    <cellStyle name="Input 2 2 2 2 2 2 2" xfId="28493" xr:uid="{871C8B41-2312-43EF-894B-C5B9324A62BB}"/>
    <cellStyle name="Input 2 2 2 2 2 2 3" xfId="24350" xr:uid="{8246C325-10AC-40A1-9C8D-9908E9247C4F}"/>
    <cellStyle name="Input 2 2 2 2 2 3" xfId="33375" xr:uid="{496F6F81-62AE-479A-B71F-BF4F84A4CF58}"/>
    <cellStyle name="Input 2 2 2 2 2 3 2" xfId="29219" xr:uid="{795FA257-6E81-432E-A71F-DFBFEAA50A65}"/>
    <cellStyle name="Input 2 2 2 2 2 3 3" xfId="25074" xr:uid="{CE5618D0-09DB-4A01-BC72-90265EB7270F}"/>
    <cellStyle name="Input 2 2 2 2 2 4" xfId="34082" xr:uid="{55CBFC8B-030C-4FC0-97F5-43D95D254AB0}"/>
    <cellStyle name="Input 2 2 2 2 2 4 2" xfId="35946" xr:uid="{EB7E80BE-F6A9-47D5-9074-FC8C93DFE9C0}"/>
    <cellStyle name="Input 2 2 2 2 2 4 3" xfId="37230" xr:uid="{BD2F2BAE-7E24-4C73-8913-A82080B7F422}"/>
    <cellStyle name="Input 2 2 2 2 2 5" xfId="34689" xr:uid="{99FB3F67-9B3E-465B-8F25-B270F7A86C0C}"/>
    <cellStyle name="Input 2 2 2 2 2 5 2" xfId="29609" xr:uid="{3E342A9C-9465-4CF2-920A-09BFC039D9B0}"/>
    <cellStyle name="Input 2 2 2 2 2 5 3" xfId="25464" xr:uid="{E3E44B90-E42D-440E-B6F2-A30646F676A9}"/>
    <cellStyle name="Input 2 2 2 2 2 6" xfId="35124" xr:uid="{B9457CDB-F5DB-456D-B9E3-786C4FE581BF}"/>
    <cellStyle name="Input 2 2 2 2 2 6 2" xfId="30214" xr:uid="{1F744749-33B7-4CCA-BEA1-0DD9DD1D37D8}"/>
    <cellStyle name="Input 2 2 2 2 2 6 3" xfId="26066" xr:uid="{B0333F8E-FA76-4428-8493-E375C6C0869C}"/>
    <cellStyle name="Input 2 2 2 2 2 7" xfId="30684" xr:uid="{FC42E430-87D9-4467-9212-CF9F7DC32B67}"/>
    <cellStyle name="Input 2 2 2 2 2 8" xfId="26536" xr:uid="{56A93BC3-8D84-4D88-BBC6-E087DC6F2EEB}"/>
    <cellStyle name="Input 2 2 2 2 2 9" xfId="22396" xr:uid="{33B7E175-2231-4B22-937B-DBAE63307C28}"/>
    <cellStyle name="Input 2 2 2 2 3" xfId="31370" xr:uid="{5821491E-1655-424C-A933-40F3DA71C943}"/>
    <cellStyle name="Input 2 2 2 2 3 2" xfId="27218" xr:uid="{F8D6FFFE-0D31-4122-B69F-9175B1D135A1}"/>
    <cellStyle name="Input 2 2 2 2 3 3" xfId="23075" xr:uid="{32E52FBF-382D-4F2D-8169-B24099F2DAD4}"/>
    <cellStyle name="Input 2 2 2 2 4" xfId="31527" xr:uid="{63BBD42A-17C3-48C7-84F8-4191813A712C}"/>
    <cellStyle name="Input 2 2 2 2 4 2" xfId="27375" xr:uid="{093BA0EC-48A5-44D9-936A-4144DFAF9776}"/>
    <cellStyle name="Input 2 2 2 2 4 3" xfId="23232" xr:uid="{622F0E1B-7C9F-4AD7-815A-79990350DD3F}"/>
    <cellStyle name="Input 2 2 2 2 5" xfId="31296" xr:uid="{5E1C3C92-0286-4572-AF9C-01DE1FFF2A75}"/>
    <cellStyle name="Input 2 2 2 2 5 2" xfId="27144" xr:uid="{55702249-F07A-47BF-A4EA-6E6D8631731B}"/>
    <cellStyle name="Input 2 2 2 2 5 3" xfId="23001" xr:uid="{56C65177-15C1-4F8B-9EAA-460FDB236A3C}"/>
    <cellStyle name="Input 2 2 2 2 6" xfId="31180" xr:uid="{AEB3DB1B-256B-43D8-B2C3-C3E7D8D9FEDB}"/>
    <cellStyle name="Input 2 2 2 2 6 2" xfId="27028" xr:uid="{721C6595-5491-487C-B441-C17381B68442}"/>
    <cellStyle name="Input 2 2 2 2 6 3" xfId="22885" xr:uid="{D4F9EAA6-13F4-4318-BC97-BDBE05AEFC02}"/>
    <cellStyle name="Input 2 2 2 2 7" xfId="31592" xr:uid="{D3E65882-C012-4490-A71F-036402557FEB}"/>
    <cellStyle name="Input 2 2 2 2 7 2" xfId="27440" xr:uid="{82D3632D-CC0C-454D-BCD3-726832A0BB33}"/>
    <cellStyle name="Input 2 2 2 2 7 3" xfId="23297" xr:uid="{867423CB-8046-44D0-8A59-DA7925D17123}"/>
    <cellStyle name="Input 2 2 2 2 8" xfId="21738" xr:uid="{2AAD04A6-C58B-4E49-92A6-83F051630A7B}"/>
    <cellStyle name="Input 2 2 2 2 9" xfId="21617" xr:uid="{195D4363-A185-4A63-8FEA-7A16957FE3AB}"/>
    <cellStyle name="Input 2 2 2 3" xfId="9359" xr:uid="{00000000-0005-0000-0000-000002250000}"/>
    <cellStyle name="Input 2 2 2 3 10" xfId="21534" xr:uid="{0FE25790-188C-4B0C-936B-2665FCBAD545}"/>
    <cellStyle name="Input 2 2 2 3 2" xfId="21282" xr:uid="{00000000-0005-0000-0000-000003250000}"/>
    <cellStyle name="Input 2 2 2 3 2 2" xfId="32644" xr:uid="{9201D9D5-D9DA-488B-9713-6091BB8C9CCF}"/>
    <cellStyle name="Input 2 2 2 3 2 2 2" xfId="28492" xr:uid="{AFF6F6D6-6E26-47C4-ACB2-3266B27D6888}"/>
    <cellStyle name="Input 2 2 2 3 2 2 3" xfId="24349" xr:uid="{39E6DA7C-33E1-4287-884D-B252088F7943}"/>
    <cellStyle name="Input 2 2 2 3 2 3" xfId="33374" xr:uid="{4AAD191E-D4E3-48E5-A86B-AB1CE9018B3E}"/>
    <cellStyle name="Input 2 2 2 3 2 3 2" xfId="29218" xr:uid="{FAAA95CB-2959-41DB-95F6-F8334B2B78DA}"/>
    <cellStyle name="Input 2 2 2 3 2 3 3" xfId="25073" xr:uid="{6B461BCD-DA0B-42AB-BED6-FAFF43564261}"/>
    <cellStyle name="Input 2 2 2 3 2 4" xfId="34081" xr:uid="{98B91C6B-922F-4651-94D9-9859B10C7219}"/>
    <cellStyle name="Input 2 2 2 3 2 4 2" xfId="36052" xr:uid="{C98B02CE-9ECE-430A-BDFB-72CD69650DF7}"/>
    <cellStyle name="Input 2 2 2 3 2 4 3" xfId="37322" xr:uid="{3F7C1EDC-C793-49DE-8A7B-9DA851DF4576}"/>
    <cellStyle name="Input 2 2 2 3 2 5" xfId="34688" xr:uid="{3B1E0087-6F21-426D-8B5C-8D7AA0CC55F6}"/>
    <cellStyle name="Input 2 2 2 3 2 5 2" xfId="29608" xr:uid="{1330AF24-706D-4514-99F0-4D413BC8B774}"/>
    <cellStyle name="Input 2 2 2 3 2 5 3" xfId="25463" xr:uid="{58B4F67D-C106-48E4-B21A-878D94A6AFDE}"/>
    <cellStyle name="Input 2 2 2 3 2 6" xfId="35123" xr:uid="{DA5E3EEF-A1F5-420B-A990-60A90E1604B9}"/>
    <cellStyle name="Input 2 2 2 3 2 6 2" xfId="30213" xr:uid="{310884D3-EC76-4D67-B78B-F1D3DBB53BC2}"/>
    <cellStyle name="Input 2 2 2 3 2 6 3" xfId="26065" xr:uid="{738CD604-E16D-45A8-87EA-3F8553BF9EE1}"/>
    <cellStyle name="Input 2 2 2 3 2 7" xfId="30683" xr:uid="{E68C4B81-D064-4BC1-B3A7-A7C3EF1C5F65}"/>
    <cellStyle name="Input 2 2 2 3 2 8" xfId="26535" xr:uid="{E73CAC1F-468F-4B56-86A5-23124B8A1DE3}"/>
    <cellStyle name="Input 2 2 2 3 2 9" xfId="22395" xr:uid="{53309664-0A40-4703-B381-330D9F932792}"/>
    <cellStyle name="Input 2 2 2 3 3" xfId="31371" xr:uid="{1F50E4A3-08A3-4572-81E5-474A06FD26E9}"/>
    <cellStyle name="Input 2 2 2 3 3 2" xfId="27219" xr:uid="{580C5A07-7685-440A-947E-A3002143B978}"/>
    <cellStyle name="Input 2 2 2 3 3 3" xfId="23076" xr:uid="{5A072F9E-9B53-46AC-B962-5EE08F8988B9}"/>
    <cellStyle name="Input 2 2 2 3 4" xfId="31526" xr:uid="{65ABA27E-8DCF-487D-BBE6-0EE836EE85FF}"/>
    <cellStyle name="Input 2 2 2 3 4 2" xfId="27374" xr:uid="{232C533D-44AB-49A5-9D21-F68F72B2DD2E}"/>
    <cellStyle name="Input 2 2 2 3 4 3" xfId="23231" xr:uid="{3980678B-67C7-4AFD-8B27-9D2783D08A8B}"/>
    <cellStyle name="Input 2 2 2 3 5" xfId="31297" xr:uid="{3B639E13-44D7-4576-91AD-CC3425645CB8}"/>
    <cellStyle name="Input 2 2 2 3 5 2" xfId="27145" xr:uid="{3C45A01F-D8BE-4728-8271-DA6E94BFB50B}"/>
    <cellStyle name="Input 2 2 2 3 5 3" xfId="23002" xr:uid="{E5A8E32C-91E2-4516-AEFD-B2F8CA8DCB2B}"/>
    <cellStyle name="Input 2 2 2 3 6" xfId="31181" xr:uid="{3A4A9BF8-4F94-475C-BE9C-887C8F19D029}"/>
    <cellStyle name="Input 2 2 2 3 6 2" xfId="27029" xr:uid="{17C8634B-C9C3-4165-BEF6-56F8968FAF7D}"/>
    <cellStyle name="Input 2 2 2 3 6 3" xfId="22886" xr:uid="{3980636F-9432-472A-8563-7DD41FB7A26A}"/>
    <cellStyle name="Input 2 2 2 3 7" xfId="31591" xr:uid="{39F3A867-B1A9-4C9B-AA7A-0EA3A58D210B}"/>
    <cellStyle name="Input 2 2 2 3 7 2" xfId="27439" xr:uid="{635D776D-A37E-42CD-B9BF-5F222999D615}"/>
    <cellStyle name="Input 2 2 2 3 7 3" xfId="23296" xr:uid="{34067857-E7DB-4E00-8C61-62ED857BFC56}"/>
    <cellStyle name="Input 2 2 2 3 8" xfId="21739" xr:uid="{9AFEFB10-3FDA-4EE8-995F-50B460A680C6}"/>
    <cellStyle name="Input 2 2 2 3 9" xfId="21618" xr:uid="{967515FD-93DD-4F4E-8218-91BBBD70A5CF}"/>
    <cellStyle name="Input 2 2 2 4" xfId="9360" xr:uid="{00000000-0005-0000-0000-000004250000}"/>
    <cellStyle name="Input 2 2 2 4 10" xfId="21535" xr:uid="{C63BBB74-7FDA-45A3-86C4-05083CC01361}"/>
    <cellStyle name="Input 2 2 2 4 2" xfId="21281" xr:uid="{00000000-0005-0000-0000-000005250000}"/>
    <cellStyle name="Input 2 2 2 4 2 2" xfId="32643" xr:uid="{10293150-CDA1-4D0F-BCF0-D72DFEC896C2}"/>
    <cellStyle name="Input 2 2 2 4 2 2 2" xfId="28491" xr:uid="{F0EFEFCE-4F20-4A7F-9D49-4121B532B5C4}"/>
    <cellStyle name="Input 2 2 2 4 2 2 3" xfId="24348" xr:uid="{190A17BE-0E00-4E44-8CDE-50DCDE2D1F0A}"/>
    <cellStyle name="Input 2 2 2 4 2 3" xfId="33373" xr:uid="{E3B8FD96-0F4F-49D2-B00C-B9AD77FBDD78}"/>
    <cellStyle name="Input 2 2 2 4 2 3 2" xfId="29217" xr:uid="{28CC5F3C-45FC-4AC7-A0C7-FF71A9D1652C}"/>
    <cellStyle name="Input 2 2 2 4 2 3 3" xfId="25072" xr:uid="{9A1E9C11-4388-43CD-8B9A-6A38BD0449E2}"/>
    <cellStyle name="Input 2 2 2 4 2 4" xfId="34080" xr:uid="{CA8B8383-DF3E-4D73-BA00-5666FBC54B65}"/>
    <cellStyle name="Input 2 2 2 4 2 4 2" xfId="36150" xr:uid="{59CC0EA7-FF03-42E0-83F1-884471DA37A7}"/>
    <cellStyle name="Input 2 2 2 4 2 4 3" xfId="36647" xr:uid="{3AA4988B-DDD8-48E2-B78B-CA5081A09AED}"/>
    <cellStyle name="Input 2 2 2 4 2 5" xfId="34687" xr:uid="{7FA0E21D-ACF3-420E-9047-475BA6405429}"/>
    <cellStyle name="Input 2 2 2 4 2 5 2" xfId="29607" xr:uid="{A06A1427-546C-49E4-A4E9-28FBF621B430}"/>
    <cellStyle name="Input 2 2 2 4 2 5 3" xfId="25462" xr:uid="{C6F184C9-A5F8-401E-990F-5EDA15723C57}"/>
    <cellStyle name="Input 2 2 2 4 2 6" xfId="35122" xr:uid="{87B530F4-AFB9-4C8D-84D0-B197CFAECC29}"/>
    <cellStyle name="Input 2 2 2 4 2 6 2" xfId="30212" xr:uid="{A9A7B6F1-61A0-4D14-8E21-5141CAD50670}"/>
    <cellStyle name="Input 2 2 2 4 2 6 3" xfId="26064" xr:uid="{93D6A42E-7976-4C75-88C7-98902DB3F0E2}"/>
    <cellStyle name="Input 2 2 2 4 2 7" xfId="30682" xr:uid="{31E7955F-7CA8-42D5-B211-D7C4BDF927E1}"/>
    <cellStyle name="Input 2 2 2 4 2 8" xfId="26534" xr:uid="{E14FE2B2-9055-460A-B96E-4D4675E1AE4B}"/>
    <cellStyle name="Input 2 2 2 4 2 9" xfId="22394" xr:uid="{1DCB86D2-FC2C-49E0-9466-FC9EBB51D704}"/>
    <cellStyle name="Input 2 2 2 4 3" xfId="31372" xr:uid="{DE386171-290C-456C-8545-BAA346DABC16}"/>
    <cellStyle name="Input 2 2 2 4 3 2" xfId="27220" xr:uid="{CD53EDA5-B448-489A-AF5D-9AD5C7C59225}"/>
    <cellStyle name="Input 2 2 2 4 3 3" xfId="23077" xr:uid="{64BFF82E-057E-48DF-B356-8255ECCFD81D}"/>
    <cellStyle name="Input 2 2 2 4 4" xfId="31525" xr:uid="{52ED73D8-E570-4149-9B9C-90CD3F770289}"/>
    <cellStyle name="Input 2 2 2 4 4 2" xfId="27373" xr:uid="{E58B6245-DA0C-4C50-A774-D76D9A2AE49E}"/>
    <cellStyle name="Input 2 2 2 4 4 3" xfId="23230" xr:uid="{310424C3-3B8E-431D-AD79-8A03A0402065}"/>
    <cellStyle name="Input 2 2 2 4 5" xfId="31298" xr:uid="{0E01ACB7-03D9-4E0A-8E07-CEF67A59A931}"/>
    <cellStyle name="Input 2 2 2 4 5 2" xfId="27146" xr:uid="{3093BF8D-944E-4991-A3F4-EBDE8FAADA74}"/>
    <cellStyle name="Input 2 2 2 4 5 3" xfId="23003" xr:uid="{88BEF540-C25A-4BB8-B590-88BAA0B776F9}"/>
    <cellStyle name="Input 2 2 2 4 6" xfId="31182" xr:uid="{F05D89EF-CF84-4C3A-8962-6D18111D93ED}"/>
    <cellStyle name="Input 2 2 2 4 6 2" xfId="27030" xr:uid="{F9DDFDF8-0604-4B0E-8670-08003CA6F2B2}"/>
    <cellStyle name="Input 2 2 2 4 6 3" xfId="22887" xr:uid="{FD54D667-1AFC-4460-9F82-51FDDB6107B8}"/>
    <cellStyle name="Input 2 2 2 4 7" xfId="31590" xr:uid="{F822D419-2874-464F-BCFA-9E44D09BDB2D}"/>
    <cellStyle name="Input 2 2 2 4 7 2" xfId="27438" xr:uid="{7CC6A5DF-2DDC-45BA-AB6B-0997E9D4E0B1}"/>
    <cellStyle name="Input 2 2 2 4 7 3" xfId="23295" xr:uid="{226DEF3D-8879-4D78-BEE1-BB807C9B7523}"/>
    <cellStyle name="Input 2 2 2 4 8" xfId="21740" xr:uid="{2F264D2F-AC9F-47AC-B3CF-D64B366CA1A7}"/>
    <cellStyle name="Input 2 2 2 4 9" xfId="21619" xr:uid="{6EDB4543-7C76-4018-B5DC-6EE178A6A09C}"/>
    <cellStyle name="Input 2 2 2 5" xfId="21284" xr:uid="{00000000-0005-0000-0000-000006250000}"/>
    <cellStyle name="Input 2 2 2 5 2" xfId="32646" xr:uid="{1536D4BF-863B-41FD-9689-9E05D2FC0399}"/>
    <cellStyle name="Input 2 2 2 5 2 2" xfId="28494" xr:uid="{4230C516-EF9A-4F13-B96E-6967ECE25E8B}"/>
    <cellStyle name="Input 2 2 2 5 2 3" xfId="24351" xr:uid="{FB3C02AD-D329-4A11-8010-375A3FBC8B17}"/>
    <cellStyle name="Input 2 2 2 5 3" xfId="33376" xr:uid="{0BDB22C7-64AF-4A8A-B2B8-AC6D6F2FC6BF}"/>
    <cellStyle name="Input 2 2 2 5 3 2" xfId="29220" xr:uid="{4BED7102-1FB8-4729-A6F4-9E07394A5129}"/>
    <cellStyle name="Input 2 2 2 5 3 3" xfId="25075" xr:uid="{C0177665-2AC2-4A8F-895E-6FDAC4AD1F66}"/>
    <cellStyle name="Input 2 2 2 5 4" xfId="34083" xr:uid="{99494EF2-A41D-44CE-A5E8-D21B737B8592}"/>
    <cellStyle name="Input 2 2 2 5 4 2" xfId="35847" xr:uid="{DA40ADA3-11CB-4E2E-BF8F-D3E6CB3DDA10}"/>
    <cellStyle name="Input 2 2 2 5 4 3" xfId="37132" xr:uid="{4A691AA9-8194-4913-9409-D0807126DCE1}"/>
    <cellStyle name="Input 2 2 2 5 5" xfId="34690" xr:uid="{63A70FFB-D68D-4EEC-9851-F515C7C79ECF}"/>
    <cellStyle name="Input 2 2 2 5 5 2" xfId="29610" xr:uid="{3F0F68D6-4AD4-4016-BEA8-92D201B38981}"/>
    <cellStyle name="Input 2 2 2 5 5 3" xfId="25465" xr:uid="{E5238609-BE2D-4022-832E-3293AAFA0171}"/>
    <cellStyle name="Input 2 2 2 5 6" xfId="35125" xr:uid="{149D8BB6-6171-4349-9299-BBCCFDF03E2C}"/>
    <cellStyle name="Input 2 2 2 5 6 2" xfId="30215" xr:uid="{1F34E8E4-BCC3-4067-A5B7-6D27BC5E9083}"/>
    <cellStyle name="Input 2 2 2 5 6 3" xfId="26067" xr:uid="{9F74C51F-2D2B-4347-A899-3B13E1D7AD13}"/>
    <cellStyle name="Input 2 2 2 5 7" xfId="30685" xr:uid="{92BE39FC-1AEE-4370-A717-510E43D8A9E2}"/>
    <cellStyle name="Input 2 2 2 5 8" xfId="26537" xr:uid="{30818931-5F55-49CC-87A7-BCC1402A98B8}"/>
    <cellStyle name="Input 2 2 2 5 9" xfId="22397" xr:uid="{C4B72D19-4927-41BC-8246-FAC0F0146312}"/>
    <cellStyle name="Input 2 2 2 6" xfId="31369" xr:uid="{907961BD-671C-417B-9457-288827CC0772}"/>
    <cellStyle name="Input 2 2 2 6 2" xfId="27217" xr:uid="{8312BBF7-1401-4968-BA59-2E004FA85DD4}"/>
    <cellStyle name="Input 2 2 2 6 3" xfId="23074" xr:uid="{F0DFFFA7-4CD1-40BE-BED1-3E935C605C32}"/>
    <cellStyle name="Input 2 2 2 7" xfId="31528" xr:uid="{518D89B9-3F49-405C-9F2C-A9CB6CC1F98C}"/>
    <cellStyle name="Input 2 2 2 7 2" xfId="27376" xr:uid="{15FFBD6F-A3D4-4EE6-9BC6-1748C98FB14E}"/>
    <cellStyle name="Input 2 2 2 7 3" xfId="23233" xr:uid="{C5ECFDAD-15D8-4097-A3C2-ABE6F0153DA4}"/>
    <cellStyle name="Input 2 2 2 8" xfId="31295" xr:uid="{6CD3CC32-B8AF-4903-829A-4172F29386FF}"/>
    <cellStyle name="Input 2 2 2 8 2" xfId="27143" xr:uid="{64D05A5D-137E-475F-A8E0-408F8B511FE0}"/>
    <cellStyle name="Input 2 2 2 8 3" xfId="23000" xr:uid="{AF3A3552-1F63-44AB-B21E-C4D8DFD52878}"/>
    <cellStyle name="Input 2 2 2 9" xfId="31179" xr:uid="{4A6581FF-620D-495B-8DF3-1840F6CB67E9}"/>
    <cellStyle name="Input 2 2 2 9 2" xfId="27027" xr:uid="{D2ADBAB8-93DE-4C60-9A49-8A23E0128FD0}"/>
    <cellStyle name="Input 2 2 2 9 3" xfId="22884" xr:uid="{EA6AFA6D-7133-4C48-A9A1-BC93170B9DCD}"/>
    <cellStyle name="Input 2 2 3" xfId="9361" xr:uid="{00000000-0005-0000-0000-000007250000}"/>
    <cellStyle name="Input 2 2 3 10" xfId="31589" xr:uid="{65B0A281-EDAC-466D-941C-4796EA3C02DF}"/>
    <cellStyle name="Input 2 2 3 10 2" xfId="27437" xr:uid="{128F42D3-3646-4957-A55E-8C746203BC3F}"/>
    <cellStyle name="Input 2 2 3 10 3" xfId="23294" xr:uid="{D4213792-4F1D-4867-831B-46F3907F2FFE}"/>
    <cellStyle name="Input 2 2 3 11" xfId="21741" xr:uid="{AEF88349-5896-417F-A30C-E1F9F663D218}"/>
    <cellStyle name="Input 2 2 3 12" xfId="21620" xr:uid="{1BDF9177-622C-4B1B-B3BB-C545E1031242}"/>
    <cellStyle name="Input 2 2 3 13" xfId="21536" xr:uid="{36C9AF5D-22F5-422F-8541-DE04E920FDA6}"/>
    <cellStyle name="Input 2 2 3 2" xfId="9362" xr:uid="{00000000-0005-0000-0000-000008250000}"/>
    <cellStyle name="Input 2 2 3 2 10" xfId="21537" xr:uid="{8FF3C032-8B66-4248-BFB6-FA99ED3E9A93}"/>
    <cellStyle name="Input 2 2 3 2 2" xfId="21279" xr:uid="{00000000-0005-0000-0000-000009250000}"/>
    <cellStyle name="Input 2 2 3 2 2 2" xfId="32641" xr:uid="{1362B3DC-3302-4561-BBA2-2239E75AC2A4}"/>
    <cellStyle name="Input 2 2 3 2 2 2 2" xfId="28489" xr:uid="{ECA9B6D1-7D37-4DA4-BF22-36C8F7B784E9}"/>
    <cellStyle name="Input 2 2 3 2 2 2 3" xfId="24346" xr:uid="{569E11B7-7850-4867-B217-9D583649DF4A}"/>
    <cellStyle name="Input 2 2 3 2 2 3" xfId="33371" xr:uid="{B6E1DC60-2304-4D23-BB02-24457A5184D4}"/>
    <cellStyle name="Input 2 2 3 2 2 3 2" xfId="29215" xr:uid="{B9401B0B-9820-4139-924A-9CEEFC34F826}"/>
    <cellStyle name="Input 2 2 3 2 2 3 3" xfId="25070" xr:uid="{A46ADC74-275D-4AC8-A008-DBCB1C58C6E5}"/>
    <cellStyle name="Input 2 2 3 2 2 4" xfId="34078" xr:uid="{1C630433-0946-4B2A-99DC-E09AD4C345FF}"/>
    <cellStyle name="Input 2 2 3 2 2 4 2" xfId="35563" xr:uid="{A2AE89FA-C134-48CB-BE80-BA316693E750}"/>
    <cellStyle name="Input 2 2 3 2 2 4 3" xfId="36563" xr:uid="{847E617B-224B-48C2-BA46-C948B0A06F94}"/>
    <cellStyle name="Input 2 2 3 2 2 5" xfId="34685" xr:uid="{FB7B7512-9242-4C7A-BF6B-FC37CB3277EA}"/>
    <cellStyle name="Input 2 2 3 2 2 5 2" xfId="29605" xr:uid="{E02688BF-0409-48EE-B9EB-E6B58DA34D7E}"/>
    <cellStyle name="Input 2 2 3 2 2 5 3" xfId="25460" xr:uid="{EF2FC4B9-FAFC-4587-A8F4-C7A8C6361E39}"/>
    <cellStyle name="Input 2 2 3 2 2 6" xfId="35120" xr:uid="{9D76C93E-43B1-47E3-A8C4-E4CE1FED50B2}"/>
    <cellStyle name="Input 2 2 3 2 2 6 2" xfId="30210" xr:uid="{B51D8EDA-6C2D-4249-AF78-9DFF4BCD618B}"/>
    <cellStyle name="Input 2 2 3 2 2 6 3" xfId="26062" xr:uid="{A8CC77D9-4056-4A53-8C78-7D485658BB88}"/>
    <cellStyle name="Input 2 2 3 2 2 7" xfId="30680" xr:uid="{40283079-86D9-4EDB-8D28-B1B37AF213FC}"/>
    <cellStyle name="Input 2 2 3 2 2 8" xfId="26532" xr:uid="{A530F0A5-D72E-4180-91B8-16EF23A1704B}"/>
    <cellStyle name="Input 2 2 3 2 2 9" xfId="22392" xr:uid="{18F98C0E-7B6E-4B94-8DF8-FF66AD29862C}"/>
    <cellStyle name="Input 2 2 3 2 3" xfId="31374" xr:uid="{7B1F880A-D83B-46CA-B514-AEA9A615200D}"/>
    <cellStyle name="Input 2 2 3 2 3 2" xfId="27222" xr:uid="{BD24A3BD-7295-4BA7-8D0D-43CB68E534A0}"/>
    <cellStyle name="Input 2 2 3 2 3 3" xfId="23079" xr:uid="{0055E5F4-DCB8-4127-A322-8EFFD36EC18D}"/>
    <cellStyle name="Input 2 2 3 2 4" xfId="31523" xr:uid="{C2A98AA6-1934-4CB4-83A6-7AB0D6D41763}"/>
    <cellStyle name="Input 2 2 3 2 4 2" xfId="27371" xr:uid="{29AAAE67-6D8C-483E-93AA-BA351AA4AD76}"/>
    <cellStyle name="Input 2 2 3 2 4 3" xfId="23228" xr:uid="{3A5B9468-E40D-4816-9651-98142230B9BA}"/>
    <cellStyle name="Input 2 2 3 2 5" xfId="31300" xr:uid="{3163D810-3886-41F9-96BF-6DEF18CA0299}"/>
    <cellStyle name="Input 2 2 3 2 5 2" xfId="27148" xr:uid="{15B141C7-1E9D-41F8-B08D-5CAACCC04040}"/>
    <cellStyle name="Input 2 2 3 2 5 3" xfId="23005" xr:uid="{7E6AA082-EB66-47A6-A1DB-C091AB4E3F33}"/>
    <cellStyle name="Input 2 2 3 2 6" xfId="31184" xr:uid="{F27608AC-DEE4-46F1-918C-4C8991D5E8CC}"/>
    <cellStyle name="Input 2 2 3 2 6 2" xfId="27032" xr:uid="{ED913FE4-4383-4EBD-82EF-B6942A6A40B3}"/>
    <cellStyle name="Input 2 2 3 2 6 3" xfId="22889" xr:uid="{FE5D537D-12AB-4E15-B29F-8EA149DF9C69}"/>
    <cellStyle name="Input 2 2 3 2 7" xfId="31588" xr:uid="{A584F5F5-9B91-4F9E-8602-3775E1DBDAB4}"/>
    <cellStyle name="Input 2 2 3 2 7 2" xfId="27436" xr:uid="{ECE729EF-B612-4239-84CA-E817F21313F4}"/>
    <cellStyle name="Input 2 2 3 2 7 3" xfId="23293" xr:uid="{97F7B2A1-A810-463F-82E6-8E25BBE1C174}"/>
    <cellStyle name="Input 2 2 3 2 8" xfId="21742" xr:uid="{91E458F2-E33E-47D3-AEF7-BB24BFC5A078}"/>
    <cellStyle name="Input 2 2 3 2 9" xfId="21621" xr:uid="{D95D80F6-D8ED-41F5-AFB6-A82969061C8F}"/>
    <cellStyle name="Input 2 2 3 3" xfId="9363" xr:uid="{00000000-0005-0000-0000-00000A250000}"/>
    <cellStyle name="Input 2 2 3 3 10" xfId="21538" xr:uid="{D1AB5B1C-E5C5-4C1B-B56B-784F41BBC7B9}"/>
    <cellStyle name="Input 2 2 3 3 2" xfId="21278" xr:uid="{00000000-0005-0000-0000-00000B250000}"/>
    <cellStyle name="Input 2 2 3 3 2 2" xfId="32640" xr:uid="{438855C2-F2F1-4F35-A920-174E53E4F321}"/>
    <cellStyle name="Input 2 2 3 3 2 2 2" xfId="28488" xr:uid="{73344137-EAF3-467A-88D9-63DEB6735CCB}"/>
    <cellStyle name="Input 2 2 3 3 2 2 3" xfId="24345" xr:uid="{295070EF-6AE4-4E8A-A786-236077ED60B5}"/>
    <cellStyle name="Input 2 2 3 3 2 3" xfId="33370" xr:uid="{47AE3E15-CABB-4F0C-9162-2BD2C9F72FE5}"/>
    <cellStyle name="Input 2 2 3 3 2 3 2" xfId="29214" xr:uid="{AB69017D-C9A0-4FF6-8232-9411C6B49F64}"/>
    <cellStyle name="Input 2 2 3 3 2 3 3" xfId="25069" xr:uid="{F18753FC-04CE-4F38-A99B-EED61B42DC8F}"/>
    <cellStyle name="Input 2 2 3 3 2 4" xfId="34077" xr:uid="{8E4D1C81-9F29-43CA-B2CA-61E7A7E1A2F2}"/>
    <cellStyle name="Input 2 2 3 3 2 4 2" xfId="35662" xr:uid="{C91EAC0E-F987-491D-9511-25BAFADD98EA}"/>
    <cellStyle name="Input 2 2 3 3 2 4 3" xfId="36479" xr:uid="{C10909AC-E500-452A-810C-0C56E0EDA140}"/>
    <cellStyle name="Input 2 2 3 3 2 5" xfId="34684" xr:uid="{73F79557-4F94-4955-B646-99E48F1FA31B}"/>
    <cellStyle name="Input 2 2 3 3 2 5 2" xfId="29604" xr:uid="{76228018-CFF9-4203-A888-D5F921ED9CAD}"/>
    <cellStyle name="Input 2 2 3 3 2 5 3" xfId="25459" xr:uid="{490BB7D9-87CC-47D9-A028-D9A589954837}"/>
    <cellStyle name="Input 2 2 3 3 2 6" xfId="35119" xr:uid="{6A4B1327-80E3-4AC4-9300-0C6AFEDDF559}"/>
    <cellStyle name="Input 2 2 3 3 2 6 2" xfId="30209" xr:uid="{D88ACACC-5037-4A61-A857-1B005DC0E6BB}"/>
    <cellStyle name="Input 2 2 3 3 2 6 3" xfId="26061" xr:uid="{504A178C-3987-4CFD-A4DB-254D0D03F79E}"/>
    <cellStyle name="Input 2 2 3 3 2 7" xfId="30679" xr:uid="{DA8444B9-0001-4F28-A856-56C10AE4A693}"/>
    <cellStyle name="Input 2 2 3 3 2 8" xfId="26531" xr:uid="{57A9DA7B-A2F1-4367-92DE-7ACDD89C1F32}"/>
    <cellStyle name="Input 2 2 3 3 2 9" xfId="22391" xr:uid="{D586AE07-FAF1-4F8D-8E3F-85B912EBC0C1}"/>
    <cellStyle name="Input 2 2 3 3 3" xfId="31375" xr:uid="{1615D132-2B7A-467B-81E3-86268009CE72}"/>
    <cellStyle name="Input 2 2 3 3 3 2" xfId="27223" xr:uid="{BBE0395C-C7CD-4D0E-8949-28CE34CA7C8E}"/>
    <cellStyle name="Input 2 2 3 3 3 3" xfId="23080" xr:uid="{166F1312-FE0A-4C8E-886F-3110BDAAC0FE}"/>
    <cellStyle name="Input 2 2 3 3 4" xfId="31522" xr:uid="{00374E00-7823-43ED-9AEE-D882A97BD322}"/>
    <cellStyle name="Input 2 2 3 3 4 2" xfId="27370" xr:uid="{B7286255-3A70-4B35-A789-D7BF0C7A7FCF}"/>
    <cellStyle name="Input 2 2 3 3 4 3" xfId="23227" xr:uid="{77AD8A08-025D-450E-BCED-C62329912C3D}"/>
    <cellStyle name="Input 2 2 3 3 5" xfId="31301" xr:uid="{65710C0E-E438-4E7B-AB42-1337EF84EE56}"/>
    <cellStyle name="Input 2 2 3 3 5 2" xfId="27149" xr:uid="{6EEAC2D7-93BC-4EAF-B4A5-9D21B59CF2CF}"/>
    <cellStyle name="Input 2 2 3 3 5 3" xfId="23006" xr:uid="{4065BAEA-478C-43C1-88A1-3AC1AB24DFBB}"/>
    <cellStyle name="Input 2 2 3 3 6" xfId="31185" xr:uid="{440B4018-B34E-45FA-9617-7704B1C3BC76}"/>
    <cellStyle name="Input 2 2 3 3 6 2" xfId="27033" xr:uid="{22E89FB2-CD36-4C86-931B-D61EA9B0F4C8}"/>
    <cellStyle name="Input 2 2 3 3 6 3" xfId="22890" xr:uid="{352C9260-128C-4D62-9F35-47BEDC87795D}"/>
    <cellStyle name="Input 2 2 3 3 7" xfId="31587" xr:uid="{795C3127-786B-4362-9EB4-C310FFDE3F41}"/>
    <cellStyle name="Input 2 2 3 3 7 2" xfId="27435" xr:uid="{9855D847-A3C2-441A-A163-4B2FBBF8B63C}"/>
    <cellStyle name="Input 2 2 3 3 7 3" xfId="23292" xr:uid="{85808776-E261-4288-ABB5-FA401DA23B38}"/>
    <cellStyle name="Input 2 2 3 3 8" xfId="21743" xr:uid="{5DCED008-FC22-411F-9C8F-5EBA903A7BAD}"/>
    <cellStyle name="Input 2 2 3 3 9" xfId="21622" xr:uid="{E17CE1E7-AB69-4D9D-8DDC-094C447BC7B4}"/>
    <cellStyle name="Input 2 2 3 4" xfId="9364" xr:uid="{00000000-0005-0000-0000-00000C250000}"/>
    <cellStyle name="Input 2 2 3 4 10" xfId="21539" xr:uid="{5954CE3E-AB6E-4004-A96E-492875D2B239}"/>
    <cellStyle name="Input 2 2 3 4 2" xfId="21277" xr:uid="{00000000-0005-0000-0000-00000D250000}"/>
    <cellStyle name="Input 2 2 3 4 2 2" xfId="32639" xr:uid="{8C33B608-822D-4EFC-AC28-F1F90B2DDBB7}"/>
    <cellStyle name="Input 2 2 3 4 2 2 2" xfId="28487" xr:uid="{5562D298-69BF-41C6-8D08-A7F0BE469AF2}"/>
    <cellStyle name="Input 2 2 3 4 2 2 3" xfId="24344" xr:uid="{2BA79BC2-80E9-464E-824B-1E14367E5254}"/>
    <cellStyle name="Input 2 2 3 4 2 3" xfId="33369" xr:uid="{A9450D16-4C80-4E79-BF2F-845932999D43}"/>
    <cellStyle name="Input 2 2 3 4 2 3 2" xfId="29213" xr:uid="{64E7CB5B-9F9A-4338-B8CD-1BFFF48D1532}"/>
    <cellStyle name="Input 2 2 3 4 2 3 3" xfId="25068" xr:uid="{CD0F1ED1-6D8F-4AE5-BE76-CC2E831EEEB4}"/>
    <cellStyle name="Input 2 2 3 4 2 4" xfId="34076" xr:uid="{A6E5AFFB-7C02-4981-B1C6-6856A8B649D7}"/>
    <cellStyle name="Input 2 2 3 4 2 4 2" xfId="35479" xr:uid="{025479D5-3BDF-431B-895A-6FC66EA0A324}"/>
    <cellStyle name="Input 2 2 3 4 2 4 3" xfId="36830" xr:uid="{677F3DBF-9EA4-43ED-AAEE-FD4A178A5E2D}"/>
    <cellStyle name="Input 2 2 3 4 2 5" xfId="34683" xr:uid="{5CFFEFAA-2E78-479A-BBCA-A1A2E46449A2}"/>
    <cellStyle name="Input 2 2 3 4 2 5 2" xfId="29603" xr:uid="{C1B572E6-6DC5-42E1-BBD2-4EB8B91245AD}"/>
    <cellStyle name="Input 2 2 3 4 2 5 3" xfId="25458" xr:uid="{D4C12C5E-32B0-4350-9E42-C78E1FEC6623}"/>
    <cellStyle name="Input 2 2 3 4 2 6" xfId="35118" xr:uid="{384002D1-C8E9-44A0-B4D4-2563457B6216}"/>
    <cellStyle name="Input 2 2 3 4 2 6 2" xfId="30208" xr:uid="{C8D4A8A6-C624-4F33-826C-A9248EC93CAF}"/>
    <cellStyle name="Input 2 2 3 4 2 6 3" xfId="26060" xr:uid="{BACEA52C-57FE-4565-9A7B-39509079B423}"/>
    <cellStyle name="Input 2 2 3 4 2 7" xfId="30678" xr:uid="{9698FC5F-D611-427E-B5FB-62B8C48B8424}"/>
    <cellStyle name="Input 2 2 3 4 2 8" xfId="26530" xr:uid="{F57C1FC2-943F-43CF-8EBE-2E88E54BC030}"/>
    <cellStyle name="Input 2 2 3 4 2 9" xfId="22390" xr:uid="{61F28AA2-DF46-43EB-8E68-14D5BC471572}"/>
    <cellStyle name="Input 2 2 3 4 3" xfId="31376" xr:uid="{E27E76A0-2BBC-45D7-9EBE-BC172CA4E179}"/>
    <cellStyle name="Input 2 2 3 4 3 2" xfId="27224" xr:uid="{0342A5E3-C036-48D6-B0A2-3CC9B5D776D7}"/>
    <cellStyle name="Input 2 2 3 4 3 3" xfId="23081" xr:uid="{6ECF3522-F692-4739-8C9F-3ED0081EA8D1}"/>
    <cellStyle name="Input 2 2 3 4 4" xfId="31521" xr:uid="{760A9FF6-8223-4C42-B618-20901A098DFF}"/>
    <cellStyle name="Input 2 2 3 4 4 2" xfId="27369" xr:uid="{B59AE400-5D7B-4E1C-95B6-449E27BA4313}"/>
    <cellStyle name="Input 2 2 3 4 4 3" xfId="23226" xr:uid="{4A7EF273-A3FE-45C0-8548-CA4919A91368}"/>
    <cellStyle name="Input 2 2 3 4 5" xfId="31302" xr:uid="{8A2005F7-813A-4AC3-92EC-CA1A424A761A}"/>
    <cellStyle name="Input 2 2 3 4 5 2" xfId="27150" xr:uid="{50E522B5-DB3B-420F-80F3-50938301E612}"/>
    <cellStyle name="Input 2 2 3 4 5 3" xfId="23007" xr:uid="{0DCE0EF6-4086-4EBC-9061-8F4F735F6E9C}"/>
    <cellStyle name="Input 2 2 3 4 6" xfId="31186" xr:uid="{D3393153-8A01-4886-91C7-023CE659CB74}"/>
    <cellStyle name="Input 2 2 3 4 6 2" xfId="27034" xr:uid="{89CDE629-4C25-49D3-AB65-A8D5E34E5EBA}"/>
    <cellStyle name="Input 2 2 3 4 6 3" xfId="22891" xr:uid="{A55EFB6A-703F-4366-A984-B3AAC7E508FC}"/>
    <cellStyle name="Input 2 2 3 4 7" xfId="31586" xr:uid="{D0A1ABA2-3DCD-4589-A7BD-96036BC8945F}"/>
    <cellStyle name="Input 2 2 3 4 7 2" xfId="27434" xr:uid="{6EA2E518-10D7-4FA9-A437-54DE6D131710}"/>
    <cellStyle name="Input 2 2 3 4 7 3" xfId="23291" xr:uid="{50488783-595D-4F16-9746-4955AC1AB1F2}"/>
    <cellStyle name="Input 2 2 3 4 8" xfId="21744" xr:uid="{54821579-5F4F-4CE6-B901-E26FE985648F}"/>
    <cellStyle name="Input 2 2 3 4 9" xfId="21623" xr:uid="{3406872F-3C96-44CA-85AE-6DED4BE1A86A}"/>
    <cellStyle name="Input 2 2 3 5" xfId="21280" xr:uid="{00000000-0005-0000-0000-00000E250000}"/>
    <cellStyle name="Input 2 2 3 5 2" xfId="32642" xr:uid="{7158619B-3ADE-4B2A-A373-01B7E75A7B62}"/>
    <cellStyle name="Input 2 2 3 5 2 2" xfId="28490" xr:uid="{22B82638-442C-468B-BBB8-ACF27075124D}"/>
    <cellStyle name="Input 2 2 3 5 2 3" xfId="24347" xr:uid="{CE224225-185D-4767-9F8D-3F38787059FC}"/>
    <cellStyle name="Input 2 2 3 5 3" xfId="33372" xr:uid="{BBC55CD9-0679-49B8-94A1-A1907599EB51}"/>
    <cellStyle name="Input 2 2 3 5 3 2" xfId="29216" xr:uid="{637A265D-3CDC-4902-AAD8-F0C7AE4E0D24}"/>
    <cellStyle name="Input 2 2 3 5 3 3" xfId="25071" xr:uid="{E8584C76-A87B-4B14-A46B-EA7C5485C3DA}"/>
    <cellStyle name="Input 2 2 3 5 4" xfId="34079" xr:uid="{9DF872B5-2C4D-488D-AD57-C852FFB9FF8E}"/>
    <cellStyle name="Input 2 2 3 5 4 2" xfId="36241" xr:uid="{7EC2802F-3542-460D-B221-D4D73AE46A8A}"/>
    <cellStyle name="Input 2 2 3 5 4 3" xfId="36746" xr:uid="{A56E8BF7-103A-44AF-9E72-C63CB3EF56E8}"/>
    <cellStyle name="Input 2 2 3 5 5" xfId="34686" xr:uid="{6B47EEE3-D2C5-4D66-8210-2BC6522E4B3C}"/>
    <cellStyle name="Input 2 2 3 5 5 2" xfId="29606" xr:uid="{B4066D5B-5005-4FE2-B7C1-45F02510D5E3}"/>
    <cellStyle name="Input 2 2 3 5 5 3" xfId="25461" xr:uid="{9AF5D09B-9494-43DD-974D-0FD303B34DBC}"/>
    <cellStyle name="Input 2 2 3 5 6" xfId="35121" xr:uid="{35C741AA-5A5A-4F67-8886-BD4945D3E362}"/>
    <cellStyle name="Input 2 2 3 5 6 2" xfId="30211" xr:uid="{6A2DBD7F-AFF6-4C88-B31F-BA2EA1DE7F1D}"/>
    <cellStyle name="Input 2 2 3 5 6 3" xfId="26063" xr:uid="{889E41E7-7E8B-4E05-B012-547988D84B19}"/>
    <cellStyle name="Input 2 2 3 5 7" xfId="30681" xr:uid="{31DCB18D-5065-43EF-87E7-F6C3448D686C}"/>
    <cellStyle name="Input 2 2 3 5 8" xfId="26533" xr:uid="{8E8403D9-C0CB-4453-8B14-A231F993AB64}"/>
    <cellStyle name="Input 2 2 3 5 9" xfId="22393" xr:uid="{61DF9927-CFA3-4496-A21F-478C31F774F7}"/>
    <cellStyle name="Input 2 2 3 6" xfId="31373" xr:uid="{08F2B420-6D69-410A-83D5-C94DCFA76768}"/>
    <cellStyle name="Input 2 2 3 6 2" xfId="27221" xr:uid="{03B3D442-2C52-4913-8E29-D72F56BBD68C}"/>
    <cellStyle name="Input 2 2 3 6 3" xfId="23078" xr:uid="{1D066046-FDAF-4742-AD75-0E98390370AD}"/>
    <cellStyle name="Input 2 2 3 7" xfId="31524" xr:uid="{760D33C5-2788-4DF1-8958-69DCC120ED2C}"/>
    <cellStyle name="Input 2 2 3 7 2" xfId="27372" xr:uid="{51FD4593-21A2-4CDE-A276-7CD428351E01}"/>
    <cellStyle name="Input 2 2 3 7 3" xfId="23229" xr:uid="{21ED2F4A-3477-4711-BBAF-20A4B7054521}"/>
    <cellStyle name="Input 2 2 3 8" xfId="31299" xr:uid="{8425D99B-5278-4174-BA97-B82D44B487DC}"/>
    <cellStyle name="Input 2 2 3 8 2" xfId="27147" xr:uid="{1D771001-0537-48F8-B8D4-5FF18169D46B}"/>
    <cellStyle name="Input 2 2 3 8 3" xfId="23004" xr:uid="{84AB1E2F-0220-4C07-B38F-AF5460C95314}"/>
    <cellStyle name="Input 2 2 3 9" xfId="31183" xr:uid="{58CA204F-3E3C-4E9F-A00E-0D11D9F53727}"/>
    <cellStyle name="Input 2 2 3 9 2" xfId="27031" xr:uid="{F6846B02-FB12-493F-A08E-813184A4AF1B}"/>
    <cellStyle name="Input 2 2 3 9 3" xfId="22888" xr:uid="{33E2EAC3-7FF8-4B71-913B-93EE4F118322}"/>
    <cellStyle name="Input 2 2 4" xfId="9365" xr:uid="{00000000-0005-0000-0000-00000F250000}"/>
    <cellStyle name="Input 2 2 4 10" xfId="31585" xr:uid="{E30F2B14-9A32-4823-B131-068EF9BCDB0C}"/>
    <cellStyle name="Input 2 2 4 10 2" xfId="27433" xr:uid="{CDC47A67-8FE9-427E-B652-06E4CCFEC9B9}"/>
    <cellStyle name="Input 2 2 4 10 3" xfId="23290" xr:uid="{E84C1AF8-65F4-47F1-8996-FBB989EA46D4}"/>
    <cellStyle name="Input 2 2 4 11" xfId="21745" xr:uid="{AFA4449D-7B74-4FB5-B2E7-6B24323025F4}"/>
    <cellStyle name="Input 2 2 4 12" xfId="21624" xr:uid="{CBFE8431-4F33-41DA-B79F-DBB49E0B61E1}"/>
    <cellStyle name="Input 2 2 4 13" xfId="21540" xr:uid="{042FB322-197B-4F17-BA2F-AFEBEEE9D9F7}"/>
    <cellStyle name="Input 2 2 4 2" xfId="9366" xr:uid="{00000000-0005-0000-0000-000010250000}"/>
    <cellStyle name="Input 2 2 4 2 10" xfId="21541" xr:uid="{7CF74AB0-2B0E-4AF6-A672-A49A623C744F}"/>
    <cellStyle name="Input 2 2 4 2 2" xfId="21275" xr:uid="{00000000-0005-0000-0000-000011250000}"/>
    <cellStyle name="Input 2 2 4 2 2 2" xfId="32637" xr:uid="{353F6F82-2611-4C84-93EE-56CA38F90637}"/>
    <cellStyle name="Input 2 2 4 2 2 2 2" xfId="28485" xr:uid="{0160A6B4-7600-49E3-AC3C-B103E38C5A75}"/>
    <cellStyle name="Input 2 2 4 2 2 2 3" xfId="24342" xr:uid="{80638A9B-B4CE-40C8-96AA-B5FE7DCAE166}"/>
    <cellStyle name="Input 2 2 4 2 2 3" xfId="33367" xr:uid="{E241699F-CD3D-40B6-BDCE-F91419B8C139}"/>
    <cellStyle name="Input 2 2 4 2 2 3 2" xfId="29211" xr:uid="{6CC90CB6-7BCD-42D6-84B5-EED652C54A63}"/>
    <cellStyle name="Input 2 2 4 2 2 3 3" xfId="25066" xr:uid="{86B298ED-3418-4D75-A3D5-FCD590195626}"/>
    <cellStyle name="Input 2 2 4 2 2 4" xfId="34074" xr:uid="{FBE57BCF-DA5C-4770-ACD0-B86097F98028}"/>
    <cellStyle name="Input 2 2 4 2 2 4 2" xfId="35746" xr:uid="{C06CC4F4-5484-4237-9E54-4364386B33E8}"/>
    <cellStyle name="Input 2 2 4 2 2 4 3" xfId="36934" xr:uid="{09BD867B-CD54-480D-BF26-E648BD33EC93}"/>
    <cellStyle name="Input 2 2 4 2 2 5" xfId="34681" xr:uid="{C4D48928-80B4-4085-8D8E-FB394ADF5C89}"/>
    <cellStyle name="Input 2 2 4 2 2 5 2" xfId="29601" xr:uid="{874C3A5E-EC0E-47BF-9E07-8BEBB20C294E}"/>
    <cellStyle name="Input 2 2 4 2 2 5 3" xfId="25456" xr:uid="{752E044D-1C16-4A19-AE31-EE81372BB416}"/>
    <cellStyle name="Input 2 2 4 2 2 6" xfId="35116" xr:uid="{7C6737AB-B114-48A1-A641-F629F0918F68}"/>
    <cellStyle name="Input 2 2 4 2 2 6 2" xfId="30206" xr:uid="{65F5BDC9-8487-42CB-A969-7909CB68FA9E}"/>
    <cellStyle name="Input 2 2 4 2 2 6 3" xfId="26058" xr:uid="{6C38CB7F-94D0-4172-AF7F-DB8331627707}"/>
    <cellStyle name="Input 2 2 4 2 2 7" xfId="30676" xr:uid="{75AF263F-1DC6-44BD-8614-321DA81C4B8F}"/>
    <cellStyle name="Input 2 2 4 2 2 8" xfId="26528" xr:uid="{19A3B4B1-92DB-4AB0-8592-D131C8C2B771}"/>
    <cellStyle name="Input 2 2 4 2 2 9" xfId="22388" xr:uid="{D33F6290-A8CF-4ECF-BFC9-9DC0A8DC4D81}"/>
    <cellStyle name="Input 2 2 4 2 3" xfId="31378" xr:uid="{473DC0DE-251C-4A3C-9C10-C8956D4AF9C4}"/>
    <cellStyle name="Input 2 2 4 2 3 2" xfId="27226" xr:uid="{C7267871-0A1F-454C-99CD-3316BE6ACE0B}"/>
    <cellStyle name="Input 2 2 4 2 3 3" xfId="23083" xr:uid="{778D1596-A44F-4F56-B9F9-90A09F0D8D1A}"/>
    <cellStyle name="Input 2 2 4 2 4" xfId="31519" xr:uid="{C162B362-F2F0-437A-8241-9161EDD4FC9A}"/>
    <cellStyle name="Input 2 2 4 2 4 2" xfId="27367" xr:uid="{6488BB49-9799-4B4C-AD49-7BB2B7ECEB07}"/>
    <cellStyle name="Input 2 2 4 2 4 3" xfId="23224" xr:uid="{5C4E772A-3A93-4451-A8A9-D98449CA2769}"/>
    <cellStyle name="Input 2 2 4 2 5" xfId="31304" xr:uid="{B1322DF6-403B-4DCD-ABCD-CE6E6EC162D2}"/>
    <cellStyle name="Input 2 2 4 2 5 2" xfId="27152" xr:uid="{6983821C-BE11-477B-862F-28F63A1911A1}"/>
    <cellStyle name="Input 2 2 4 2 5 3" xfId="23009" xr:uid="{34D621E8-C054-4E68-AA25-E5136B793795}"/>
    <cellStyle name="Input 2 2 4 2 6" xfId="31188" xr:uid="{4E0EBC4C-EE6E-4997-9D46-99065052DEB4}"/>
    <cellStyle name="Input 2 2 4 2 6 2" xfId="27036" xr:uid="{CCE9E3E9-BF68-4E9B-9348-3B5CE830A449}"/>
    <cellStyle name="Input 2 2 4 2 6 3" xfId="22893" xr:uid="{28FC806A-5C1A-4ABA-AB1F-ADB2E24C5A3E}"/>
    <cellStyle name="Input 2 2 4 2 7" xfId="31584" xr:uid="{4B9FB742-FB21-40F6-9232-3FB73B23DB39}"/>
    <cellStyle name="Input 2 2 4 2 7 2" xfId="27432" xr:uid="{2F44E524-2F25-41AD-B01F-9805F73654F1}"/>
    <cellStyle name="Input 2 2 4 2 7 3" xfId="23289" xr:uid="{94B4A40D-EF79-40EF-9FDD-97E5409AD34B}"/>
    <cellStyle name="Input 2 2 4 2 8" xfId="21746" xr:uid="{36AF83F2-AF88-424E-9A52-BC38C1A196EA}"/>
    <cellStyle name="Input 2 2 4 2 9" xfId="21625" xr:uid="{A30722A4-7813-48F5-A99C-4FF714ACD28A}"/>
    <cellStyle name="Input 2 2 4 3" xfId="9367" xr:uid="{00000000-0005-0000-0000-000012250000}"/>
    <cellStyle name="Input 2 2 4 3 10" xfId="21542" xr:uid="{5307A33C-24C4-462A-B2B1-4C20AC4DEC0C}"/>
    <cellStyle name="Input 2 2 4 3 2" xfId="21274" xr:uid="{00000000-0005-0000-0000-000013250000}"/>
    <cellStyle name="Input 2 2 4 3 2 2" xfId="32636" xr:uid="{E402F0C6-1AA4-467E-9D2F-E2F2F44C81EA}"/>
    <cellStyle name="Input 2 2 4 3 2 2 2" xfId="28484" xr:uid="{9007D74C-D777-44CD-A5D0-1B044D740A35}"/>
    <cellStyle name="Input 2 2 4 3 2 2 3" xfId="24341" xr:uid="{6F6A1B1E-0DC2-4F7D-B743-BA39919BF5B2}"/>
    <cellStyle name="Input 2 2 4 3 2 3" xfId="33366" xr:uid="{4812FDB7-367F-4766-A5F0-452EBB062A73}"/>
    <cellStyle name="Input 2 2 4 3 2 3 2" xfId="29210" xr:uid="{D3FA21D3-0AB8-4FA8-8A73-A6A799188187}"/>
    <cellStyle name="Input 2 2 4 3 2 3 3" xfId="25065" xr:uid="{A6BDCBAB-B868-4A0F-A6FA-0C425E62C8F8}"/>
    <cellStyle name="Input 2 2 4 3 2 4" xfId="34073" xr:uid="{6701FF5E-5EF2-4BC6-A10B-EA7BFE58D9D4}"/>
    <cellStyle name="Input 2 2 4 3 2 4 2" xfId="35331" xr:uid="{1E3B1FA9-6C0B-4F56-B2B3-2529C17AEF81}"/>
    <cellStyle name="Input 2 2 4 3 2 4 3" xfId="37032" xr:uid="{FFE84FA3-A9DD-43B9-B2F0-46CB6A792DC6}"/>
    <cellStyle name="Input 2 2 4 3 2 5" xfId="34680" xr:uid="{B4369973-AACE-490D-904C-F40E756BE013}"/>
    <cellStyle name="Input 2 2 4 3 2 5 2" xfId="29600" xr:uid="{ADA10E1D-2599-45F8-B8A1-D2A0E502C7CB}"/>
    <cellStyle name="Input 2 2 4 3 2 5 3" xfId="25455" xr:uid="{02E47FAB-60FF-47A5-A957-F895130A4DEB}"/>
    <cellStyle name="Input 2 2 4 3 2 6" xfId="35115" xr:uid="{565FB9DA-3326-4CD0-85F2-A750EA7D48A5}"/>
    <cellStyle name="Input 2 2 4 3 2 6 2" xfId="30205" xr:uid="{6F637175-A93A-4ECD-B667-B0847A29EE9C}"/>
    <cellStyle name="Input 2 2 4 3 2 6 3" xfId="26057" xr:uid="{5E686B7B-8D49-4C31-8719-4ACF09813CAB}"/>
    <cellStyle name="Input 2 2 4 3 2 7" xfId="30675" xr:uid="{AB3754AE-CAE4-4C23-9BCF-EEFECC03FF9B}"/>
    <cellStyle name="Input 2 2 4 3 2 8" xfId="26527" xr:uid="{6A1D525A-CDC9-4835-BCC8-E23CA9840397}"/>
    <cellStyle name="Input 2 2 4 3 2 9" xfId="22387" xr:uid="{20D9124A-8DBD-4212-A74D-0AE8E665B7CB}"/>
    <cellStyle name="Input 2 2 4 3 3" xfId="31379" xr:uid="{B6927D20-03F7-4B46-96EC-DE9C6795141B}"/>
    <cellStyle name="Input 2 2 4 3 3 2" xfId="27227" xr:uid="{28E56076-DA48-4BC0-84D9-2F38A95DCBD7}"/>
    <cellStyle name="Input 2 2 4 3 3 3" xfId="23084" xr:uid="{39F476DC-E8E9-41E1-90B6-6B789A1C4A67}"/>
    <cellStyle name="Input 2 2 4 3 4" xfId="31518" xr:uid="{6FCD9F82-4659-4119-AA8C-C546849140C8}"/>
    <cellStyle name="Input 2 2 4 3 4 2" xfId="27366" xr:uid="{948BE655-C051-4773-BBD7-3921D79E65CF}"/>
    <cellStyle name="Input 2 2 4 3 4 3" xfId="23223" xr:uid="{BFAFBBCB-1BFB-4E04-BC60-3DB15A4487FB}"/>
    <cellStyle name="Input 2 2 4 3 5" xfId="31305" xr:uid="{869BAB27-6A18-44DA-8F99-62556073646F}"/>
    <cellStyle name="Input 2 2 4 3 5 2" xfId="27153" xr:uid="{F7FE2EB6-9EEA-4145-8279-5B36BCEB6F19}"/>
    <cellStyle name="Input 2 2 4 3 5 3" xfId="23010" xr:uid="{D80EA57E-B994-4994-A492-2D2BB62AFBB4}"/>
    <cellStyle name="Input 2 2 4 3 6" xfId="31189" xr:uid="{0A2D69FC-322D-4B0D-97FB-2F7896CFCBBE}"/>
    <cellStyle name="Input 2 2 4 3 6 2" xfId="27037" xr:uid="{A7849F8A-F516-474B-B6D9-91AF8F0F8B6C}"/>
    <cellStyle name="Input 2 2 4 3 6 3" xfId="22894" xr:uid="{A4C3BD5A-718A-4E4E-883C-4BBE1AA1ECC3}"/>
    <cellStyle name="Input 2 2 4 3 7" xfId="31583" xr:uid="{BC2DFE25-8150-4FF0-ADEF-B5BCEDD47364}"/>
    <cellStyle name="Input 2 2 4 3 7 2" xfId="27431" xr:uid="{CD9341FA-8C28-4F98-A694-D12D56DDE0A4}"/>
    <cellStyle name="Input 2 2 4 3 7 3" xfId="23288" xr:uid="{4EFAAC2D-D12B-416C-A819-8BBC2DD1C47B}"/>
    <cellStyle name="Input 2 2 4 3 8" xfId="21747" xr:uid="{56E36C46-A360-4AA6-9277-0B6068BBEAB0}"/>
    <cellStyle name="Input 2 2 4 3 9" xfId="21626" xr:uid="{4F522B86-67F1-4E53-B004-679612F16710}"/>
    <cellStyle name="Input 2 2 4 4" xfId="9368" xr:uid="{00000000-0005-0000-0000-000014250000}"/>
    <cellStyle name="Input 2 2 4 4 10" xfId="21543" xr:uid="{F3A3ECDB-3BC3-4650-B6BA-50CD9ED767D7}"/>
    <cellStyle name="Input 2 2 4 4 2" xfId="21273" xr:uid="{00000000-0005-0000-0000-000015250000}"/>
    <cellStyle name="Input 2 2 4 4 2 2" xfId="32635" xr:uid="{B23E63C7-EBCF-448E-88CB-E0E42DAF2EBE}"/>
    <cellStyle name="Input 2 2 4 4 2 2 2" xfId="28483" xr:uid="{2A486B57-8AF9-4DB0-BE42-5675ED11E38F}"/>
    <cellStyle name="Input 2 2 4 4 2 2 3" xfId="24340" xr:uid="{6E6D5B4E-BB5E-4178-8123-00EEFA010365}"/>
    <cellStyle name="Input 2 2 4 4 2 3" xfId="33365" xr:uid="{8B7849B1-D24E-421D-9E5F-1B87C5026411}"/>
    <cellStyle name="Input 2 2 4 4 2 3 2" xfId="29209" xr:uid="{7A0604C3-48BF-46BD-9BF4-693A4ED55F33}"/>
    <cellStyle name="Input 2 2 4 4 2 3 3" xfId="25064" xr:uid="{70CC6721-65EA-4621-83F1-65BFA5236578}"/>
    <cellStyle name="Input 2 2 4 4 2 4" xfId="34072" xr:uid="{327B519F-A52E-4D2E-A070-E3D847E2E6EE}"/>
    <cellStyle name="Input 2 2 4 4 2 4 2" xfId="35850" xr:uid="{BC2EC55A-2A80-45F9-8B28-7FE52296201D}"/>
    <cellStyle name="Input 2 2 4 4 2 4 3" xfId="37135" xr:uid="{0FDB49EA-9D32-40A3-8D04-38E51E02D971}"/>
    <cellStyle name="Input 2 2 4 4 2 5" xfId="34679" xr:uid="{2311E189-F3F0-4089-8AFF-45CF4BBA1279}"/>
    <cellStyle name="Input 2 2 4 4 2 5 2" xfId="29599" xr:uid="{A819F07A-85F7-49FC-B630-7879CA75E45A}"/>
    <cellStyle name="Input 2 2 4 4 2 5 3" xfId="25454" xr:uid="{E5312DC2-B068-4065-9C9F-EC735CC66D62}"/>
    <cellStyle name="Input 2 2 4 4 2 6" xfId="35114" xr:uid="{87EFE751-3DCD-489D-AC57-957FF6EF79CB}"/>
    <cellStyle name="Input 2 2 4 4 2 6 2" xfId="30204" xr:uid="{1A16F23D-654C-4C98-95D5-7FC9CFF9C0DA}"/>
    <cellStyle name="Input 2 2 4 4 2 6 3" xfId="26056" xr:uid="{A5FC209B-6BD1-4B47-8FD2-90F643D41B79}"/>
    <cellStyle name="Input 2 2 4 4 2 7" xfId="30674" xr:uid="{FCE98226-AAA8-40E2-8627-31BBA857A0D3}"/>
    <cellStyle name="Input 2 2 4 4 2 8" xfId="26526" xr:uid="{F81EB7A7-742F-4074-9C75-D9E5A88674EC}"/>
    <cellStyle name="Input 2 2 4 4 2 9" xfId="22386" xr:uid="{D69A5E83-190A-4513-9A2B-343989CFA88B}"/>
    <cellStyle name="Input 2 2 4 4 3" xfId="31380" xr:uid="{474EE72A-26D2-4A11-8D67-2F830770771C}"/>
    <cellStyle name="Input 2 2 4 4 3 2" xfId="27228" xr:uid="{E4B32928-6ECF-4606-8762-921C6F918829}"/>
    <cellStyle name="Input 2 2 4 4 3 3" xfId="23085" xr:uid="{9049EF73-81CF-48D9-8E24-CAE5E986A19F}"/>
    <cellStyle name="Input 2 2 4 4 4" xfId="31517" xr:uid="{EE24A252-4A4A-4E0B-B024-460D45519C63}"/>
    <cellStyle name="Input 2 2 4 4 4 2" xfId="27365" xr:uid="{DE34B4A8-F23C-40F2-A99E-447A7C5BB88D}"/>
    <cellStyle name="Input 2 2 4 4 4 3" xfId="23222" xr:uid="{CAD3F4BE-7949-4AEE-917E-985B3CA8EBE8}"/>
    <cellStyle name="Input 2 2 4 4 5" xfId="31306" xr:uid="{902FFF26-D9C2-4921-B57C-D099AAC3EEE8}"/>
    <cellStyle name="Input 2 2 4 4 5 2" xfId="27154" xr:uid="{53E64F33-37EF-4F2A-B97D-AC395E7047EB}"/>
    <cellStyle name="Input 2 2 4 4 5 3" xfId="23011" xr:uid="{B8F20A56-13DE-4FA6-97A7-320793BD5013}"/>
    <cellStyle name="Input 2 2 4 4 6" xfId="31190" xr:uid="{DBE0AB4E-9CC8-4879-9771-B3252DF5736A}"/>
    <cellStyle name="Input 2 2 4 4 6 2" xfId="27038" xr:uid="{DA181F6D-73B2-4C80-89BD-3313B9A9B452}"/>
    <cellStyle name="Input 2 2 4 4 6 3" xfId="22895" xr:uid="{9ECAC240-E145-4FC6-86F0-78D63DDEA722}"/>
    <cellStyle name="Input 2 2 4 4 7" xfId="31582" xr:uid="{7E265F5E-0311-4354-A756-9DC19CB88637}"/>
    <cellStyle name="Input 2 2 4 4 7 2" xfId="27430" xr:uid="{DA4A87CE-F949-4462-A764-78C1D3D7AFA6}"/>
    <cellStyle name="Input 2 2 4 4 7 3" xfId="23287" xr:uid="{C81562AE-FB1F-4D09-AD99-AC7585F2F865}"/>
    <cellStyle name="Input 2 2 4 4 8" xfId="21748" xr:uid="{7192E3CF-C666-44C9-BBA0-899F2A503F7E}"/>
    <cellStyle name="Input 2 2 4 4 9" xfId="21627" xr:uid="{1CD95A37-E7AC-4A42-A343-03049ACFDCF5}"/>
    <cellStyle name="Input 2 2 4 5" xfId="21276" xr:uid="{00000000-0005-0000-0000-000016250000}"/>
    <cellStyle name="Input 2 2 4 5 2" xfId="32638" xr:uid="{BFF18C02-958D-4E91-84AE-CB76D4AAA402}"/>
    <cellStyle name="Input 2 2 4 5 2 2" xfId="28486" xr:uid="{337044C6-CD67-464C-A657-31945DB8F257}"/>
    <cellStyle name="Input 2 2 4 5 2 3" xfId="24343" xr:uid="{EB321CC3-3B12-49E7-9EDE-D16D6EDAC731}"/>
    <cellStyle name="Input 2 2 4 5 3" xfId="33368" xr:uid="{F35DEC7E-8169-4267-B417-5C808AA6E9E5}"/>
    <cellStyle name="Input 2 2 4 5 3 2" xfId="29212" xr:uid="{0C4C18F6-210F-4017-AED3-09A344406BC9}"/>
    <cellStyle name="Input 2 2 4 5 3 3" xfId="25067" xr:uid="{F5F4C34A-C171-4B34-8D19-3FD0778947E6}"/>
    <cellStyle name="Input 2 2 4 5 4" xfId="34075" xr:uid="{F494D542-E9BA-4C05-A7D5-137463287BE2}"/>
    <cellStyle name="Input 2 2 4 5 4 2" xfId="35395" xr:uid="{E9DE3B48-DA97-4156-B2FA-00F1170B63F8}"/>
    <cellStyle name="Input 2 2 4 5 4 3" xfId="36415" xr:uid="{39D355A2-C703-4CF1-9440-8D81D696BF25}"/>
    <cellStyle name="Input 2 2 4 5 5" xfId="34682" xr:uid="{910AF3AD-B77F-455B-AC81-4E092D58522D}"/>
    <cellStyle name="Input 2 2 4 5 5 2" xfId="29602" xr:uid="{B7A039E8-C828-4EC5-AC52-5E9573421E0A}"/>
    <cellStyle name="Input 2 2 4 5 5 3" xfId="25457" xr:uid="{20E9A0B8-AFC5-4331-98E5-3026C6F9ACA7}"/>
    <cellStyle name="Input 2 2 4 5 6" xfId="35117" xr:uid="{077BC9AC-B7BB-42AB-877A-7633DC9C8B44}"/>
    <cellStyle name="Input 2 2 4 5 6 2" xfId="30207" xr:uid="{EA6FC57D-9A02-403D-AFEB-62313D6392DF}"/>
    <cellStyle name="Input 2 2 4 5 6 3" xfId="26059" xr:uid="{D3B39323-9A82-44B9-9EFD-AE07AFD0553A}"/>
    <cellStyle name="Input 2 2 4 5 7" xfId="30677" xr:uid="{9B2DDD47-B128-4DB0-9DFE-7FD1A4592EAB}"/>
    <cellStyle name="Input 2 2 4 5 8" xfId="26529" xr:uid="{7F0F9DB9-5798-4E70-B379-96E120A6172E}"/>
    <cellStyle name="Input 2 2 4 5 9" xfId="22389" xr:uid="{D14BD925-9440-4E01-AF6D-33249D28307C}"/>
    <cellStyle name="Input 2 2 4 6" xfId="31377" xr:uid="{594616C9-DA73-49AF-B52F-CE9290DE8545}"/>
    <cellStyle name="Input 2 2 4 6 2" xfId="27225" xr:uid="{BBD59FAD-EEE6-4205-87D6-C63AB035D717}"/>
    <cellStyle name="Input 2 2 4 6 3" xfId="23082" xr:uid="{A7B2B016-18A5-4114-A09D-9E5B9FAFC1A5}"/>
    <cellStyle name="Input 2 2 4 7" xfId="31520" xr:uid="{BAD89E45-EA5F-4CFE-9B95-6CD7E2BD5101}"/>
    <cellStyle name="Input 2 2 4 7 2" xfId="27368" xr:uid="{5B0DCB35-1630-475D-986E-E910E81AC6BC}"/>
    <cellStyle name="Input 2 2 4 7 3" xfId="23225" xr:uid="{3A7479C4-424E-47BF-B1A1-489A6BD93241}"/>
    <cellStyle name="Input 2 2 4 8" xfId="31303" xr:uid="{0637A020-D3C8-4494-BF77-52513FC7E007}"/>
    <cellStyle name="Input 2 2 4 8 2" xfId="27151" xr:uid="{8FE21260-B1D2-4AE5-AC84-6E4EE2312428}"/>
    <cellStyle name="Input 2 2 4 8 3" xfId="23008" xr:uid="{ABBC977E-6667-4C1F-AEB5-C3040BC90304}"/>
    <cellStyle name="Input 2 2 4 9" xfId="31187" xr:uid="{4A461B3A-12BB-473C-994C-AF5F2E840CA8}"/>
    <cellStyle name="Input 2 2 4 9 2" xfId="27035" xr:uid="{14A1FE06-91D1-48B0-A2AA-57F27384B7A4}"/>
    <cellStyle name="Input 2 2 4 9 3" xfId="22892" xr:uid="{0EDB637A-4969-4782-98E6-0B1F551B92BB}"/>
    <cellStyle name="Input 2 2 5" xfId="9369" xr:uid="{00000000-0005-0000-0000-000017250000}"/>
    <cellStyle name="Input 2 2 5 10" xfId="31581" xr:uid="{C62B748F-AA7C-4476-93F6-A0EF46E66DC7}"/>
    <cellStyle name="Input 2 2 5 10 2" xfId="27429" xr:uid="{F4D0941F-DBF5-43D8-ACCC-3DA8FA96E030}"/>
    <cellStyle name="Input 2 2 5 10 3" xfId="23286" xr:uid="{BE8DAC4B-CC26-46C2-BC6F-11ABABEC57F9}"/>
    <cellStyle name="Input 2 2 5 11" xfId="21749" xr:uid="{C3DF4E41-1A63-410A-A2D6-C43DC23C4C16}"/>
    <cellStyle name="Input 2 2 5 12" xfId="21628" xr:uid="{A63A8F6A-DFA3-46F2-9B81-27BD1D9E40C0}"/>
    <cellStyle name="Input 2 2 5 13" xfId="21544" xr:uid="{F004CBD8-A953-4F20-9C94-20CBBC421076}"/>
    <cellStyle name="Input 2 2 5 2" xfId="9370" xr:uid="{00000000-0005-0000-0000-000018250000}"/>
    <cellStyle name="Input 2 2 5 2 10" xfId="21545" xr:uid="{6528E010-6C5B-4224-9A4F-6F27DECC468D}"/>
    <cellStyle name="Input 2 2 5 2 2" xfId="21271" xr:uid="{00000000-0005-0000-0000-000019250000}"/>
    <cellStyle name="Input 2 2 5 2 2 2" xfId="32633" xr:uid="{BE1B3B39-B950-46F9-ADE8-3E9D30507123}"/>
    <cellStyle name="Input 2 2 5 2 2 2 2" xfId="28481" xr:uid="{C4223899-5739-4C20-A685-A70F9F4F2DD9}"/>
    <cellStyle name="Input 2 2 5 2 2 2 3" xfId="24338" xr:uid="{4D3FA56D-6D2B-4D93-B514-32A7A2B42FF6}"/>
    <cellStyle name="Input 2 2 5 2 2 3" xfId="33363" xr:uid="{EA1A2B85-48F5-4182-AB3D-BF08D70EEB97}"/>
    <cellStyle name="Input 2 2 5 2 2 3 2" xfId="29207" xr:uid="{CFE3254E-90E2-49D3-8E0C-CFCA29A58EDE}"/>
    <cellStyle name="Input 2 2 5 2 2 3 3" xfId="25062" xr:uid="{82350F6B-F7F8-40C0-A64F-C2BADCD09990}"/>
    <cellStyle name="Input 2 2 5 2 2 4" xfId="34070" xr:uid="{337CDF51-1946-462A-AC26-4F03E0A57C60}"/>
    <cellStyle name="Input 2 2 5 2 2 4 2" xfId="36055" xr:uid="{FD07F716-2DEC-4E99-8C34-C8B422F0F2D3}"/>
    <cellStyle name="Input 2 2 5 2 2 4 3" xfId="37325" xr:uid="{BA51DAFA-EDEB-4E1A-8B59-55345D534726}"/>
    <cellStyle name="Input 2 2 5 2 2 5" xfId="34677" xr:uid="{9F48E115-7648-4CD6-949E-8AAFE01C65C0}"/>
    <cellStyle name="Input 2 2 5 2 2 5 2" xfId="29597" xr:uid="{A770B21E-F6EE-4D1A-9EF8-84FBA6397507}"/>
    <cellStyle name="Input 2 2 5 2 2 5 3" xfId="25452" xr:uid="{9890B528-68CE-4F1D-B118-196A2DDE5662}"/>
    <cellStyle name="Input 2 2 5 2 2 6" xfId="35112" xr:uid="{93430791-9218-485F-B8DD-B7B6C5ED1B32}"/>
    <cellStyle name="Input 2 2 5 2 2 6 2" xfId="30200" xr:uid="{33083346-B29F-4B0F-A5A5-3D001A38C5F5}"/>
    <cellStyle name="Input 2 2 5 2 2 6 3" xfId="26054" xr:uid="{456D8C65-5511-42BD-AE6B-65EE9FD7B5ED}"/>
    <cellStyle name="Input 2 2 5 2 2 7" xfId="30672" xr:uid="{62D4F1C5-A2AF-439D-86D4-403F036F9753}"/>
    <cellStyle name="Input 2 2 5 2 2 8" xfId="26524" xr:uid="{4AE04ED5-57D9-45B5-A14C-3F9502145304}"/>
    <cellStyle name="Input 2 2 5 2 2 9" xfId="22384" xr:uid="{80D9AAA9-A513-4969-B727-287C257DB150}"/>
    <cellStyle name="Input 2 2 5 2 3" xfId="31382" xr:uid="{551045AE-4E54-4139-8B92-75D77BAFF203}"/>
    <cellStyle name="Input 2 2 5 2 3 2" xfId="27230" xr:uid="{857A9ADA-4E94-4FA6-8783-7C60BE97DFAB}"/>
    <cellStyle name="Input 2 2 5 2 3 3" xfId="23087" xr:uid="{1F619B80-36D0-4C1B-A184-A930D3CF77F0}"/>
    <cellStyle name="Input 2 2 5 2 4" xfId="31515" xr:uid="{141EBE60-D814-4117-B8DA-D061758C6402}"/>
    <cellStyle name="Input 2 2 5 2 4 2" xfId="27363" xr:uid="{4A63358D-8D11-4594-86B1-9043E565BFF2}"/>
    <cellStyle name="Input 2 2 5 2 4 3" xfId="23220" xr:uid="{6E8EBED6-2F54-4021-AF6A-24810D3B4514}"/>
    <cellStyle name="Input 2 2 5 2 5" xfId="31308" xr:uid="{171C35B0-FF91-4530-9605-23C79BAA164B}"/>
    <cellStyle name="Input 2 2 5 2 5 2" xfId="27156" xr:uid="{9B9E37A7-9D6F-4715-B40A-2BF316453F2D}"/>
    <cellStyle name="Input 2 2 5 2 5 3" xfId="23013" xr:uid="{966C2881-DF35-4BAC-9D28-F4DAE0A133C7}"/>
    <cellStyle name="Input 2 2 5 2 6" xfId="31192" xr:uid="{4B20922F-448C-48CC-A708-ABABE21E0C28}"/>
    <cellStyle name="Input 2 2 5 2 6 2" xfId="27040" xr:uid="{56A8ED1E-06C4-4813-8A94-BDFA28F60B03}"/>
    <cellStyle name="Input 2 2 5 2 6 3" xfId="22897" xr:uid="{CA4A8767-09DE-4D20-B01B-F008D1828BE6}"/>
    <cellStyle name="Input 2 2 5 2 7" xfId="31580" xr:uid="{F880A3F7-CD83-4590-9385-5B45114DADFD}"/>
    <cellStyle name="Input 2 2 5 2 7 2" xfId="27428" xr:uid="{C1BC837A-27EC-438E-AF77-DBB1889FF230}"/>
    <cellStyle name="Input 2 2 5 2 7 3" xfId="23285" xr:uid="{3A0D91E7-787B-471D-A13E-226DD99F0D12}"/>
    <cellStyle name="Input 2 2 5 2 8" xfId="21750" xr:uid="{66B39DF5-E1D0-46A8-B082-4F728CF83237}"/>
    <cellStyle name="Input 2 2 5 2 9" xfId="21629" xr:uid="{C6FD8CD5-E9D0-4938-9D72-60F857DFF2FF}"/>
    <cellStyle name="Input 2 2 5 3" xfId="9371" xr:uid="{00000000-0005-0000-0000-00001A250000}"/>
    <cellStyle name="Input 2 2 5 3 10" xfId="21546" xr:uid="{541C0579-62EC-45B4-88C4-F848441159BE}"/>
    <cellStyle name="Input 2 2 5 3 2" xfId="21270" xr:uid="{00000000-0005-0000-0000-00001B250000}"/>
    <cellStyle name="Input 2 2 5 3 2 2" xfId="32632" xr:uid="{345E9C37-BDEF-485E-9060-7F2B6121ED94}"/>
    <cellStyle name="Input 2 2 5 3 2 2 2" xfId="28480" xr:uid="{D4303E00-5120-4A80-995C-3C01F45EA0FE}"/>
    <cellStyle name="Input 2 2 5 3 2 2 3" xfId="24337" xr:uid="{3839EA93-2C63-4704-AC48-35464410A6BB}"/>
    <cellStyle name="Input 2 2 5 3 2 3" xfId="33362" xr:uid="{BC9378D6-B63F-4C9A-8ABD-D41D61602602}"/>
    <cellStyle name="Input 2 2 5 3 2 3 2" xfId="29206" xr:uid="{CA2FBFCB-DBE1-4D69-BA94-E50999059640}"/>
    <cellStyle name="Input 2 2 5 3 2 3 3" xfId="25061" xr:uid="{CB87E18B-C4D8-4EDD-9AEB-31DC22BDE9E4}"/>
    <cellStyle name="Input 2 2 5 3 2 4" xfId="34069" xr:uid="{C7F6D2E1-0BB7-4C98-8564-0CE5BE516E1B}"/>
    <cellStyle name="Input 2 2 5 3 2 4 2" xfId="36153" xr:uid="{11596052-4628-46C8-8DE9-BF322423F497}"/>
    <cellStyle name="Input 2 2 5 3 2 4 3" xfId="36644" xr:uid="{176050D5-EB2C-4CB7-A863-FA2165E9DE2D}"/>
    <cellStyle name="Input 2 2 5 3 2 5" xfId="34676" xr:uid="{D334769F-1245-474A-9F10-3E661A7DF6F7}"/>
    <cellStyle name="Input 2 2 5 3 2 5 2" xfId="29596" xr:uid="{1BDEF98D-7ABB-46C0-9C59-5E2046FA6AD6}"/>
    <cellStyle name="Input 2 2 5 3 2 5 3" xfId="25451" xr:uid="{E9852159-0FD5-487E-8C2B-8A1D491E7AE8}"/>
    <cellStyle name="Input 2 2 5 3 2 6" xfId="35111" xr:uid="{0360A7EF-EBA1-4AB8-8D7F-4EB582CE93EC}"/>
    <cellStyle name="Input 2 2 5 3 2 6 2" xfId="30199" xr:uid="{D511FE46-BAD7-4D45-A7BC-5F7E05CF3B5B}"/>
    <cellStyle name="Input 2 2 5 3 2 6 3" xfId="26053" xr:uid="{7BE660BF-D15D-4B3D-AEC2-17A5727250EE}"/>
    <cellStyle name="Input 2 2 5 3 2 7" xfId="30671" xr:uid="{9AAFAC37-7D84-4562-982E-B3183977924B}"/>
    <cellStyle name="Input 2 2 5 3 2 8" xfId="26523" xr:uid="{1A0D8514-405C-489B-8893-661B30F3BBAB}"/>
    <cellStyle name="Input 2 2 5 3 2 9" xfId="22383" xr:uid="{2A20695B-3454-4A24-BBAE-CC1DA0086E4B}"/>
    <cellStyle name="Input 2 2 5 3 3" xfId="31383" xr:uid="{F18FE29F-9F32-43C5-96D5-0DCBB8686D03}"/>
    <cellStyle name="Input 2 2 5 3 3 2" xfId="27231" xr:uid="{D341E7B4-D07D-4FED-8DCF-9164C6C838BF}"/>
    <cellStyle name="Input 2 2 5 3 3 3" xfId="23088" xr:uid="{5B8D1E40-08A2-45F8-8FFC-831CD00264C4}"/>
    <cellStyle name="Input 2 2 5 3 4" xfId="31514" xr:uid="{DFBC504D-CC76-495C-A6C7-9EC988E67511}"/>
    <cellStyle name="Input 2 2 5 3 4 2" xfId="27362" xr:uid="{81C46898-0C82-4064-99DD-B5863CE8F318}"/>
    <cellStyle name="Input 2 2 5 3 4 3" xfId="23219" xr:uid="{A6638BCB-15DB-4C0D-B233-F957645F71F9}"/>
    <cellStyle name="Input 2 2 5 3 5" xfId="31309" xr:uid="{EC4396E5-E07D-4361-84D6-954822F011FA}"/>
    <cellStyle name="Input 2 2 5 3 5 2" xfId="27157" xr:uid="{8ADDF2A8-0752-4D16-8048-02626D65AFF6}"/>
    <cellStyle name="Input 2 2 5 3 5 3" xfId="23014" xr:uid="{D1222ACE-5773-49F6-8D6B-EF853FE73B5C}"/>
    <cellStyle name="Input 2 2 5 3 6" xfId="31193" xr:uid="{067AE15E-0F6F-4C05-855D-0AF933BBC3D0}"/>
    <cellStyle name="Input 2 2 5 3 6 2" xfId="27041" xr:uid="{B8BABD2E-F3AD-4D19-8099-765C6B0C0D88}"/>
    <cellStyle name="Input 2 2 5 3 6 3" xfId="22898" xr:uid="{6672A13C-0F2B-4AA4-88E8-967B1EC82D1D}"/>
    <cellStyle name="Input 2 2 5 3 7" xfId="31579" xr:uid="{D159AFCA-F7A6-4B23-B9CC-DB8C708D8037}"/>
    <cellStyle name="Input 2 2 5 3 7 2" xfId="27427" xr:uid="{1DFD5B71-69E1-4541-A6ED-24D69A109B8A}"/>
    <cellStyle name="Input 2 2 5 3 7 3" xfId="23284" xr:uid="{AD43D8CE-F9DA-4851-9F4D-442579D4B23B}"/>
    <cellStyle name="Input 2 2 5 3 8" xfId="21751" xr:uid="{7534B3A5-49E1-49E3-8CC2-CA8E8DABD18B}"/>
    <cellStyle name="Input 2 2 5 3 9" xfId="21630" xr:uid="{BE39FB49-92E6-4C13-B138-8B8349D7EF05}"/>
    <cellStyle name="Input 2 2 5 4" xfId="9372" xr:uid="{00000000-0005-0000-0000-00001C250000}"/>
    <cellStyle name="Input 2 2 5 4 10" xfId="21547" xr:uid="{5AFE33B2-83B2-44EE-9E62-8F81942D6530}"/>
    <cellStyle name="Input 2 2 5 4 2" xfId="21269" xr:uid="{00000000-0005-0000-0000-00001D250000}"/>
    <cellStyle name="Input 2 2 5 4 2 2" xfId="32631" xr:uid="{D4993E78-9753-4A5C-BBE4-951D43956322}"/>
    <cellStyle name="Input 2 2 5 4 2 2 2" xfId="28479" xr:uid="{2567E1F1-5264-4BBA-8C16-49C9CF83CEC7}"/>
    <cellStyle name="Input 2 2 5 4 2 2 3" xfId="24336" xr:uid="{0F43304A-1BE3-49C4-A12D-7E8ECA92DE8E}"/>
    <cellStyle name="Input 2 2 5 4 2 3" xfId="33361" xr:uid="{5E25EB7D-94D8-4F25-9971-90ACE93CBE4E}"/>
    <cellStyle name="Input 2 2 5 4 2 3 2" xfId="29205" xr:uid="{AFFAF443-8900-4FE8-86E3-BE7D7D6F7AA8}"/>
    <cellStyle name="Input 2 2 5 4 2 3 3" xfId="25060" xr:uid="{5DD0B487-DC3D-4B5B-BE66-70B1A14136E5}"/>
    <cellStyle name="Input 2 2 5 4 2 4" xfId="34068" xr:uid="{856A5230-00EE-450C-9B98-195CF3CCB574}"/>
    <cellStyle name="Input 2 2 5 4 2 4 2" xfId="36244" xr:uid="{1AD6159D-8F2E-4796-ABD0-F7F68B53C21C}"/>
    <cellStyle name="Input 2 2 5 4 2 4 3" xfId="36749" xr:uid="{DE688795-5A8C-4448-B467-8C4563C78411}"/>
    <cellStyle name="Input 2 2 5 4 2 5" xfId="34675" xr:uid="{7A585986-0242-4FCD-A469-BD2C050D030A}"/>
    <cellStyle name="Input 2 2 5 4 2 5 2" xfId="29595" xr:uid="{2830B0A5-805D-4092-A425-07045CA4013B}"/>
    <cellStyle name="Input 2 2 5 4 2 5 3" xfId="25450" xr:uid="{DEA84A4D-539D-4449-9C1C-C28A80CE7E15}"/>
    <cellStyle name="Input 2 2 5 4 2 6" xfId="35110" xr:uid="{3A4067A9-3E75-4D40-B109-2D5572937918}"/>
    <cellStyle name="Input 2 2 5 4 2 6 2" xfId="30198" xr:uid="{B7CE75B0-8722-4D38-B29C-27D415FC45BD}"/>
    <cellStyle name="Input 2 2 5 4 2 6 3" xfId="26052" xr:uid="{846D7557-AAE0-4580-B0D6-EB50B284A66C}"/>
    <cellStyle name="Input 2 2 5 4 2 7" xfId="30670" xr:uid="{2B23D5E4-FD6B-4E68-8779-92491FCE7A0E}"/>
    <cellStyle name="Input 2 2 5 4 2 8" xfId="26522" xr:uid="{C2EE680F-CECB-46D0-B146-B15D4E805F1E}"/>
    <cellStyle name="Input 2 2 5 4 2 9" xfId="22382" xr:uid="{97C8BEB2-C7BE-41AE-97F1-CCDAD0BE58B0}"/>
    <cellStyle name="Input 2 2 5 4 3" xfId="31384" xr:uid="{A046DBEC-5CAE-4C60-8513-E58E71FCA44D}"/>
    <cellStyle name="Input 2 2 5 4 3 2" xfId="27232" xr:uid="{297963A6-F500-43BD-8F60-2255A7AEAE80}"/>
    <cellStyle name="Input 2 2 5 4 3 3" xfId="23089" xr:uid="{11CA4530-5B71-4174-85B7-671A8F9F4DEE}"/>
    <cellStyle name="Input 2 2 5 4 4" xfId="31513" xr:uid="{24EBA85C-9A99-442F-929A-C5C43748CE27}"/>
    <cellStyle name="Input 2 2 5 4 4 2" xfId="27361" xr:uid="{15D2445C-622D-43BA-8A67-93DA3A4D25C4}"/>
    <cellStyle name="Input 2 2 5 4 4 3" xfId="23218" xr:uid="{08AA4C03-E8C0-44A5-BBC6-ADBCE2D89A8B}"/>
    <cellStyle name="Input 2 2 5 4 5" xfId="31310" xr:uid="{6AF9B727-73FD-4423-991C-BB51948CA4E1}"/>
    <cellStyle name="Input 2 2 5 4 5 2" xfId="27158" xr:uid="{3C60EA36-725B-4912-AE19-BBA76BB2FF47}"/>
    <cellStyle name="Input 2 2 5 4 5 3" xfId="23015" xr:uid="{A043360D-FA9E-40A4-B93A-0BB3EDEB7458}"/>
    <cellStyle name="Input 2 2 5 4 6" xfId="31194" xr:uid="{C3B8FE61-45A5-4CCD-B9B1-1EDFF0E717C3}"/>
    <cellStyle name="Input 2 2 5 4 6 2" xfId="27042" xr:uid="{E43A65F4-0F57-465C-A4E5-4269F398CDC7}"/>
    <cellStyle name="Input 2 2 5 4 6 3" xfId="22899" xr:uid="{7025DA7C-C241-4C56-80C0-6A113833F057}"/>
    <cellStyle name="Input 2 2 5 4 7" xfId="31578" xr:uid="{E6FCE364-2BF9-4DDE-ADAD-15AC612078CE}"/>
    <cellStyle name="Input 2 2 5 4 7 2" xfId="27426" xr:uid="{C594FEAE-7868-4291-9206-EFEE6D4A6B62}"/>
    <cellStyle name="Input 2 2 5 4 7 3" xfId="23283" xr:uid="{E09FBAD3-DAB8-45B4-A397-E3A7B26864B5}"/>
    <cellStyle name="Input 2 2 5 4 8" xfId="21752" xr:uid="{F63B5D0C-033D-466A-912D-718F8E720791}"/>
    <cellStyle name="Input 2 2 5 4 9" xfId="21631" xr:uid="{00585C6F-184B-4AA3-9EC9-961DE58AB2AC}"/>
    <cellStyle name="Input 2 2 5 5" xfId="21272" xr:uid="{00000000-0005-0000-0000-00001E250000}"/>
    <cellStyle name="Input 2 2 5 5 2" xfId="32634" xr:uid="{042FA5C2-A7F8-40AD-86AA-850D888C1141}"/>
    <cellStyle name="Input 2 2 5 5 2 2" xfId="28482" xr:uid="{7A3A29AC-0090-4A60-BD0E-DC87A64E7BBC}"/>
    <cellStyle name="Input 2 2 5 5 2 3" xfId="24339" xr:uid="{7EC33845-DFF7-4B53-9716-DAA0D46DC182}"/>
    <cellStyle name="Input 2 2 5 5 3" xfId="33364" xr:uid="{33F937FA-ECCD-42B3-844A-96652E3A29B8}"/>
    <cellStyle name="Input 2 2 5 5 3 2" xfId="29208" xr:uid="{B0AF0342-743F-4655-9B90-D50B706A4CA3}"/>
    <cellStyle name="Input 2 2 5 5 3 3" xfId="25063" xr:uid="{3AE09EAC-2CE9-4A4E-AB2D-DD5FA8714DD9}"/>
    <cellStyle name="Input 2 2 5 5 4" xfId="34071" xr:uid="{18B284CA-C665-4783-AF34-4D278ED2133A}"/>
    <cellStyle name="Input 2 2 5 5 4 2" xfId="35949" xr:uid="{D3831E63-5E5A-4761-814F-4129050D4213}"/>
    <cellStyle name="Input 2 2 5 5 4 3" xfId="37233" xr:uid="{C9B37ADE-BB74-4497-917F-B2CBD95E248C}"/>
    <cellStyle name="Input 2 2 5 5 5" xfId="34678" xr:uid="{556CD1BE-7D86-4474-B855-E5E16549E582}"/>
    <cellStyle name="Input 2 2 5 5 5 2" xfId="29598" xr:uid="{F835A168-5AB6-49AB-9596-845CE2F3B886}"/>
    <cellStyle name="Input 2 2 5 5 5 3" xfId="25453" xr:uid="{E7476DEA-6DC3-4080-A2CA-9F03D622E42A}"/>
    <cellStyle name="Input 2 2 5 5 6" xfId="35113" xr:uid="{EAEDF215-E821-45C0-8C8F-1DB2DD9393BF}"/>
    <cellStyle name="Input 2 2 5 5 6 2" xfId="30201" xr:uid="{BD58AB6A-78A1-4E0A-A87A-6DC015DC68AB}"/>
    <cellStyle name="Input 2 2 5 5 6 3" xfId="26055" xr:uid="{4134E01C-D389-463B-B6CC-A2BA09346CFB}"/>
    <cellStyle name="Input 2 2 5 5 7" xfId="30673" xr:uid="{1DBCC6D7-4F82-4DA6-95AE-7DAD354791A9}"/>
    <cellStyle name="Input 2 2 5 5 8" xfId="26525" xr:uid="{A1D1B8AD-8F89-4B27-9162-5088BC79CCC0}"/>
    <cellStyle name="Input 2 2 5 5 9" xfId="22385" xr:uid="{988F49F9-94FE-4F00-B4B8-E652C6A43A87}"/>
    <cellStyle name="Input 2 2 5 6" xfId="31381" xr:uid="{A9A8493B-CCF8-43DC-AA04-1AB6CF74AE58}"/>
    <cellStyle name="Input 2 2 5 6 2" xfId="27229" xr:uid="{6ED07D2A-17FD-4E80-8266-CFEABE3DA25E}"/>
    <cellStyle name="Input 2 2 5 6 3" xfId="23086" xr:uid="{E841B83A-AD66-4CD8-9FBF-EF0EE98A55FC}"/>
    <cellStyle name="Input 2 2 5 7" xfId="31516" xr:uid="{E7906876-C14A-463D-8BCF-1B44F7AA0956}"/>
    <cellStyle name="Input 2 2 5 7 2" xfId="27364" xr:uid="{A5CF4556-85D1-4BE3-9CAE-C35D32116826}"/>
    <cellStyle name="Input 2 2 5 7 3" xfId="23221" xr:uid="{30E556D0-6A1B-4248-8C3A-A3F0B0B12150}"/>
    <cellStyle name="Input 2 2 5 8" xfId="31307" xr:uid="{2074114B-7AED-4E52-999C-7461E0479420}"/>
    <cellStyle name="Input 2 2 5 8 2" xfId="27155" xr:uid="{95F6E8A1-81D6-4A0E-84F7-3ACD29467673}"/>
    <cellStyle name="Input 2 2 5 8 3" xfId="23012" xr:uid="{C6ED1087-A6BB-4E3F-A17A-A8B695E69A83}"/>
    <cellStyle name="Input 2 2 5 9" xfId="31191" xr:uid="{0C61A47A-D3A2-4596-8DD7-3FA08C92258F}"/>
    <cellStyle name="Input 2 2 5 9 2" xfId="27039" xr:uid="{668CFD2B-F0A0-4A6E-B9B2-08DCB86701F0}"/>
    <cellStyle name="Input 2 2 5 9 3" xfId="22896" xr:uid="{D1D61193-8245-4A80-9113-2ED4624B9786}"/>
    <cellStyle name="Input 2 2 6" xfId="9373" xr:uid="{00000000-0005-0000-0000-00001F250000}"/>
    <cellStyle name="Input 2 2 6 10" xfId="21548" xr:uid="{59D3D1EC-C6FB-4DFB-8F44-24FD66BE0D54}"/>
    <cellStyle name="Input 2 2 6 2" xfId="21268" xr:uid="{00000000-0005-0000-0000-000020250000}"/>
    <cellStyle name="Input 2 2 6 2 2" xfId="32630" xr:uid="{D282E584-7F69-40C8-A694-FA129BC5CEEA}"/>
    <cellStyle name="Input 2 2 6 2 2 2" xfId="28478" xr:uid="{534CA21E-5B5B-4D7B-87E2-7BD79B477894}"/>
    <cellStyle name="Input 2 2 6 2 2 3" xfId="24335" xr:uid="{82C5DF7A-7B23-4497-9E4E-BF177A50A29E}"/>
    <cellStyle name="Input 2 2 6 2 3" xfId="33360" xr:uid="{1BA41E93-7F1E-4143-B234-AA4E79123A7A}"/>
    <cellStyle name="Input 2 2 6 2 3 2" xfId="29204" xr:uid="{0EDDF521-4231-462A-B358-6EFE91DF5BFD}"/>
    <cellStyle name="Input 2 2 6 2 3 3" xfId="25059" xr:uid="{61354519-ABAB-4FF9-BC3B-59D7A09F242B}"/>
    <cellStyle name="Input 2 2 6 2 4" xfId="34067" xr:uid="{B99490E7-3B00-49D3-8754-985540EF7978}"/>
    <cellStyle name="Input 2 2 6 2 4 2" xfId="35560" xr:uid="{75BE2F22-CE5B-480D-BF22-089C4B71F5C3}"/>
    <cellStyle name="Input 2 2 6 2 4 3" xfId="36560" xr:uid="{FEEB6C10-8FAD-4F49-B341-521E38DAB402}"/>
    <cellStyle name="Input 2 2 6 2 5" xfId="34674" xr:uid="{7F8043DB-5592-4C22-845D-10A7B13A89FE}"/>
    <cellStyle name="Input 2 2 6 2 5 2" xfId="29594" xr:uid="{91AAD1EE-01D7-4647-A966-9287E5CD572B}"/>
    <cellStyle name="Input 2 2 6 2 5 3" xfId="25449" xr:uid="{30C77849-08B6-4CBB-97C7-03CFB505BF1C}"/>
    <cellStyle name="Input 2 2 6 2 6" xfId="35109" xr:uid="{4ABDEDCA-56C5-42F8-B399-CCE9A5C7321C}"/>
    <cellStyle name="Input 2 2 6 2 6 2" xfId="30197" xr:uid="{479BE481-DEDF-475C-A118-EDF8B9491478}"/>
    <cellStyle name="Input 2 2 6 2 6 3" xfId="26051" xr:uid="{330B781F-D75E-4E7E-8954-84D38F891AC7}"/>
    <cellStyle name="Input 2 2 6 2 7" xfId="30669" xr:uid="{A0793032-5FDA-43E7-80A8-1A6F413C0E27}"/>
    <cellStyle name="Input 2 2 6 2 8" xfId="26521" xr:uid="{C3136687-602C-4AFF-93CF-2F6A5990279F}"/>
    <cellStyle name="Input 2 2 6 2 9" xfId="22381" xr:uid="{538F9C29-9670-47D9-AA97-A7104796A087}"/>
    <cellStyle name="Input 2 2 6 3" xfId="31385" xr:uid="{6B143766-B11D-476B-A27B-5AAED4D98E06}"/>
    <cellStyle name="Input 2 2 6 3 2" xfId="27233" xr:uid="{C117CAF6-D2A4-468A-8301-DA53160A669A}"/>
    <cellStyle name="Input 2 2 6 3 3" xfId="23090" xr:uid="{41A3C239-97B5-46E1-8D94-44E4CF5D66F6}"/>
    <cellStyle name="Input 2 2 6 4" xfId="31512" xr:uid="{142CF9F5-88E5-40BC-979F-10EF9F8B3ACD}"/>
    <cellStyle name="Input 2 2 6 4 2" xfId="27360" xr:uid="{D32036A4-AAFE-4AAA-9C58-C926F48098DB}"/>
    <cellStyle name="Input 2 2 6 4 3" xfId="23217" xr:uid="{04D1237C-2787-402A-9063-512695525B9A}"/>
    <cellStyle name="Input 2 2 6 5" xfId="31311" xr:uid="{B150AF72-E6D1-44E3-BAA3-B36716603C38}"/>
    <cellStyle name="Input 2 2 6 5 2" xfId="27159" xr:uid="{FB85D957-D192-4E54-AFA2-62DE5BEEC082}"/>
    <cellStyle name="Input 2 2 6 5 3" xfId="23016" xr:uid="{A9A96230-9CB1-4033-AE9F-110467A3ECE2}"/>
    <cellStyle name="Input 2 2 6 6" xfId="31195" xr:uid="{EC7CC934-0B1A-4E04-9AC2-32EA9604DC3D}"/>
    <cellStyle name="Input 2 2 6 6 2" xfId="27043" xr:uid="{F55E3E7A-3610-464E-9DD2-56BEC256A349}"/>
    <cellStyle name="Input 2 2 6 6 3" xfId="22900" xr:uid="{3DE55AA5-2281-4D7F-91D1-AEE469F9F87B}"/>
    <cellStyle name="Input 2 2 6 7" xfId="31577" xr:uid="{527945EF-2802-4327-A321-FDBC056B439A}"/>
    <cellStyle name="Input 2 2 6 7 2" xfId="27425" xr:uid="{4486C964-A6C9-42C9-8C5F-5AF378F9E502}"/>
    <cellStyle name="Input 2 2 6 7 3" xfId="23282" xr:uid="{9FA3193E-F444-4354-8BB0-0205B03C1588}"/>
    <cellStyle name="Input 2 2 6 8" xfId="21753" xr:uid="{37606B98-DC00-4E94-813B-53FDA543F29C}"/>
    <cellStyle name="Input 2 2 6 9" xfId="21632" xr:uid="{6292301E-BB96-4301-B59E-364AC6C5220F}"/>
    <cellStyle name="Input 2 2 7" xfId="9374" xr:uid="{00000000-0005-0000-0000-000021250000}"/>
    <cellStyle name="Input 2 2 7 10" xfId="21549" xr:uid="{CBED8D27-BF9E-41D8-B161-146530A4DA7A}"/>
    <cellStyle name="Input 2 2 7 2" xfId="21267" xr:uid="{00000000-0005-0000-0000-000022250000}"/>
    <cellStyle name="Input 2 2 7 2 2" xfId="32629" xr:uid="{A76D5643-C2C8-4524-AE58-88CABEB8ECFA}"/>
    <cellStyle name="Input 2 2 7 2 2 2" xfId="28477" xr:uid="{17F28B3A-1E2F-4FF7-B69A-9D3C8C77F340}"/>
    <cellStyle name="Input 2 2 7 2 2 3" xfId="24334" xr:uid="{94968F7D-9E0C-4C90-96BC-B159BD691908}"/>
    <cellStyle name="Input 2 2 7 2 3" xfId="33359" xr:uid="{351F7A32-75DE-4374-AD50-29E4E8B43001}"/>
    <cellStyle name="Input 2 2 7 2 3 2" xfId="29203" xr:uid="{8BAF1188-D930-4434-A60A-BB74F1D2A309}"/>
    <cellStyle name="Input 2 2 7 2 3 3" xfId="25058" xr:uid="{35905CA8-FF4B-4076-BE76-C83A23AE3A08}"/>
    <cellStyle name="Input 2 2 7 2 4" xfId="34066" xr:uid="{47F92D6A-2C60-422F-A8D2-5D36E72179B1}"/>
    <cellStyle name="Input 2 2 7 2 4 2" xfId="35665" xr:uid="{9DDDA0E7-9C38-48E5-A8EF-41E40E1958CA}"/>
    <cellStyle name="Input 2 2 7 2 4 3" xfId="36476" xr:uid="{4FF64984-218A-427F-BF26-75482C28096F}"/>
    <cellStyle name="Input 2 2 7 2 5" xfId="34673" xr:uid="{2755113E-F686-4DEC-97C1-8CF034E20172}"/>
    <cellStyle name="Input 2 2 7 2 5 2" xfId="29593" xr:uid="{361E3A70-4329-4CAE-AF0C-99653789CC06}"/>
    <cellStyle name="Input 2 2 7 2 5 3" xfId="25448" xr:uid="{59A823F8-31E3-460B-B1C3-41CF4632F58B}"/>
    <cellStyle name="Input 2 2 7 2 6" xfId="35108" xr:uid="{7D302050-F206-4D4F-8A26-ABE424CEFFC8}"/>
    <cellStyle name="Input 2 2 7 2 6 2" xfId="30196" xr:uid="{78F8CF68-64F8-47FC-AD81-CE3CCE0A9255}"/>
    <cellStyle name="Input 2 2 7 2 6 3" xfId="26050" xr:uid="{656F254C-6A28-4CBE-9133-2906394C0508}"/>
    <cellStyle name="Input 2 2 7 2 7" xfId="30668" xr:uid="{847C3D80-E399-4383-9A9B-B5AA993F460B}"/>
    <cellStyle name="Input 2 2 7 2 8" xfId="26520" xr:uid="{3A5DD223-05F4-464F-9447-E3DCE79E40A6}"/>
    <cellStyle name="Input 2 2 7 2 9" xfId="22380" xr:uid="{3579D5D8-95D2-47C0-A44C-00798FE86891}"/>
    <cellStyle name="Input 2 2 7 3" xfId="31386" xr:uid="{0618A1D7-8787-46C5-A1A5-3473797F9F8A}"/>
    <cellStyle name="Input 2 2 7 3 2" xfId="27234" xr:uid="{0001EA6D-4E97-4AF3-A3D7-32830A8D841A}"/>
    <cellStyle name="Input 2 2 7 3 3" xfId="23091" xr:uid="{ED7B0F09-CB4A-4EC0-860F-997977B098C2}"/>
    <cellStyle name="Input 2 2 7 4" xfId="31511" xr:uid="{FDDF7261-E8A3-4471-99B4-EECF780E70C7}"/>
    <cellStyle name="Input 2 2 7 4 2" xfId="27359" xr:uid="{E3F173A0-7E94-450F-A283-1BDF35E3640E}"/>
    <cellStyle name="Input 2 2 7 4 3" xfId="23216" xr:uid="{C76CF585-390C-404B-B254-44EA8D4BC304}"/>
    <cellStyle name="Input 2 2 7 5" xfId="31312" xr:uid="{8C577874-0F4D-4C5B-998E-9B691A8FDE7A}"/>
    <cellStyle name="Input 2 2 7 5 2" xfId="27160" xr:uid="{715CFDB7-E088-47B8-95CF-AC0E67C74B60}"/>
    <cellStyle name="Input 2 2 7 5 3" xfId="23017" xr:uid="{DAEF7418-724D-406E-AECF-94EC6FE69FE7}"/>
    <cellStyle name="Input 2 2 7 6" xfId="31196" xr:uid="{34D79414-A444-40E8-99CF-2AEEDC3DD462}"/>
    <cellStyle name="Input 2 2 7 6 2" xfId="27044" xr:uid="{DBDA6CCA-8B6B-48B5-B79A-32C434520DF5}"/>
    <cellStyle name="Input 2 2 7 6 3" xfId="22901" xr:uid="{6671ABCA-9E56-4D2F-9261-3F7E91990F68}"/>
    <cellStyle name="Input 2 2 7 7" xfId="31576" xr:uid="{B326BC13-EBCE-4C66-9A82-A3023F2D2801}"/>
    <cellStyle name="Input 2 2 7 7 2" xfId="27424" xr:uid="{6F4DA24D-4464-4E75-9A27-6DCDFB13CF53}"/>
    <cellStyle name="Input 2 2 7 7 3" xfId="23281" xr:uid="{D18F7094-1836-4700-92CE-2A7C39C3E61E}"/>
    <cellStyle name="Input 2 2 7 8" xfId="21754" xr:uid="{49101601-A01A-430B-8090-9B075559C037}"/>
    <cellStyle name="Input 2 2 7 9" xfId="21633" xr:uid="{F604E034-18CF-4207-8212-007AC0325174}"/>
    <cellStyle name="Input 2 2 8" xfId="9375" xr:uid="{00000000-0005-0000-0000-000023250000}"/>
    <cellStyle name="Input 2 2 8 10" xfId="21550" xr:uid="{154E2502-1A7F-4625-B3CC-AE6CD6AC6C39}"/>
    <cellStyle name="Input 2 2 8 2" xfId="21266" xr:uid="{00000000-0005-0000-0000-000024250000}"/>
    <cellStyle name="Input 2 2 8 2 2" xfId="32628" xr:uid="{315C4C89-9AE4-4791-A1DF-6F0D174A2199}"/>
    <cellStyle name="Input 2 2 8 2 2 2" xfId="28476" xr:uid="{1D3819CE-139B-478A-8B53-896DAD5C47A4}"/>
    <cellStyle name="Input 2 2 8 2 2 3" xfId="24333" xr:uid="{7474CD41-0C5A-49ED-8CBD-A301B0B55D6E}"/>
    <cellStyle name="Input 2 2 8 2 3" xfId="33358" xr:uid="{6CB976D8-81C8-4044-89AB-77B93E21289C}"/>
    <cellStyle name="Input 2 2 8 2 3 2" xfId="29202" xr:uid="{34604E1E-CB94-4739-AAB6-FD71E3EA68E8}"/>
    <cellStyle name="Input 2 2 8 2 3 3" xfId="25057" xr:uid="{0131C93B-6387-4841-A1CC-B7C79FDF9A44}"/>
    <cellStyle name="Input 2 2 8 2 4" xfId="34065" xr:uid="{CF78F66A-DE88-4425-9438-A5E539BBE039}"/>
    <cellStyle name="Input 2 2 8 2 4 2" xfId="35476" xr:uid="{9B0939B5-9638-44D0-883A-A419F2F98223}"/>
    <cellStyle name="Input 2 2 8 2 4 3" xfId="25222" xr:uid="{35BB75C0-4A44-4823-890A-98AB270245E6}"/>
    <cellStyle name="Input 2 2 8 2 5" xfId="34672" xr:uid="{EC2B9C1B-F82E-4A3E-AF6E-C58396AE21B4}"/>
    <cellStyle name="Input 2 2 8 2 5 2" xfId="29592" xr:uid="{94D8F0FF-0D70-4397-B100-FB731F8718D7}"/>
    <cellStyle name="Input 2 2 8 2 5 3" xfId="25447" xr:uid="{9158D732-F940-4FC6-8FD6-41706BEA106D}"/>
    <cellStyle name="Input 2 2 8 2 6" xfId="35107" xr:uid="{0286B4ED-59C1-4E58-89B3-607CB4B8DC55}"/>
    <cellStyle name="Input 2 2 8 2 6 2" xfId="30195" xr:uid="{0D58ADDC-9B44-4280-B405-20CF821BE237}"/>
    <cellStyle name="Input 2 2 8 2 6 3" xfId="26049" xr:uid="{2EDD1692-F808-4FAB-8358-B5A8B0929618}"/>
    <cellStyle name="Input 2 2 8 2 7" xfId="30667" xr:uid="{F65B366A-F698-42C2-8885-F1CAE08433B5}"/>
    <cellStyle name="Input 2 2 8 2 8" xfId="26519" xr:uid="{02F86BC0-D51C-4004-88D7-2467EB11A124}"/>
    <cellStyle name="Input 2 2 8 2 9" xfId="22379" xr:uid="{5F450ADD-8A4F-4B88-BCEA-89B0E80077DA}"/>
    <cellStyle name="Input 2 2 8 3" xfId="31387" xr:uid="{FFC24FB8-0657-40D3-ADBE-75879764BBD8}"/>
    <cellStyle name="Input 2 2 8 3 2" xfId="27235" xr:uid="{F55EF7A1-EDEE-4698-B858-7AD1A155A340}"/>
    <cellStyle name="Input 2 2 8 3 3" xfId="23092" xr:uid="{598955D3-D35D-497D-9686-9B444ADF3B17}"/>
    <cellStyle name="Input 2 2 8 4" xfId="31510" xr:uid="{D9E13554-F5BE-4A4E-A3BD-2264DD115F53}"/>
    <cellStyle name="Input 2 2 8 4 2" xfId="27358" xr:uid="{E1770FF5-1CE7-46E0-B165-664696DFDFAE}"/>
    <cellStyle name="Input 2 2 8 4 3" xfId="23215" xr:uid="{53B0F775-6475-4CF9-9953-5EDBFBE7902A}"/>
    <cellStyle name="Input 2 2 8 5" xfId="31313" xr:uid="{FE5B5C0E-BF8D-4E2E-A631-BBA4DB2D00F6}"/>
    <cellStyle name="Input 2 2 8 5 2" xfId="27161" xr:uid="{D9524426-A4AD-4D18-9886-7D4A05364435}"/>
    <cellStyle name="Input 2 2 8 5 3" xfId="23018" xr:uid="{C252645B-39D4-4DC4-99BE-E8FF392797FF}"/>
    <cellStyle name="Input 2 2 8 6" xfId="31197" xr:uid="{B02083BB-3EF5-4053-BDEC-BC842591C559}"/>
    <cellStyle name="Input 2 2 8 6 2" xfId="27045" xr:uid="{07210D9C-A435-40FB-8BCA-FECA8C9386FA}"/>
    <cellStyle name="Input 2 2 8 6 3" xfId="22902" xr:uid="{0965E6E0-5CD7-402A-B486-43123F99808B}"/>
    <cellStyle name="Input 2 2 8 7" xfId="31575" xr:uid="{3874AA59-028D-4608-9319-5836003D0B5C}"/>
    <cellStyle name="Input 2 2 8 7 2" xfId="27423" xr:uid="{3DD5EF86-A791-499F-B0E3-119FD08FBA65}"/>
    <cellStyle name="Input 2 2 8 7 3" xfId="23280" xr:uid="{305A234A-DB4E-43CC-8640-6BF9E30CCCBB}"/>
    <cellStyle name="Input 2 2 8 8" xfId="21755" xr:uid="{5D5D3DA0-A308-4CFD-95D8-5D568489B2F2}"/>
    <cellStyle name="Input 2 2 8 9" xfId="21634" xr:uid="{0B7AEB86-725B-4EC8-995B-39F1C279DCD5}"/>
    <cellStyle name="Input 2 2 9" xfId="9376" xr:uid="{00000000-0005-0000-0000-000025250000}"/>
    <cellStyle name="Input 2 2 9 10" xfId="21551" xr:uid="{CC3C4923-A72C-4EB4-A9D4-C0812B070EBC}"/>
    <cellStyle name="Input 2 2 9 2" xfId="21265" xr:uid="{00000000-0005-0000-0000-000026250000}"/>
    <cellStyle name="Input 2 2 9 2 2" xfId="32627" xr:uid="{3C4B575B-7FF2-42C4-A218-019DA510A8E6}"/>
    <cellStyle name="Input 2 2 9 2 2 2" xfId="28475" xr:uid="{686ECC81-3A4D-4576-8E11-71E60C2CE96A}"/>
    <cellStyle name="Input 2 2 9 2 2 3" xfId="24332" xr:uid="{2F41EF03-FAA4-45D1-B10E-98506E7CE613}"/>
    <cellStyle name="Input 2 2 9 2 3" xfId="33357" xr:uid="{99927D3A-821F-45DF-95D8-026CEC094DAC}"/>
    <cellStyle name="Input 2 2 9 2 3 2" xfId="29201" xr:uid="{7C4304D7-268E-4D9D-AB45-6E595C776CA5}"/>
    <cellStyle name="Input 2 2 9 2 3 3" xfId="26212" xr:uid="{70C6B4B7-688A-40B3-B0AA-E7234294866B}"/>
    <cellStyle name="Input 2 2 9 2 4" xfId="34064" xr:uid="{AC93AB7C-AB60-44AC-A02C-9C9B4FBBCB9D}"/>
    <cellStyle name="Input 2 2 9 2 4 2" xfId="35392" xr:uid="{8C94A86C-C3E6-448E-AACD-D782E14484EF}"/>
    <cellStyle name="Input 2 2 9 2 4 3" xfId="36829" xr:uid="{FA82DE6A-F555-4345-9A01-569753E465CB}"/>
    <cellStyle name="Input 2 2 9 2 5" xfId="34671" xr:uid="{E0333AFB-0873-49BE-A032-E80775F46492}"/>
    <cellStyle name="Input 2 2 9 2 5 2" xfId="29591" xr:uid="{84271866-D37C-4719-8F46-C1EE4776FDDB}"/>
    <cellStyle name="Input 2 2 9 2 5 3" xfId="25446" xr:uid="{33043F59-A557-4A5B-80E6-F84B287BCBBE}"/>
    <cellStyle name="Input 2 2 9 2 6" xfId="35106" xr:uid="{43D4278E-D649-4BA6-AEFF-8D6CB5BD53B0}"/>
    <cellStyle name="Input 2 2 9 2 6 2" xfId="30194" xr:uid="{E6A30B25-283D-48FB-83D9-96510E2B4F70}"/>
    <cellStyle name="Input 2 2 9 2 6 3" xfId="26048" xr:uid="{1A9DAE50-F89F-42AB-8273-28C85E421A4B}"/>
    <cellStyle name="Input 2 2 9 2 7" xfId="30666" xr:uid="{2B39EB25-848D-48AE-BD49-D68DF8DB05BA}"/>
    <cellStyle name="Input 2 2 9 2 8" xfId="26518" xr:uid="{895A9903-552B-4E01-9462-E8CC96F4CAAA}"/>
    <cellStyle name="Input 2 2 9 2 9" xfId="22378" xr:uid="{2D26DDE7-1ED1-4B5B-BD30-6CB5756E469C}"/>
    <cellStyle name="Input 2 2 9 3" xfId="31388" xr:uid="{1CD484D3-BAFD-4EED-9279-2B95C0A2523C}"/>
    <cellStyle name="Input 2 2 9 3 2" xfId="27236" xr:uid="{63E6DAB1-0CF1-490B-B906-18FABC3D102C}"/>
    <cellStyle name="Input 2 2 9 3 3" xfId="23093" xr:uid="{A6C76374-1881-493E-A53B-58FBF2109723}"/>
    <cellStyle name="Input 2 2 9 4" xfId="31509" xr:uid="{13129E87-A40F-4EE0-B65E-763993670F1B}"/>
    <cellStyle name="Input 2 2 9 4 2" xfId="27357" xr:uid="{5BD9F3E6-8F61-4B69-B700-A188AB9E0C2D}"/>
    <cellStyle name="Input 2 2 9 4 3" xfId="23214" xr:uid="{5CF779C3-8405-47FC-852C-8E3B74D46497}"/>
    <cellStyle name="Input 2 2 9 5" xfId="31314" xr:uid="{F746BA56-8222-4D71-B694-2AEB98A78B58}"/>
    <cellStyle name="Input 2 2 9 5 2" xfId="27162" xr:uid="{D45F8B25-0F50-4298-B017-AD991E31AF85}"/>
    <cellStyle name="Input 2 2 9 5 3" xfId="23019" xr:uid="{637375B4-399E-470D-BAE5-1097E6B8BDA5}"/>
    <cellStyle name="Input 2 2 9 6" xfId="31198" xr:uid="{3828A714-42E9-41AB-9CF1-4C9BAE74A63B}"/>
    <cellStyle name="Input 2 2 9 6 2" xfId="27046" xr:uid="{12341F23-77E0-4E78-8983-54FD8FAF9CE5}"/>
    <cellStyle name="Input 2 2 9 6 3" xfId="22903" xr:uid="{0B41A4EB-DD1F-46C5-8A7B-86ADB276D2D2}"/>
    <cellStyle name="Input 2 2 9 7" xfId="31574" xr:uid="{E5C19C77-47A1-4964-A9A6-59CD9111E92F}"/>
    <cellStyle name="Input 2 2 9 7 2" xfId="27422" xr:uid="{45FEAEF4-61A0-4132-8F7F-7E71CF62E18E}"/>
    <cellStyle name="Input 2 2 9 7 3" xfId="23279" xr:uid="{B678E2DF-A6F0-48AC-9FBF-A20ED5A9FF1E}"/>
    <cellStyle name="Input 2 2 9 8" xfId="21756" xr:uid="{93B369EA-E4A7-4218-9FCB-F9C5D5084FB9}"/>
    <cellStyle name="Input 2 2 9 9" xfId="21635" xr:uid="{40B4811C-8986-46D3-8F74-1898C2AD8431}"/>
    <cellStyle name="Input 2 20" xfId="31272" xr:uid="{C30D50E7-88BD-4E0D-B0ED-9DC86FFDC90D}"/>
    <cellStyle name="Input 2 20 2" xfId="27120" xr:uid="{93C6FC5C-86C9-43A0-AC18-1B67DBBF11BA}"/>
    <cellStyle name="Input 2 20 3" xfId="22977" xr:uid="{1B0A4DC4-81EC-4EF0-AF59-E6E527531C1C}"/>
    <cellStyle name="Input 2 21" xfId="31156" xr:uid="{5EA28DA6-005C-4A77-9E68-8BD20CC8A5D1}"/>
    <cellStyle name="Input 2 21 2" xfId="27004" xr:uid="{C80200EB-3ED0-4F52-9484-0F843AC777C2}"/>
    <cellStyle name="Input 2 21 3" xfId="22861" xr:uid="{0CEBCC5F-8251-478A-AAA8-C884F8E922BE}"/>
    <cellStyle name="Input 2 22" xfId="31616" xr:uid="{713B53CA-377B-483E-B38F-2F4EC5E1ACA5}"/>
    <cellStyle name="Input 2 22 2" xfId="27464" xr:uid="{010557E1-01E7-495E-94F9-9601685A119B}"/>
    <cellStyle name="Input 2 22 3" xfId="23321" xr:uid="{9D6EF282-369C-4897-90BE-7BD8F6281E85}"/>
    <cellStyle name="Input 2 23" xfId="21714" xr:uid="{ED7A91DA-4CF0-4F90-91ED-743B96008812}"/>
    <cellStyle name="Input 2 24" xfId="21593" xr:uid="{4DA10FEE-E9F3-439F-935B-083629E98BC7}"/>
    <cellStyle name="Input 2 25" xfId="21509" xr:uid="{161B932A-88C1-4271-B8EA-53D265BC5107}"/>
    <cellStyle name="Input 2 3" xfId="9377" xr:uid="{00000000-0005-0000-0000-000027250000}"/>
    <cellStyle name="Input 2 3 2" xfId="9378" xr:uid="{00000000-0005-0000-0000-000028250000}"/>
    <cellStyle name="Input 2 3 2 10" xfId="21552" xr:uid="{4B5A2400-985B-47B7-8CD5-D0E9B8F662BB}"/>
    <cellStyle name="Input 2 3 2 2" xfId="21264" xr:uid="{00000000-0005-0000-0000-000029250000}"/>
    <cellStyle name="Input 2 3 2 2 2" xfId="32626" xr:uid="{D2D651C1-BE40-4CB8-8D59-35BB3DD685D1}"/>
    <cellStyle name="Input 2 3 2 2 2 2" xfId="28474" xr:uid="{72C89B55-CC32-4EAC-81D8-D50853159281}"/>
    <cellStyle name="Input 2 3 2 2 2 3" xfId="24331" xr:uid="{0E9EF04A-8AA1-4CA5-84B7-04EF13622DE6}"/>
    <cellStyle name="Input 2 3 2 2 3" xfId="33356" xr:uid="{7D365463-968C-40A0-B26F-F43FE04D0260}"/>
    <cellStyle name="Input 2 3 2 2 3 2" xfId="29200" xr:uid="{463FBB02-A60B-480A-89E7-D6BEE959C3AC}"/>
    <cellStyle name="Input 2 3 2 2 3 3" xfId="25056" xr:uid="{FE148A53-6950-406D-9E16-04FBEDF72933}"/>
    <cellStyle name="Input 2 3 2 2 4" xfId="34063" xr:uid="{BDB5D7EC-AE54-441B-95BF-03D81DAD1EA3}"/>
    <cellStyle name="Input 2 3 2 2 4 2" xfId="29365" xr:uid="{8A6D6E76-35D6-4E35-BAC7-8AFDB4751719}"/>
    <cellStyle name="Input 2 3 2 2 4 3" xfId="25221" xr:uid="{22605955-1F7C-46FF-B1E9-F53194E889EA}"/>
    <cellStyle name="Input 2 3 2 2 5" xfId="34670" xr:uid="{EC73F1F9-0E77-4311-B016-AF26849338EB}"/>
    <cellStyle name="Input 2 3 2 2 5 2" xfId="29590" xr:uid="{DE765F5A-4B94-4D01-8455-A4902275FA36}"/>
    <cellStyle name="Input 2 3 2 2 5 3" xfId="25445" xr:uid="{13B4F063-37DC-44A8-B5D6-EEEA49F8D5FE}"/>
    <cellStyle name="Input 2 3 2 2 6" xfId="35105" xr:uid="{216E1485-55A3-4544-A070-0F2D14B85A25}"/>
    <cellStyle name="Input 2 3 2 2 6 2" xfId="30193" xr:uid="{B0EAD407-122B-4A08-B13C-B0B0E6403F2D}"/>
    <cellStyle name="Input 2 3 2 2 6 3" xfId="26047" xr:uid="{7FCB2DE7-FFE7-40A7-96FD-9D20EC91CAB9}"/>
    <cellStyle name="Input 2 3 2 2 7" xfId="30665" xr:uid="{C33B3A21-3821-421C-96D0-C2E50570EEE8}"/>
    <cellStyle name="Input 2 3 2 2 8" xfId="26517" xr:uid="{42436D1D-D0C1-4D2E-856E-5049C74E1125}"/>
    <cellStyle name="Input 2 3 2 2 9" xfId="22377" xr:uid="{AA13084D-DA02-40DE-98B3-D90ABD472949}"/>
    <cellStyle name="Input 2 3 2 3" xfId="31390" xr:uid="{47A5BDDE-9133-4C9A-B7DA-2FEFF797EF3E}"/>
    <cellStyle name="Input 2 3 2 3 2" xfId="27238" xr:uid="{72651A00-61D5-4201-A2DA-1E63E3D130A7}"/>
    <cellStyle name="Input 2 3 2 3 3" xfId="23095" xr:uid="{A297306D-0D52-454C-BA1A-31203AE420F5}"/>
    <cellStyle name="Input 2 3 2 4" xfId="31507" xr:uid="{F9F159D9-73D5-4E7C-90A8-5BF42816E633}"/>
    <cellStyle name="Input 2 3 2 4 2" xfId="27355" xr:uid="{5C4530EA-4E27-41FD-A683-76BE6C89ACEA}"/>
    <cellStyle name="Input 2 3 2 4 3" xfId="23212" xr:uid="{B15D8432-3959-452B-A824-A78AE4A99D4B}"/>
    <cellStyle name="Input 2 3 2 5" xfId="31315" xr:uid="{1D096431-9EE4-4421-AC97-72197B626E5C}"/>
    <cellStyle name="Input 2 3 2 5 2" xfId="27163" xr:uid="{37CD6C6E-17C2-4ADC-82A6-13E45D5D651F}"/>
    <cellStyle name="Input 2 3 2 5 3" xfId="23020" xr:uid="{1D50C329-A45A-4A73-8774-18BEC0AAC648}"/>
    <cellStyle name="Input 2 3 2 6" xfId="31199" xr:uid="{F20BCC5F-D7C2-4917-AD1C-6BD3482594A9}"/>
    <cellStyle name="Input 2 3 2 6 2" xfId="27047" xr:uid="{A03529AB-73FA-4688-9512-DD234370299D}"/>
    <cellStyle name="Input 2 3 2 6 3" xfId="22904" xr:uid="{739612CB-4BCE-4208-BCC4-86EEE9DF0148}"/>
    <cellStyle name="Input 2 3 2 7" xfId="31573" xr:uid="{B39901D6-92C5-40EF-A621-B5E2CEFC0046}"/>
    <cellStyle name="Input 2 3 2 7 2" xfId="27421" xr:uid="{BDF418F4-A75A-4C68-B670-EDCA925876A4}"/>
    <cellStyle name="Input 2 3 2 7 3" xfId="23278" xr:uid="{6F5BCE2C-7B08-4D95-A0F8-5FF807BF870B}"/>
    <cellStyle name="Input 2 3 2 8" xfId="21757" xr:uid="{3F78D58D-CED4-4A3C-B810-89EA2EC7DEBE}"/>
    <cellStyle name="Input 2 3 2 9" xfId="21636" xr:uid="{5824BDD3-5CFD-4819-ACDA-C1F9199429D5}"/>
    <cellStyle name="Input 2 3 3" xfId="9379" xr:uid="{00000000-0005-0000-0000-00002A250000}"/>
    <cellStyle name="Input 2 3 3 10" xfId="21553" xr:uid="{92DB9807-748E-43A3-A9A5-8845E7AEFF51}"/>
    <cellStyle name="Input 2 3 3 2" xfId="21263" xr:uid="{00000000-0005-0000-0000-00002B250000}"/>
    <cellStyle name="Input 2 3 3 2 2" xfId="32625" xr:uid="{17862864-D235-46F5-BC88-509867B27802}"/>
    <cellStyle name="Input 2 3 3 2 2 2" xfId="28473" xr:uid="{72001092-E365-40B2-B040-248B67D5A1D3}"/>
    <cellStyle name="Input 2 3 3 2 2 3" xfId="24330" xr:uid="{02FD78AE-1F64-47D1-8686-7EF4819114DD}"/>
    <cellStyle name="Input 2 3 3 2 3" xfId="33355" xr:uid="{40DEB522-0697-40FD-B929-F187212AB1B9}"/>
    <cellStyle name="Input 2 3 3 2 3 2" xfId="30359" xr:uid="{E479664D-A368-4B6E-BEB0-D8A96B280878}"/>
    <cellStyle name="Input 2 3 3 2 3 3" xfId="25055" xr:uid="{D0A1DA81-F250-4A44-8336-F2F60EEB04F4}"/>
    <cellStyle name="Input 2 3 3 2 4" xfId="34062" xr:uid="{4436CD94-80C8-4F61-8175-AB42CC2BD63A}"/>
    <cellStyle name="Input 2 3 3 2 4 2" xfId="35745" xr:uid="{155DB04B-8F13-441E-AD29-96BF582B91F7}"/>
    <cellStyle name="Input 2 3 3 2 4 3" xfId="36410" xr:uid="{76F90814-F8CA-4E7E-B47F-1969CB7BDBC9}"/>
    <cellStyle name="Input 2 3 3 2 5" xfId="34669" xr:uid="{082F2A86-255D-467C-886C-4ECA907992C4}"/>
    <cellStyle name="Input 2 3 3 2 5 2" xfId="29589" xr:uid="{23958529-A99A-4F54-8E27-B203810D4457}"/>
    <cellStyle name="Input 2 3 3 2 5 3" xfId="25444" xr:uid="{790FD360-45EF-4665-BEC9-253545A2E379}"/>
    <cellStyle name="Input 2 3 3 2 6" xfId="35104" xr:uid="{9E2D7DAD-071E-4CB4-9FC9-3C0D66E2E973}"/>
    <cellStyle name="Input 2 3 3 2 6 2" xfId="30192" xr:uid="{09261695-3B01-4D18-B191-4974F56833AF}"/>
    <cellStyle name="Input 2 3 3 2 6 3" xfId="26046" xr:uid="{D2608B73-B2D0-4F5D-963E-16FB1B606E6F}"/>
    <cellStyle name="Input 2 3 3 2 7" xfId="30664" xr:uid="{B40D17F9-DA00-470F-9A95-3F2DC6F2120C}"/>
    <cellStyle name="Input 2 3 3 2 8" xfId="26516" xr:uid="{1F156C40-5EF8-4ED9-85FD-40479BDF4E4F}"/>
    <cellStyle name="Input 2 3 3 2 9" xfId="22376" xr:uid="{AD351104-DB74-4135-AE18-B389E6009A5D}"/>
    <cellStyle name="Input 2 3 3 3" xfId="31391" xr:uid="{2F270758-CEE6-46EA-AC62-DCCD39E829F0}"/>
    <cellStyle name="Input 2 3 3 3 2" xfId="27239" xr:uid="{6DF35E79-00E6-437B-800D-AA06F0352BA1}"/>
    <cellStyle name="Input 2 3 3 3 3" xfId="23096" xr:uid="{0292926E-3617-48F3-A489-B1AAE94844C7}"/>
    <cellStyle name="Input 2 3 3 4" xfId="31506" xr:uid="{B1E115E3-A36A-4276-8221-D327060968BC}"/>
    <cellStyle name="Input 2 3 3 4 2" xfId="27354" xr:uid="{14F289C8-F88E-4D6F-992B-AABA1E1F29A4}"/>
    <cellStyle name="Input 2 3 3 4 3" xfId="23211" xr:uid="{248C026A-CA37-465F-8592-65E29D33BC75}"/>
    <cellStyle name="Input 2 3 3 5" xfId="31316" xr:uid="{8266F2F6-D68F-4291-8092-B9A12DB8B50C}"/>
    <cellStyle name="Input 2 3 3 5 2" xfId="27164" xr:uid="{0876F85A-3360-43B1-9EBA-43554C44BB68}"/>
    <cellStyle name="Input 2 3 3 5 3" xfId="23021" xr:uid="{55B3FA2C-1817-4E7E-8F52-043971C91383}"/>
    <cellStyle name="Input 2 3 3 6" xfId="31200" xr:uid="{8159BA49-B9C8-47D4-A101-07B8AAF9291D}"/>
    <cellStyle name="Input 2 3 3 6 2" xfId="27048" xr:uid="{101A6D83-7A7D-4E28-8FAB-1E264CF782F0}"/>
    <cellStyle name="Input 2 3 3 6 3" xfId="22905" xr:uid="{4B6C597C-8EFB-4325-A70F-19FEC0214DA8}"/>
    <cellStyle name="Input 2 3 3 7" xfId="31572" xr:uid="{278F7237-41D5-478B-B9A1-A0D80F7B0C7B}"/>
    <cellStyle name="Input 2 3 3 7 2" xfId="27420" xr:uid="{D21D7DFB-A4E5-4466-BAF3-9AA470B93AD5}"/>
    <cellStyle name="Input 2 3 3 7 3" xfId="23277" xr:uid="{FF374985-9F43-46CC-B7D8-5A411505B466}"/>
    <cellStyle name="Input 2 3 3 8" xfId="21758" xr:uid="{66C8AAE1-A24B-4C7A-8A94-524903256733}"/>
    <cellStyle name="Input 2 3 3 9" xfId="21637" xr:uid="{91205627-6397-42BF-8DD8-1B22B093489F}"/>
    <cellStyle name="Input 2 3 4" xfId="9380" xr:uid="{00000000-0005-0000-0000-00002C250000}"/>
    <cellStyle name="Input 2 3 4 10" xfId="21554" xr:uid="{1E93001D-33C0-4358-921F-DA3777933AB8}"/>
    <cellStyle name="Input 2 3 4 2" xfId="21262" xr:uid="{00000000-0005-0000-0000-00002D250000}"/>
    <cellStyle name="Input 2 3 4 2 2" xfId="32624" xr:uid="{BA29C033-02D1-4426-9325-9D0C7DAD2BF5}"/>
    <cellStyle name="Input 2 3 4 2 2 2" xfId="28472" xr:uid="{9567DF31-8B4F-410B-A8BD-21CEAE9B1658}"/>
    <cellStyle name="Input 2 3 4 2 2 3" xfId="24329" xr:uid="{550B4626-B96D-46DA-80EA-4E701948A540}"/>
    <cellStyle name="Input 2 3 4 2 3" xfId="33354" xr:uid="{AD6C5D75-F259-4511-A7C0-D47953A479D8}"/>
    <cellStyle name="Input 2 3 4 2 3 2" xfId="29199" xr:uid="{C83BBB6B-217F-4172-9BF4-1A859EF534AD}"/>
    <cellStyle name="Input 2 3 4 2 3 3" xfId="25054" xr:uid="{7FF2B269-DED1-4BC1-8D60-91A450CA380F}"/>
    <cellStyle name="Input 2 3 4 2 4" xfId="34061" xr:uid="{5B1F77F1-51CB-4DC2-9517-456FFECFE3FB}"/>
    <cellStyle name="Input 2 3 4 2 4 2" xfId="29364" xr:uid="{CB841042-471E-4957-B854-1D85F8AD2B09}"/>
    <cellStyle name="Input 2 3 4 2 4 3" xfId="36929" xr:uid="{EFA10EE2-7A6C-4585-A9B5-130E036EE5F6}"/>
    <cellStyle name="Input 2 3 4 2 5" xfId="34668" xr:uid="{D31D55F4-3ED7-4B24-A53E-E60EBCC4EE55}"/>
    <cellStyle name="Input 2 3 4 2 5 2" xfId="29588" xr:uid="{75934EA9-ADA6-420B-A5FC-9618A8A7E751}"/>
    <cellStyle name="Input 2 3 4 2 5 3" xfId="25443" xr:uid="{78C1CE24-A080-49A8-A29B-68741854FBA6}"/>
    <cellStyle name="Input 2 3 4 2 6" xfId="35103" xr:uid="{CB522A8A-0322-45C0-A946-81668BB303D4}"/>
    <cellStyle name="Input 2 3 4 2 6 2" xfId="30191" xr:uid="{2C03A323-7D97-4916-A760-70DDA8226FDB}"/>
    <cellStyle name="Input 2 3 4 2 6 3" xfId="26045" xr:uid="{4D2B74A5-4297-4C62-AFED-DF11ABCADD1C}"/>
    <cellStyle name="Input 2 3 4 2 7" xfId="30663" xr:uid="{0B968885-F0CE-4F1A-ABEE-C0EC49C6E58A}"/>
    <cellStyle name="Input 2 3 4 2 8" xfId="26515" xr:uid="{C18D93BA-F935-4416-AE11-C8768DFC3D35}"/>
    <cellStyle name="Input 2 3 4 2 9" xfId="22375" xr:uid="{444F28B4-09A1-4129-8E19-46A175FAA9D7}"/>
    <cellStyle name="Input 2 3 4 3" xfId="31392" xr:uid="{FAB2F4D6-8896-49FB-9B1C-02B103DF447A}"/>
    <cellStyle name="Input 2 3 4 3 2" xfId="27240" xr:uid="{7DDBD3DA-7AE1-4166-88D5-F62FED9F3FBC}"/>
    <cellStyle name="Input 2 3 4 3 3" xfId="23097" xr:uid="{50B92F39-0693-4D1B-9B32-DB0883294733}"/>
    <cellStyle name="Input 2 3 4 4" xfId="31505" xr:uid="{C64DD4E0-38E5-45A7-B800-5321EAB787A0}"/>
    <cellStyle name="Input 2 3 4 4 2" xfId="27353" xr:uid="{C791EE65-EE75-430D-A8E4-CBCD8FE08D3C}"/>
    <cellStyle name="Input 2 3 4 4 3" xfId="23210" xr:uid="{B1AF44B2-C5D4-44D6-A198-4CBEF50D474A}"/>
    <cellStyle name="Input 2 3 4 5" xfId="31317" xr:uid="{5A92FCAE-62F1-4EEC-999B-343FC7006183}"/>
    <cellStyle name="Input 2 3 4 5 2" xfId="27165" xr:uid="{A93AD8C1-8CB7-4E76-AF39-B306DFCAA411}"/>
    <cellStyle name="Input 2 3 4 5 3" xfId="23022" xr:uid="{7B3D1050-DD36-4674-8DF6-EDD08B94FE88}"/>
    <cellStyle name="Input 2 3 4 6" xfId="31201" xr:uid="{28A5C92F-E689-4438-9A06-389FCA98BA6C}"/>
    <cellStyle name="Input 2 3 4 6 2" xfId="27049" xr:uid="{F04D8C40-4C65-44F6-B12A-E12748703F2C}"/>
    <cellStyle name="Input 2 3 4 6 3" xfId="22906" xr:uid="{BC228C94-3CFD-4F71-9397-2EC802073460}"/>
    <cellStyle name="Input 2 3 4 7" xfId="31571" xr:uid="{B7202918-161E-4962-9CEA-87F0C649CEAC}"/>
    <cellStyle name="Input 2 3 4 7 2" xfId="27419" xr:uid="{BC727FAC-6639-4F50-A3E9-42F5CA58BBC2}"/>
    <cellStyle name="Input 2 3 4 7 3" xfId="23276" xr:uid="{D9257A68-C1E7-44C3-AA5B-813C31F9FC5F}"/>
    <cellStyle name="Input 2 3 4 8" xfId="21759" xr:uid="{34C512CF-9539-44CD-A922-47D730284A0F}"/>
    <cellStyle name="Input 2 3 4 9" xfId="21638" xr:uid="{DA40E0F4-E244-465D-82E6-1B94730796BA}"/>
    <cellStyle name="Input 2 3 5" xfId="9381" xr:uid="{00000000-0005-0000-0000-00002E250000}"/>
    <cellStyle name="Input 2 3 5 10" xfId="21555" xr:uid="{25D7ABF9-7632-44F5-83E7-B54D44F5B35E}"/>
    <cellStyle name="Input 2 3 5 2" xfId="21261" xr:uid="{00000000-0005-0000-0000-00002F250000}"/>
    <cellStyle name="Input 2 3 5 2 2" xfId="32623" xr:uid="{F49DC740-301A-4C2C-8AE7-119976DB2C7E}"/>
    <cellStyle name="Input 2 3 5 2 2 2" xfId="28471" xr:uid="{B19D06B5-8DF3-41BD-A772-C0C2628CAF03}"/>
    <cellStyle name="Input 2 3 5 2 2 3" xfId="24328" xr:uid="{EE0739ED-1DAE-4672-8F7B-E8A62161F25D}"/>
    <cellStyle name="Input 2 3 5 2 3" xfId="33353" xr:uid="{C4913EFC-A568-4DC8-AA7B-46E2BB46D0F9}"/>
    <cellStyle name="Input 2 3 5 2 3 2" xfId="29198" xr:uid="{EE5137ED-348E-4EF5-83E9-42B82FF3977B}"/>
    <cellStyle name="Input 2 3 5 2 3 3" xfId="25053" xr:uid="{504D16CB-8079-46B4-BDC0-AD8F2087090E}"/>
    <cellStyle name="Input 2 3 5 2 4" xfId="34060" xr:uid="{D162416E-DE8C-4908-A4C7-AC1333256AA8}"/>
    <cellStyle name="Input 2 3 5 2 4 2" xfId="35326" xr:uid="{A9BA93BA-9BE8-4FC2-96F4-0784727DF5A3}"/>
    <cellStyle name="Input 2 3 5 2 4 3" xfId="37027" xr:uid="{96C093A0-D370-4BFF-83A5-80387898AD04}"/>
    <cellStyle name="Input 2 3 5 2 5" xfId="34667" xr:uid="{701781FE-3827-4004-BB8C-48A95BCDE4E0}"/>
    <cellStyle name="Input 2 3 5 2 5 2" xfId="29587" xr:uid="{F7F9F009-5440-4847-908D-1372DD1BF3EE}"/>
    <cellStyle name="Input 2 3 5 2 5 3" xfId="25442" xr:uid="{CD7283BF-3222-4605-8798-1E4E9418D49F}"/>
    <cellStyle name="Input 2 3 5 2 6" xfId="35102" xr:uid="{3A5F25D1-ABA1-4BD9-85DF-E083072E2305}"/>
    <cellStyle name="Input 2 3 5 2 6 2" xfId="30190" xr:uid="{C6B8B40F-02FE-416F-8A6C-B78B34944531}"/>
    <cellStyle name="Input 2 3 5 2 6 3" xfId="26044" xr:uid="{099A0950-952C-46E7-8789-2192185CDB2C}"/>
    <cellStyle name="Input 2 3 5 2 7" xfId="30662" xr:uid="{221A2B0F-AD41-416E-9910-6FC2E72AB477}"/>
    <cellStyle name="Input 2 3 5 2 8" xfId="26514" xr:uid="{1E09597C-6697-4D29-9A77-52BB399447EB}"/>
    <cellStyle name="Input 2 3 5 2 9" xfId="22374" xr:uid="{A3641143-C3AC-4AE7-B941-04E2E4D340F0}"/>
    <cellStyle name="Input 2 3 5 3" xfId="31393" xr:uid="{3D64FCFB-F0C0-47EE-A795-C8A04985D38F}"/>
    <cellStyle name="Input 2 3 5 3 2" xfId="27241" xr:uid="{4F221F05-9E6B-497A-8BF3-E6F4594418BB}"/>
    <cellStyle name="Input 2 3 5 3 3" xfId="23098" xr:uid="{2D958C83-FFBD-40CD-9C81-BA2CA281B0F8}"/>
    <cellStyle name="Input 2 3 5 4" xfId="31504" xr:uid="{6B02C2A7-079F-4BA0-9650-524C192056F4}"/>
    <cellStyle name="Input 2 3 5 4 2" xfId="27352" xr:uid="{C68AB0E4-9CBF-408B-BC74-CC9E99D90CC9}"/>
    <cellStyle name="Input 2 3 5 4 3" xfId="23209" xr:uid="{D305959A-A93B-415F-B2A2-07316118B2C5}"/>
    <cellStyle name="Input 2 3 5 5" xfId="31318" xr:uid="{EDF8B566-FD11-403A-8D24-479B85DDEAF0}"/>
    <cellStyle name="Input 2 3 5 5 2" xfId="27166" xr:uid="{1C1ECB5D-2559-45ED-82E9-A055C57ABA0A}"/>
    <cellStyle name="Input 2 3 5 5 3" xfId="23023" xr:uid="{A04F0B3C-4157-46A7-9FD0-853746760DFB}"/>
    <cellStyle name="Input 2 3 5 6" xfId="31202" xr:uid="{AAD03B93-74A8-4826-8EB3-5D2DEEB77C1A}"/>
    <cellStyle name="Input 2 3 5 6 2" xfId="27050" xr:uid="{88978C0A-8827-4FDC-B25B-C360AA097455}"/>
    <cellStyle name="Input 2 3 5 6 3" xfId="22907" xr:uid="{298E67EB-DA54-40FA-9203-48AB07A30391}"/>
    <cellStyle name="Input 2 3 5 7" xfId="31570" xr:uid="{AC7D2225-420A-447C-8C0C-559D0E6E822C}"/>
    <cellStyle name="Input 2 3 5 7 2" xfId="27418" xr:uid="{69CA01F2-6DAB-4631-946C-E4F65CC83F4D}"/>
    <cellStyle name="Input 2 3 5 7 3" xfId="23275" xr:uid="{99DDA450-58BC-46F2-986B-6D4E1C64265C}"/>
    <cellStyle name="Input 2 3 5 8" xfId="21760" xr:uid="{6C874ABB-DA1E-4D0F-95FE-5C93EFB26BFF}"/>
    <cellStyle name="Input 2 3 5 9" xfId="21639" xr:uid="{F3F8C1D0-73AA-4AE0-A3E0-E8139A512B89}"/>
    <cellStyle name="Input 2 4" xfId="9382" xr:uid="{00000000-0005-0000-0000-000030250000}"/>
    <cellStyle name="Input 2 4 2" xfId="9383" xr:uid="{00000000-0005-0000-0000-000031250000}"/>
    <cellStyle name="Input 2 4 2 10" xfId="21556" xr:uid="{6345887E-BE77-42AC-80D3-C4959BF97CC9}"/>
    <cellStyle name="Input 2 4 2 2" xfId="21260" xr:uid="{00000000-0005-0000-0000-000032250000}"/>
    <cellStyle name="Input 2 4 2 2 2" xfId="32622" xr:uid="{D7F4FDBB-BEE1-4EE0-9DCB-5C09F515DFA1}"/>
    <cellStyle name="Input 2 4 2 2 2 2" xfId="28470" xr:uid="{D7E651B3-7814-403D-9705-1B8234C0DC62}"/>
    <cellStyle name="Input 2 4 2 2 2 3" xfId="24327" xr:uid="{F51D0127-1F93-4D16-AE1D-093937ED6476}"/>
    <cellStyle name="Input 2 4 2 2 3" xfId="33352" xr:uid="{0371B1BB-9EB9-4981-BEB4-8C8691A54AAE}"/>
    <cellStyle name="Input 2 4 2 2 3 2" xfId="29197" xr:uid="{5EE4D126-5AE8-46DE-8A1D-96771F75B1B3}"/>
    <cellStyle name="Input 2 4 2 2 3 3" xfId="30360" xr:uid="{D5C0AC86-2CF8-44C8-A5F5-32BA5338E817}"/>
    <cellStyle name="Input 2 4 2 2 4" xfId="34059" xr:uid="{A75BD75A-07B9-4562-B977-D25D1AB03B91}"/>
    <cellStyle name="Input 2 4 2 2 4 2" xfId="35845" xr:uid="{7E8266C6-C4C6-441C-B54F-3EA2369D7B7F}"/>
    <cellStyle name="Input 2 4 2 2 4 3" xfId="37130" xr:uid="{18CD5DFD-6B0F-42E3-B082-F98E002EA666}"/>
    <cellStyle name="Input 2 4 2 2 5" xfId="34666" xr:uid="{C599E42E-3620-4764-9AA9-6668C874E5CA}"/>
    <cellStyle name="Input 2 4 2 2 5 2" xfId="29586" xr:uid="{3A61E37B-60F3-42FD-BA15-C8533D8EE775}"/>
    <cellStyle name="Input 2 4 2 2 5 3" xfId="25441" xr:uid="{55BDDBD9-B8A5-42A7-94F7-DF19FCEC6315}"/>
    <cellStyle name="Input 2 4 2 2 6" xfId="35101" xr:uid="{6E9131D6-1656-4793-9F2D-FE6B4F9DC431}"/>
    <cellStyle name="Input 2 4 2 2 6 2" xfId="30189" xr:uid="{4C43D7C2-A4C5-458B-B218-6BABE1DFB833}"/>
    <cellStyle name="Input 2 4 2 2 6 3" xfId="26043" xr:uid="{132B3FF8-63A9-43B2-A374-4AB29EDCF21F}"/>
    <cellStyle name="Input 2 4 2 2 7" xfId="30661" xr:uid="{0D845808-652A-450A-9F29-6B763B8F4ED8}"/>
    <cellStyle name="Input 2 4 2 2 8" xfId="26513" xr:uid="{0CA5BF15-050D-46BB-9780-09E7ACC46FE1}"/>
    <cellStyle name="Input 2 4 2 2 9" xfId="22373" xr:uid="{356C5271-D1FB-4404-8BF2-0DF61278AF69}"/>
    <cellStyle name="Input 2 4 2 3" xfId="31395" xr:uid="{B69A1EDE-491E-4F4D-BEC6-3A7202D5B0E7}"/>
    <cellStyle name="Input 2 4 2 3 2" xfId="27243" xr:uid="{F5DA785A-6ACF-4F70-9262-FC4D167C9671}"/>
    <cellStyle name="Input 2 4 2 3 3" xfId="23100" xr:uid="{F3B1AD89-C04E-4B56-BBBC-1FC82D45B054}"/>
    <cellStyle name="Input 2 4 2 4" xfId="31503" xr:uid="{BFD9A664-C02D-4B5B-A0F1-C48F7D1AEDD8}"/>
    <cellStyle name="Input 2 4 2 4 2" xfId="27351" xr:uid="{7297289C-9D1B-4B06-A27B-26976EFF000C}"/>
    <cellStyle name="Input 2 4 2 4 3" xfId="23208" xr:uid="{EA12BC7C-3786-4D03-99F4-58F3F8A19E73}"/>
    <cellStyle name="Input 2 4 2 5" xfId="31319" xr:uid="{5B7E73CF-6743-412E-BC68-D0A5BBD8922F}"/>
    <cellStyle name="Input 2 4 2 5 2" xfId="27167" xr:uid="{B7C187A2-54BE-4FE7-96A7-B35124524732}"/>
    <cellStyle name="Input 2 4 2 5 3" xfId="23024" xr:uid="{7683C960-71DC-47F5-ADDA-4FE0A4832D68}"/>
    <cellStyle name="Input 2 4 2 6" xfId="31203" xr:uid="{56DBF620-AF50-4AC1-BB00-8C680F4CF0F7}"/>
    <cellStyle name="Input 2 4 2 6 2" xfId="27051" xr:uid="{6587C94C-0A11-4B0C-AFD7-477C61CD849A}"/>
    <cellStyle name="Input 2 4 2 6 3" xfId="22908" xr:uid="{C19D288F-4E43-469B-B960-1016457615DA}"/>
    <cellStyle name="Input 2 4 2 7" xfId="31569" xr:uid="{3C9EC8CC-C6F8-4E4F-87D3-99A6535C4639}"/>
    <cellStyle name="Input 2 4 2 7 2" xfId="27417" xr:uid="{F5158841-DE40-488C-BE31-1AB0C5884EAA}"/>
    <cellStyle name="Input 2 4 2 7 3" xfId="23274" xr:uid="{B06DD8AB-243F-49D3-A695-CB05832AD9DC}"/>
    <cellStyle name="Input 2 4 2 8" xfId="21761" xr:uid="{E613A947-792D-408F-8234-34F673DABD57}"/>
    <cellStyle name="Input 2 4 2 9" xfId="21640" xr:uid="{C71698D3-E26B-4DAF-BDEA-72FB8FC1D656}"/>
    <cellStyle name="Input 2 4 3" xfId="9384" xr:uid="{00000000-0005-0000-0000-000033250000}"/>
    <cellStyle name="Input 2 4 3 10" xfId="21557" xr:uid="{D736AA93-E992-4D43-AC68-6A470056243F}"/>
    <cellStyle name="Input 2 4 3 2" xfId="21259" xr:uid="{00000000-0005-0000-0000-000034250000}"/>
    <cellStyle name="Input 2 4 3 2 2" xfId="32621" xr:uid="{D2FFFE51-6163-43C8-AA33-E8B617F1F273}"/>
    <cellStyle name="Input 2 4 3 2 2 2" xfId="28469" xr:uid="{CD6D71D7-09B3-4BEE-80B0-02942ED8E438}"/>
    <cellStyle name="Input 2 4 3 2 2 3" xfId="24326" xr:uid="{E0068C50-EC55-42A1-905D-D8D3AB19D9C1}"/>
    <cellStyle name="Input 2 4 3 2 3" xfId="33351" xr:uid="{E326670D-B461-439C-BE49-4E5C4BBCE36B}"/>
    <cellStyle name="Input 2 4 3 2 3 2" xfId="29196" xr:uid="{D69C3E00-F004-4875-B6D9-AB193D177918}"/>
    <cellStyle name="Input 2 4 3 2 3 3" xfId="25052" xr:uid="{C347C9A8-8C82-4D5F-BAC3-5F2D0AACDC92}"/>
    <cellStyle name="Input 2 4 3 2 4" xfId="34058" xr:uid="{80904155-F9ED-4578-94DB-E2C01FA6889F}"/>
    <cellStyle name="Input 2 4 3 2 4 2" xfId="35944" xr:uid="{E97CC8E3-4BBF-4C18-A0F9-9ED32A2D55E4}"/>
    <cellStyle name="Input 2 4 3 2 4 3" xfId="37228" xr:uid="{6319B776-E157-4676-AB61-66C9E61487C1}"/>
    <cellStyle name="Input 2 4 3 2 5" xfId="34665" xr:uid="{3A700C1B-A47A-43C0-B265-D0C61ECDDB97}"/>
    <cellStyle name="Input 2 4 3 2 5 2" xfId="29585" xr:uid="{47F03EE6-FD15-4449-810C-B88A8BE1E2C7}"/>
    <cellStyle name="Input 2 4 3 2 5 3" xfId="25440" xr:uid="{8DED27D4-07E3-4E06-9E5E-CF5BBE9BC159}"/>
    <cellStyle name="Input 2 4 3 2 6" xfId="35100" xr:uid="{CA123422-350D-469B-9A60-F43AE8EF7E87}"/>
    <cellStyle name="Input 2 4 3 2 6 2" xfId="30188" xr:uid="{78B13721-CE63-45B3-8049-B6BADB510606}"/>
    <cellStyle name="Input 2 4 3 2 6 3" xfId="26042" xr:uid="{7FFFFFC4-237F-4A18-A52A-E1A7E6065D03}"/>
    <cellStyle name="Input 2 4 3 2 7" xfId="30660" xr:uid="{3FD6196E-271E-4996-89AF-120BE9F089B5}"/>
    <cellStyle name="Input 2 4 3 2 8" xfId="26512" xr:uid="{E243A5BE-6A39-47CD-917E-596D284583B5}"/>
    <cellStyle name="Input 2 4 3 2 9" xfId="22372" xr:uid="{8E4179C9-7399-4830-A64E-64988EFB8B8B}"/>
    <cellStyle name="Input 2 4 3 3" xfId="31396" xr:uid="{EE13EB97-FFCF-4F99-9F86-E593A9A796DF}"/>
    <cellStyle name="Input 2 4 3 3 2" xfId="27244" xr:uid="{A58BA3D9-8611-4E9B-80A0-343D4C3E501E}"/>
    <cellStyle name="Input 2 4 3 3 3" xfId="23101" xr:uid="{1FB47301-E123-49DF-9E35-A45F06FEAA22}"/>
    <cellStyle name="Input 2 4 3 4" xfId="31502" xr:uid="{2367CE30-8F65-4473-9379-8360484E0941}"/>
    <cellStyle name="Input 2 4 3 4 2" xfId="27350" xr:uid="{6EDDA035-ED05-4743-AB22-605DFCDD4044}"/>
    <cellStyle name="Input 2 4 3 4 3" xfId="23207" xr:uid="{CF053572-46B0-4AEC-9385-227D12380A04}"/>
    <cellStyle name="Input 2 4 3 5" xfId="31320" xr:uid="{6BFCD91C-7387-4357-8EC3-9ED372F67DCB}"/>
    <cellStyle name="Input 2 4 3 5 2" xfId="27168" xr:uid="{B98354CD-DD80-42BF-AD66-1333F984C5C8}"/>
    <cellStyle name="Input 2 4 3 5 3" xfId="23025" xr:uid="{143F4843-63D9-4D1A-9CF3-73047372F7DB}"/>
    <cellStyle name="Input 2 4 3 6" xfId="31204" xr:uid="{088F1F91-9C35-40E0-AB32-ABFB421E341E}"/>
    <cellStyle name="Input 2 4 3 6 2" xfId="27052" xr:uid="{E2C83C54-5819-4952-BA9F-185AF499AAEB}"/>
    <cellStyle name="Input 2 4 3 6 3" xfId="22909" xr:uid="{9F0B7CBB-BBC5-4DB3-8F51-635D9DCBDA01}"/>
    <cellStyle name="Input 2 4 3 7" xfId="31568" xr:uid="{FE29E2AC-864B-4CCE-B1E7-33F9F3BB7EF4}"/>
    <cellStyle name="Input 2 4 3 7 2" xfId="27416" xr:uid="{5327A19D-2BB2-4FB8-8587-F00A3DFC2D77}"/>
    <cellStyle name="Input 2 4 3 7 3" xfId="23273" xr:uid="{67D59F3C-FCF9-46E5-8097-6A404470CEBB}"/>
    <cellStyle name="Input 2 4 3 8" xfId="21762" xr:uid="{8C7BC3FA-3444-417C-B85E-0D280603542B}"/>
    <cellStyle name="Input 2 4 3 9" xfId="21641" xr:uid="{D9F72851-6527-416A-AA93-33AEEFF33F8F}"/>
    <cellStyle name="Input 2 4 4" xfId="9385" xr:uid="{00000000-0005-0000-0000-000035250000}"/>
    <cellStyle name="Input 2 4 4 10" xfId="21558" xr:uid="{069CCB6E-F084-4461-89C5-AB170DF3627D}"/>
    <cellStyle name="Input 2 4 4 2" xfId="21258" xr:uid="{00000000-0005-0000-0000-000036250000}"/>
    <cellStyle name="Input 2 4 4 2 2" xfId="32620" xr:uid="{C0379251-1864-4FE9-B485-7E14E2CA9838}"/>
    <cellStyle name="Input 2 4 4 2 2 2" xfId="28468" xr:uid="{BA97DD0E-6662-45D1-9DEF-59C1833A9CE7}"/>
    <cellStyle name="Input 2 4 4 2 2 3" xfId="24325" xr:uid="{C1BC9914-C62E-49EC-929E-CAC21D2FCF4F}"/>
    <cellStyle name="Input 2 4 4 2 3" xfId="33350" xr:uid="{5AD26945-FC08-446C-81C6-526EC456508F}"/>
    <cellStyle name="Input 2 4 4 2 3 2" xfId="29195" xr:uid="{DBB223EF-AF8D-4615-AADD-3C19029C064D}"/>
    <cellStyle name="Input 2 4 4 2 3 3" xfId="25051" xr:uid="{6A9E1F4B-EA05-429B-89A7-D0A3E36D01C8}"/>
    <cellStyle name="Input 2 4 4 2 4" xfId="34057" xr:uid="{E8064DCF-6167-4EFC-9329-DB400D0B4563}"/>
    <cellStyle name="Input 2 4 4 2 4 2" xfId="36050" xr:uid="{30FD765E-CEAC-4082-A075-FA4998569AF4}"/>
    <cellStyle name="Input 2 4 4 2 4 3" xfId="37320" xr:uid="{1F4C02DD-8C4E-429B-9EFD-F828438CBBB6}"/>
    <cellStyle name="Input 2 4 4 2 5" xfId="34664" xr:uid="{D072B2EC-46CF-41F1-9C95-9557660EE04E}"/>
    <cellStyle name="Input 2 4 4 2 5 2" xfId="29584" xr:uid="{46792CD9-D505-42FC-820C-4BC54FC69423}"/>
    <cellStyle name="Input 2 4 4 2 5 3" xfId="25439" xr:uid="{DFCA6E5A-41C0-4A70-9ACF-DA0994093980}"/>
    <cellStyle name="Input 2 4 4 2 6" xfId="35099" xr:uid="{FF1EDA64-8045-4BDA-933A-CBF82A227945}"/>
    <cellStyle name="Input 2 4 4 2 6 2" xfId="30187" xr:uid="{C4E4E33E-1C08-42F7-8A36-4DB8C4008C67}"/>
    <cellStyle name="Input 2 4 4 2 6 3" xfId="26041" xr:uid="{EABDECD8-1EDD-4E8F-BD2D-44DFD1F2660C}"/>
    <cellStyle name="Input 2 4 4 2 7" xfId="30659" xr:uid="{E30088D5-163A-45D4-BC3B-869FEBC6E406}"/>
    <cellStyle name="Input 2 4 4 2 8" xfId="26511" xr:uid="{9EE34B88-FE3B-435E-9F46-E7043CD457CD}"/>
    <cellStyle name="Input 2 4 4 2 9" xfId="22371" xr:uid="{05FD4FA2-7824-4E7D-B07B-F2CF508FC540}"/>
    <cellStyle name="Input 2 4 4 3" xfId="31397" xr:uid="{D405BB27-3960-44F8-B969-FC4AD776ACFD}"/>
    <cellStyle name="Input 2 4 4 3 2" xfId="27245" xr:uid="{84201CCD-1535-4D16-900A-C0F5FDD5B45F}"/>
    <cellStyle name="Input 2 4 4 3 3" xfId="23102" xr:uid="{C40DC3EE-B9B6-4498-80ED-3378A89CDAEE}"/>
    <cellStyle name="Input 2 4 4 4" xfId="31501" xr:uid="{15EB7CC6-297B-4A54-AFFA-BFED6B9132AF}"/>
    <cellStyle name="Input 2 4 4 4 2" xfId="27349" xr:uid="{AC0D6F65-120C-4BA7-A1BC-37C37720C384}"/>
    <cellStyle name="Input 2 4 4 4 3" xfId="23206" xr:uid="{71E70C01-6DB2-4BA6-91B4-E88604B9CE5D}"/>
    <cellStyle name="Input 2 4 4 5" xfId="31321" xr:uid="{5A06FA34-A8E5-4904-9834-4143530746A0}"/>
    <cellStyle name="Input 2 4 4 5 2" xfId="27169" xr:uid="{4395434F-8941-4139-BE42-610ED3936867}"/>
    <cellStyle name="Input 2 4 4 5 3" xfId="23026" xr:uid="{0B153E1B-AB86-4573-A9B2-92E91AD439F5}"/>
    <cellStyle name="Input 2 4 4 6" xfId="31205" xr:uid="{742767D4-6078-4331-8458-FE3E0C7DD70C}"/>
    <cellStyle name="Input 2 4 4 6 2" xfId="27053" xr:uid="{5263FD0E-EBCF-4905-BE69-E0102A705B19}"/>
    <cellStyle name="Input 2 4 4 6 3" xfId="22910" xr:uid="{6C698D2B-3B20-45F5-9524-15813D1C7C92}"/>
    <cellStyle name="Input 2 4 4 7" xfId="31567" xr:uid="{286271DB-19DB-49C7-A36E-C8420C498927}"/>
    <cellStyle name="Input 2 4 4 7 2" xfId="27415" xr:uid="{C0D91A4B-5D75-47EF-B377-7069FB74455E}"/>
    <cellStyle name="Input 2 4 4 7 3" xfId="23272" xr:uid="{90C03206-A72B-41BC-BA20-6E17D620B519}"/>
    <cellStyle name="Input 2 4 4 8" xfId="21763" xr:uid="{9BF749D4-7A9F-4F63-BC0D-38D9B93293A5}"/>
    <cellStyle name="Input 2 4 4 9" xfId="21642" xr:uid="{18BDA156-2B0A-4AA4-9984-F9EFAC52B3DC}"/>
    <cellStyle name="Input 2 4 5" xfId="9386" xr:uid="{00000000-0005-0000-0000-000037250000}"/>
    <cellStyle name="Input 2 4 5 10" xfId="21559" xr:uid="{3DBA457D-320C-4BFB-B7E1-4BEFA5BDBB3C}"/>
    <cellStyle name="Input 2 4 5 2" xfId="21257" xr:uid="{00000000-0005-0000-0000-000038250000}"/>
    <cellStyle name="Input 2 4 5 2 2" xfId="32619" xr:uid="{4E7FAA6D-9397-4ADF-8090-F7F5CCABB535}"/>
    <cellStyle name="Input 2 4 5 2 2 2" xfId="28467" xr:uid="{F9AF559D-0CB5-48C3-BF35-281E9CC8EF4A}"/>
    <cellStyle name="Input 2 4 5 2 2 3" xfId="24324" xr:uid="{50153FD1-CA00-4695-95EA-49D1F4FB3C39}"/>
    <cellStyle name="Input 2 4 5 2 3" xfId="33349" xr:uid="{90BC8BD7-6D83-43E7-92A5-6236FDDDEB9B}"/>
    <cellStyle name="Input 2 4 5 2 3 2" xfId="29194" xr:uid="{9FD6A785-F410-4E18-AABB-DD62949702BA}"/>
    <cellStyle name="Input 2 4 5 2 3 3" xfId="25050" xr:uid="{9E0FDAAF-4C18-4DE5-8B2D-D09BC6965452}"/>
    <cellStyle name="Input 2 4 5 2 4" xfId="34056" xr:uid="{B612378D-0C41-458E-A6EE-A8AADA0DD2C9}"/>
    <cellStyle name="Input 2 4 5 2 4 2" xfId="36148" xr:uid="{FC1CEDE0-5627-402C-9CE2-DA548F9CB2D0}"/>
    <cellStyle name="Input 2 4 5 2 4 3" xfId="36649" xr:uid="{D97D4EF8-7268-411A-856F-6362905B7FAE}"/>
    <cellStyle name="Input 2 4 5 2 5" xfId="34663" xr:uid="{61E01A3B-4EA0-46E6-BE8B-3096CC5A4702}"/>
    <cellStyle name="Input 2 4 5 2 5 2" xfId="29583" xr:uid="{3AE2E649-2D4E-47AF-8DCD-7AAE576C052E}"/>
    <cellStyle name="Input 2 4 5 2 5 3" xfId="25438" xr:uid="{754F8C22-FE41-4538-AC9A-ECD12D3B4F48}"/>
    <cellStyle name="Input 2 4 5 2 6" xfId="35098" xr:uid="{43E5F1B3-8A60-4E4E-BC47-2B51C97BAFFA}"/>
    <cellStyle name="Input 2 4 5 2 6 2" xfId="30186" xr:uid="{DBC66A26-A7D5-4449-806F-FA61C59F08FA}"/>
    <cellStyle name="Input 2 4 5 2 6 3" xfId="26040" xr:uid="{C0E9BF77-99CA-45C8-8443-FB8BC0FFEE9B}"/>
    <cellStyle name="Input 2 4 5 2 7" xfId="30658" xr:uid="{8FBB37EA-329F-4042-BFC1-243C86C51A12}"/>
    <cellStyle name="Input 2 4 5 2 8" xfId="26510" xr:uid="{3D6A04F5-2FA6-4E55-9ADC-1DBE27EF035A}"/>
    <cellStyle name="Input 2 4 5 2 9" xfId="22370" xr:uid="{305C6365-7041-459C-8DA3-1DFF50784781}"/>
    <cellStyle name="Input 2 4 5 3" xfId="31398" xr:uid="{82E8FEA9-F73C-4A74-8E5D-133C673971F9}"/>
    <cellStyle name="Input 2 4 5 3 2" xfId="27246" xr:uid="{4DACE152-4576-4AC6-8634-9F62787D04A4}"/>
    <cellStyle name="Input 2 4 5 3 3" xfId="23103" xr:uid="{CF7648E2-488A-4149-9120-21B3E4BEE28D}"/>
    <cellStyle name="Input 2 4 5 4" xfId="31500" xr:uid="{B9E920AC-597B-412F-9853-6FEEEBA870F3}"/>
    <cellStyle name="Input 2 4 5 4 2" xfId="27348" xr:uid="{2D91005F-0493-4765-8A44-5E596222FF1F}"/>
    <cellStyle name="Input 2 4 5 4 3" xfId="23205" xr:uid="{8FBB70E4-752E-4397-AA71-72EE7BC8643D}"/>
    <cellStyle name="Input 2 4 5 5" xfId="31322" xr:uid="{59E50740-0146-4F06-9623-0A5F76CDAA6E}"/>
    <cellStyle name="Input 2 4 5 5 2" xfId="27170" xr:uid="{3C0CE4D1-3049-4125-9E3D-4C712B27C9C7}"/>
    <cellStyle name="Input 2 4 5 5 3" xfId="23027" xr:uid="{BCFC7CB4-3051-4DD2-98BE-50EF85B7FFA3}"/>
    <cellStyle name="Input 2 4 5 6" xfId="31206" xr:uid="{181FA24B-1E9E-4D22-812D-B243A149AC9A}"/>
    <cellStyle name="Input 2 4 5 6 2" xfId="27054" xr:uid="{2375B18F-6C43-4CDD-8318-CDDB16C4239C}"/>
    <cellStyle name="Input 2 4 5 6 3" xfId="22911" xr:uid="{33E3D123-CCB7-4C3E-92D7-703BD232B55C}"/>
    <cellStyle name="Input 2 4 5 7" xfId="31566" xr:uid="{7C3AD46D-72C3-4168-AA4E-2ACC7F5F9290}"/>
    <cellStyle name="Input 2 4 5 7 2" xfId="27414" xr:uid="{3F4B5792-4FE6-4D2E-903B-C2F94308AF9A}"/>
    <cellStyle name="Input 2 4 5 7 3" xfId="23271" xr:uid="{33C4658E-3C4C-4094-874D-8EFB4DA9A783}"/>
    <cellStyle name="Input 2 4 5 8" xfId="21764" xr:uid="{6047E815-8B00-4DCC-B437-1D25D99382A0}"/>
    <cellStyle name="Input 2 4 5 9" xfId="21643" xr:uid="{5D80F8D7-08D5-4A3B-AD8A-B09FC9654202}"/>
    <cellStyle name="Input 2 5" xfId="9387" xr:uid="{00000000-0005-0000-0000-000039250000}"/>
    <cellStyle name="Input 2 5 2" xfId="9388" xr:uid="{00000000-0005-0000-0000-00003A250000}"/>
    <cellStyle name="Input 2 5 2 10" xfId="21560" xr:uid="{843B9C90-FFEB-46A1-A8C4-9C258FD9676C}"/>
    <cellStyle name="Input 2 5 2 2" xfId="21256" xr:uid="{00000000-0005-0000-0000-00003B250000}"/>
    <cellStyle name="Input 2 5 2 2 2" xfId="32618" xr:uid="{82C523FC-3672-4851-B760-EA768538701B}"/>
    <cellStyle name="Input 2 5 2 2 2 2" xfId="28466" xr:uid="{58D77939-A1BB-4D04-AB67-D14FB93CB94A}"/>
    <cellStyle name="Input 2 5 2 2 2 3" xfId="24323" xr:uid="{0BDA8288-1EFF-416B-899B-6AE5D28F35E6}"/>
    <cellStyle name="Input 2 5 2 2 3" xfId="33348" xr:uid="{6D416C50-A8E5-425F-A0AC-57859B31AED3}"/>
    <cellStyle name="Input 2 5 2 2 3 2" xfId="29193" xr:uid="{E93BECFE-EE18-4F26-96E2-51EC288718B9}"/>
    <cellStyle name="Input 2 5 2 2 3 3" xfId="25049" xr:uid="{5F6C7F0F-B5A3-4664-B3E2-A62E1362AF14}"/>
    <cellStyle name="Input 2 5 2 2 4" xfId="34055" xr:uid="{0FF30C64-8DD9-43E7-8C95-EC345E8016B9}"/>
    <cellStyle name="Input 2 5 2 2 4 2" xfId="36239" xr:uid="{D3603043-9812-4F4A-BA12-3EF2ACCE6CC0}"/>
    <cellStyle name="Input 2 5 2 2 4 3" xfId="36744" xr:uid="{D7931862-73DD-49A6-A2F8-5BE4888B4AEE}"/>
    <cellStyle name="Input 2 5 2 2 5" xfId="34662" xr:uid="{6262D95B-355D-4325-BBAC-ABC4A41D0E19}"/>
    <cellStyle name="Input 2 5 2 2 5 2" xfId="29582" xr:uid="{1A89E657-DD1F-44D7-9694-1A6B4874A443}"/>
    <cellStyle name="Input 2 5 2 2 5 3" xfId="25437" xr:uid="{E92BB439-F4A5-40D2-9575-B9ABE37CDE89}"/>
    <cellStyle name="Input 2 5 2 2 6" xfId="35097" xr:uid="{950FA1F3-32EA-4D8E-BF95-4F55A77018D4}"/>
    <cellStyle name="Input 2 5 2 2 6 2" xfId="30185" xr:uid="{C7EAB232-A4E9-40C0-821F-CC2DD14927FE}"/>
    <cellStyle name="Input 2 5 2 2 6 3" xfId="26039" xr:uid="{14E01E53-B0BD-4BFE-A8F0-F969F87D2713}"/>
    <cellStyle name="Input 2 5 2 2 7" xfId="30657" xr:uid="{D7457C18-4CAD-488D-9887-61939E3DF941}"/>
    <cellStyle name="Input 2 5 2 2 8" xfId="26509" xr:uid="{C48481D0-8949-4AB2-8545-9D11C7890D5C}"/>
    <cellStyle name="Input 2 5 2 2 9" xfId="22369" xr:uid="{C9C5E0A9-46C5-46EC-BC3E-87FD2A51AB64}"/>
    <cellStyle name="Input 2 5 2 3" xfId="31400" xr:uid="{A9119FDB-33D8-4BBE-A3E9-5FCBBC687B5A}"/>
    <cellStyle name="Input 2 5 2 3 2" xfId="27248" xr:uid="{058E630E-5958-46FC-AB0A-D0EE08C5B9D8}"/>
    <cellStyle name="Input 2 5 2 3 3" xfId="23105" xr:uid="{74504019-4068-491A-AE06-EC45145A8966}"/>
    <cellStyle name="Input 2 5 2 4" xfId="31498" xr:uid="{8C0061A6-E902-44FD-9158-B2863183DA57}"/>
    <cellStyle name="Input 2 5 2 4 2" xfId="27346" xr:uid="{4AEA790F-1453-4C3D-BB3E-040B3E546B42}"/>
    <cellStyle name="Input 2 5 2 4 3" xfId="23203" xr:uid="{0892BF2F-3F4E-4585-AC68-0314DED198CA}"/>
    <cellStyle name="Input 2 5 2 5" xfId="31323" xr:uid="{64170C35-CDA8-4B4C-98FC-FADF5C0F9C61}"/>
    <cellStyle name="Input 2 5 2 5 2" xfId="27171" xr:uid="{4725AB8B-8B7E-46BB-BF90-4DC349F7166F}"/>
    <cellStyle name="Input 2 5 2 5 3" xfId="23028" xr:uid="{3EC4FF48-AB03-41EE-80FB-BDCE030C9533}"/>
    <cellStyle name="Input 2 5 2 6" xfId="31207" xr:uid="{74F6AA80-E7D0-4584-BCA6-83E9C9A5DE1B}"/>
    <cellStyle name="Input 2 5 2 6 2" xfId="27055" xr:uid="{8FE258D5-81A8-4711-B8CA-4C60ED31C2CE}"/>
    <cellStyle name="Input 2 5 2 6 3" xfId="22912" xr:uid="{414CD912-AF52-4F53-8C7E-EC3CD67E5B4D}"/>
    <cellStyle name="Input 2 5 2 7" xfId="31565" xr:uid="{CC72263B-9A06-4237-B24E-E8B4B17F573F}"/>
    <cellStyle name="Input 2 5 2 7 2" xfId="27413" xr:uid="{865BA59B-A3A5-4C86-BB3B-D116D4A404DE}"/>
    <cellStyle name="Input 2 5 2 7 3" xfId="23270" xr:uid="{5A011B8C-025F-4B10-8227-BB775A094F38}"/>
    <cellStyle name="Input 2 5 2 8" xfId="21765" xr:uid="{C76E75BC-B7D3-4028-8C8D-EEE82F01A59B}"/>
    <cellStyle name="Input 2 5 2 9" xfId="21644" xr:uid="{CB4559BD-03E5-483D-9555-4D8CB1E553B5}"/>
    <cellStyle name="Input 2 5 3" xfId="9389" xr:uid="{00000000-0005-0000-0000-00003C250000}"/>
    <cellStyle name="Input 2 5 3 10" xfId="21561" xr:uid="{AE4B8821-BC82-4A7F-9DE6-9FEA2742C9E8}"/>
    <cellStyle name="Input 2 5 3 2" xfId="21255" xr:uid="{00000000-0005-0000-0000-00003D250000}"/>
    <cellStyle name="Input 2 5 3 2 2" xfId="32617" xr:uid="{F236D6F3-4C89-4428-9CD9-FD2C0786E569}"/>
    <cellStyle name="Input 2 5 3 2 2 2" xfId="28465" xr:uid="{DB1EF3DF-EEB7-4376-8C54-C28319E02156}"/>
    <cellStyle name="Input 2 5 3 2 2 3" xfId="24322" xr:uid="{925163D3-DD59-4FCE-A0AA-D59CC61518BB}"/>
    <cellStyle name="Input 2 5 3 2 3" xfId="33347" xr:uid="{0511C897-5EE5-4C35-9EB6-D1EA8C7893A9}"/>
    <cellStyle name="Input 2 5 3 2 3 2" xfId="29192" xr:uid="{52250AA9-89A3-4799-B8B9-F2A3AEAD44B8}"/>
    <cellStyle name="Input 2 5 3 2 3 3" xfId="25048" xr:uid="{83497C16-3DD1-40C0-9F46-831556C84214}"/>
    <cellStyle name="Input 2 5 3 2 4" xfId="34054" xr:uid="{60144B56-104B-459E-968B-D662AEFAB065}"/>
    <cellStyle name="Input 2 5 3 2 4 2" xfId="35565" xr:uid="{675941C9-8E87-446F-8D60-D14481596ECD}"/>
    <cellStyle name="Input 2 5 3 2 4 3" xfId="36565" xr:uid="{BBECA051-8E05-4BC7-8B55-D039179E86C7}"/>
    <cellStyle name="Input 2 5 3 2 5" xfId="34661" xr:uid="{25ABBB51-B2CA-427D-BE36-B47C11E04875}"/>
    <cellStyle name="Input 2 5 3 2 5 2" xfId="29581" xr:uid="{3515A0BD-60AF-4FA5-AA0C-7DD8F76B182D}"/>
    <cellStyle name="Input 2 5 3 2 5 3" xfId="25436" xr:uid="{4C75A0AC-31CC-4F83-98C4-869456383A1B}"/>
    <cellStyle name="Input 2 5 3 2 6" xfId="35096" xr:uid="{F32C3849-089C-4FA1-93C3-9FFDDF02EF5E}"/>
    <cellStyle name="Input 2 5 3 2 6 2" xfId="30184" xr:uid="{C5CFBE5D-A5C8-4547-A263-52147BBCACFD}"/>
    <cellStyle name="Input 2 5 3 2 6 3" xfId="26038" xr:uid="{8AB81632-0BEA-4911-82B6-152547304D96}"/>
    <cellStyle name="Input 2 5 3 2 7" xfId="30656" xr:uid="{40941D25-06ED-43AA-9C83-FB481131FC68}"/>
    <cellStyle name="Input 2 5 3 2 8" xfId="26508" xr:uid="{A0F7F06F-CB27-4946-A8C6-2D6BBC31FB35}"/>
    <cellStyle name="Input 2 5 3 2 9" xfId="22368" xr:uid="{4CDD7653-5D08-4773-AFC1-3B50D46A7E76}"/>
    <cellStyle name="Input 2 5 3 3" xfId="31401" xr:uid="{727190D2-6AE5-4D78-9215-AA9DE32412D2}"/>
    <cellStyle name="Input 2 5 3 3 2" xfId="27249" xr:uid="{AD94D4BD-FCA0-41E7-89FB-E776C0FE30F7}"/>
    <cellStyle name="Input 2 5 3 3 3" xfId="23106" xr:uid="{02F51746-853B-48D0-A4A8-558AF409485F}"/>
    <cellStyle name="Input 2 5 3 4" xfId="31497" xr:uid="{4FA7A085-8BE7-4E9D-B9B4-6E8127D5B3E9}"/>
    <cellStyle name="Input 2 5 3 4 2" xfId="27345" xr:uid="{57BFB6DA-5203-48C6-B96D-C52C7C8D217D}"/>
    <cellStyle name="Input 2 5 3 4 3" xfId="23202" xr:uid="{114179E8-C001-4F37-A36A-0F7C986ADBED}"/>
    <cellStyle name="Input 2 5 3 5" xfId="31324" xr:uid="{BD91B5D0-03B2-44AE-BC50-9EBDC9322481}"/>
    <cellStyle name="Input 2 5 3 5 2" xfId="27172" xr:uid="{D393754D-06C2-44BD-9E5E-005C19D2B3EF}"/>
    <cellStyle name="Input 2 5 3 5 3" xfId="23029" xr:uid="{82A6F128-9FCE-4FBE-8257-CD21A43BAA8B}"/>
    <cellStyle name="Input 2 5 3 6" xfId="31208" xr:uid="{E1030A58-2B1F-484B-960D-0A50274BF4B8}"/>
    <cellStyle name="Input 2 5 3 6 2" xfId="27056" xr:uid="{0678A58B-9346-456A-BAC7-1A9AEA66825A}"/>
    <cellStyle name="Input 2 5 3 6 3" xfId="22913" xr:uid="{7F16622B-D6E3-4354-A809-B31C46306F19}"/>
    <cellStyle name="Input 2 5 3 7" xfId="31564" xr:uid="{7B48ECAD-0229-4CDC-987F-C4BA83B98334}"/>
    <cellStyle name="Input 2 5 3 7 2" xfId="27412" xr:uid="{03FB79BD-7BD5-4389-960F-F765CA3F6ECE}"/>
    <cellStyle name="Input 2 5 3 7 3" xfId="23269" xr:uid="{4AD3C52F-07D2-4FD6-9807-C41E8419F118}"/>
    <cellStyle name="Input 2 5 3 8" xfId="21766" xr:uid="{AA6F1F36-7BB2-4958-B5A8-A6BE63E5F8B5}"/>
    <cellStyle name="Input 2 5 3 9" xfId="21645" xr:uid="{28F35334-BAD6-444E-81E3-B63EA9B25730}"/>
    <cellStyle name="Input 2 5 4" xfId="9390" xr:uid="{00000000-0005-0000-0000-00003E250000}"/>
    <cellStyle name="Input 2 5 4 10" xfId="21562" xr:uid="{D66713BA-2223-4E9B-BB21-18D62AEC6179}"/>
    <cellStyle name="Input 2 5 4 2" xfId="21254" xr:uid="{00000000-0005-0000-0000-00003F250000}"/>
    <cellStyle name="Input 2 5 4 2 2" xfId="32616" xr:uid="{DC60E787-0E98-43B8-9385-97F1E14203F5}"/>
    <cellStyle name="Input 2 5 4 2 2 2" xfId="28464" xr:uid="{834FC357-91B3-4FE8-867C-42F7B4CD54A8}"/>
    <cellStyle name="Input 2 5 4 2 2 3" xfId="24321" xr:uid="{A81DF07D-DB14-43E1-8ACA-CF22E9A7C768}"/>
    <cellStyle name="Input 2 5 4 2 3" xfId="33346" xr:uid="{EEB60B2C-B10B-4775-9842-A8EA398D6DE7}"/>
    <cellStyle name="Input 2 5 4 2 3 2" xfId="29191" xr:uid="{36B2A7D8-42D0-4124-A446-235759F3BE82}"/>
    <cellStyle name="Input 2 5 4 2 3 3" xfId="25047" xr:uid="{9CE3690C-AA4F-4372-88F5-1DA9DC640B69}"/>
    <cellStyle name="Input 2 5 4 2 4" xfId="34053" xr:uid="{6DE48924-B0C3-482D-A4C2-81E2B9959923}"/>
    <cellStyle name="Input 2 5 4 2 4 2" xfId="35660" xr:uid="{79CD012B-B878-4F78-BD8A-2204250D25E9}"/>
    <cellStyle name="Input 2 5 4 2 4 3" xfId="36481" xr:uid="{8CE653A4-1D59-44B0-BAA9-7CAB42A5BFD7}"/>
    <cellStyle name="Input 2 5 4 2 5" xfId="34660" xr:uid="{C9D9367D-E01F-4074-A5B9-C7CB70E3050F}"/>
    <cellStyle name="Input 2 5 4 2 5 2" xfId="29580" xr:uid="{9F5AF1D7-FE75-4064-AE1E-A45207206255}"/>
    <cellStyle name="Input 2 5 4 2 5 3" xfId="25435" xr:uid="{A0C37759-57F5-4D73-8E89-CE64D81165E4}"/>
    <cellStyle name="Input 2 5 4 2 6" xfId="35095" xr:uid="{2F0F468D-4685-486E-8EDE-3CCC4B51C771}"/>
    <cellStyle name="Input 2 5 4 2 6 2" xfId="30183" xr:uid="{43C9B87E-72FD-4004-A2FD-B3D74EF581BE}"/>
    <cellStyle name="Input 2 5 4 2 6 3" xfId="26037" xr:uid="{26807913-6832-4EE7-887A-B747E4CAB175}"/>
    <cellStyle name="Input 2 5 4 2 7" xfId="30655" xr:uid="{B563FC49-9474-4DBD-93E5-BAD913C548BA}"/>
    <cellStyle name="Input 2 5 4 2 8" xfId="26507" xr:uid="{14D800C0-1209-4F0F-9778-A036B42FA387}"/>
    <cellStyle name="Input 2 5 4 2 9" xfId="22367" xr:uid="{E89F0360-DB1D-4011-87A4-F4A2891015DF}"/>
    <cellStyle name="Input 2 5 4 3" xfId="31402" xr:uid="{F305E1D3-AEEF-4533-997B-3F53F565A1D5}"/>
    <cellStyle name="Input 2 5 4 3 2" xfId="27250" xr:uid="{1969543E-CD1D-406A-86CC-88A9FB681406}"/>
    <cellStyle name="Input 2 5 4 3 3" xfId="23107" xr:uid="{BF555AD2-2D27-411C-8A50-CA12F79A2E37}"/>
    <cellStyle name="Input 2 5 4 4" xfId="31496" xr:uid="{7A11F9AB-F455-4EFF-A47B-717DE749218B}"/>
    <cellStyle name="Input 2 5 4 4 2" xfId="27344" xr:uid="{312984D9-5250-4CB2-ABFE-86488B334D20}"/>
    <cellStyle name="Input 2 5 4 4 3" xfId="23201" xr:uid="{666481F2-17AC-47B5-9128-3DC214AD4032}"/>
    <cellStyle name="Input 2 5 4 5" xfId="31325" xr:uid="{D1F9145B-3F58-46D1-9B06-1C503C970CB8}"/>
    <cellStyle name="Input 2 5 4 5 2" xfId="27173" xr:uid="{536895D1-D886-4D62-BA96-B7FDD4F013AD}"/>
    <cellStyle name="Input 2 5 4 5 3" xfId="23030" xr:uid="{AF04261C-F2F6-474D-8C66-A5C0F768FF95}"/>
    <cellStyle name="Input 2 5 4 6" xfId="31209" xr:uid="{2D0721B5-5FEF-440E-80B5-3AD2A7DD1A3E}"/>
    <cellStyle name="Input 2 5 4 6 2" xfId="27057" xr:uid="{AE8B24EC-9B21-4BBE-95FE-6105CD9733EE}"/>
    <cellStyle name="Input 2 5 4 6 3" xfId="22914" xr:uid="{16DF7711-FD9D-4F6C-8C32-371FC8E10806}"/>
    <cellStyle name="Input 2 5 4 7" xfId="31563" xr:uid="{58BEA23C-E83D-4431-B995-77B96D6B9637}"/>
    <cellStyle name="Input 2 5 4 7 2" xfId="27411" xr:uid="{F6A60EAA-5B8A-4121-BF13-366D0CE499A6}"/>
    <cellStyle name="Input 2 5 4 7 3" xfId="23268" xr:uid="{8E127C20-8F20-4996-9E20-A1F7C2DFD094}"/>
    <cellStyle name="Input 2 5 4 8" xfId="21767" xr:uid="{1B53CE45-7BA7-49E0-A13A-6669C101CEC5}"/>
    <cellStyle name="Input 2 5 4 9" xfId="21646" xr:uid="{512E4C49-05AA-449B-BFEB-2FAF5732FC9B}"/>
    <cellStyle name="Input 2 5 5" xfId="9391" xr:uid="{00000000-0005-0000-0000-000040250000}"/>
    <cellStyle name="Input 2 5 5 10" xfId="21563" xr:uid="{3075D3CB-8D6E-4976-BF03-163339B47DE5}"/>
    <cellStyle name="Input 2 5 5 2" xfId="21253" xr:uid="{00000000-0005-0000-0000-000041250000}"/>
    <cellStyle name="Input 2 5 5 2 2" xfId="32615" xr:uid="{0D3A6660-8AF0-4A05-B4E4-BACBF48DB7B3}"/>
    <cellStyle name="Input 2 5 5 2 2 2" xfId="28463" xr:uid="{AA21ACC2-9B61-4B06-898D-A0A36243D51D}"/>
    <cellStyle name="Input 2 5 5 2 2 3" xfId="24320" xr:uid="{3EA22D9D-9DF0-4AB1-A0D8-B74ED07E4A9E}"/>
    <cellStyle name="Input 2 5 5 2 3" xfId="33345" xr:uid="{2D5989B4-1BF1-4F68-9C19-709134A7B526}"/>
    <cellStyle name="Input 2 5 5 2 3 2" xfId="29190" xr:uid="{1EA26849-640C-4E3E-9B99-517DC21C7F6E}"/>
    <cellStyle name="Input 2 5 5 2 3 3" xfId="25046" xr:uid="{3438CCBC-2070-46BB-BFDA-5110BD8369B3}"/>
    <cellStyle name="Input 2 5 5 2 4" xfId="34052" xr:uid="{C204DB9A-D1C1-4667-A3FA-08270608344B}"/>
    <cellStyle name="Input 2 5 5 2 4 2" xfId="35481" xr:uid="{D7A3DA45-8719-418D-8B5D-E448F9981425}"/>
    <cellStyle name="Input 2 5 5 2 4 3" xfId="36828" xr:uid="{52FE97C1-2C2E-4414-BE00-BDFD6FE6EE1A}"/>
    <cellStyle name="Input 2 5 5 2 5" xfId="34659" xr:uid="{757AF4E3-E643-45B0-92A9-19D24F02A066}"/>
    <cellStyle name="Input 2 5 5 2 5 2" xfId="29579" xr:uid="{C6509614-E1E5-4205-A769-EC3BF3C436FA}"/>
    <cellStyle name="Input 2 5 5 2 5 3" xfId="25434" xr:uid="{B0B33161-D9B2-4D83-8C01-74EE31C09761}"/>
    <cellStyle name="Input 2 5 5 2 6" xfId="35094" xr:uid="{D6B210DC-FF50-4DFD-A8F6-E3A41B95D4DD}"/>
    <cellStyle name="Input 2 5 5 2 6 2" xfId="30182" xr:uid="{585810CC-CE98-48D0-A11E-1C209734F567}"/>
    <cellStyle name="Input 2 5 5 2 6 3" xfId="26036" xr:uid="{E8C21C82-3BF9-462B-8727-9D0B89CC796B}"/>
    <cellStyle name="Input 2 5 5 2 7" xfId="30654" xr:uid="{8D49F374-3EC0-4797-B896-765E16049F86}"/>
    <cellStyle name="Input 2 5 5 2 8" xfId="26506" xr:uid="{E193ED22-A00E-4FB0-8462-FACCFAE22615}"/>
    <cellStyle name="Input 2 5 5 2 9" xfId="22366" xr:uid="{8AE4E66E-96CE-4AF0-A213-3C77A14556FE}"/>
    <cellStyle name="Input 2 5 5 3" xfId="31403" xr:uid="{0AB800D2-CC13-4980-B94F-28C347C2531B}"/>
    <cellStyle name="Input 2 5 5 3 2" xfId="27251" xr:uid="{D448F444-803F-4454-BC91-C25F1BD71DC3}"/>
    <cellStyle name="Input 2 5 5 3 3" xfId="23108" xr:uid="{00636818-C664-4101-9D4A-AD694B01A0DC}"/>
    <cellStyle name="Input 2 5 5 4" xfId="31495" xr:uid="{92FC4BDA-3FA7-4D1F-9A10-AE06EA0F4500}"/>
    <cellStyle name="Input 2 5 5 4 2" xfId="27343" xr:uid="{4C54EBF0-89B2-49BE-B5BD-815F182E9458}"/>
    <cellStyle name="Input 2 5 5 4 3" xfId="23200" xr:uid="{063C9BCF-423D-48D0-BB6C-BC0F0B43D1F1}"/>
    <cellStyle name="Input 2 5 5 5" xfId="31326" xr:uid="{53255929-BCB4-4A5B-AA9D-EDAAF65CA6AD}"/>
    <cellStyle name="Input 2 5 5 5 2" xfId="27174" xr:uid="{9FB47094-FF75-4B2C-BB05-8F0C339FDB1B}"/>
    <cellStyle name="Input 2 5 5 5 3" xfId="23031" xr:uid="{61720B54-1DA6-43F9-85D1-4FF680961810}"/>
    <cellStyle name="Input 2 5 5 6" xfId="31210" xr:uid="{091190C1-6F2D-41B7-AAF8-7CF19B1717F0}"/>
    <cellStyle name="Input 2 5 5 6 2" xfId="27058" xr:uid="{968A221B-995B-4066-A99C-42D6AD182943}"/>
    <cellStyle name="Input 2 5 5 6 3" xfId="22915" xr:uid="{BC395726-1078-4401-BA7E-5F5C9D836C5F}"/>
    <cellStyle name="Input 2 5 5 7" xfId="31562" xr:uid="{4E01F53F-23AD-44E3-B3F8-7D9593F19E48}"/>
    <cellStyle name="Input 2 5 5 7 2" xfId="27410" xr:uid="{BD19A222-BA0D-43D0-A5EE-3C88A7FEEC1E}"/>
    <cellStyle name="Input 2 5 5 7 3" xfId="23267" xr:uid="{89C80703-F1C5-42CA-A451-4CADABD39FEE}"/>
    <cellStyle name="Input 2 5 5 8" xfId="21768" xr:uid="{3A4C0E6E-18AF-4471-9AE9-286649F6073F}"/>
    <cellStyle name="Input 2 5 5 9" xfId="21647" xr:uid="{23045EF7-97AC-4240-8E37-122A41FC27EA}"/>
    <cellStyle name="Input 2 6" xfId="9392" xr:uid="{00000000-0005-0000-0000-000042250000}"/>
    <cellStyle name="Input 2 6 2" xfId="9393" xr:uid="{00000000-0005-0000-0000-000043250000}"/>
    <cellStyle name="Input 2 6 2 10" xfId="21564" xr:uid="{7204385D-40F0-4EC7-B352-1D7005A73C43}"/>
    <cellStyle name="Input 2 6 2 2" xfId="21252" xr:uid="{00000000-0005-0000-0000-000044250000}"/>
    <cellStyle name="Input 2 6 2 2 2" xfId="32614" xr:uid="{A8C29394-14FD-458C-B32C-0FA5986E8C11}"/>
    <cellStyle name="Input 2 6 2 2 2 2" xfId="28462" xr:uid="{9A95E730-D711-45CC-9826-B8EFE9A316A4}"/>
    <cellStyle name="Input 2 6 2 2 2 3" xfId="24319" xr:uid="{2B482C25-F179-4525-82DF-42DF2A4EBF79}"/>
    <cellStyle name="Input 2 6 2 2 3" xfId="33344" xr:uid="{CE077059-76B1-4CA9-9D57-DABE79599869}"/>
    <cellStyle name="Input 2 6 2 2 3 2" xfId="29189" xr:uid="{39CF7049-3702-4110-AD8C-F6FB42CA125B}"/>
    <cellStyle name="Input 2 6 2 2 3 3" xfId="25045" xr:uid="{5A0FC1BB-130E-4DBB-ACD8-84B756B5B14D}"/>
    <cellStyle name="Input 2 6 2 2 4" xfId="34051" xr:uid="{2B9097F9-5DD6-4AFB-B0D6-FDAD626D7DB3}"/>
    <cellStyle name="Input 2 6 2 2 4 2" xfId="35397" xr:uid="{64240B2D-941B-4883-9D19-76FA026610F6}"/>
    <cellStyle name="Input 2 6 2 2 4 3" xfId="25220" xr:uid="{0CE59791-79F6-4259-A4EA-B2BFE2988ECC}"/>
    <cellStyle name="Input 2 6 2 2 5" xfId="34658" xr:uid="{11E1102E-5B28-40FE-8AF1-11A08EF29726}"/>
    <cellStyle name="Input 2 6 2 2 5 2" xfId="29578" xr:uid="{A530EA9B-F40F-43C0-9927-522CA4ED5AAD}"/>
    <cellStyle name="Input 2 6 2 2 5 3" xfId="25433" xr:uid="{D7FB80A7-7940-4BE7-A185-00FA1BE2A516}"/>
    <cellStyle name="Input 2 6 2 2 6" xfId="35093" xr:uid="{38DEF2CD-B84B-419F-982A-1990EDA57750}"/>
    <cellStyle name="Input 2 6 2 2 6 2" xfId="30181" xr:uid="{DCAF4E95-8B19-4A23-9FC9-805D3318FC51}"/>
    <cellStyle name="Input 2 6 2 2 6 3" xfId="26035" xr:uid="{CAD399DE-6D17-4674-89AB-4706BEBBBADC}"/>
    <cellStyle name="Input 2 6 2 2 7" xfId="30653" xr:uid="{BEA82CE0-4603-4085-BB78-3957F54C81F2}"/>
    <cellStyle name="Input 2 6 2 2 8" xfId="26505" xr:uid="{77CEA73E-6707-43EB-A365-3B651AABB1F3}"/>
    <cellStyle name="Input 2 6 2 2 9" xfId="22365" xr:uid="{853033B7-E202-4BD7-848F-414AE162974C}"/>
    <cellStyle name="Input 2 6 2 3" xfId="31405" xr:uid="{A8AEFCFE-9048-414C-9B6D-4F273ED2BAAC}"/>
    <cellStyle name="Input 2 6 2 3 2" xfId="27253" xr:uid="{04BD64B1-D2D4-4DF7-92F2-4FF39633F16C}"/>
    <cellStyle name="Input 2 6 2 3 3" xfId="23110" xr:uid="{8BC3D125-2270-4F8B-85BB-EDA7DE607B7A}"/>
    <cellStyle name="Input 2 6 2 4" xfId="31493" xr:uid="{E54E1315-AD47-4F8C-9EC7-056E8B66ADD6}"/>
    <cellStyle name="Input 2 6 2 4 2" xfId="27341" xr:uid="{665E4FDE-53DB-4EA8-9A0B-A07A51372CED}"/>
    <cellStyle name="Input 2 6 2 4 3" xfId="23198" xr:uid="{93A59888-E052-49EB-9C0B-42627358020A}"/>
    <cellStyle name="Input 2 6 2 5" xfId="31327" xr:uid="{BE9CF293-1837-4E70-92F9-DC2795D4D648}"/>
    <cellStyle name="Input 2 6 2 5 2" xfId="27175" xr:uid="{4E5BEB9A-3DC7-4D13-A983-AFD7CC6F944D}"/>
    <cellStyle name="Input 2 6 2 5 3" xfId="23032" xr:uid="{34D951DF-1B58-489D-8FE3-2EB1A2E80E5F}"/>
    <cellStyle name="Input 2 6 2 6" xfId="31211" xr:uid="{6E4132C4-A562-46B2-A38A-9727077960A4}"/>
    <cellStyle name="Input 2 6 2 6 2" xfId="27059" xr:uid="{5666E83A-8C03-47B5-A6AB-5FBDB88947E6}"/>
    <cellStyle name="Input 2 6 2 6 3" xfId="22916" xr:uid="{E83A95EF-F081-414A-8624-8E222D4DE1E0}"/>
    <cellStyle name="Input 2 6 2 7" xfId="31557" xr:uid="{6A6D88B8-838C-4EB2-95BE-AE93E25740EC}"/>
    <cellStyle name="Input 2 6 2 7 2" xfId="27405" xr:uid="{718506C1-D566-4A5A-AF4F-30CF19970FBF}"/>
    <cellStyle name="Input 2 6 2 7 3" xfId="23262" xr:uid="{873E7B25-2E0B-41DB-9BBE-1AFE22B0AE53}"/>
    <cellStyle name="Input 2 6 2 8" xfId="21769" xr:uid="{F2BD585A-DE52-4924-9DEA-7D01BDE6262B}"/>
    <cellStyle name="Input 2 6 2 9" xfId="21648" xr:uid="{ADE44B4A-7FBF-48FE-801A-2831A238A1FE}"/>
    <cellStyle name="Input 2 6 3" xfId="9394" xr:uid="{00000000-0005-0000-0000-000045250000}"/>
    <cellStyle name="Input 2 6 3 10" xfId="21565" xr:uid="{4F6F099B-AC83-4D4A-B482-B2F0864A28AC}"/>
    <cellStyle name="Input 2 6 3 2" xfId="21251" xr:uid="{00000000-0005-0000-0000-000046250000}"/>
    <cellStyle name="Input 2 6 3 2 2" xfId="32613" xr:uid="{0CD0F680-8439-4E07-8EFB-8877AC184FD6}"/>
    <cellStyle name="Input 2 6 3 2 2 2" xfId="28461" xr:uid="{12BDE489-FFDE-4938-8207-1CAE8B9463A7}"/>
    <cellStyle name="Input 2 6 3 2 2 3" xfId="24318" xr:uid="{C8C8438D-E5E3-48C5-A9A1-50FF60061C4C}"/>
    <cellStyle name="Input 2 6 3 2 3" xfId="33343" xr:uid="{E5FB2A76-EEF6-40B9-B21C-71296D19058C}"/>
    <cellStyle name="Input 2 6 3 2 3 2" xfId="29188" xr:uid="{5D5309F5-5697-4807-9E3E-73FBB04953B7}"/>
    <cellStyle name="Input 2 6 3 2 3 3" xfId="25044" xr:uid="{1FC67128-CE59-4CF9-8A98-91454FD445D1}"/>
    <cellStyle name="Input 2 6 3 2 4" xfId="34050" xr:uid="{528A6452-A104-4D2C-B688-BDA23137097A}"/>
    <cellStyle name="Input 2 6 3 2 4 2" xfId="35744" xr:uid="{8D608CD5-17E4-4E88-A7C6-5D715A9B07BD}"/>
    <cellStyle name="Input 2 6 3 2 4 3" xfId="36409" xr:uid="{EB0356D8-7AC2-4E9F-BF7B-F1525D3B4954}"/>
    <cellStyle name="Input 2 6 3 2 5" xfId="34657" xr:uid="{49C3C432-87A7-4944-BBB2-7A13BD8AFC0C}"/>
    <cellStyle name="Input 2 6 3 2 5 2" xfId="29577" xr:uid="{902B3FF5-73A2-4C4A-87BC-F43060F2E91F}"/>
    <cellStyle name="Input 2 6 3 2 5 3" xfId="25432" xr:uid="{017A8F1D-B438-4CBF-9EB0-E36F115DE7B2}"/>
    <cellStyle name="Input 2 6 3 2 6" xfId="35092" xr:uid="{490962E4-4771-4B13-9D24-4783B0960B36}"/>
    <cellStyle name="Input 2 6 3 2 6 2" xfId="30180" xr:uid="{EBD196CC-0BE6-4DD8-B8E5-64B2E4988C48}"/>
    <cellStyle name="Input 2 6 3 2 6 3" xfId="26034" xr:uid="{8CF763D7-8EE6-408A-8B52-813BFD9AC0BC}"/>
    <cellStyle name="Input 2 6 3 2 7" xfId="30652" xr:uid="{34483810-FE48-4A98-95B8-B723BCB3CEF2}"/>
    <cellStyle name="Input 2 6 3 2 8" xfId="26504" xr:uid="{71D15E47-1C31-4C4E-AE52-64BBCEF11E90}"/>
    <cellStyle name="Input 2 6 3 2 9" xfId="22364" xr:uid="{E4244122-EFDB-4065-939E-5DD39D63FEBE}"/>
    <cellStyle name="Input 2 6 3 3" xfId="31406" xr:uid="{A7AB05A0-9380-462B-A4ED-A09C921A57AD}"/>
    <cellStyle name="Input 2 6 3 3 2" xfId="27254" xr:uid="{AAFFFA5E-5FC7-4F53-A3F6-D986E0A53EF6}"/>
    <cellStyle name="Input 2 6 3 3 3" xfId="23111" xr:uid="{1CC09A6B-090A-416F-A8FD-DD05DB359C0A}"/>
    <cellStyle name="Input 2 6 3 4" xfId="31492" xr:uid="{17C14526-CA97-4CC5-BEAF-1456AFC74850}"/>
    <cellStyle name="Input 2 6 3 4 2" xfId="27340" xr:uid="{5B53C0E4-713C-4D92-B297-A57763A566E5}"/>
    <cellStyle name="Input 2 6 3 4 3" xfId="23197" xr:uid="{B0C2526A-81C7-4364-9618-936FF9787DC9}"/>
    <cellStyle name="Input 2 6 3 5" xfId="31328" xr:uid="{DE2D3C88-0897-4774-9302-D126E852B16F}"/>
    <cellStyle name="Input 2 6 3 5 2" xfId="27176" xr:uid="{DA3B77F9-AF3D-4453-8656-87FE15CF84CE}"/>
    <cellStyle name="Input 2 6 3 5 3" xfId="23033" xr:uid="{36D85E8E-320E-412D-95C5-2F498F5616E2}"/>
    <cellStyle name="Input 2 6 3 6" xfId="31212" xr:uid="{4C09177C-0C9A-4899-8A3F-962352C42FEC}"/>
    <cellStyle name="Input 2 6 3 6 2" xfId="27060" xr:uid="{944BE827-A250-449D-85D2-643E4F2D0C97}"/>
    <cellStyle name="Input 2 6 3 6 3" xfId="22917" xr:uid="{B3BE604D-F281-4BBA-BD53-D6C55639F711}"/>
    <cellStyle name="Input 2 6 3 7" xfId="31556" xr:uid="{62F5FA37-64FA-43CA-BF14-FA824289FB2C}"/>
    <cellStyle name="Input 2 6 3 7 2" xfId="27404" xr:uid="{50501A32-39F3-427C-BF9E-1BADFFC09266}"/>
    <cellStyle name="Input 2 6 3 7 3" xfId="23261" xr:uid="{003419E8-269E-4FEC-8AA1-C6A95A96D9FF}"/>
    <cellStyle name="Input 2 6 3 8" xfId="21770" xr:uid="{5B49B792-7997-4639-A883-9129E893B568}"/>
    <cellStyle name="Input 2 6 3 9" xfId="21649" xr:uid="{3020CFF6-056F-4159-98D2-242BA6536DA9}"/>
    <cellStyle name="Input 2 6 4" xfId="9395" xr:uid="{00000000-0005-0000-0000-000047250000}"/>
    <cellStyle name="Input 2 6 4 10" xfId="21566" xr:uid="{F4F575B8-275C-4A78-A275-8FC204864535}"/>
    <cellStyle name="Input 2 6 4 2" xfId="21250" xr:uid="{00000000-0005-0000-0000-000048250000}"/>
    <cellStyle name="Input 2 6 4 2 2" xfId="32612" xr:uid="{DB7B1EA5-CF24-471E-82BA-4667EC55F01E}"/>
    <cellStyle name="Input 2 6 4 2 2 2" xfId="28460" xr:uid="{45736AB8-06BB-44DC-AF82-D78ACCCCD55F}"/>
    <cellStyle name="Input 2 6 4 2 2 3" xfId="24317" xr:uid="{F76B92EA-114B-47FD-AB88-58589760B43A}"/>
    <cellStyle name="Input 2 6 4 2 3" xfId="33342" xr:uid="{0ABA2DAC-44E7-439B-9C20-DEC405FDB612}"/>
    <cellStyle name="Input 2 6 4 2 3 2" xfId="29187" xr:uid="{C0103628-43C6-46DF-9E22-AFAEA0665883}"/>
    <cellStyle name="Input 2 6 4 2 3 3" xfId="25043" xr:uid="{85102695-48B0-4236-9660-2995FC56ABEA}"/>
    <cellStyle name="Input 2 6 4 2 4" xfId="34049" xr:uid="{845EDA3D-1523-472E-A0AB-5B03E4D141E9}"/>
    <cellStyle name="Input 2 6 4 2 4 2" xfId="29363" xr:uid="{07C122F9-3740-40D5-837A-237D77AB2FA8}"/>
    <cellStyle name="Input 2 6 4 2 4 3" xfId="36928" xr:uid="{7E191E60-3FB5-4EEF-9C5F-86FAA2E0F50F}"/>
    <cellStyle name="Input 2 6 4 2 5" xfId="34656" xr:uid="{E493DE08-F8D7-4376-A03F-1F7C3744DB33}"/>
    <cellStyle name="Input 2 6 4 2 5 2" xfId="29576" xr:uid="{57077D01-57AF-4971-9B9E-5806905D2141}"/>
    <cellStyle name="Input 2 6 4 2 5 3" xfId="25431" xr:uid="{CA59A671-6666-4746-BDC2-E691A71DCA86}"/>
    <cellStyle name="Input 2 6 4 2 6" xfId="35091" xr:uid="{E2FD9DFA-6503-477C-AC6A-A9F05D364EEA}"/>
    <cellStyle name="Input 2 6 4 2 6 2" xfId="30179" xr:uid="{DE696210-F133-4099-9780-3B2C1C6BCE51}"/>
    <cellStyle name="Input 2 6 4 2 6 3" xfId="26033" xr:uid="{B4B1647B-6A55-4F3B-9F78-F30D7B492C58}"/>
    <cellStyle name="Input 2 6 4 2 7" xfId="30651" xr:uid="{0084B438-9DF6-4A33-9CDF-3D806566F870}"/>
    <cellStyle name="Input 2 6 4 2 8" xfId="26503" xr:uid="{3D380328-C0CC-4C12-8902-F63DADB3D71E}"/>
    <cellStyle name="Input 2 6 4 2 9" xfId="22363" xr:uid="{EE84CF98-F11D-45AB-8CB7-A3BA27975C2C}"/>
    <cellStyle name="Input 2 6 4 3" xfId="31407" xr:uid="{1350477B-124E-4C65-9706-208C42E69EDA}"/>
    <cellStyle name="Input 2 6 4 3 2" xfId="27255" xr:uid="{6D350809-8794-4D22-B861-C982E462F81D}"/>
    <cellStyle name="Input 2 6 4 3 3" xfId="23112" xr:uid="{C2943C99-57B2-41B4-B522-63C986135818}"/>
    <cellStyle name="Input 2 6 4 4" xfId="31491" xr:uid="{13945BC3-7F4D-4789-97BB-DA20A1903016}"/>
    <cellStyle name="Input 2 6 4 4 2" xfId="27339" xr:uid="{5BD74C61-B2E3-4386-A6A8-0D9B2E44A56D}"/>
    <cellStyle name="Input 2 6 4 4 3" xfId="23196" xr:uid="{6E3DADE4-42AA-4157-A610-AC87288AB1CA}"/>
    <cellStyle name="Input 2 6 4 5" xfId="31329" xr:uid="{BE6199FD-1A0D-424A-9702-DB9BB4A4DAAC}"/>
    <cellStyle name="Input 2 6 4 5 2" xfId="27177" xr:uid="{F32E7B06-9DA2-46AC-8739-E49872BB8C02}"/>
    <cellStyle name="Input 2 6 4 5 3" xfId="23034" xr:uid="{9C612FD6-17E9-4337-8408-163C434748DB}"/>
    <cellStyle name="Input 2 6 4 6" xfId="31213" xr:uid="{70ACEEEC-02F6-434C-927C-81EBFA03C436}"/>
    <cellStyle name="Input 2 6 4 6 2" xfId="27061" xr:uid="{A011DE92-8022-45B0-B132-F74AAD2B7FD2}"/>
    <cellStyle name="Input 2 6 4 6 3" xfId="22918" xr:uid="{48972F77-5B1F-4457-8CEC-02CF692A8FB5}"/>
    <cellStyle name="Input 2 6 4 7" xfId="32318" xr:uid="{7A5EEB3F-943F-478C-A39E-067C803835D8}"/>
    <cellStyle name="Input 2 6 4 7 2" xfId="28166" xr:uid="{EDE318A8-2BE5-4766-B365-8F5DF7448740}"/>
    <cellStyle name="Input 2 6 4 7 3" xfId="24023" xr:uid="{71A55BC6-2995-495B-A53B-4B0F47082292}"/>
    <cellStyle name="Input 2 6 4 8" xfId="21771" xr:uid="{A5A1235E-67B8-4171-959E-7E048247233A}"/>
    <cellStyle name="Input 2 6 4 9" xfId="21650" xr:uid="{09E9E464-14BA-4305-B40C-6C082DB8A0C5}"/>
    <cellStyle name="Input 2 6 5" xfId="9396" xr:uid="{00000000-0005-0000-0000-000049250000}"/>
    <cellStyle name="Input 2 6 5 10" xfId="21567" xr:uid="{69B6DD52-CAE9-42D4-8079-99517506152A}"/>
    <cellStyle name="Input 2 6 5 2" xfId="21249" xr:uid="{00000000-0005-0000-0000-00004A250000}"/>
    <cellStyle name="Input 2 6 5 2 2" xfId="32611" xr:uid="{6166E1F2-3587-4473-9BA3-2C98ED2D917E}"/>
    <cellStyle name="Input 2 6 5 2 2 2" xfId="28459" xr:uid="{26010272-98D0-4E6B-9FF8-684B7F26355E}"/>
    <cellStyle name="Input 2 6 5 2 2 3" xfId="24316" xr:uid="{EE8BD72E-9EF7-4C67-9EA1-156285B9484D}"/>
    <cellStyle name="Input 2 6 5 2 3" xfId="33341" xr:uid="{975F75DD-676D-4761-92D1-BE51A448E879}"/>
    <cellStyle name="Input 2 6 5 2 3 2" xfId="29186" xr:uid="{0ACE1B51-D8F7-4C48-8A0B-FCB2B82FB0DD}"/>
    <cellStyle name="Input 2 6 5 2 3 3" xfId="25042" xr:uid="{6FB2066C-A62D-49CF-883A-E3FD243D233C}"/>
    <cellStyle name="Input 2 6 5 2 4" xfId="34048" xr:uid="{07F64DB0-2523-4869-8DD3-60B6347F9732}"/>
    <cellStyle name="Input 2 6 5 2 4 2" xfId="35325" xr:uid="{08C8AE85-9CA9-432A-ADFF-4A0B041F35FB}"/>
    <cellStyle name="Input 2 6 5 2 4 3" xfId="37026" xr:uid="{8313E9FB-8EA6-4E9A-98C1-300AED22BC5C}"/>
    <cellStyle name="Input 2 6 5 2 5" xfId="34655" xr:uid="{F6FACA10-95E0-4A44-B2FE-BCFC23A36CB5}"/>
    <cellStyle name="Input 2 6 5 2 5 2" xfId="29575" xr:uid="{3601255D-D24B-472A-8B51-72D9B8873A60}"/>
    <cellStyle name="Input 2 6 5 2 5 3" xfId="25430" xr:uid="{26BD4A01-8567-49E2-B104-6B5BF75345BC}"/>
    <cellStyle name="Input 2 6 5 2 6" xfId="35090" xr:uid="{4F985040-5A8A-489C-8CA9-1C56C18E6792}"/>
    <cellStyle name="Input 2 6 5 2 6 2" xfId="30178" xr:uid="{E3477617-6F80-466C-AAD5-49395CCACF51}"/>
    <cellStyle name="Input 2 6 5 2 6 3" xfId="26032" xr:uid="{3B977C9E-249E-4E7D-B698-7178A128EF22}"/>
    <cellStyle name="Input 2 6 5 2 7" xfId="30650" xr:uid="{C3068A90-41D3-437D-AF3F-01FD206FB91A}"/>
    <cellStyle name="Input 2 6 5 2 8" xfId="26502" xr:uid="{2218D813-8C77-4971-AD46-53E8F0877AEF}"/>
    <cellStyle name="Input 2 6 5 2 9" xfId="22362" xr:uid="{B19F5B10-C9C2-4D1C-A812-13B2B1FE2F70}"/>
    <cellStyle name="Input 2 6 5 3" xfId="31408" xr:uid="{4D74400F-D37F-405F-8FF8-25DEE508B8CF}"/>
    <cellStyle name="Input 2 6 5 3 2" xfId="27256" xr:uid="{77430062-35EF-4512-B677-ACAF1212AA0D}"/>
    <cellStyle name="Input 2 6 5 3 3" xfId="23113" xr:uid="{ABBE43B3-FE52-4A7F-AEF1-D88E67417E8D}"/>
    <cellStyle name="Input 2 6 5 4" xfId="31490" xr:uid="{304401C9-DFFE-486D-8C77-1EFBD3A286C3}"/>
    <cellStyle name="Input 2 6 5 4 2" xfId="27338" xr:uid="{67368483-6616-412E-8BED-8E92F946AAE5}"/>
    <cellStyle name="Input 2 6 5 4 3" xfId="23195" xr:uid="{C7572082-144D-4E8B-B6E6-0372DFFEEC37}"/>
    <cellStyle name="Input 2 6 5 5" xfId="31330" xr:uid="{A87556EF-AC08-4E9E-8830-B35AAF397830}"/>
    <cellStyle name="Input 2 6 5 5 2" xfId="27178" xr:uid="{7264E0D5-38CA-431A-98E6-96BEBBA31C01}"/>
    <cellStyle name="Input 2 6 5 5 3" xfId="23035" xr:uid="{589F1CDE-1311-487F-B5D2-EED8F3A7DB91}"/>
    <cellStyle name="Input 2 6 5 6" xfId="31214" xr:uid="{2A4CC6E3-6CD7-40F5-98F7-B847E5700B64}"/>
    <cellStyle name="Input 2 6 5 6 2" xfId="27062" xr:uid="{1F0E4214-3851-4E1F-89F1-C9E47D1C21C3}"/>
    <cellStyle name="Input 2 6 5 6 3" xfId="22919" xr:uid="{E28547BE-5ACF-4091-93CA-50CF68D72C41}"/>
    <cellStyle name="Input 2 6 5 7" xfId="31555" xr:uid="{F309A6E5-254D-4FA1-A1E7-9CCED9EA46AE}"/>
    <cellStyle name="Input 2 6 5 7 2" xfId="27403" xr:uid="{CCF6F9D5-EDCD-4245-90F5-100742F48C9F}"/>
    <cellStyle name="Input 2 6 5 7 3" xfId="23260" xr:uid="{68586978-81D1-4A4A-A934-208AE79F78EE}"/>
    <cellStyle name="Input 2 6 5 8" xfId="21772" xr:uid="{4770DD81-7A2F-415E-94A6-90A4D132E24A}"/>
    <cellStyle name="Input 2 6 5 9" xfId="21651" xr:uid="{4BE76E44-1086-44CD-BCAF-76A99724DCE5}"/>
    <cellStyle name="Input 2 7" xfId="9397" xr:uid="{00000000-0005-0000-0000-00004B250000}"/>
    <cellStyle name="Input 2 7 2" xfId="9398" xr:uid="{00000000-0005-0000-0000-00004C250000}"/>
    <cellStyle name="Input 2 7 2 10" xfId="21568" xr:uid="{3F6AD22B-94EE-4CF6-BF9F-95CDCCF14627}"/>
    <cellStyle name="Input 2 7 2 2" xfId="21248" xr:uid="{00000000-0005-0000-0000-00004D250000}"/>
    <cellStyle name="Input 2 7 2 2 2" xfId="32610" xr:uid="{0CF75E93-521C-4E6F-A9D6-C8B0FD552F94}"/>
    <cellStyle name="Input 2 7 2 2 2 2" xfId="28458" xr:uid="{03F5314D-0AB2-4E3C-9911-7572C79D61E9}"/>
    <cellStyle name="Input 2 7 2 2 2 3" xfId="24315" xr:uid="{6CB0DA1C-DC72-4322-8016-8385DBEB5960}"/>
    <cellStyle name="Input 2 7 2 2 3" xfId="33340" xr:uid="{31C16234-8D51-4C16-866B-3B687F3BBE4C}"/>
    <cellStyle name="Input 2 7 2 2 3 2" xfId="29185" xr:uid="{8CEAF107-A28E-48B2-A181-3A1E8C28A31B}"/>
    <cellStyle name="Input 2 7 2 2 3 3" xfId="25041" xr:uid="{F2112BB0-727E-4FF9-8721-5580912BF1D4}"/>
    <cellStyle name="Input 2 7 2 2 4" xfId="34047" xr:uid="{1930A90E-81A6-4490-96F9-253366166729}"/>
    <cellStyle name="Input 2 7 2 2 4 2" xfId="35844" xr:uid="{FEE07172-FDB6-4754-B4B2-EB68F072A905}"/>
    <cellStyle name="Input 2 7 2 2 4 3" xfId="37129" xr:uid="{BF206B46-CD5F-4842-A5BC-92F27A58BA96}"/>
    <cellStyle name="Input 2 7 2 2 5" xfId="34654" xr:uid="{9662A4D9-13A5-4635-8875-94C030F90BAD}"/>
    <cellStyle name="Input 2 7 2 2 5 2" xfId="29574" xr:uid="{D93E0A20-40CF-4F52-A338-F9F9EE9FDC87}"/>
    <cellStyle name="Input 2 7 2 2 5 3" xfId="25429" xr:uid="{3F0BE637-CCB4-477A-AA08-DAB8C289A481}"/>
    <cellStyle name="Input 2 7 2 2 6" xfId="35089" xr:uid="{03DBF6BF-DCED-4F56-AA9A-7094809BD778}"/>
    <cellStyle name="Input 2 7 2 2 6 2" xfId="30177" xr:uid="{E2C14731-4D17-4EB1-BDF2-A0A036A8A363}"/>
    <cellStyle name="Input 2 7 2 2 6 3" xfId="26031" xr:uid="{F0C08D31-B37D-4869-A963-841902D6E507}"/>
    <cellStyle name="Input 2 7 2 2 7" xfId="30649" xr:uid="{8B99D78B-AA09-4D1B-9204-B974A5E6F637}"/>
    <cellStyle name="Input 2 7 2 2 8" xfId="26501" xr:uid="{13EC51B1-3E4E-43C6-BCEB-F6DEACA525EA}"/>
    <cellStyle name="Input 2 7 2 2 9" xfId="22361" xr:uid="{47CBAC85-6198-4AC7-ABA3-F5B17A7E07CF}"/>
    <cellStyle name="Input 2 7 2 3" xfId="31410" xr:uid="{0BDA0B72-A1EA-414C-91B1-18FF8B459FF4}"/>
    <cellStyle name="Input 2 7 2 3 2" xfId="27258" xr:uid="{8FB1C1FF-F696-484C-9525-82ADD11300D4}"/>
    <cellStyle name="Input 2 7 2 3 3" xfId="23115" xr:uid="{6F34BD04-BD20-4439-9054-9F2461CBAD31}"/>
    <cellStyle name="Input 2 7 2 4" xfId="31488" xr:uid="{0926B58B-AC79-43B2-A5A4-452CE146CFD9}"/>
    <cellStyle name="Input 2 7 2 4 2" xfId="27336" xr:uid="{358B7FFD-1BE9-4948-BDE3-8B9A2F852B9D}"/>
    <cellStyle name="Input 2 7 2 4 3" xfId="23193" xr:uid="{FDF3DD08-9678-4819-951F-70BBABBEA401}"/>
    <cellStyle name="Input 2 7 2 5" xfId="31331" xr:uid="{B9286AE2-594D-4CE0-84CF-FCE3377E1830}"/>
    <cellStyle name="Input 2 7 2 5 2" xfId="27179" xr:uid="{32C46C7E-B587-42D2-BEED-8CCDEA685964}"/>
    <cellStyle name="Input 2 7 2 5 3" xfId="23036" xr:uid="{798C5AAD-45CC-4B16-80CC-285ACDD1C2AC}"/>
    <cellStyle name="Input 2 7 2 6" xfId="31215" xr:uid="{D4001E61-013C-4AA9-9825-504E3FFF4020}"/>
    <cellStyle name="Input 2 7 2 6 2" xfId="27063" xr:uid="{8088FA6C-8382-42D2-9DFF-5925FBF5C42F}"/>
    <cellStyle name="Input 2 7 2 6 3" xfId="22920" xr:uid="{EB6111F8-D6C5-4D9D-88B7-03644B19DDA7}"/>
    <cellStyle name="Input 2 7 2 7" xfId="31554" xr:uid="{18C431FE-35A2-439A-B832-AAA562A27EB3}"/>
    <cellStyle name="Input 2 7 2 7 2" xfId="27402" xr:uid="{B83D92F1-212F-433F-90A2-564C9151E46E}"/>
    <cellStyle name="Input 2 7 2 7 3" xfId="23259" xr:uid="{15FA497A-76DB-4FDA-ABAA-0531FAF5E6EC}"/>
    <cellStyle name="Input 2 7 2 8" xfId="21773" xr:uid="{E2673680-83A6-4089-B8F2-4ACF07A7A85D}"/>
    <cellStyle name="Input 2 7 2 9" xfId="21652" xr:uid="{E0CA3441-DEF0-4A79-97B1-A6FC00B3E101}"/>
    <cellStyle name="Input 2 7 3" xfId="9399" xr:uid="{00000000-0005-0000-0000-00004E250000}"/>
    <cellStyle name="Input 2 7 3 10" xfId="21569" xr:uid="{66C3677C-EBD2-4C31-AD0B-D80A37CCA49C}"/>
    <cellStyle name="Input 2 7 3 2" xfId="21247" xr:uid="{00000000-0005-0000-0000-00004F250000}"/>
    <cellStyle name="Input 2 7 3 2 2" xfId="32609" xr:uid="{E4164E53-AAE3-4CBA-B0D4-C3690FC65ACA}"/>
    <cellStyle name="Input 2 7 3 2 2 2" xfId="28457" xr:uid="{F19D121B-6BF1-44CE-9EC5-94E1B5D90EEE}"/>
    <cellStyle name="Input 2 7 3 2 2 3" xfId="24314" xr:uid="{1136173E-7D54-4C25-944B-DB6ABF566AF7}"/>
    <cellStyle name="Input 2 7 3 2 3" xfId="33339" xr:uid="{C81F1D0C-42BC-4520-953F-8452CA8A0CAF}"/>
    <cellStyle name="Input 2 7 3 2 3 2" xfId="29184" xr:uid="{E2D20525-C5F2-499C-9EC4-F3424388C56B}"/>
    <cellStyle name="Input 2 7 3 2 3 3" xfId="25040" xr:uid="{8B4CC8D0-A4CA-4CC1-B192-ACAA9120E7FE}"/>
    <cellStyle name="Input 2 7 3 2 4" xfId="34046" xr:uid="{033CF196-142A-4815-AC8F-067FB7D2D087}"/>
    <cellStyle name="Input 2 7 3 2 4 2" xfId="35943" xr:uid="{8303489D-F8E3-4FC9-99E4-1FF634831799}"/>
    <cellStyle name="Input 2 7 3 2 4 3" xfId="37227" xr:uid="{3EA64A6C-C18A-4B9C-B347-719FC86CBE70}"/>
    <cellStyle name="Input 2 7 3 2 5" xfId="34653" xr:uid="{679C5765-7532-4FFD-BD30-BE40252E4EC4}"/>
    <cellStyle name="Input 2 7 3 2 5 2" xfId="29573" xr:uid="{FBEE0A82-8F49-4D8F-9004-B5CB1B0A7522}"/>
    <cellStyle name="Input 2 7 3 2 5 3" xfId="25428" xr:uid="{1C4E6568-6160-402A-BFE5-DAFFFB177117}"/>
    <cellStyle name="Input 2 7 3 2 6" xfId="35088" xr:uid="{3DE70E75-A99F-443E-B747-ED1A5F96609D}"/>
    <cellStyle name="Input 2 7 3 2 6 2" xfId="30176" xr:uid="{E6A7DCF3-A8EE-4D89-BB9B-ED3D37C528C6}"/>
    <cellStyle name="Input 2 7 3 2 6 3" xfId="26030" xr:uid="{71D12BEA-5F3C-4BF4-8057-0CA2DD130745}"/>
    <cellStyle name="Input 2 7 3 2 7" xfId="30648" xr:uid="{8638109D-52C1-40C4-9370-71AC104738C8}"/>
    <cellStyle name="Input 2 7 3 2 8" xfId="26500" xr:uid="{BD13FE89-D79F-4F58-9C58-93A9235856DC}"/>
    <cellStyle name="Input 2 7 3 2 9" xfId="22360" xr:uid="{B7F6AEE3-DA94-4F68-A08B-4C71A6F6DB2F}"/>
    <cellStyle name="Input 2 7 3 3" xfId="31411" xr:uid="{2F4DF907-67C2-4A67-B5C5-B047F3E4DC64}"/>
    <cellStyle name="Input 2 7 3 3 2" xfId="27259" xr:uid="{F71E21E9-1A9A-4775-BFF9-878133568673}"/>
    <cellStyle name="Input 2 7 3 3 3" xfId="23116" xr:uid="{4A46D908-0503-4E3B-80F1-29C91FF6F09F}"/>
    <cellStyle name="Input 2 7 3 4" xfId="31487" xr:uid="{81C653CE-07F6-46AA-A3E8-44B433C36CD4}"/>
    <cellStyle name="Input 2 7 3 4 2" xfId="27335" xr:uid="{738B8B18-6A28-4B70-A216-E6BE67A67E25}"/>
    <cellStyle name="Input 2 7 3 4 3" xfId="23192" xr:uid="{B45B3204-3242-4887-8A12-EF38D609945F}"/>
    <cellStyle name="Input 2 7 3 5" xfId="31332" xr:uid="{3BC1D0C3-6BF3-4FBE-B7F2-41F1A7462333}"/>
    <cellStyle name="Input 2 7 3 5 2" xfId="27180" xr:uid="{CADB33B1-CAA1-4180-9264-DCA98F2C5A63}"/>
    <cellStyle name="Input 2 7 3 5 3" xfId="23037" xr:uid="{6661DD12-43FF-4686-97DF-CDC27942C14B}"/>
    <cellStyle name="Input 2 7 3 6" xfId="31216" xr:uid="{2B0EC9A4-014C-40ED-A6FD-E3E89E3808BA}"/>
    <cellStyle name="Input 2 7 3 6 2" xfId="27064" xr:uid="{1A327C5E-C0BB-45F0-B1E9-328B618D3AC4}"/>
    <cellStyle name="Input 2 7 3 6 3" xfId="22921" xr:uid="{8F298D41-3700-4C49-A9DB-650FC17C35A1}"/>
    <cellStyle name="Input 2 7 3 7" xfId="31553" xr:uid="{F9F88615-0B30-4E5E-A98D-A28B5C70DB17}"/>
    <cellStyle name="Input 2 7 3 7 2" xfId="27401" xr:uid="{3DFF49B1-2E3D-4545-9AE4-E7FDF1ADC350}"/>
    <cellStyle name="Input 2 7 3 7 3" xfId="23258" xr:uid="{DB93B0B4-3FD3-46A0-A23D-2E4B334932DC}"/>
    <cellStyle name="Input 2 7 3 8" xfId="21774" xr:uid="{A9FECD7A-7238-434C-A140-8A69EA0FE49D}"/>
    <cellStyle name="Input 2 7 3 9" xfId="21653" xr:uid="{80A3F9C4-CAE1-40A7-9A68-0AE986F3A583}"/>
    <cellStyle name="Input 2 7 4" xfId="9400" xr:uid="{00000000-0005-0000-0000-000050250000}"/>
    <cellStyle name="Input 2 7 4 10" xfId="21570" xr:uid="{ADB7CFC4-E3EE-43E0-952B-F2694F2EA070}"/>
    <cellStyle name="Input 2 7 4 2" xfId="21246" xr:uid="{00000000-0005-0000-0000-000051250000}"/>
    <cellStyle name="Input 2 7 4 2 2" xfId="32608" xr:uid="{1F8A2C9A-9B70-47B3-8F2A-3E583CA49E69}"/>
    <cellStyle name="Input 2 7 4 2 2 2" xfId="28456" xr:uid="{2A0A977B-E3B4-4D11-AB25-F0F14ACB374B}"/>
    <cellStyle name="Input 2 7 4 2 2 3" xfId="24313" xr:uid="{BDDD6F49-60DD-4A1B-B18D-4BDED8419D88}"/>
    <cellStyle name="Input 2 7 4 2 3" xfId="33338" xr:uid="{0262E2D2-5811-4A10-A776-9CD27A588371}"/>
    <cellStyle name="Input 2 7 4 2 3 2" xfId="29183" xr:uid="{F7BA4C97-E21D-4862-A5F4-374B63E179B5}"/>
    <cellStyle name="Input 2 7 4 2 3 3" xfId="25039" xr:uid="{9B0F8BC1-850F-473E-8587-5C9625400253}"/>
    <cellStyle name="Input 2 7 4 2 4" xfId="34045" xr:uid="{846F52DE-54B8-488F-9152-2CD7D6E94FE0}"/>
    <cellStyle name="Input 2 7 4 2 4 2" xfId="36049" xr:uid="{348AF277-B33F-421B-9DDA-1FDA2FB11442}"/>
    <cellStyle name="Input 2 7 4 2 4 3" xfId="37319" xr:uid="{3E1480FE-E409-4C38-95AB-7912032D9E7A}"/>
    <cellStyle name="Input 2 7 4 2 5" xfId="34652" xr:uid="{4910C393-D403-414B-BB3D-C461EF385844}"/>
    <cellStyle name="Input 2 7 4 2 5 2" xfId="29572" xr:uid="{9ACD1847-06C8-4335-8B42-D4BE856D4D0C}"/>
    <cellStyle name="Input 2 7 4 2 5 3" xfId="25427" xr:uid="{A70137F3-7592-447D-A61C-A69C791C3DE7}"/>
    <cellStyle name="Input 2 7 4 2 6" xfId="35087" xr:uid="{49659F2B-FFC2-4225-8E0A-10EA73AC7C16}"/>
    <cellStyle name="Input 2 7 4 2 6 2" xfId="30175" xr:uid="{DB553E2B-AA46-43BA-8186-56FD3E123338}"/>
    <cellStyle name="Input 2 7 4 2 6 3" xfId="26029" xr:uid="{AC9F3EB6-5FD3-482F-A4E6-695E160A4A9F}"/>
    <cellStyle name="Input 2 7 4 2 7" xfId="30647" xr:uid="{40F0C7FD-72D8-4802-BD99-284990605221}"/>
    <cellStyle name="Input 2 7 4 2 8" xfId="26499" xr:uid="{02CEA353-1FF0-4A6D-9407-D303745F75B5}"/>
    <cellStyle name="Input 2 7 4 2 9" xfId="22359" xr:uid="{1D7C8D30-4CFB-4FBC-9ADA-41A35C85D589}"/>
    <cellStyle name="Input 2 7 4 3" xfId="31412" xr:uid="{A7D98FCB-7945-421D-8BC8-294AE1C60D41}"/>
    <cellStyle name="Input 2 7 4 3 2" xfId="27260" xr:uid="{7435F9E8-E5BF-46D0-A025-57D9CF0BBD66}"/>
    <cellStyle name="Input 2 7 4 3 3" xfId="23117" xr:uid="{4ED6CC66-2795-4041-84A6-687CF8F7426E}"/>
    <cellStyle name="Input 2 7 4 4" xfId="31486" xr:uid="{AA5CE8A1-9B94-4065-9543-4334AF10BDC4}"/>
    <cellStyle name="Input 2 7 4 4 2" xfId="27334" xr:uid="{58305DF2-17D3-4C0D-BB38-A3F2D0F4409F}"/>
    <cellStyle name="Input 2 7 4 4 3" xfId="23191" xr:uid="{A63F8035-F905-4DB4-99CA-AD6C04B5B0A5}"/>
    <cellStyle name="Input 2 7 4 5" xfId="31333" xr:uid="{FDFB17EE-7405-4C83-807A-764A17831007}"/>
    <cellStyle name="Input 2 7 4 5 2" xfId="27181" xr:uid="{9067CAA4-4D5E-432E-A137-4D7C27293FCB}"/>
    <cellStyle name="Input 2 7 4 5 3" xfId="23038" xr:uid="{9FA68DDD-7E60-4204-8253-98081150842A}"/>
    <cellStyle name="Input 2 7 4 6" xfId="31217" xr:uid="{2C56BD68-8143-4A44-A238-E8C4E5A96E63}"/>
    <cellStyle name="Input 2 7 4 6 2" xfId="27065" xr:uid="{2D2A5CC7-ED74-41D3-93AA-3C2D237FD868}"/>
    <cellStyle name="Input 2 7 4 6 3" xfId="22922" xr:uid="{A5046763-7ADD-409F-AC0E-C1EE144E7BF6}"/>
    <cellStyle name="Input 2 7 4 7" xfId="31551" xr:uid="{7BE2BFCD-7330-49CD-9FF7-6F2AE6ABC25E}"/>
    <cellStyle name="Input 2 7 4 7 2" xfId="27399" xr:uid="{84963EBA-0362-4D2B-A1E4-8298D9FA9159}"/>
    <cellStyle name="Input 2 7 4 7 3" xfId="23256" xr:uid="{BA4EBD8D-6C02-433A-B025-B1913798C34E}"/>
    <cellStyle name="Input 2 7 4 8" xfId="21775" xr:uid="{6BE561DA-DF89-44C1-B3AB-6EEBFBC716F7}"/>
    <cellStyle name="Input 2 7 4 9" xfId="21654" xr:uid="{23428869-B150-410D-A478-007C55A597FA}"/>
    <cellStyle name="Input 2 7 5" xfId="9401" xr:uid="{00000000-0005-0000-0000-000052250000}"/>
    <cellStyle name="Input 2 7 5 10" xfId="21571" xr:uid="{57549474-A76B-4998-8609-38573CA7B23D}"/>
    <cellStyle name="Input 2 7 5 2" xfId="21245" xr:uid="{00000000-0005-0000-0000-000053250000}"/>
    <cellStyle name="Input 2 7 5 2 2" xfId="32607" xr:uid="{61B689B2-C332-46C7-AF82-48FFAA0C425A}"/>
    <cellStyle name="Input 2 7 5 2 2 2" xfId="28455" xr:uid="{6B986021-C4F2-4B11-9000-E8C6A20CF987}"/>
    <cellStyle name="Input 2 7 5 2 2 3" xfId="24312" xr:uid="{563D8B14-6339-4421-B2F6-BD3468DC6B7B}"/>
    <cellStyle name="Input 2 7 5 2 3" xfId="33337" xr:uid="{27AB5F58-689A-4672-B85B-D156EFCB7D6C}"/>
    <cellStyle name="Input 2 7 5 2 3 2" xfId="29182" xr:uid="{58C07133-429D-4CB7-BD60-9F8F0FC5AC6D}"/>
    <cellStyle name="Input 2 7 5 2 3 3" xfId="25038" xr:uid="{75636C2A-EE1C-4A07-9D7E-FA0CF22A7C81}"/>
    <cellStyle name="Input 2 7 5 2 4" xfId="34044" xr:uid="{F592BC45-3575-4CAC-9FC5-28F9F3FDD1A2}"/>
    <cellStyle name="Input 2 7 5 2 4 2" xfId="36147" xr:uid="{3210D8B6-2DFE-4EF3-9B50-1FEED2CF447E}"/>
    <cellStyle name="Input 2 7 5 2 4 3" xfId="36650" xr:uid="{F895E168-2F9A-49E6-B8F1-0B8822A9C0D4}"/>
    <cellStyle name="Input 2 7 5 2 5" xfId="34651" xr:uid="{809C8751-5788-4FB9-936D-8F8CEC13273F}"/>
    <cellStyle name="Input 2 7 5 2 5 2" xfId="29571" xr:uid="{9548318E-0193-460B-ACE9-CBBAC2F20B73}"/>
    <cellStyle name="Input 2 7 5 2 5 3" xfId="25426" xr:uid="{6729379B-9E00-4C85-BADA-B28B3EFB0191}"/>
    <cellStyle name="Input 2 7 5 2 6" xfId="35086" xr:uid="{C4EC8383-9B71-44DF-8815-31C859EE8EA0}"/>
    <cellStyle name="Input 2 7 5 2 6 2" xfId="30174" xr:uid="{99CB2F28-DD07-4D78-B8E1-BBC281780743}"/>
    <cellStyle name="Input 2 7 5 2 6 3" xfId="26028" xr:uid="{FEC40A90-6223-4770-B725-78853F74831C}"/>
    <cellStyle name="Input 2 7 5 2 7" xfId="30646" xr:uid="{93410B87-997D-4002-A571-8845C093D61A}"/>
    <cellStyle name="Input 2 7 5 2 8" xfId="26498" xr:uid="{10CA05A5-0422-4260-83FE-8DEC5BB1E12F}"/>
    <cellStyle name="Input 2 7 5 2 9" xfId="22358" xr:uid="{32F3077A-8F59-450B-8C27-D3189A9C2991}"/>
    <cellStyle name="Input 2 7 5 3" xfId="31413" xr:uid="{A855CF03-8E0C-4D4D-94C0-9462CE1D3966}"/>
    <cellStyle name="Input 2 7 5 3 2" xfId="27261" xr:uid="{5FF9C3BB-D914-4443-95F9-38DBDFABDCB2}"/>
    <cellStyle name="Input 2 7 5 3 3" xfId="23118" xr:uid="{E948A3BB-F0FD-4D63-9640-685C2ECE7CA7}"/>
    <cellStyle name="Input 2 7 5 4" xfId="31485" xr:uid="{B412EBC0-9B0F-491B-92EA-4694223D9F04}"/>
    <cellStyle name="Input 2 7 5 4 2" xfId="27333" xr:uid="{5DBDD919-8DA5-4425-96E2-206547F68572}"/>
    <cellStyle name="Input 2 7 5 4 3" xfId="23190" xr:uid="{F2F0C720-F543-4869-B4B6-CD78E8ECCE21}"/>
    <cellStyle name="Input 2 7 5 5" xfId="31334" xr:uid="{FA66BF22-8ACE-4F49-9AE2-A016DB62964C}"/>
    <cellStyle name="Input 2 7 5 5 2" xfId="27182" xr:uid="{7CECD9C4-C9F1-415B-AEDE-1D30B0E45651}"/>
    <cellStyle name="Input 2 7 5 5 3" xfId="23039" xr:uid="{3663E745-E193-46D2-BA53-C5F49BEA3DD6}"/>
    <cellStyle name="Input 2 7 5 6" xfId="31218" xr:uid="{3A5A157F-53BF-479C-B7C7-7591C012A9DC}"/>
    <cellStyle name="Input 2 7 5 6 2" xfId="27066" xr:uid="{EA65A07B-EC9B-43F4-825E-74238185E722}"/>
    <cellStyle name="Input 2 7 5 6 3" xfId="22923" xr:uid="{62BD4BA4-432E-415A-819F-AE9ACCBC5B3B}"/>
    <cellStyle name="Input 2 7 5 7" xfId="31508" xr:uid="{E0E9A026-64A0-4AB2-BE36-8671CB515C04}"/>
    <cellStyle name="Input 2 7 5 7 2" xfId="27356" xr:uid="{350BE01D-A0DF-4554-885A-E693C0A172D1}"/>
    <cellStyle name="Input 2 7 5 7 3" xfId="23213" xr:uid="{9C82C7DA-2B78-4E9A-B275-EA4211324B65}"/>
    <cellStyle name="Input 2 7 5 8" xfId="21776" xr:uid="{A212C20E-B2FF-4D2D-A849-1F0FAECB67F5}"/>
    <cellStyle name="Input 2 7 5 9" xfId="21655" xr:uid="{92A76FB6-3BBA-482D-87B6-44B41E7A6759}"/>
    <cellStyle name="Input 2 8" xfId="9402" xr:uid="{00000000-0005-0000-0000-000054250000}"/>
    <cellStyle name="Input 2 8 2" xfId="9403" xr:uid="{00000000-0005-0000-0000-000055250000}"/>
    <cellStyle name="Input 2 8 2 10" xfId="21572" xr:uid="{F2FD7E53-322B-4CD4-9D72-6843DEAADF38}"/>
    <cellStyle name="Input 2 8 2 2" xfId="21244" xr:uid="{00000000-0005-0000-0000-000056250000}"/>
    <cellStyle name="Input 2 8 2 2 2" xfId="32606" xr:uid="{E39F86C1-30DB-4FB5-BDE3-016EF5C2250A}"/>
    <cellStyle name="Input 2 8 2 2 2 2" xfId="28454" xr:uid="{49A3B2F5-D33B-4E58-AE5C-906801139E87}"/>
    <cellStyle name="Input 2 8 2 2 2 3" xfId="24311" xr:uid="{2695740F-1816-48AD-AE0A-AAF26DE1D582}"/>
    <cellStyle name="Input 2 8 2 2 3" xfId="33336" xr:uid="{5F66E8B1-FEFE-47C1-93BE-F1E25D9B8551}"/>
    <cellStyle name="Input 2 8 2 2 3 2" xfId="29181" xr:uid="{447432A4-91FA-4352-94CF-8C227DAE70BD}"/>
    <cellStyle name="Input 2 8 2 2 3 3" xfId="25037" xr:uid="{15684BA9-6BD2-4C01-B5C5-1D9CA0E3A2F0}"/>
    <cellStyle name="Input 2 8 2 2 4" xfId="34043" xr:uid="{ED515E22-EA1E-4C2E-BF00-ED891F6CC709}"/>
    <cellStyle name="Input 2 8 2 2 4 2" xfId="36238" xr:uid="{2C08E638-21CF-4247-ABAB-C63B9CF1F4C8}"/>
    <cellStyle name="Input 2 8 2 2 4 3" xfId="36743" xr:uid="{C44BB861-3AEE-4862-849D-287134235D66}"/>
    <cellStyle name="Input 2 8 2 2 5" xfId="34650" xr:uid="{239A81A5-C3F6-41B4-AEDA-25FF585337FA}"/>
    <cellStyle name="Input 2 8 2 2 5 2" xfId="29570" xr:uid="{366417E0-C9EA-4C3B-A612-37BD3A0D4BD2}"/>
    <cellStyle name="Input 2 8 2 2 5 3" xfId="25425" xr:uid="{761790CB-0F1F-4445-BC0A-FF6BB553BDBB}"/>
    <cellStyle name="Input 2 8 2 2 6" xfId="35085" xr:uid="{70F165C2-C4E8-425D-9FEE-EE9C2271712C}"/>
    <cellStyle name="Input 2 8 2 2 6 2" xfId="30173" xr:uid="{29970499-4399-4B1E-99A5-A88733D0A936}"/>
    <cellStyle name="Input 2 8 2 2 6 3" xfId="26027" xr:uid="{3C54EB2B-7963-4367-8A01-E410586B10E6}"/>
    <cellStyle name="Input 2 8 2 2 7" xfId="30645" xr:uid="{A0365AB8-9D87-4617-8118-9BCC91FCD965}"/>
    <cellStyle name="Input 2 8 2 2 8" xfId="26497" xr:uid="{7E45C7DB-13F8-441C-A67B-4BA536745A17}"/>
    <cellStyle name="Input 2 8 2 2 9" xfId="22357" xr:uid="{7D4E145A-B634-4EB8-AAB7-18150070B98A}"/>
    <cellStyle name="Input 2 8 2 3" xfId="31415" xr:uid="{21960AB2-4575-48DB-9C41-8BDD68B1359A}"/>
    <cellStyle name="Input 2 8 2 3 2" xfId="27263" xr:uid="{AE29CB32-2990-4E72-BF24-702A5446D97C}"/>
    <cellStyle name="Input 2 8 2 3 3" xfId="23120" xr:uid="{C746CD82-51DE-4E4E-8BD8-3BABA33E863E}"/>
    <cellStyle name="Input 2 8 2 4" xfId="31483" xr:uid="{04D4550A-953B-493F-9497-713BEEC7BF75}"/>
    <cellStyle name="Input 2 8 2 4 2" xfId="27331" xr:uid="{FE10284A-AC41-4A82-BCC4-103BDE865E4C}"/>
    <cellStyle name="Input 2 8 2 4 3" xfId="23188" xr:uid="{E9912C90-CCE8-436D-90FE-58BB490063F6}"/>
    <cellStyle name="Input 2 8 2 5" xfId="31339" xr:uid="{2A677936-4F34-4537-981E-DB6D8211746C}"/>
    <cellStyle name="Input 2 8 2 5 2" xfId="27187" xr:uid="{BA8A3951-48A7-4A32-8C86-DBDF9292F463}"/>
    <cellStyle name="Input 2 8 2 5 3" xfId="23044" xr:uid="{B8D40193-15ED-40F4-9989-1376FD034FFE}"/>
    <cellStyle name="Input 2 8 2 6" xfId="31219" xr:uid="{22154398-4BEB-4763-B0F0-8F4116FCD1FC}"/>
    <cellStyle name="Input 2 8 2 6 2" xfId="27067" xr:uid="{8C461310-E735-41CE-876D-1B6C84FA068B}"/>
    <cellStyle name="Input 2 8 2 6 3" xfId="22924" xr:uid="{D558C337-AAAD-4026-8385-39F03105E923}"/>
    <cellStyle name="Input 2 8 2 7" xfId="31499" xr:uid="{D144BCB0-F28E-4E05-BD6E-082797E4305B}"/>
    <cellStyle name="Input 2 8 2 7 2" xfId="27347" xr:uid="{F5DC45C0-1DEB-4071-BA29-F0C0014D56DE}"/>
    <cellStyle name="Input 2 8 2 7 3" xfId="23204" xr:uid="{9CC8565A-0134-4D08-814E-89B63A66AFC1}"/>
    <cellStyle name="Input 2 8 2 8" xfId="21777" xr:uid="{C3D738CA-B639-439F-BBF3-AFC564D14190}"/>
    <cellStyle name="Input 2 8 2 9" xfId="21656" xr:uid="{F7380885-FF83-4B74-B837-C1EE2525F9CB}"/>
    <cellStyle name="Input 2 8 3" xfId="9404" xr:uid="{00000000-0005-0000-0000-000057250000}"/>
    <cellStyle name="Input 2 8 3 10" xfId="21573" xr:uid="{DCA65D62-250C-4723-8793-F12498BB419D}"/>
    <cellStyle name="Input 2 8 3 2" xfId="21243" xr:uid="{00000000-0005-0000-0000-000058250000}"/>
    <cellStyle name="Input 2 8 3 2 2" xfId="32605" xr:uid="{85205904-5D24-4FA3-8A51-D531B95E1684}"/>
    <cellStyle name="Input 2 8 3 2 2 2" xfId="28453" xr:uid="{71D94441-B0C9-44F1-A1AA-911F67A97393}"/>
    <cellStyle name="Input 2 8 3 2 2 3" xfId="24310" xr:uid="{EA01CAEB-477E-4A98-B794-142650BC9777}"/>
    <cellStyle name="Input 2 8 3 2 3" xfId="33335" xr:uid="{483CC3A4-A42A-4F09-8D09-307FF0FE201A}"/>
    <cellStyle name="Input 2 8 3 2 3 2" xfId="29180" xr:uid="{96C25012-470E-47F3-9E9B-ABF819C24C5A}"/>
    <cellStyle name="Input 2 8 3 2 3 3" xfId="25036" xr:uid="{287B8845-DE26-47E7-9E29-39B7766BABBF}"/>
    <cellStyle name="Input 2 8 3 2 4" xfId="34042" xr:uid="{0B65C3BC-18FB-4B93-878F-AB020281604A}"/>
    <cellStyle name="Input 2 8 3 2 4 2" xfId="35566" xr:uid="{289ED767-2868-4433-9B80-8E28BFB50369}"/>
    <cellStyle name="Input 2 8 3 2 4 3" xfId="36566" xr:uid="{C3031169-8DC9-4DBE-A462-0D6665F00FF6}"/>
    <cellStyle name="Input 2 8 3 2 5" xfId="34649" xr:uid="{80017AD4-C374-4663-BB29-C8B388B41825}"/>
    <cellStyle name="Input 2 8 3 2 5 2" xfId="29569" xr:uid="{6707699B-B115-4D9E-AC81-A388E980C487}"/>
    <cellStyle name="Input 2 8 3 2 5 3" xfId="25424" xr:uid="{607B7E1F-483F-4506-954E-5D0E79EDA193}"/>
    <cellStyle name="Input 2 8 3 2 6" xfId="35084" xr:uid="{0DCBFD53-1210-4AA2-8405-D27AC29791AD}"/>
    <cellStyle name="Input 2 8 3 2 6 2" xfId="30172" xr:uid="{AC9BEA45-A00A-4903-BF55-05EE1A037631}"/>
    <cellStyle name="Input 2 8 3 2 6 3" xfId="26026" xr:uid="{76705727-09D7-4068-93C1-C04192B7BB44}"/>
    <cellStyle name="Input 2 8 3 2 7" xfId="30644" xr:uid="{5862B2A5-3574-4399-B1B2-DC2B5EB1F027}"/>
    <cellStyle name="Input 2 8 3 2 8" xfId="26496" xr:uid="{A52326FB-974D-414A-9D6D-082667F56B2F}"/>
    <cellStyle name="Input 2 8 3 2 9" xfId="22356" xr:uid="{FD3FAB15-805A-43F4-AE21-F05FEE0FDFE4}"/>
    <cellStyle name="Input 2 8 3 3" xfId="31416" xr:uid="{1CE72487-3715-4E16-94AD-A8C5ABC9EE1F}"/>
    <cellStyle name="Input 2 8 3 3 2" xfId="27264" xr:uid="{72BA27D1-8B22-4245-8372-5B93306EBC5D}"/>
    <cellStyle name="Input 2 8 3 3 3" xfId="23121" xr:uid="{E59E75F4-4AB7-4C5C-A007-7CFE5A0DB1EA}"/>
    <cellStyle name="Input 2 8 3 4" xfId="31482" xr:uid="{75638F01-406C-4E2C-81AE-02611DA38ABA}"/>
    <cellStyle name="Input 2 8 3 4 2" xfId="27330" xr:uid="{731C5431-8DF8-4200-B06F-66EE5481CDAA}"/>
    <cellStyle name="Input 2 8 3 4 3" xfId="23187" xr:uid="{430C306B-387C-404E-A1BC-80CD1BC2CE8F}"/>
    <cellStyle name="Input 2 8 3 5" xfId="31340" xr:uid="{CB466713-6ECC-4168-A814-1CF68C9E2782}"/>
    <cellStyle name="Input 2 8 3 5 2" xfId="27188" xr:uid="{CF15AE31-1343-4F88-8B8E-F9F98354826A}"/>
    <cellStyle name="Input 2 8 3 5 3" xfId="23045" xr:uid="{974B8BA1-A923-45CC-A246-6B86C1D2FD35}"/>
    <cellStyle name="Input 2 8 3 6" xfId="31220" xr:uid="{86C9697A-41B6-48C3-BE8B-DD386807F571}"/>
    <cellStyle name="Input 2 8 3 6 2" xfId="27068" xr:uid="{65E7F0EA-727D-443B-B7BF-96F8882F51EF}"/>
    <cellStyle name="Input 2 8 3 6 3" xfId="22925" xr:uid="{8D973FE6-60D2-48EE-97C1-468D88F73F5D}"/>
    <cellStyle name="Input 2 8 3 7" xfId="31494" xr:uid="{F46FF4D6-74E7-4D91-BB2A-0A76AEFF175C}"/>
    <cellStyle name="Input 2 8 3 7 2" xfId="27342" xr:uid="{4FD3866D-11EE-486F-A45B-A7CF969F202F}"/>
    <cellStyle name="Input 2 8 3 7 3" xfId="23199" xr:uid="{C4266A62-6064-44BA-9B4D-57FA2CC46A0A}"/>
    <cellStyle name="Input 2 8 3 8" xfId="21778" xr:uid="{C711DCD9-1AD1-48DC-9C8A-D80F4A566831}"/>
    <cellStyle name="Input 2 8 3 9" xfId="21657" xr:uid="{67CAF729-9558-4C16-8EC4-7704092E77FE}"/>
    <cellStyle name="Input 2 8 4" xfId="9405" xr:uid="{00000000-0005-0000-0000-000059250000}"/>
    <cellStyle name="Input 2 8 4 10" xfId="21574" xr:uid="{07B10A85-C340-4D31-93F0-3F0899DCC3AE}"/>
    <cellStyle name="Input 2 8 4 2" xfId="21242" xr:uid="{00000000-0005-0000-0000-00005A250000}"/>
    <cellStyle name="Input 2 8 4 2 2" xfId="32604" xr:uid="{0CCD2528-3741-413F-A91F-FED459E30473}"/>
    <cellStyle name="Input 2 8 4 2 2 2" xfId="28452" xr:uid="{C46DF020-2DC4-451F-B814-A003017CA3EA}"/>
    <cellStyle name="Input 2 8 4 2 2 3" xfId="24309" xr:uid="{4F1F4A9D-3640-432D-BD9F-257D514CD863}"/>
    <cellStyle name="Input 2 8 4 2 3" xfId="33334" xr:uid="{79E06967-B1B0-4D94-83A5-35102047BD85}"/>
    <cellStyle name="Input 2 8 4 2 3 2" xfId="29179" xr:uid="{A71B029F-38F9-40EE-A787-575C710E33B6}"/>
    <cellStyle name="Input 2 8 4 2 3 3" xfId="25035" xr:uid="{2B649F3B-2AC9-4C58-806A-FEF543D16243}"/>
    <cellStyle name="Input 2 8 4 2 4" xfId="34041" xr:uid="{DB66EE25-FB8D-4EB3-B9CF-682DB2D37379}"/>
    <cellStyle name="Input 2 8 4 2 4 2" xfId="35659" xr:uid="{8D100C62-1B65-4BC9-AD47-C68DBED28D08}"/>
    <cellStyle name="Input 2 8 4 2 4 3" xfId="36482" xr:uid="{15DA0F0F-BCDC-42F5-8047-F35BDFF83503}"/>
    <cellStyle name="Input 2 8 4 2 5" xfId="34648" xr:uid="{EA0EDC8A-9E06-4D43-B23B-0523299D70AF}"/>
    <cellStyle name="Input 2 8 4 2 5 2" xfId="29568" xr:uid="{4422DFE0-4640-4F11-9243-E0A724A1504D}"/>
    <cellStyle name="Input 2 8 4 2 5 3" xfId="25423" xr:uid="{52FF5EF3-D4E2-45D6-ACDC-CE760B0F2E0C}"/>
    <cellStyle name="Input 2 8 4 2 6" xfId="35083" xr:uid="{F182C1A3-3F71-4C07-9F20-E47CAB1E5DA2}"/>
    <cellStyle name="Input 2 8 4 2 6 2" xfId="30171" xr:uid="{447880BF-688F-4DEC-8380-FAD96BDC6F42}"/>
    <cellStyle name="Input 2 8 4 2 6 3" xfId="26025" xr:uid="{FC0A0820-CA9C-4F0C-AD4C-82D581433D3B}"/>
    <cellStyle name="Input 2 8 4 2 7" xfId="30643" xr:uid="{A6C09CB6-4D44-46AD-87D1-3D6D229542C4}"/>
    <cellStyle name="Input 2 8 4 2 8" xfId="26495" xr:uid="{C82A2730-4E6C-4DDB-8273-0EE7230465CA}"/>
    <cellStyle name="Input 2 8 4 2 9" xfId="22355" xr:uid="{22CA4ECB-DED5-43D3-A258-0CB318DC5C8B}"/>
    <cellStyle name="Input 2 8 4 3" xfId="31417" xr:uid="{8E20DD87-05E9-4518-AA62-9595C1DBCB53}"/>
    <cellStyle name="Input 2 8 4 3 2" xfId="27265" xr:uid="{73A40A2B-942F-4C25-82B1-894AB7A35A6F}"/>
    <cellStyle name="Input 2 8 4 3 3" xfId="23122" xr:uid="{68C09BC3-449A-4E91-946A-A62B3B96596E}"/>
    <cellStyle name="Input 2 8 4 4" xfId="31481" xr:uid="{3146C510-E707-4D70-BB62-01731A13368F}"/>
    <cellStyle name="Input 2 8 4 4 2" xfId="27329" xr:uid="{F1BEF45C-26DC-463C-A4BE-0FD33056B3E9}"/>
    <cellStyle name="Input 2 8 4 4 3" xfId="23186" xr:uid="{C119453B-F4EC-4E24-A442-5B798FA8BFE7}"/>
    <cellStyle name="Input 2 8 4 5" xfId="31341" xr:uid="{3634EF66-01C0-4573-9AD6-AA4B33938C20}"/>
    <cellStyle name="Input 2 8 4 5 2" xfId="27189" xr:uid="{BE84DEAF-5894-4414-8AAC-A354E65BF52F}"/>
    <cellStyle name="Input 2 8 4 5 3" xfId="23046" xr:uid="{F0C81148-01F5-46DD-9E38-18CC653FBD7C}"/>
    <cellStyle name="Input 2 8 4 6" xfId="31221" xr:uid="{79D70C55-EA1F-4596-9C92-EF652E0FFD05}"/>
    <cellStyle name="Input 2 8 4 6 2" xfId="27069" xr:uid="{61B7B4C1-1283-4C63-8EAB-0C5E819FAA56}"/>
    <cellStyle name="Input 2 8 4 6 3" xfId="22926" xr:uid="{3F3AF921-36D8-422A-BC8F-2C624C876CD0}"/>
    <cellStyle name="Input 2 8 4 7" xfId="31489" xr:uid="{ECF36CC2-0C6F-4292-B6AE-97A9479AFF65}"/>
    <cellStyle name="Input 2 8 4 7 2" xfId="27337" xr:uid="{C673D38A-B1F6-45EC-A02C-E65FAFEC15D5}"/>
    <cellStyle name="Input 2 8 4 7 3" xfId="23194" xr:uid="{2A5E9098-1FD8-4BFB-97F5-37D66376565F}"/>
    <cellStyle name="Input 2 8 4 8" xfId="21779" xr:uid="{243CDB64-9602-4500-8D46-7B2BC40FC6F9}"/>
    <cellStyle name="Input 2 8 4 9" xfId="21658" xr:uid="{B133BB89-E354-45A3-BCD9-A409FF27832B}"/>
    <cellStyle name="Input 2 8 5" xfId="9406" xr:uid="{00000000-0005-0000-0000-00005B250000}"/>
    <cellStyle name="Input 2 8 5 10" xfId="21575" xr:uid="{C6BC4084-1E65-4736-8F2C-7ADC3C12521E}"/>
    <cellStyle name="Input 2 8 5 2" xfId="21241" xr:uid="{00000000-0005-0000-0000-00005C250000}"/>
    <cellStyle name="Input 2 8 5 2 2" xfId="32603" xr:uid="{27D225D3-6549-4336-84DB-4F8500AC1951}"/>
    <cellStyle name="Input 2 8 5 2 2 2" xfId="28451" xr:uid="{E086A46B-B5C6-4C39-97EE-65146B6F533C}"/>
    <cellStyle name="Input 2 8 5 2 2 3" xfId="24308" xr:uid="{52CE7570-235F-4BC4-8961-5496F9C5D833}"/>
    <cellStyle name="Input 2 8 5 2 3" xfId="33333" xr:uid="{920CFA76-0F38-4CF5-83F7-9D5BD68D0DBB}"/>
    <cellStyle name="Input 2 8 5 2 3 2" xfId="29178" xr:uid="{8933D17F-1B53-42B8-A13F-8354F1E67A5D}"/>
    <cellStyle name="Input 2 8 5 2 3 3" xfId="25034" xr:uid="{1F949130-942A-454A-B714-2D840465E411}"/>
    <cellStyle name="Input 2 8 5 2 4" xfId="34040" xr:uid="{AD01AF11-70A1-4555-BDC2-B5634E8CC6CB}"/>
    <cellStyle name="Input 2 8 5 2 4 2" xfId="35482" xr:uid="{40C80000-BC3F-4B94-BB02-C00007FBA956}"/>
    <cellStyle name="Input 2 8 5 2 4 3" xfId="36827" xr:uid="{118C18D5-7C67-4A19-B697-E3B9E6172DD4}"/>
    <cellStyle name="Input 2 8 5 2 5" xfId="34647" xr:uid="{18CA4250-4707-4192-8E61-50D962D416A9}"/>
    <cellStyle name="Input 2 8 5 2 5 2" xfId="29567" xr:uid="{E956260F-8F67-4670-970D-BA53B6C84F1A}"/>
    <cellStyle name="Input 2 8 5 2 5 3" xfId="25422" xr:uid="{EC2F72D0-78C8-40EC-86F0-B13E9D8A6915}"/>
    <cellStyle name="Input 2 8 5 2 6" xfId="35082" xr:uid="{9CFF7C6A-2D61-4BD6-90F0-639F7674A717}"/>
    <cellStyle name="Input 2 8 5 2 6 2" xfId="30170" xr:uid="{7C987916-BCED-4D75-A6B4-02BFC285DB8E}"/>
    <cellStyle name="Input 2 8 5 2 6 3" xfId="26024" xr:uid="{6046D99C-2DCA-42AC-9EAC-6607E4B84DD9}"/>
    <cellStyle name="Input 2 8 5 2 7" xfId="30642" xr:uid="{F3D16D0B-B04C-484E-90F0-933D1C510935}"/>
    <cellStyle name="Input 2 8 5 2 8" xfId="26494" xr:uid="{09D5909E-5AD2-4060-B800-172AA1A3BA34}"/>
    <cellStyle name="Input 2 8 5 2 9" xfId="22354" xr:uid="{8A97DAA4-AB0E-42F9-BD9A-F1E6477B6ACE}"/>
    <cellStyle name="Input 2 8 5 3" xfId="31418" xr:uid="{0DC56D7B-B540-4DE6-B894-27A2A88E4143}"/>
    <cellStyle name="Input 2 8 5 3 2" xfId="27266" xr:uid="{1DC7B286-F21B-4EA4-8C96-96CAF85AFCC4}"/>
    <cellStyle name="Input 2 8 5 3 3" xfId="23123" xr:uid="{0AE2C8AB-E0BB-47A2-B1BB-D836D677673D}"/>
    <cellStyle name="Input 2 8 5 4" xfId="31480" xr:uid="{BB98D1D9-9F07-4C07-A6BE-6E1D0AD0318F}"/>
    <cellStyle name="Input 2 8 5 4 2" xfId="27328" xr:uid="{0DDB597D-928A-4E7B-997B-78041DD82ED7}"/>
    <cellStyle name="Input 2 8 5 4 3" xfId="23185" xr:uid="{1AA57EAD-2441-4995-B32A-1F627D0C46EC}"/>
    <cellStyle name="Input 2 8 5 5" xfId="30819" xr:uid="{C6AAF732-6608-427E-A1D6-CDE072C1D026}"/>
    <cellStyle name="Input 2 8 5 5 2" xfId="26670" xr:uid="{C83DDCB2-C638-4A39-B6EC-081C1AED1753}"/>
    <cellStyle name="Input 2 8 5 5 3" xfId="22527" xr:uid="{41AF4ED5-D298-432A-B3B1-A8EA99CD5692}"/>
    <cellStyle name="Input 2 8 5 6" xfId="31222" xr:uid="{61963AEE-C903-40C5-8539-C57F68DF0F2D}"/>
    <cellStyle name="Input 2 8 5 6 2" xfId="27070" xr:uid="{0C6802AB-DC36-4B80-81EA-BD7DE5BEB532}"/>
    <cellStyle name="Input 2 8 5 6 3" xfId="22927" xr:uid="{0CACCE67-B2E5-4D82-ABC3-2169ED919B01}"/>
    <cellStyle name="Input 2 8 5 7" xfId="31484" xr:uid="{CAA9865A-2077-4E23-9808-D9DCD2525908}"/>
    <cellStyle name="Input 2 8 5 7 2" xfId="27332" xr:uid="{6D100986-889F-413B-8F3D-E3895B623ABC}"/>
    <cellStyle name="Input 2 8 5 7 3" xfId="23189" xr:uid="{F1987A56-1A2B-4E1C-8CA2-31F68E9B33F4}"/>
    <cellStyle name="Input 2 8 5 8" xfId="21780" xr:uid="{EC2D170C-448A-4E03-A0AE-151463605F1E}"/>
    <cellStyle name="Input 2 8 5 9" xfId="21659" xr:uid="{2EA38248-C2CA-4EF6-9891-FE57EC981083}"/>
    <cellStyle name="Input 2 9" xfId="9407" xr:uid="{00000000-0005-0000-0000-00005D250000}"/>
    <cellStyle name="Input 2 9 2" xfId="9408" xr:uid="{00000000-0005-0000-0000-00005E250000}"/>
    <cellStyle name="Input 2 9 2 10" xfId="21576" xr:uid="{203A5D14-3FB0-4B23-B4A1-CE6CEAF8C051}"/>
    <cellStyle name="Input 2 9 2 2" xfId="21240" xr:uid="{00000000-0005-0000-0000-00005F250000}"/>
    <cellStyle name="Input 2 9 2 2 2" xfId="32602" xr:uid="{98EE4DEE-3C6E-4626-9A67-5E5BAFAE84FE}"/>
    <cellStyle name="Input 2 9 2 2 2 2" xfId="28450" xr:uid="{7C98AB5B-C0A7-4D0C-A08C-6B8ABCAE5930}"/>
    <cellStyle name="Input 2 9 2 2 2 3" xfId="24307" xr:uid="{28E34157-D26D-4538-94E2-82CAD77C6A0F}"/>
    <cellStyle name="Input 2 9 2 2 3" xfId="33332" xr:uid="{A61B6C05-DBF4-4884-933C-11A9DDDCE5B0}"/>
    <cellStyle name="Input 2 9 2 2 3 2" xfId="29177" xr:uid="{083B7B31-6E25-4079-934A-87288EB77EF5}"/>
    <cellStyle name="Input 2 9 2 2 3 3" xfId="25033" xr:uid="{9C799AC8-E11E-4822-BDC9-F46CB07F6D34}"/>
    <cellStyle name="Input 2 9 2 2 4" xfId="34039" xr:uid="{B08449A2-E5E1-4713-916E-81B75A70BC72}"/>
    <cellStyle name="Input 2 9 2 2 4 2" xfId="35398" xr:uid="{1E1DD695-83C0-4EFB-818E-2F2619712EBE}"/>
    <cellStyle name="Input 2 9 2 2 4 3" xfId="25219" xr:uid="{D13A5BF2-C6F5-49A0-8A2D-0FDA165DE902}"/>
    <cellStyle name="Input 2 9 2 2 5" xfId="34646" xr:uid="{55FE84C4-E889-455E-B4F2-E6D0B60394BD}"/>
    <cellStyle name="Input 2 9 2 2 5 2" xfId="29566" xr:uid="{9ECA2955-C4B1-49D0-B1E1-D57B2DED4913}"/>
    <cellStyle name="Input 2 9 2 2 5 3" xfId="25421" xr:uid="{B6ECC2AB-1445-43B1-B5CF-41B0B5E5999E}"/>
    <cellStyle name="Input 2 9 2 2 6" xfId="35081" xr:uid="{B93D1C0C-AAFA-4BCA-BA3A-C6702F601A71}"/>
    <cellStyle name="Input 2 9 2 2 6 2" xfId="30169" xr:uid="{9C8FB8F2-980D-4AD6-A322-32548E9412FE}"/>
    <cellStyle name="Input 2 9 2 2 6 3" xfId="26023" xr:uid="{0095F82D-1DCD-4CE7-8BAC-148D8FC24BCE}"/>
    <cellStyle name="Input 2 9 2 2 7" xfId="30641" xr:uid="{BEFDB18B-840F-4249-AFB4-009FB639E80C}"/>
    <cellStyle name="Input 2 9 2 2 8" xfId="26493" xr:uid="{CFCAB2EF-FD48-450E-A167-CDC145E5E99C}"/>
    <cellStyle name="Input 2 9 2 2 9" xfId="22353" xr:uid="{552499E1-44A5-40F6-BDE3-7FE7C191C2BE}"/>
    <cellStyle name="Input 2 9 2 3" xfId="31420" xr:uid="{8389B48F-CD4D-4D86-AE02-70AD6B459A02}"/>
    <cellStyle name="Input 2 9 2 3 2" xfId="27268" xr:uid="{45E12EA9-16FF-4D83-9238-2005E1E10698}"/>
    <cellStyle name="Input 2 9 2 3 3" xfId="23125" xr:uid="{81403FE6-8646-4B42-90FA-AF7DA2F0F9E4}"/>
    <cellStyle name="Input 2 9 2 4" xfId="31479" xr:uid="{5055A97A-7180-486A-95CE-BAC7A3D3997E}"/>
    <cellStyle name="Input 2 9 2 4 2" xfId="27327" xr:uid="{6745693E-5619-4FC4-BF3B-BDFC3D3958E8}"/>
    <cellStyle name="Input 2 9 2 4 3" xfId="23184" xr:uid="{6A727B5A-3162-4411-B8A4-D08AE0339F42}"/>
    <cellStyle name="Input 2 9 2 5" xfId="31342" xr:uid="{DB2EA256-2D72-4FEE-951F-E4C592650E9C}"/>
    <cellStyle name="Input 2 9 2 5 2" xfId="27190" xr:uid="{6CDA0FF5-0933-459C-BD4B-8B69357CFDB4}"/>
    <cellStyle name="Input 2 9 2 5 3" xfId="23047" xr:uid="{E189C5EB-D454-4349-8277-FAC5DDB71CB2}"/>
    <cellStyle name="Input 2 9 2 6" xfId="31223" xr:uid="{16112BCF-AB4D-4F25-A05A-B498C5F346A3}"/>
    <cellStyle name="Input 2 9 2 6 2" xfId="27071" xr:uid="{63D05B41-A156-4ED7-8848-F953FD22D73F}"/>
    <cellStyle name="Input 2 9 2 6 3" xfId="22928" xr:uid="{6A722133-427C-4E71-9B51-7867A97DB89E}"/>
    <cellStyle name="Input 2 9 2 7" xfId="31461" xr:uid="{73750076-4310-4F5A-93D2-375B40400B31}"/>
    <cellStyle name="Input 2 9 2 7 2" xfId="27309" xr:uid="{BDF7B441-FD21-4395-916B-7CD0D6B79B74}"/>
    <cellStyle name="Input 2 9 2 7 3" xfId="23166" xr:uid="{95C5D6E6-E938-47C6-AE32-4D8D36206F0A}"/>
    <cellStyle name="Input 2 9 2 8" xfId="21781" xr:uid="{9148D64D-C784-4FC9-BA87-9A9DA9B5E671}"/>
    <cellStyle name="Input 2 9 2 9" xfId="21660" xr:uid="{90D2BFEF-809C-4BB5-9A35-FA9F6601AE44}"/>
    <cellStyle name="Input 2 9 3" xfId="9409" xr:uid="{00000000-0005-0000-0000-000060250000}"/>
    <cellStyle name="Input 2 9 3 10" xfId="21577" xr:uid="{895DA42E-3B06-4E9C-A18E-FFF8268F0D08}"/>
    <cellStyle name="Input 2 9 3 2" xfId="21239" xr:uid="{00000000-0005-0000-0000-000061250000}"/>
    <cellStyle name="Input 2 9 3 2 2" xfId="32601" xr:uid="{A7138C76-9EAD-4BCE-95AE-FA50CFA8D382}"/>
    <cellStyle name="Input 2 9 3 2 2 2" xfId="28449" xr:uid="{732F9180-8D28-417B-BB51-D4BDDB9D9B0A}"/>
    <cellStyle name="Input 2 9 3 2 2 3" xfId="24306" xr:uid="{31E270E6-6B46-470A-9CE4-AED2EB2CD3C3}"/>
    <cellStyle name="Input 2 9 3 2 3" xfId="33331" xr:uid="{6B62CA30-34CE-4FD1-8D2A-EE7B0AE6524B}"/>
    <cellStyle name="Input 2 9 3 2 3 2" xfId="29176" xr:uid="{B4B53E24-BE81-4BB4-A4A3-105DD7D7E74B}"/>
    <cellStyle name="Input 2 9 3 2 3 3" xfId="25032" xr:uid="{136869C1-F7DE-4A30-AECC-0589EBB6B3B5}"/>
    <cellStyle name="Input 2 9 3 2 4" xfId="34038" xr:uid="{4461922D-683D-4B14-B48C-2DF90811F0AB}"/>
    <cellStyle name="Input 2 9 3 2 4 2" xfId="35743" xr:uid="{B20558B0-5C05-4A9B-8F46-DF7F3727E858}"/>
    <cellStyle name="Input 2 9 3 2 4 3" xfId="36408" xr:uid="{F7378712-98A2-43C2-BBC4-5116363F9C7A}"/>
    <cellStyle name="Input 2 9 3 2 5" xfId="34645" xr:uid="{506D10C9-6C5D-4ED5-896A-691514D9A4BC}"/>
    <cellStyle name="Input 2 9 3 2 5 2" xfId="29565" xr:uid="{6F600722-93BE-42AE-B331-B9E0A606C1D7}"/>
    <cellStyle name="Input 2 9 3 2 5 3" xfId="25420" xr:uid="{34FEF39C-606F-4055-BC7C-63971250F2A8}"/>
    <cellStyle name="Input 2 9 3 2 6" xfId="35080" xr:uid="{D29D2AA9-0841-4BAB-837C-096235994B40}"/>
    <cellStyle name="Input 2 9 3 2 6 2" xfId="30168" xr:uid="{555F83F9-61C3-44D0-9AA9-CE16EE6CDB32}"/>
    <cellStyle name="Input 2 9 3 2 6 3" xfId="26022" xr:uid="{12E3672B-1B77-4A21-BFE9-9B5D4C333881}"/>
    <cellStyle name="Input 2 9 3 2 7" xfId="30640" xr:uid="{F646714B-DEB2-49E7-98FD-395FE7764A9D}"/>
    <cellStyle name="Input 2 9 3 2 8" xfId="26492" xr:uid="{20FA1CA4-CE42-490C-9F8D-F4A4A12AD82D}"/>
    <cellStyle name="Input 2 9 3 2 9" xfId="22352" xr:uid="{654239D7-E6E8-4BC3-B0B7-53CE2404F2AC}"/>
    <cellStyle name="Input 2 9 3 3" xfId="31421" xr:uid="{9740E6A6-D16F-4442-BB34-CB995A2F9D3F}"/>
    <cellStyle name="Input 2 9 3 3 2" xfId="27269" xr:uid="{EF83B147-2FB9-42BD-80D2-28D55B2361EA}"/>
    <cellStyle name="Input 2 9 3 3 3" xfId="23126" xr:uid="{A58C1FBF-7D44-4E7E-BC45-04209F1F8E13}"/>
    <cellStyle name="Input 2 9 3 4" xfId="31478" xr:uid="{33B26051-5043-4A48-9C7D-6AD75647F815}"/>
    <cellStyle name="Input 2 9 3 4 2" xfId="27326" xr:uid="{F4633335-4B66-4514-A84D-751CCA8C5BDE}"/>
    <cellStyle name="Input 2 9 3 4 3" xfId="23183" xr:uid="{D6D225F5-AEB6-4D4D-B2F5-5341DD511465}"/>
    <cellStyle name="Input 2 9 3 5" xfId="31343" xr:uid="{2661743D-578B-4F30-A67F-35FEC7D808EB}"/>
    <cellStyle name="Input 2 9 3 5 2" xfId="27191" xr:uid="{62E8CB45-6BC7-4DD0-8A5A-1A3250F7BC60}"/>
    <cellStyle name="Input 2 9 3 5 3" xfId="23048" xr:uid="{A4555B1B-C16A-4435-8BBA-97FC563A894A}"/>
    <cellStyle name="Input 2 9 3 6" xfId="31224" xr:uid="{629B7B97-5E1D-4C16-9942-EE5062257FDB}"/>
    <cellStyle name="Input 2 9 3 6 2" xfId="27072" xr:uid="{FCA7F452-A091-4E0C-8056-6A213E1B1D4D}"/>
    <cellStyle name="Input 2 9 3 6 3" xfId="22929" xr:uid="{C63BBC11-0056-484D-82C5-55277B90A497}"/>
    <cellStyle name="Input 2 9 3 7" xfId="31460" xr:uid="{B9104AFE-6C69-48D0-A9FC-2E97197D7538}"/>
    <cellStyle name="Input 2 9 3 7 2" xfId="27308" xr:uid="{DAF18071-283C-4E7D-9B8B-193D64E078B9}"/>
    <cellStyle name="Input 2 9 3 7 3" xfId="23165" xr:uid="{3DE12D44-9DA2-433B-ADA0-15E8BC88963C}"/>
    <cellStyle name="Input 2 9 3 8" xfId="21782" xr:uid="{F69E7410-A783-43B8-8E2A-BBF7C034C62C}"/>
    <cellStyle name="Input 2 9 3 9" xfId="21661" xr:uid="{0FDFA1D2-07EE-4CB4-B8B0-7F9A682D4B99}"/>
    <cellStyle name="Input 2 9 4" xfId="9410" xr:uid="{00000000-0005-0000-0000-000062250000}"/>
    <cellStyle name="Input 2 9 4 10" xfId="21578" xr:uid="{33494C50-398B-43D8-91E9-738E9F050EE8}"/>
    <cellStyle name="Input 2 9 4 2" xfId="21238" xr:uid="{00000000-0005-0000-0000-000063250000}"/>
    <cellStyle name="Input 2 9 4 2 2" xfId="32600" xr:uid="{8BA4C141-D86F-47FB-88C4-607CA5EEE304}"/>
    <cellStyle name="Input 2 9 4 2 2 2" xfId="28448" xr:uid="{5F6B8C23-FD18-4DB3-BE5D-83B64BFBCA25}"/>
    <cellStyle name="Input 2 9 4 2 2 3" xfId="24305" xr:uid="{299DF461-C038-4558-A174-D68683A91447}"/>
    <cellStyle name="Input 2 9 4 2 3" xfId="33330" xr:uid="{84FEEA65-844E-4475-9544-89777C1A4B60}"/>
    <cellStyle name="Input 2 9 4 2 3 2" xfId="29175" xr:uid="{FBD25285-B353-4E2D-BFAF-243B01A121BE}"/>
    <cellStyle name="Input 2 9 4 2 3 3" xfId="25031" xr:uid="{142DFF59-6716-4608-A846-BE987D5A15A1}"/>
    <cellStyle name="Input 2 9 4 2 4" xfId="34037" xr:uid="{7ABC5CF8-1E91-45A6-9C3A-740D0BDD7FE6}"/>
    <cellStyle name="Input 2 9 4 2 4 2" xfId="29362" xr:uid="{7BAC9CAB-0FB4-4E22-AE29-34E950FA34D3}"/>
    <cellStyle name="Input 2 9 4 2 4 3" xfId="36927" xr:uid="{B9FF2E78-5D9C-495B-90B6-73FCD18B79F4}"/>
    <cellStyle name="Input 2 9 4 2 5" xfId="34644" xr:uid="{882DDCB6-3342-4911-9243-AB3D247E7E65}"/>
    <cellStyle name="Input 2 9 4 2 5 2" xfId="29564" xr:uid="{9BFE2D56-0B6A-454C-B3FA-9021BBF39C02}"/>
    <cellStyle name="Input 2 9 4 2 5 3" xfId="25419" xr:uid="{2647786B-DCDC-4013-A90B-B2C330748A93}"/>
    <cellStyle name="Input 2 9 4 2 6" xfId="35079" xr:uid="{5DD7D7E9-5A28-4979-8077-E1A2D40D6333}"/>
    <cellStyle name="Input 2 9 4 2 6 2" xfId="30167" xr:uid="{B9738153-5090-4000-994C-367B615ADDB9}"/>
    <cellStyle name="Input 2 9 4 2 6 3" xfId="26021" xr:uid="{63156EB6-4C18-4DAB-B0E0-1E860858D6F7}"/>
    <cellStyle name="Input 2 9 4 2 7" xfId="30639" xr:uid="{F81FC31E-A4AD-4608-BDA6-662AA355700A}"/>
    <cellStyle name="Input 2 9 4 2 8" xfId="26491" xr:uid="{91E01CE7-C8FF-4D75-A201-071AF88F1C9B}"/>
    <cellStyle name="Input 2 9 4 2 9" xfId="22351" xr:uid="{E58A7D12-EB20-48F1-8D0D-E4D9C11541BE}"/>
    <cellStyle name="Input 2 9 4 3" xfId="31422" xr:uid="{69AD44FF-4C45-4B48-B396-529D2764C7C3}"/>
    <cellStyle name="Input 2 9 4 3 2" xfId="27270" xr:uid="{1A1073B6-C6CF-4B63-9E7A-30B91D681C1A}"/>
    <cellStyle name="Input 2 9 4 3 3" xfId="23127" xr:uid="{A16F4813-87AF-464D-9615-E4CAF355C718}"/>
    <cellStyle name="Input 2 9 4 4" xfId="31477" xr:uid="{4D17EADE-4990-4ED7-809D-A12BDC2A0CAD}"/>
    <cellStyle name="Input 2 9 4 4 2" xfId="27325" xr:uid="{45D08DA6-882A-4805-9E22-B3EB43A0F16A}"/>
    <cellStyle name="Input 2 9 4 4 3" xfId="23182" xr:uid="{001838D4-7A56-4350-B57B-C8CE444685BA}"/>
    <cellStyle name="Input 2 9 4 5" xfId="31344" xr:uid="{EE8C9080-6CF3-41D6-9A7D-AB36BAE59F09}"/>
    <cellStyle name="Input 2 9 4 5 2" xfId="27192" xr:uid="{194AE793-108C-4CF8-B096-153C43FF34B7}"/>
    <cellStyle name="Input 2 9 4 5 3" xfId="23049" xr:uid="{776FFEA8-694E-4201-A674-723CF962A801}"/>
    <cellStyle name="Input 2 9 4 6" xfId="31225" xr:uid="{ED2B2357-76F1-44AC-8321-B9D44F9A0203}"/>
    <cellStyle name="Input 2 9 4 6 2" xfId="27073" xr:uid="{6DCAF4B8-3727-4453-8AC0-0DE18095E0D8}"/>
    <cellStyle name="Input 2 9 4 6 3" xfId="22930" xr:uid="{D1406AED-0E32-44A9-9A35-8D7E5CE32335}"/>
    <cellStyle name="Input 2 9 4 7" xfId="31459" xr:uid="{6527224B-938D-41DF-B852-68D0F8A77798}"/>
    <cellStyle name="Input 2 9 4 7 2" xfId="27307" xr:uid="{93F1775E-F93D-498D-B36A-F2A8F0B233A4}"/>
    <cellStyle name="Input 2 9 4 7 3" xfId="23164" xr:uid="{364BCDA9-B014-4D35-823D-5897A3C3034D}"/>
    <cellStyle name="Input 2 9 4 8" xfId="21783" xr:uid="{9786C83E-439E-4F3B-A8C5-1210054588CF}"/>
    <cellStyle name="Input 2 9 4 9" xfId="21662" xr:uid="{38115C8F-9989-4D90-8EB0-CB11D634361C}"/>
    <cellStyle name="Input 2 9 5" xfId="9411" xr:uid="{00000000-0005-0000-0000-000064250000}"/>
    <cellStyle name="Input 2 9 5 10" xfId="21579" xr:uid="{429BA188-20A8-4023-B507-FABB8C59D8CA}"/>
    <cellStyle name="Input 2 9 5 2" xfId="21237" xr:uid="{00000000-0005-0000-0000-000065250000}"/>
    <cellStyle name="Input 2 9 5 2 2" xfId="32599" xr:uid="{80F2976B-7A41-4D92-AE0B-672F27BA5F38}"/>
    <cellStyle name="Input 2 9 5 2 2 2" xfId="28447" xr:uid="{871B6B20-4A6C-44B6-8945-0A9CEBF333FD}"/>
    <cellStyle name="Input 2 9 5 2 2 3" xfId="24304" xr:uid="{45E99A21-B710-4ABB-94E1-59BED64D5025}"/>
    <cellStyle name="Input 2 9 5 2 3" xfId="33329" xr:uid="{0405C030-90BF-4846-8745-9D476DB7F607}"/>
    <cellStyle name="Input 2 9 5 2 3 2" xfId="29174" xr:uid="{3518967C-D35B-4A10-B912-8ADDFDBD1756}"/>
    <cellStyle name="Input 2 9 5 2 3 3" xfId="25030" xr:uid="{A9EAFAF6-4F43-4CF2-8A4D-9EB8E7A63D19}"/>
    <cellStyle name="Input 2 9 5 2 4" xfId="34036" xr:uid="{C14671F0-9F7A-418F-9D2B-907657114155}"/>
    <cellStyle name="Input 2 9 5 2 4 2" xfId="35324" xr:uid="{64444D2B-DCAA-4CC4-8433-EAB5584D9ACF}"/>
    <cellStyle name="Input 2 9 5 2 4 3" xfId="37025" xr:uid="{ED8414CB-2C39-46CC-9D4C-13A695A648B8}"/>
    <cellStyle name="Input 2 9 5 2 5" xfId="34643" xr:uid="{02E86AD5-0EC9-4D61-9253-B90305ABACBC}"/>
    <cellStyle name="Input 2 9 5 2 5 2" xfId="29563" xr:uid="{C976B481-CD39-4E3D-8C46-4EE11A14EE99}"/>
    <cellStyle name="Input 2 9 5 2 5 3" xfId="25418" xr:uid="{FA593848-6148-44D1-8C72-39B570B0F463}"/>
    <cellStyle name="Input 2 9 5 2 6" xfId="35078" xr:uid="{0701DADF-9D43-4C1F-A3DB-AEBC72C2ABB4}"/>
    <cellStyle name="Input 2 9 5 2 6 2" xfId="30166" xr:uid="{6E5B7573-54D1-40DC-975F-7A5C82EADB03}"/>
    <cellStyle name="Input 2 9 5 2 6 3" xfId="26020" xr:uid="{4A2F55AF-CEBB-487F-AF3B-29B373686261}"/>
    <cellStyle name="Input 2 9 5 2 7" xfId="30638" xr:uid="{E8B2CC11-921B-442B-92B6-E9F8E33D6B38}"/>
    <cellStyle name="Input 2 9 5 2 8" xfId="26490" xr:uid="{9AF1132C-2CB8-405B-8032-8A7D4791EFF3}"/>
    <cellStyle name="Input 2 9 5 2 9" xfId="22350" xr:uid="{2684D099-2408-49F5-A0A6-EF70EBCE55D7}"/>
    <cellStyle name="Input 2 9 5 3" xfId="31423" xr:uid="{96DD137A-A40F-406A-8F72-7F6602AB62EB}"/>
    <cellStyle name="Input 2 9 5 3 2" xfId="27271" xr:uid="{F7F4433A-4022-426B-B763-F09D0AFAD815}"/>
    <cellStyle name="Input 2 9 5 3 3" xfId="23128" xr:uid="{AB8595EB-34AC-4BFA-8EBD-D6A0372E8329}"/>
    <cellStyle name="Input 2 9 5 4" xfId="31476" xr:uid="{015D9BF9-187F-4F6A-9B60-6040E64D8A83}"/>
    <cellStyle name="Input 2 9 5 4 2" xfId="27324" xr:uid="{1582A3F8-C2AD-4DA0-8B66-6632C32D9C90}"/>
    <cellStyle name="Input 2 9 5 4 3" xfId="23181" xr:uid="{E3E6EB48-6C7F-4A2B-85C9-E597FB36ABB5}"/>
    <cellStyle name="Input 2 9 5 5" xfId="31346" xr:uid="{45B76999-CB47-42E9-B65A-E9E90B532399}"/>
    <cellStyle name="Input 2 9 5 5 2" xfId="27194" xr:uid="{900D2D1E-DF34-4DA7-AF6C-55F508D7B15F}"/>
    <cellStyle name="Input 2 9 5 5 3" xfId="23051" xr:uid="{9971E414-225C-40AC-B1D1-8EAAF345F0DB}"/>
    <cellStyle name="Input 2 9 5 6" xfId="31226" xr:uid="{062B2AE1-6B1F-4A67-B9AA-9E31A0352DD1}"/>
    <cellStyle name="Input 2 9 5 6 2" xfId="27074" xr:uid="{A78477E7-2ECF-4928-9CC5-80FF187B0B34}"/>
    <cellStyle name="Input 2 9 5 6 3" xfId="22931" xr:uid="{C9153D8F-C89A-4E29-9BDE-964DDBFDCCE4}"/>
    <cellStyle name="Input 2 9 5 7" xfId="31458" xr:uid="{C061FE0A-925F-4E1B-8D48-25C058551D5B}"/>
    <cellStyle name="Input 2 9 5 7 2" xfId="27306" xr:uid="{3AB249F1-C759-4C95-BD6F-A8341A154EAA}"/>
    <cellStyle name="Input 2 9 5 7 3" xfId="23163" xr:uid="{27251F5F-2A69-41B9-833C-891C1BD8B3DC}"/>
    <cellStyle name="Input 2 9 5 8" xfId="21784" xr:uid="{DB9192FD-A4F5-4055-9C4A-E36138E7B331}"/>
    <cellStyle name="Input 2 9 5 9" xfId="21663" xr:uid="{9A9A6FC4-8BDC-4011-A289-222F320BF950}"/>
    <cellStyle name="Input 3" xfId="9412" xr:uid="{00000000-0005-0000-0000-000066250000}"/>
    <cellStyle name="Input 3 10" xfId="21785" xr:uid="{B6A5EFBB-319F-461E-B121-7C713FCF359C}"/>
    <cellStyle name="Input 3 11" xfId="21664" xr:uid="{3F0F768D-3B4F-4C85-9993-4C785727D8D7}"/>
    <cellStyle name="Input 3 12" xfId="21580" xr:uid="{D9106274-5E44-43E4-86C3-B2D78B58584A}"/>
    <cellStyle name="Input 3 2" xfId="9413" xr:uid="{00000000-0005-0000-0000-000067250000}"/>
    <cellStyle name="Input 3 2 10" xfId="21581" xr:uid="{ED99A7CC-EDD9-49C0-844B-2D564C312C61}"/>
    <cellStyle name="Input 3 2 2" xfId="21235" xr:uid="{00000000-0005-0000-0000-000068250000}"/>
    <cellStyle name="Input 3 2 2 2" xfId="32597" xr:uid="{9F83CA41-FDEE-4DB8-AB8A-0C141474E6B2}"/>
    <cellStyle name="Input 3 2 2 2 2" xfId="28445" xr:uid="{DFA5449B-D157-4009-A832-7BABDAA6FF65}"/>
    <cellStyle name="Input 3 2 2 2 3" xfId="24302" xr:uid="{614911A9-E8D0-4649-BAEA-CFBFF88FE677}"/>
    <cellStyle name="Input 3 2 2 3" xfId="33327" xr:uid="{BE0385B6-3564-4776-B732-DA713534C5B9}"/>
    <cellStyle name="Input 3 2 2 3 2" xfId="29172" xr:uid="{2E69AFDF-922E-439C-9296-CE7D29D62743}"/>
    <cellStyle name="Input 3 2 2 3 3" xfId="25028" xr:uid="{A0439DF2-340D-453D-89FD-AF465F1B2DAC}"/>
    <cellStyle name="Input 3 2 2 4" xfId="34034" xr:uid="{8111B43E-CC90-4B2E-8DB1-CFEFE421D2E7}"/>
    <cellStyle name="Input 3 2 2 4 2" xfId="35942" xr:uid="{AEB0E02B-B42E-4457-9A53-43F4B1C19BD3}"/>
    <cellStyle name="Input 3 2 2 4 3" xfId="37226" xr:uid="{BBCFE897-2C44-49EE-88FD-B53A858C4F4B}"/>
    <cellStyle name="Input 3 2 2 5" xfId="34641" xr:uid="{E00A5684-FBCB-4CB9-9861-AABDE5D75C09}"/>
    <cellStyle name="Input 3 2 2 5 2" xfId="29561" xr:uid="{998765E3-2C62-41A0-AA61-C54915A4D599}"/>
    <cellStyle name="Input 3 2 2 5 3" xfId="25416" xr:uid="{9DC4B32C-7CC1-4766-9F8C-749997B9AD41}"/>
    <cellStyle name="Input 3 2 2 6" xfId="35076" xr:uid="{34BB8064-036C-4F9A-AC0C-AA9E54B92883}"/>
    <cellStyle name="Input 3 2 2 6 2" xfId="30164" xr:uid="{DE40D80C-E227-4616-8F02-FBB4BF19C70C}"/>
    <cellStyle name="Input 3 2 2 6 3" xfId="26018" xr:uid="{A4D7D1C7-FE61-440E-8FD9-87518C880781}"/>
    <cellStyle name="Input 3 2 2 7" xfId="30636" xr:uid="{C44EA35A-C489-42E1-A994-E7D77927CAFB}"/>
    <cellStyle name="Input 3 2 2 8" xfId="26488" xr:uid="{5147911A-C655-4625-B6BD-730235BABA93}"/>
    <cellStyle name="Input 3 2 2 9" xfId="22348" xr:uid="{BE7F6D17-B24A-43CD-876E-247A3EF892AF}"/>
    <cellStyle name="Input 3 2 3" xfId="31425" xr:uid="{949C9EA9-4212-4BAB-84D5-CE2F7D95B097}"/>
    <cellStyle name="Input 3 2 3 2" xfId="27273" xr:uid="{7894D3CB-10EA-4AF8-8B7C-46513E1F5160}"/>
    <cellStyle name="Input 3 2 3 3" xfId="23130" xr:uid="{C868D078-8BDD-4686-B6B3-BB701189A3AA}"/>
    <cellStyle name="Input 3 2 4" xfId="31474" xr:uid="{05C3B4D6-1587-41E6-9BAC-A697191F30B6}"/>
    <cellStyle name="Input 3 2 4 2" xfId="27322" xr:uid="{65077F70-E18B-4452-8B2A-8257CFD4C24A}"/>
    <cellStyle name="Input 3 2 4 3" xfId="23179" xr:uid="{1480A10B-2138-4B0D-A405-E87407A8372F}"/>
    <cellStyle name="Input 3 2 5" xfId="31394" xr:uid="{6B9C0214-4CD1-410F-BDEC-1CF145BDF9D2}"/>
    <cellStyle name="Input 3 2 5 2" xfId="27242" xr:uid="{F7DA89EC-55CD-40B4-8786-B7BF10D54F9C}"/>
    <cellStyle name="Input 3 2 5 3" xfId="23099" xr:uid="{ADCB836C-20F7-4118-96CC-D01AC034EE75}"/>
    <cellStyle name="Input 3 2 6" xfId="31228" xr:uid="{846DF630-4D9B-4941-9448-E1D27EE74BFA}"/>
    <cellStyle name="Input 3 2 6 2" xfId="27076" xr:uid="{42936479-D7B5-4292-9456-3A6EC7968606}"/>
    <cellStyle name="Input 3 2 6 3" xfId="22933" xr:uid="{583FB410-E8FE-481F-A562-B1B093B4A5BE}"/>
    <cellStyle name="Input 3 2 7" xfId="31456" xr:uid="{A70B0A7C-0780-4D72-93B2-1D11E9E228A5}"/>
    <cellStyle name="Input 3 2 7 2" xfId="27304" xr:uid="{C9B4157E-7256-4493-A547-5A0F15B002EA}"/>
    <cellStyle name="Input 3 2 7 3" xfId="23161" xr:uid="{0A105846-F8AE-4EDA-91A1-CE09A3F67082}"/>
    <cellStyle name="Input 3 2 8" xfId="21786" xr:uid="{0613750B-4C5D-4091-B8F3-687AD56BAADC}"/>
    <cellStyle name="Input 3 2 9" xfId="21665" xr:uid="{2155349D-D07F-40D6-9E9F-32A4F2DE6385}"/>
    <cellStyle name="Input 3 3" xfId="9414" xr:uid="{00000000-0005-0000-0000-000069250000}"/>
    <cellStyle name="Input 3 3 10" xfId="21582" xr:uid="{1994651D-E60F-4373-99C3-95C119523169}"/>
    <cellStyle name="Input 3 3 2" xfId="21234" xr:uid="{00000000-0005-0000-0000-00006A250000}"/>
    <cellStyle name="Input 3 3 2 2" xfId="32596" xr:uid="{5A730B5C-584B-4433-8606-A394A172E65E}"/>
    <cellStyle name="Input 3 3 2 2 2" xfId="28444" xr:uid="{7C4A972A-B129-4EF8-9363-34D0A0E33F92}"/>
    <cellStyle name="Input 3 3 2 2 3" xfId="24301" xr:uid="{099E2B3F-EDF3-4837-BDA4-A60F20DD45A3}"/>
    <cellStyle name="Input 3 3 2 3" xfId="33326" xr:uid="{15412E50-0E79-4449-AD9F-2265B4883A84}"/>
    <cellStyle name="Input 3 3 2 3 2" xfId="29171" xr:uid="{611973F9-1F49-4BA5-B7C2-F3B8FD0A7178}"/>
    <cellStyle name="Input 3 3 2 3 3" xfId="25027" xr:uid="{AD32B39E-1D3F-45FD-9D20-416DCF270FCA}"/>
    <cellStyle name="Input 3 3 2 4" xfId="34033" xr:uid="{6D248FB8-B1EB-4294-B97F-781165785CE2}"/>
    <cellStyle name="Input 3 3 2 4 2" xfId="36048" xr:uid="{77BFC051-2CD5-4FB2-BD6D-FC9A2E912144}"/>
    <cellStyle name="Input 3 3 2 4 3" xfId="37318" xr:uid="{A6A9DDC7-4713-49AC-8DD8-6911CBE2F61A}"/>
    <cellStyle name="Input 3 3 2 5" xfId="34640" xr:uid="{66934210-9077-4635-B116-09D0C26CC1FE}"/>
    <cellStyle name="Input 3 3 2 5 2" xfId="29560" xr:uid="{46C24AE2-7897-4F34-8B7C-D1C6C2D01F06}"/>
    <cellStyle name="Input 3 3 2 5 3" xfId="25415" xr:uid="{20B9E2E8-666D-411A-899E-B476704D7C5E}"/>
    <cellStyle name="Input 3 3 2 6" xfId="35075" xr:uid="{ABA1515D-7B22-4D1E-B405-7E43AF819828}"/>
    <cellStyle name="Input 3 3 2 6 2" xfId="30163" xr:uid="{766750C6-0C92-4FFD-BFA6-C104C0995F0D}"/>
    <cellStyle name="Input 3 3 2 6 3" xfId="26017" xr:uid="{286C5D99-E62A-43F1-A008-03B6098D938B}"/>
    <cellStyle name="Input 3 3 2 7" xfId="30635" xr:uid="{6D84EC45-3955-45C6-8129-300670177C19}"/>
    <cellStyle name="Input 3 3 2 8" xfId="26487" xr:uid="{8478CA22-4699-468C-A40E-0147F85215C5}"/>
    <cellStyle name="Input 3 3 2 9" xfId="22347" xr:uid="{D3E6C240-F406-4A7D-9DF9-33196C46EE19}"/>
    <cellStyle name="Input 3 3 3" xfId="31426" xr:uid="{2C500303-207A-41B5-8946-AC533781621D}"/>
    <cellStyle name="Input 3 3 3 2" xfId="27274" xr:uid="{A32CADBE-EECC-4CB1-AA3F-F572A75B3A3E}"/>
    <cellStyle name="Input 3 3 3 3" xfId="23131" xr:uid="{793CBE06-BD2F-4FD6-B3B2-1C3C51B0F9FB}"/>
    <cellStyle name="Input 3 3 4" xfId="31473" xr:uid="{59DE21B6-7CBB-452B-B853-9D4FDC281EB3}"/>
    <cellStyle name="Input 3 3 4 2" xfId="27321" xr:uid="{1CA5DA73-05EE-4AE4-BD55-1730484B8BD6}"/>
    <cellStyle name="Input 3 3 4 3" xfId="23178" xr:uid="{59536936-5D4B-4DC8-9187-1F1832DAC678}"/>
    <cellStyle name="Input 3 3 5" xfId="31399" xr:uid="{B4CC4E84-8F84-4051-A95F-C9C5F9FE0748}"/>
    <cellStyle name="Input 3 3 5 2" xfId="27247" xr:uid="{0DC3BFAB-B76D-4C23-B733-EB119518BC30}"/>
    <cellStyle name="Input 3 3 5 3" xfId="23104" xr:uid="{46C5E7EB-3BCF-460F-AD9D-94F6E087E800}"/>
    <cellStyle name="Input 3 3 6" xfId="31229" xr:uid="{67A0CC36-E9F5-4A0E-9F4B-7DA72E5B766F}"/>
    <cellStyle name="Input 3 3 6 2" xfId="27077" xr:uid="{DF9EC58B-E8B4-4316-83B5-AD81DEDE817D}"/>
    <cellStyle name="Input 3 3 6 3" xfId="22934" xr:uid="{FEFF74FC-E172-492B-A973-409C2DB3D964}"/>
    <cellStyle name="Input 3 3 7" xfId="31455" xr:uid="{8F03399E-26C1-4C45-9DB2-009970372E7D}"/>
    <cellStyle name="Input 3 3 7 2" xfId="27303" xr:uid="{B37D3C60-0DB8-488F-A04A-00520F12E198}"/>
    <cellStyle name="Input 3 3 7 3" xfId="23160" xr:uid="{9BD2A331-0D7E-4FE1-BAB6-9FBCD6CE8512}"/>
    <cellStyle name="Input 3 3 8" xfId="21787" xr:uid="{3B19B97F-E137-4CBA-B46B-5564B624E846}"/>
    <cellStyle name="Input 3 3 9" xfId="21666" xr:uid="{C6AA7CAC-1CBB-48A9-9AD8-8E27185DE913}"/>
    <cellStyle name="Input 3 4" xfId="21236" xr:uid="{00000000-0005-0000-0000-00006B250000}"/>
    <cellStyle name="Input 3 4 2" xfId="32598" xr:uid="{0DBC222F-1BCC-4355-9623-052148122BB0}"/>
    <cellStyle name="Input 3 4 2 2" xfId="28446" xr:uid="{CE684735-35EE-459F-A418-A231AB1DB53A}"/>
    <cellStyle name="Input 3 4 2 3" xfId="24303" xr:uid="{BE46070B-F64A-467D-88CE-DA4087AE5646}"/>
    <cellStyle name="Input 3 4 3" xfId="33328" xr:uid="{4E429550-AAC1-435C-B33F-642F7607983A}"/>
    <cellStyle name="Input 3 4 3 2" xfId="29173" xr:uid="{7A90BA1F-739E-4830-AA65-A542D79724E1}"/>
    <cellStyle name="Input 3 4 3 3" xfId="25029" xr:uid="{4C77D657-B654-4F15-9AB1-F92DD7E12B2F}"/>
    <cellStyle name="Input 3 4 4" xfId="34035" xr:uid="{11A25AE6-CD3E-44D2-AF21-651DB52A972E}"/>
    <cellStyle name="Input 3 4 4 2" xfId="35843" xr:uid="{94E40B84-AE89-4735-BB3F-670186C725C9}"/>
    <cellStyle name="Input 3 4 4 3" xfId="37128" xr:uid="{67D6F2A5-5306-47BC-B71E-5DC12CE37552}"/>
    <cellStyle name="Input 3 4 5" xfId="34642" xr:uid="{C21DBB00-14F4-47E7-BA17-D605C7CFC287}"/>
    <cellStyle name="Input 3 4 5 2" xfId="29562" xr:uid="{A8FAE672-5F5B-4A1E-9C19-32048E1487E5}"/>
    <cellStyle name="Input 3 4 5 3" xfId="25417" xr:uid="{63A46A53-62A2-48B2-A488-2DC0C012A2A2}"/>
    <cellStyle name="Input 3 4 6" xfId="35077" xr:uid="{BEA9A8ED-4833-4410-B48B-6E5A70D53828}"/>
    <cellStyle name="Input 3 4 6 2" xfId="30165" xr:uid="{8091D915-2D11-4324-B57F-885F57577933}"/>
    <cellStyle name="Input 3 4 6 3" xfId="26019" xr:uid="{ED2941EE-D266-48E9-B660-72207229F05A}"/>
    <cellStyle name="Input 3 4 7" xfId="30637" xr:uid="{494E0AD2-252A-4D12-94C7-CD3551EAAFE6}"/>
    <cellStyle name="Input 3 4 8" xfId="26489" xr:uid="{D593B75E-6EFC-4F9D-817D-A27B2EA0305E}"/>
    <cellStyle name="Input 3 4 9" xfId="22349" xr:uid="{228265DF-B48F-4CC0-ADE4-49AD41AEC1D5}"/>
    <cellStyle name="Input 3 5" xfId="31424" xr:uid="{64251171-C174-43BE-AAC8-6AE4627A593D}"/>
    <cellStyle name="Input 3 5 2" xfId="27272" xr:uid="{9C967309-CC40-4D4C-A7D3-1B4DC73FD6AD}"/>
    <cellStyle name="Input 3 5 3" xfId="23129" xr:uid="{D795908C-5409-4161-827B-6D893230397F}"/>
    <cellStyle name="Input 3 6" xfId="31475" xr:uid="{005D39B1-4DCD-4D97-BC55-5A331870DBE1}"/>
    <cellStyle name="Input 3 6 2" xfId="27323" xr:uid="{4FD2EA22-4032-4091-BD73-2068024A1F5A}"/>
    <cellStyle name="Input 3 6 3" xfId="23180" xr:uid="{D824E2D1-F8D7-4DC8-A729-356CF01CDBDD}"/>
    <cellStyle name="Input 3 7" xfId="31389" xr:uid="{C254EE4D-F2BA-4230-A0BE-DB22DD1E1D5A}"/>
    <cellStyle name="Input 3 7 2" xfId="27237" xr:uid="{BDADA6AB-B7BA-4E63-A98C-448E4A77B299}"/>
    <cellStyle name="Input 3 7 3" xfId="23094" xr:uid="{C30F74C7-239F-4307-8BE7-CD71F00CFB92}"/>
    <cellStyle name="Input 3 8" xfId="31227" xr:uid="{696A07F9-CC83-4A19-ADBA-991FBD7C689B}"/>
    <cellStyle name="Input 3 8 2" xfId="27075" xr:uid="{BEBDBC73-53BD-44E4-BFD3-35FCE2CC5C96}"/>
    <cellStyle name="Input 3 8 3" xfId="22932" xr:uid="{8298BA76-387B-48F4-8040-D9EE2AC4EB2A}"/>
    <cellStyle name="Input 3 9" xfId="31457" xr:uid="{4346C7E9-0FD0-485C-99CA-7D9B11CB2F47}"/>
    <cellStyle name="Input 3 9 2" xfId="27305" xr:uid="{0794BF58-76C1-4BB2-9F7E-46B1BD79E240}"/>
    <cellStyle name="Input 3 9 3" xfId="23162" xr:uid="{DADDF1B0-DF54-41F7-A538-2CEC32F792DB}"/>
    <cellStyle name="Input 4" xfId="9415" xr:uid="{00000000-0005-0000-0000-00006C250000}"/>
    <cellStyle name="Input 4 10" xfId="21788" xr:uid="{AA4B063C-95ED-41F9-B6C4-29B9740197AB}"/>
    <cellStyle name="Input 4 11" xfId="21667" xr:uid="{003CD4B1-7E01-450F-A632-967873A1BB10}"/>
    <cellStyle name="Input 4 12" xfId="21583" xr:uid="{AEAAF75D-D99F-49E4-9343-AB33015155D3}"/>
    <cellStyle name="Input 4 2" xfId="9416" xr:uid="{00000000-0005-0000-0000-00006D250000}"/>
    <cellStyle name="Input 4 2 10" xfId="21584" xr:uid="{BF8ECB05-3DC1-4E75-AD2B-3362A2B817FE}"/>
    <cellStyle name="Input 4 2 2" xfId="21232" xr:uid="{00000000-0005-0000-0000-00006E250000}"/>
    <cellStyle name="Input 4 2 2 2" xfId="32594" xr:uid="{7DCB44C0-6FB2-4D11-9802-53DFA520B0BE}"/>
    <cellStyle name="Input 4 2 2 2 2" xfId="28442" xr:uid="{ABDA8DE8-7A05-4AAB-B8B0-20EA9B1F0988}"/>
    <cellStyle name="Input 4 2 2 2 3" xfId="24299" xr:uid="{E3FF1A07-3FDF-44FE-A1A4-3814B7E3B77C}"/>
    <cellStyle name="Input 4 2 2 3" xfId="33324" xr:uid="{2F1501DD-5685-4FAB-B9CB-97E12A031AC0}"/>
    <cellStyle name="Input 4 2 2 3 2" xfId="29169" xr:uid="{1C8A08D5-A92C-4E49-9082-4050CE11FE9C}"/>
    <cellStyle name="Input 4 2 2 3 3" xfId="25025" xr:uid="{75D7608A-ADF9-42DE-BE6C-7BD1D2957DC2}"/>
    <cellStyle name="Input 4 2 2 4" xfId="34031" xr:uid="{F73A6AAC-509F-436D-A156-B95AEC2CAB1F}"/>
    <cellStyle name="Input 4 2 2 4 2" xfId="36237" xr:uid="{90AD8FC9-499B-4C93-9290-42EE0E457F91}"/>
    <cellStyle name="Input 4 2 2 4 3" xfId="36742" xr:uid="{E57005B7-EB49-44A0-AC08-82BF321C0C4B}"/>
    <cellStyle name="Input 4 2 2 5" xfId="34638" xr:uid="{0A634E33-6E5A-4626-9FB1-40CE4DEE15CC}"/>
    <cellStyle name="Input 4 2 2 5 2" xfId="29558" xr:uid="{DBE4C5DE-32E6-41C0-9D24-E8406E216085}"/>
    <cellStyle name="Input 4 2 2 5 3" xfId="25413" xr:uid="{177300ED-B2F3-4DCF-91A9-515DEDFDF791}"/>
    <cellStyle name="Input 4 2 2 6" xfId="35073" xr:uid="{8DC3DC0A-E015-4D4A-B005-E08B3F5B1B74}"/>
    <cellStyle name="Input 4 2 2 6 2" xfId="30161" xr:uid="{2FD98CC9-C0AD-4F8B-9D4A-3AF5CE0218B4}"/>
    <cellStyle name="Input 4 2 2 6 3" xfId="26015" xr:uid="{986C3DDD-5083-4B99-8658-4C90871A6B28}"/>
    <cellStyle name="Input 4 2 2 7" xfId="30633" xr:uid="{235A2340-E233-458C-922C-D6632DE0EC6F}"/>
    <cellStyle name="Input 4 2 2 8" xfId="26485" xr:uid="{5156932F-9753-4FE5-A07C-F60173818972}"/>
    <cellStyle name="Input 4 2 2 9" xfId="22345" xr:uid="{4245CFD8-3001-480A-A41C-D9CAC4543E98}"/>
    <cellStyle name="Input 4 2 3" xfId="31428" xr:uid="{AF217112-9FE8-4496-8236-49730040F7B1}"/>
    <cellStyle name="Input 4 2 3 2" xfId="27276" xr:uid="{AFFE1F58-4041-45D6-8E48-82D99D2D2E0F}"/>
    <cellStyle name="Input 4 2 3 3" xfId="23133" xr:uid="{57FBDBE2-F1C2-4416-AC5E-468BD61550F8}"/>
    <cellStyle name="Input 4 2 4" xfId="31471" xr:uid="{6D3301D3-6E1B-4635-874C-BAAFB72A97F0}"/>
    <cellStyle name="Input 4 2 4 2" xfId="27319" xr:uid="{81F5BDB6-D4C6-4DA0-BDF4-7F9A095AF5A8}"/>
    <cellStyle name="Input 4 2 4 3" xfId="23176" xr:uid="{B2054933-D688-411A-8B96-E7F5C2B074EB}"/>
    <cellStyle name="Input 4 2 5" xfId="31409" xr:uid="{FA682435-C0E1-41B7-AC46-6C8ADAC20C06}"/>
    <cellStyle name="Input 4 2 5 2" xfId="27257" xr:uid="{1B0DF3D5-1E8E-4C6B-B835-50AC7D75D933}"/>
    <cellStyle name="Input 4 2 5 3" xfId="23114" xr:uid="{D2FBCA1F-C0E3-46C1-906A-E828157D5FCA}"/>
    <cellStyle name="Input 4 2 6" xfId="31231" xr:uid="{E147BA44-7E79-4E8E-AC7A-B85E1425F284}"/>
    <cellStyle name="Input 4 2 6 2" xfId="27079" xr:uid="{6B9D4C58-23E2-4452-8C34-424925BFF5E1}"/>
    <cellStyle name="Input 4 2 6 3" xfId="22936" xr:uid="{4A3AD1B9-AB05-41D0-BB9D-E26FBBD50503}"/>
    <cellStyle name="Input 4 2 7" xfId="31453" xr:uid="{106F3311-9A88-475D-B52E-1AA809F06BB7}"/>
    <cellStyle name="Input 4 2 7 2" xfId="27301" xr:uid="{CF9CA8A4-8CA8-4200-8902-B027A1550080}"/>
    <cellStyle name="Input 4 2 7 3" xfId="23158" xr:uid="{37CD2274-1A25-4BE9-A664-A5B466C783C9}"/>
    <cellStyle name="Input 4 2 8" xfId="21789" xr:uid="{1552D115-7664-4A41-A4EC-0D0C3850061E}"/>
    <cellStyle name="Input 4 2 9" xfId="21668" xr:uid="{889EB9E3-3212-4478-84E0-2875F32ECB9F}"/>
    <cellStyle name="Input 4 3" xfId="9417" xr:uid="{00000000-0005-0000-0000-00006F250000}"/>
    <cellStyle name="Input 4 3 10" xfId="21585" xr:uid="{9E0D9C35-E6DD-475A-AB3E-4B915A2FA892}"/>
    <cellStyle name="Input 4 3 2" xfId="21231" xr:uid="{00000000-0005-0000-0000-000070250000}"/>
    <cellStyle name="Input 4 3 2 2" xfId="32593" xr:uid="{100F5BF0-64B5-4C2B-B08D-715FF59261FF}"/>
    <cellStyle name="Input 4 3 2 2 2" xfId="28441" xr:uid="{4D827A5B-8DA0-462F-A342-F3E87C5918E9}"/>
    <cellStyle name="Input 4 3 2 2 3" xfId="24298" xr:uid="{E6645508-D6FC-412B-B4AD-BDE7FAFFAF01}"/>
    <cellStyle name="Input 4 3 2 3" xfId="33323" xr:uid="{CB4BB596-7D2B-4134-A06B-3DB635C72E38}"/>
    <cellStyle name="Input 4 3 2 3 2" xfId="29168" xr:uid="{2B42704E-2C64-4EB8-AA2D-707FF3373077}"/>
    <cellStyle name="Input 4 3 2 3 3" xfId="25024" xr:uid="{8EA6A554-0863-4C43-BD27-87B3516FAAFE}"/>
    <cellStyle name="Input 4 3 2 4" xfId="34030" xr:uid="{402BD883-8AA2-4C25-A6F9-A0E6E099CB45}"/>
    <cellStyle name="Input 4 3 2 4 2" xfId="35567" xr:uid="{606EDBFC-40B1-4067-82EF-2F74D83DDF67}"/>
    <cellStyle name="Input 4 3 2 4 3" xfId="36567" xr:uid="{B99667A8-6D52-4EA2-A292-64BF49A60798}"/>
    <cellStyle name="Input 4 3 2 5" xfId="34637" xr:uid="{93F0C47D-CF1D-4F42-92A5-2E53CCE8CF15}"/>
    <cellStyle name="Input 4 3 2 5 2" xfId="29557" xr:uid="{D19EBBCB-E2D5-495F-9EC8-663DB912D9D8}"/>
    <cellStyle name="Input 4 3 2 5 3" xfId="25412" xr:uid="{3AA3CA58-83C4-4A62-A6AD-17336F898894}"/>
    <cellStyle name="Input 4 3 2 6" xfId="35072" xr:uid="{4488C2C6-29E1-454F-9758-0F69D8447CA6}"/>
    <cellStyle name="Input 4 3 2 6 2" xfId="30160" xr:uid="{BBF0467D-8B60-4F08-A171-7590D9C1245F}"/>
    <cellStyle name="Input 4 3 2 6 3" xfId="26014" xr:uid="{D0F7C551-9EFE-48C1-9F3F-99B55C065896}"/>
    <cellStyle name="Input 4 3 2 7" xfId="30632" xr:uid="{A4BDFAC5-CFEE-45CE-A4F7-5A14ABAE3888}"/>
    <cellStyle name="Input 4 3 2 8" xfId="26484" xr:uid="{D6AF8C51-6FC4-47C6-B319-36BEA772D072}"/>
    <cellStyle name="Input 4 3 2 9" xfId="22344" xr:uid="{B6AF20FA-EAC2-485C-8479-9C6AC88ABE9C}"/>
    <cellStyle name="Input 4 3 3" xfId="31429" xr:uid="{F895FE22-CBC1-484E-A66D-E37A6B8E3A70}"/>
    <cellStyle name="Input 4 3 3 2" xfId="27277" xr:uid="{12B123CE-F4B2-4AD4-86A6-3144D6D8CF40}"/>
    <cellStyle name="Input 4 3 3 3" xfId="23134" xr:uid="{469C21B5-0454-4F30-A9BB-722B78727ECE}"/>
    <cellStyle name="Input 4 3 4" xfId="31470" xr:uid="{9E3F0936-1A2D-418B-B53E-20C54E0FC679}"/>
    <cellStyle name="Input 4 3 4 2" xfId="27318" xr:uid="{F57E3435-C1ED-4E43-B50D-F6EC5B95CC16}"/>
    <cellStyle name="Input 4 3 4 3" xfId="23175" xr:uid="{EFE820BA-724B-44D3-A2AD-1F742FECAF81}"/>
    <cellStyle name="Input 4 3 5" xfId="31414" xr:uid="{3BA60275-4B2C-42F7-8097-2C5173387898}"/>
    <cellStyle name="Input 4 3 5 2" xfId="27262" xr:uid="{63F77276-4C4E-4726-B505-032C9211AB38}"/>
    <cellStyle name="Input 4 3 5 3" xfId="23119" xr:uid="{9B280E79-CD6D-4940-9180-AA3B03D22E15}"/>
    <cellStyle name="Input 4 3 6" xfId="31232" xr:uid="{F59FB87F-28F3-4754-B8C5-088B5CFD65AA}"/>
    <cellStyle name="Input 4 3 6 2" xfId="27080" xr:uid="{2210EB15-916E-4002-B594-0B03314F9B3E}"/>
    <cellStyle name="Input 4 3 6 3" xfId="22937" xr:uid="{FBEB5DCB-D3AE-4ADB-8EBF-6C6F7F4CAB45}"/>
    <cellStyle name="Input 4 3 7" xfId="31452" xr:uid="{991CC901-2B5B-45FB-ACB6-2764FC6836FC}"/>
    <cellStyle name="Input 4 3 7 2" xfId="27300" xr:uid="{AEAD54C5-C48F-44E3-9622-66BFE93E50F3}"/>
    <cellStyle name="Input 4 3 7 3" xfId="23157" xr:uid="{1DC9596D-3D7F-4AE0-AA99-4BDF3A1B0852}"/>
    <cellStyle name="Input 4 3 8" xfId="21790" xr:uid="{EC028FEB-D213-4175-94B5-BA0A0BD6331F}"/>
    <cellStyle name="Input 4 3 9" xfId="21669" xr:uid="{AF44E354-62C0-44F8-A876-0ECBFB3E36D7}"/>
    <cellStyle name="Input 4 4" xfId="21233" xr:uid="{00000000-0005-0000-0000-000071250000}"/>
    <cellStyle name="Input 4 4 2" xfId="32595" xr:uid="{519A53EA-7760-4FB0-99AB-F331A04B02C7}"/>
    <cellStyle name="Input 4 4 2 2" xfId="28443" xr:uid="{47517412-05EB-41C7-92BD-D53C60456496}"/>
    <cellStyle name="Input 4 4 2 3" xfId="24300" xr:uid="{B2FF7D4C-6378-4382-B16B-2E8A9AD272D5}"/>
    <cellStyle name="Input 4 4 3" xfId="33325" xr:uid="{DC2EE1BA-ED81-4ABD-93D0-CA5537976BD5}"/>
    <cellStyle name="Input 4 4 3 2" xfId="29170" xr:uid="{3B1F9DD9-3BC4-4C89-91F0-A5A3832A878C}"/>
    <cellStyle name="Input 4 4 3 3" xfId="25026" xr:uid="{7FE164A9-2E19-4200-9467-520DCDCFB4B7}"/>
    <cellStyle name="Input 4 4 4" xfId="34032" xr:uid="{1CCACC89-1FA7-43A4-867F-5D8630BF22B9}"/>
    <cellStyle name="Input 4 4 4 2" xfId="36146" xr:uid="{7EC1B4F9-7AB2-41E8-9B54-6B71DD650A1E}"/>
    <cellStyle name="Input 4 4 4 3" xfId="36651" xr:uid="{109E0E55-2F90-40FA-B354-A5E5210E4AEE}"/>
    <cellStyle name="Input 4 4 5" xfId="34639" xr:uid="{82EC5FC9-6618-4305-B70B-B4C63B25686C}"/>
    <cellStyle name="Input 4 4 5 2" xfId="29559" xr:uid="{C1DB22F5-3601-41E6-9C1B-DC238094F705}"/>
    <cellStyle name="Input 4 4 5 3" xfId="25414" xr:uid="{CA833F2D-009B-4CE9-8535-A80DFF135267}"/>
    <cellStyle name="Input 4 4 6" xfId="35074" xr:uid="{D1D1161D-7C10-4B7E-9BCC-8C8BB12223DC}"/>
    <cellStyle name="Input 4 4 6 2" xfId="30162" xr:uid="{5EA04EE3-E531-4A20-9EEA-007937714F50}"/>
    <cellStyle name="Input 4 4 6 3" xfId="26016" xr:uid="{0ACA51D3-EA8A-49C9-B447-AEF28EDE9C20}"/>
    <cellStyle name="Input 4 4 7" xfId="30634" xr:uid="{96DBF1EB-2176-427D-A6CE-48620C5220A0}"/>
    <cellStyle name="Input 4 4 8" xfId="26486" xr:uid="{340E7BE9-6D19-4063-946A-091F1999BD02}"/>
    <cellStyle name="Input 4 4 9" xfId="22346" xr:uid="{AD51569D-1702-4995-9FE9-75014A30063B}"/>
    <cellStyle name="Input 4 5" xfId="31427" xr:uid="{56114D52-2997-411F-993A-A55D151AC491}"/>
    <cellStyle name="Input 4 5 2" xfId="27275" xr:uid="{71B7DB4F-A213-4B7B-BB7B-604704872349}"/>
    <cellStyle name="Input 4 5 3" xfId="23132" xr:uid="{4E1D6E70-462B-4860-A49E-589BDA2872C8}"/>
    <cellStyle name="Input 4 6" xfId="31472" xr:uid="{DB82B5A8-9189-40EB-9873-57E54026A777}"/>
    <cellStyle name="Input 4 6 2" xfId="27320" xr:uid="{DA8537FD-025B-42E2-B728-41046A403396}"/>
    <cellStyle name="Input 4 6 3" xfId="23177" xr:uid="{2413DB8B-C017-49FD-95D3-EDC7BB8F09BD}"/>
    <cellStyle name="Input 4 7" xfId="31404" xr:uid="{0ADA7F06-7154-40CD-BE1B-084A55895D77}"/>
    <cellStyle name="Input 4 7 2" xfId="27252" xr:uid="{3758DDCC-C3AB-492D-9F88-207511C479DB}"/>
    <cellStyle name="Input 4 7 3" xfId="23109" xr:uid="{B9F4066B-0687-4B5D-93F5-37D4B270F865}"/>
    <cellStyle name="Input 4 8" xfId="31230" xr:uid="{02A134C3-322E-48F0-9205-7EBE1C4111E0}"/>
    <cellStyle name="Input 4 8 2" xfId="27078" xr:uid="{061D9636-B862-4587-9F13-974B83AA73B2}"/>
    <cellStyle name="Input 4 8 3" xfId="22935" xr:uid="{B23857F4-5D78-4EB2-82F8-B7F3BF3353F6}"/>
    <cellStyle name="Input 4 9" xfId="31454" xr:uid="{F2BA664D-41D4-48FF-9971-A6F4E027F320}"/>
    <cellStyle name="Input 4 9 2" xfId="27302" xr:uid="{C1F6DF35-C153-4239-B576-52B2470F19C9}"/>
    <cellStyle name="Input 4 9 3" xfId="23159" xr:uid="{EE0A86AC-D8BD-4C72-A8D2-8F746974D710}"/>
    <cellStyle name="Input 5" xfId="9418" xr:uid="{00000000-0005-0000-0000-000072250000}"/>
    <cellStyle name="Input 5 10" xfId="21791" xr:uid="{FCF242D4-8C1C-4C8E-B187-0639E60E0C2A}"/>
    <cellStyle name="Input 5 11" xfId="21670" xr:uid="{5A1B9938-DE5F-438E-9975-C1CF6B195761}"/>
    <cellStyle name="Input 5 12" xfId="21586" xr:uid="{68FF8894-1481-412F-8D3D-FCF2882DB630}"/>
    <cellStyle name="Input 5 2" xfId="9419" xr:uid="{00000000-0005-0000-0000-000073250000}"/>
    <cellStyle name="Input 5 2 10" xfId="21587" xr:uid="{D9C38694-EF5A-4386-BC1B-5B2D454943E9}"/>
    <cellStyle name="Input 5 2 2" xfId="21229" xr:uid="{00000000-0005-0000-0000-000074250000}"/>
    <cellStyle name="Input 5 2 2 2" xfId="32591" xr:uid="{70011244-E725-4441-A785-D3F51BD1C5A5}"/>
    <cellStyle name="Input 5 2 2 2 2" xfId="28439" xr:uid="{9EAB5A64-E58C-495F-8EA8-89844821686B}"/>
    <cellStyle name="Input 5 2 2 2 3" xfId="24296" xr:uid="{17F40138-BCEB-40D5-82D6-C2856F6ABEBB}"/>
    <cellStyle name="Input 5 2 2 3" xfId="33321" xr:uid="{5C8334DA-A52A-439B-A307-6704099C1046}"/>
    <cellStyle name="Input 5 2 2 3 2" xfId="29166" xr:uid="{363BD45F-A626-4D11-82AF-170D5A8F8FE6}"/>
    <cellStyle name="Input 5 2 2 3 3" xfId="25022" xr:uid="{C9C43395-853C-4164-B450-310F9BA92B27}"/>
    <cellStyle name="Input 5 2 2 4" xfId="34028" xr:uid="{9936F15D-39D4-4D24-BDD0-E85DCBA697B6}"/>
    <cellStyle name="Input 5 2 2 4 2" xfId="35483" xr:uid="{55AD8E5F-BCB0-44A7-AC8D-D1E2314B22F6}"/>
    <cellStyle name="Input 5 2 2 4 3" xfId="36826" xr:uid="{7AC303E1-58CC-4678-B29D-F4D8E4E23478}"/>
    <cellStyle name="Input 5 2 2 5" xfId="34635" xr:uid="{9421CA3D-4089-4746-A621-F6973BA4E36E}"/>
    <cellStyle name="Input 5 2 2 5 2" xfId="29555" xr:uid="{97D24708-7A74-4046-88A7-B738E94A52CD}"/>
    <cellStyle name="Input 5 2 2 5 3" xfId="25410" xr:uid="{219725DA-02A0-41F3-A5B1-0CA69F287A4A}"/>
    <cellStyle name="Input 5 2 2 6" xfId="35070" xr:uid="{75DD5A5F-6301-47AA-B579-CB8BAE454CAF}"/>
    <cellStyle name="Input 5 2 2 6 2" xfId="30158" xr:uid="{65EA3CFE-FA13-42AF-A1E0-768D64C63E3B}"/>
    <cellStyle name="Input 5 2 2 6 3" xfId="26012" xr:uid="{553F1C13-AEE4-480D-BAA6-4EB99724EFF5}"/>
    <cellStyle name="Input 5 2 2 7" xfId="30630" xr:uid="{6D5E6E1C-7A92-4AAC-855C-8CF08759B01B}"/>
    <cellStyle name="Input 5 2 2 8" xfId="26482" xr:uid="{66D5BAA0-1608-48FA-A144-D9D43704EA79}"/>
    <cellStyle name="Input 5 2 2 9" xfId="22342" xr:uid="{32B0273D-91F1-458C-9621-2939099BA10F}"/>
    <cellStyle name="Input 5 2 3" xfId="31431" xr:uid="{F7FC351D-FA3C-4D2F-BF88-E7268B365BFC}"/>
    <cellStyle name="Input 5 2 3 2" xfId="27279" xr:uid="{7342E7BD-1E02-4815-8438-909756048C83}"/>
    <cellStyle name="Input 5 2 3 3" xfId="23136" xr:uid="{6EAF0858-32A2-41AB-94AB-46AAD8B5E74E}"/>
    <cellStyle name="Input 5 2 4" xfId="31468" xr:uid="{8C6BA3D6-E7EB-4153-908C-530445D25A41}"/>
    <cellStyle name="Input 5 2 4 2" xfId="27316" xr:uid="{E4F668E9-799D-437B-AF8C-94072404B53B}"/>
    <cellStyle name="Input 5 2 4 3" xfId="23173" xr:uid="{31A1BE6F-DABE-4219-99B5-75E9576AA07D}"/>
    <cellStyle name="Input 5 2 5" xfId="31438" xr:uid="{CB603E80-1690-4D76-8714-56C208DA43F4}"/>
    <cellStyle name="Input 5 2 5 2" xfId="27286" xr:uid="{324DE58E-E5A3-490B-B262-8D8A6AE00F68}"/>
    <cellStyle name="Input 5 2 5 3" xfId="23143" xr:uid="{254C37C4-0F11-4AA6-94D7-A11A352C8FD0}"/>
    <cellStyle name="Input 5 2 6" xfId="31234" xr:uid="{75A97162-4190-4249-9616-823C407F29A9}"/>
    <cellStyle name="Input 5 2 6 2" xfId="27082" xr:uid="{23AA2554-CA04-4ADA-B4ED-35BE2A969411}"/>
    <cellStyle name="Input 5 2 6 3" xfId="22939" xr:uid="{1AEF88B2-43CF-4984-93D5-B346926051A1}"/>
    <cellStyle name="Input 5 2 7" xfId="31450" xr:uid="{5D2E9F5B-25D8-46E3-8D47-3704B136F210}"/>
    <cellStyle name="Input 5 2 7 2" xfId="27298" xr:uid="{3A69F92F-AF86-4FA9-8CAF-27C503D9DC55}"/>
    <cellStyle name="Input 5 2 7 3" xfId="23155" xr:uid="{A3A6ED88-75C7-4E1C-9560-13550FD05FFE}"/>
    <cellStyle name="Input 5 2 8" xfId="21792" xr:uid="{A56469D7-C342-4FCD-ACA7-8AE6BF81E45E}"/>
    <cellStyle name="Input 5 2 9" xfId="21671" xr:uid="{6028229F-C32D-44EF-B2A7-8D5DA75BCF9D}"/>
    <cellStyle name="Input 5 3" xfId="9420" xr:uid="{00000000-0005-0000-0000-000075250000}"/>
    <cellStyle name="Input 5 3 10" xfId="21588" xr:uid="{8473A7AA-46FF-4118-A889-D428E9397E28}"/>
    <cellStyle name="Input 5 3 2" xfId="21228" xr:uid="{00000000-0005-0000-0000-000076250000}"/>
    <cellStyle name="Input 5 3 2 2" xfId="32590" xr:uid="{282393D1-6B9A-4FD1-8FAC-7C4E8B1F4E14}"/>
    <cellStyle name="Input 5 3 2 2 2" xfId="28438" xr:uid="{81CD174D-54DD-4D5A-B952-9F870130E68F}"/>
    <cellStyle name="Input 5 3 2 2 3" xfId="24295" xr:uid="{43E60BC2-AE1D-4657-80F2-2787EC6BB2E2}"/>
    <cellStyle name="Input 5 3 2 3" xfId="33320" xr:uid="{CB210501-8E6A-4F20-A4D8-70CB319A7685}"/>
    <cellStyle name="Input 5 3 2 3 2" xfId="29165" xr:uid="{69A513B8-BAA8-402C-88E8-F5A78B8B6D8C}"/>
    <cellStyle name="Input 5 3 2 3 3" xfId="25021" xr:uid="{2FFFFBF4-7C45-4622-808E-9C79CB3217DA}"/>
    <cellStyle name="Input 5 3 2 4" xfId="34027" xr:uid="{FC3D49CB-C57D-46E2-AAA2-3E3EBA8762C1}"/>
    <cellStyle name="Input 5 3 2 4 2" xfId="35399" xr:uid="{50877097-7143-44A8-B797-A607E72BFC96}"/>
    <cellStyle name="Input 5 3 2 4 3" xfId="36411" xr:uid="{D7329282-2DB5-430F-BD70-F10CCEB38A4A}"/>
    <cellStyle name="Input 5 3 2 5" xfId="34634" xr:uid="{218A7AF2-0E8D-4E14-B314-DDBFBF59E9F8}"/>
    <cellStyle name="Input 5 3 2 5 2" xfId="29554" xr:uid="{BA6EA5EB-3F49-4FB5-BB4C-09601FD6970A}"/>
    <cellStyle name="Input 5 3 2 5 3" xfId="25409" xr:uid="{2F3C175A-9D78-4CD6-AA69-449DC757D029}"/>
    <cellStyle name="Input 5 3 2 6" xfId="35069" xr:uid="{EF2D3ABE-D04C-4757-B4FC-E94C76B825CE}"/>
    <cellStyle name="Input 5 3 2 6 2" xfId="30157" xr:uid="{45BE13CD-478A-43B4-9A61-AD05EEB3018B}"/>
    <cellStyle name="Input 5 3 2 6 3" xfId="26011" xr:uid="{C9E6F5B9-3145-4D4B-B80A-AC695C039555}"/>
    <cellStyle name="Input 5 3 2 7" xfId="30629" xr:uid="{E1971203-3582-4C03-B5A8-F4EEA8D69EEB}"/>
    <cellStyle name="Input 5 3 2 8" xfId="26481" xr:uid="{003A387D-47D3-47FD-8E21-DE2E983DF78C}"/>
    <cellStyle name="Input 5 3 2 9" xfId="22341" xr:uid="{BC89F5CD-49DE-49E7-A09A-9096912A7330}"/>
    <cellStyle name="Input 5 3 3" xfId="31432" xr:uid="{F2AAA60B-1456-4CEF-84EE-98F463E6BFBF}"/>
    <cellStyle name="Input 5 3 3 2" xfId="27280" xr:uid="{405B58CA-46EA-47FB-97DB-550E32AC4866}"/>
    <cellStyle name="Input 5 3 3 3" xfId="23137" xr:uid="{63D82A3F-3019-453D-8E9C-B1F4E2964B67}"/>
    <cellStyle name="Input 5 3 4" xfId="31467" xr:uid="{71746312-8A3A-466B-A2DC-028E886A5E36}"/>
    <cellStyle name="Input 5 3 4 2" xfId="27315" xr:uid="{CF3E0613-08EA-4DF8-A3DF-4F565732A751}"/>
    <cellStyle name="Input 5 3 4 3" xfId="23172" xr:uid="{B3A47CB3-8C80-4FA5-9247-F099F7A030F6}"/>
    <cellStyle name="Input 5 3 5" xfId="31439" xr:uid="{B3783151-22A6-4EFB-B281-9470B0083D3A}"/>
    <cellStyle name="Input 5 3 5 2" xfId="27287" xr:uid="{93914836-CE3E-416F-9DC2-AA3B4DD033A6}"/>
    <cellStyle name="Input 5 3 5 3" xfId="23144" xr:uid="{C26E5913-4EF8-4F06-9665-9CE4F47CA4CE}"/>
    <cellStyle name="Input 5 3 6" xfId="31235" xr:uid="{CE2B2B49-07EF-4B3A-ACBD-CD9B27F61F53}"/>
    <cellStyle name="Input 5 3 6 2" xfId="27083" xr:uid="{4F33895D-7EA6-47DA-AEDB-4563CCD2CED8}"/>
    <cellStyle name="Input 5 3 6 3" xfId="22940" xr:uid="{85950097-11F1-43D8-8E23-C8EEA3B2D82B}"/>
    <cellStyle name="Input 5 3 7" xfId="31449" xr:uid="{91FD2ED7-95EC-4452-A5E7-BBCE34CCDC1F}"/>
    <cellStyle name="Input 5 3 7 2" xfId="27297" xr:uid="{62BC91D8-39AD-4958-A0C4-DC29A0AB50D4}"/>
    <cellStyle name="Input 5 3 7 3" xfId="23154" xr:uid="{F3462570-0122-4358-A80C-A4AE2DDCB7EA}"/>
    <cellStyle name="Input 5 3 8" xfId="21793" xr:uid="{B80CD83E-B398-47F7-A56F-7913460F1AF7}"/>
    <cellStyle name="Input 5 3 9" xfId="21672" xr:uid="{712AEDD1-2A43-441E-B370-DE196E84C73A}"/>
    <cellStyle name="Input 5 4" xfId="21230" xr:uid="{00000000-0005-0000-0000-000077250000}"/>
    <cellStyle name="Input 5 4 2" xfId="32592" xr:uid="{3C626944-5B8D-42DF-BE97-A340261AE529}"/>
    <cellStyle name="Input 5 4 2 2" xfId="28440" xr:uid="{08BE8BE4-7CFD-4187-8FE4-5B7B65AD7558}"/>
    <cellStyle name="Input 5 4 2 3" xfId="24297" xr:uid="{2D8A1D63-BF06-4AEF-8290-78709B06E7CB}"/>
    <cellStyle name="Input 5 4 3" xfId="33322" xr:uid="{C5C9F23F-D61E-4B3F-B053-DCE4B4EE29D5}"/>
    <cellStyle name="Input 5 4 3 2" xfId="29167" xr:uid="{BC2185B2-9D11-4049-BB22-E5ADC114BB2C}"/>
    <cellStyle name="Input 5 4 3 3" xfId="25023" xr:uid="{0E7CF367-7A2D-48A6-B929-E08A54B3AE55}"/>
    <cellStyle name="Input 5 4 4" xfId="34029" xr:uid="{7426359A-9889-4FE1-B9DE-3F65F489916E}"/>
    <cellStyle name="Input 5 4 4 2" xfId="35658" xr:uid="{D1DD83A4-C8A9-4008-80A2-A6DD181B1823}"/>
    <cellStyle name="Input 5 4 4 3" xfId="36483" xr:uid="{B8C142A5-64A3-4AB3-B073-04EC0AE6A6E2}"/>
    <cellStyle name="Input 5 4 5" xfId="34636" xr:uid="{515CBA3B-74C4-436C-A64B-0EE63AEAB253}"/>
    <cellStyle name="Input 5 4 5 2" xfId="29556" xr:uid="{CADF8178-572B-418D-AD42-3CCA1384E881}"/>
    <cellStyle name="Input 5 4 5 3" xfId="25411" xr:uid="{89CCB7D2-CE9C-48B2-9932-A0F0C750C045}"/>
    <cellStyle name="Input 5 4 6" xfId="35071" xr:uid="{01B2037B-E3A6-4DCB-97E5-7E65F517B25E}"/>
    <cellStyle name="Input 5 4 6 2" xfId="30159" xr:uid="{C674FCCC-C426-4530-B031-036404110931}"/>
    <cellStyle name="Input 5 4 6 3" xfId="26013" xr:uid="{F1532923-E460-440D-9E12-E348AC4855EA}"/>
    <cellStyle name="Input 5 4 7" xfId="30631" xr:uid="{6028C254-3E87-4CF7-99FE-EDFBFC718738}"/>
    <cellStyle name="Input 5 4 8" xfId="26483" xr:uid="{84F44013-A445-4301-917F-42D35BD072B1}"/>
    <cellStyle name="Input 5 4 9" xfId="22343" xr:uid="{235D7D4B-7FE1-4FA4-BE66-039BFE506A40}"/>
    <cellStyle name="Input 5 5" xfId="31430" xr:uid="{10141F60-86E4-41C8-826C-D60CD9002DE2}"/>
    <cellStyle name="Input 5 5 2" xfId="27278" xr:uid="{C5AA435E-A090-44E0-B984-2E33AB420268}"/>
    <cellStyle name="Input 5 5 3" xfId="23135" xr:uid="{02610341-EC03-4032-8B09-B12058010392}"/>
    <cellStyle name="Input 5 6" xfId="31469" xr:uid="{660890CB-CE67-42E8-8159-69FED0110D4E}"/>
    <cellStyle name="Input 5 6 2" xfId="27317" xr:uid="{9A0295AE-2A57-4ED0-B70C-E4E1497FCB52}"/>
    <cellStyle name="Input 5 6 3" xfId="23174" xr:uid="{2B5D5D9F-4C68-4F3E-9B83-6183D5CE9B7A}"/>
    <cellStyle name="Input 5 7" xfId="31419" xr:uid="{9068859D-626F-40FE-878A-40B904E0D559}"/>
    <cellStyle name="Input 5 7 2" xfId="27267" xr:uid="{19A9D19C-BFE7-4E7E-8BA2-7B155CD2A459}"/>
    <cellStyle name="Input 5 7 3" xfId="23124" xr:uid="{7D6AF878-8711-4A58-9583-DA305F8B75DE}"/>
    <cellStyle name="Input 5 8" xfId="31233" xr:uid="{40F02994-C8BC-46E3-A467-3745A1064CDA}"/>
    <cellStyle name="Input 5 8 2" xfId="27081" xr:uid="{9E745633-8AD7-4142-AA11-41D54BCCD163}"/>
    <cellStyle name="Input 5 8 3" xfId="22938" xr:uid="{DBB0A701-68D7-4F44-BB24-F5DD2FC676E5}"/>
    <cellStyle name="Input 5 9" xfId="31451" xr:uid="{517D508B-3284-4376-88F7-A0E3533394DF}"/>
    <cellStyle name="Input 5 9 2" xfId="27299" xr:uid="{AE65D5B0-C80A-4A9D-853F-F16B141FA4C2}"/>
    <cellStyle name="Input 5 9 3" xfId="23156" xr:uid="{F6E6C072-64BF-42CE-B3B8-F0C89BCDCE9F}"/>
    <cellStyle name="Input 6" xfId="9421" xr:uid="{00000000-0005-0000-0000-000078250000}"/>
    <cellStyle name="Input 6 10" xfId="21794" xr:uid="{BDEB6600-A27F-47DE-8F33-6C5F3F39CF1D}"/>
    <cellStyle name="Input 6 11" xfId="21673" xr:uid="{336FD755-79F9-47DF-AEF8-26137B644EB9}"/>
    <cellStyle name="Input 6 12" xfId="21589" xr:uid="{135309AE-3CA2-4C9D-B551-A0170342C7C3}"/>
    <cellStyle name="Input 6 2" xfId="9422" xr:uid="{00000000-0005-0000-0000-000079250000}"/>
    <cellStyle name="Input 6 2 10" xfId="21590" xr:uid="{06D7305D-426D-4FA6-B2E0-6149F505EE6D}"/>
    <cellStyle name="Input 6 2 2" xfId="21226" xr:uid="{00000000-0005-0000-0000-00007A250000}"/>
    <cellStyle name="Input 6 2 2 2" xfId="32588" xr:uid="{14DAFE40-496C-476B-8C4F-AD311BDE4AB8}"/>
    <cellStyle name="Input 6 2 2 2 2" xfId="28436" xr:uid="{A1951A10-0E28-4F9F-9042-1F15A6DE6964}"/>
    <cellStyle name="Input 6 2 2 2 3" xfId="24293" xr:uid="{72260F95-02FE-4052-971F-012C40EF0670}"/>
    <cellStyle name="Input 6 2 2 3" xfId="33318" xr:uid="{9C934AFF-CC99-4DAB-ADA5-B706520A716A}"/>
    <cellStyle name="Input 6 2 2 3 2" xfId="29163" xr:uid="{26941198-D26A-4E58-ACEA-520D616A85BC}"/>
    <cellStyle name="Input 6 2 2 3 3" xfId="25019" xr:uid="{BDF5AF32-83F9-49CE-BA77-312D5D57E978}"/>
    <cellStyle name="Input 6 2 2 4" xfId="34025" xr:uid="{4402E795-89C8-473C-AC4F-919A704CD94A}"/>
    <cellStyle name="Input 6 2 2 4 2" xfId="35327" xr:uid="{3487594A-2100-4394-AF82-E42EEB2BF383}"/>
    <cellStyle name="Input 6 2 2 4 3" xfId="37028" xr:uid="{3AE19E30-6B06-4696-B7DF-BD9F8CE69AFB}"/>
    <cellStyle name="Input 6 2 2 5" xfId="34632" xr:uid="{A3570161-8D62-43EE-B75A-F27FBA397B88}"/>
    <cellStyle name="Input 6 2 2 5 2" xfId="29552" xr:uid="{DFB36DE1-7B84-4CAD-A1E0-96220D80EC41}"/>
    <cellStyle name="Input 6 2 2 5 3" xfId="25407" xr:uid="{ED3F5696-E362-491F-84DA-22F263C58578}"/>
    <cellStyle name="Input 6 2 2 6" xfId="35067" xr:uid="{EDF7C7BE-F4CD-4E76-9614-E8160602A4A6}"/>
    <cellStyle name="Input 6 2 2 6 2" xfId="30155" xr:uid="{66655020-390F-46CA-8AD9-F30F16E2999B}"/>
    <cellStyle name="Input 6 2 2 6 3" xfId="26009" xr:uid="{D4D97B29-A6B3-48ED-9A9A-650A2A665601}"/>
    <cellStyle name="Input 6 2 2 7" xfId="30627" xr:uid="{DD4670F3-79C6-4964-9BE4-B58DAE04E808}"/>
    <cellStyle name="Input 6 2 2 8" xfId="26479" xr:uid="{238E59C0-31B7-48F9-BB0D-67B7FA25928C}"/>
    <cellStyle name="Input 6 2 2 9" xfId="22339" xr:uid="{B652B007-3B3F-499F-BDEE-A2AF2E4FF718}"/>
    <cellStyle name="Input 6 2 3" xfId="31434" xr:uid="{B79E520E-37C5-445B-82D4-846AA921FFBA}"/>
    <cellStyle name="Input 6 2 3 2" xfId="27282" xr:uid="{0186B608-BB8C-4CA9-95F2-F74744CDB577}"/>
    <cellStyle name="Input 6 2 3 3" xfId="23139" xr:uid="{E88F7CE6-3D5F-478A-9385-870E6CBBDC39}"/>
    <cellStyle name="Input 6 2 4" xfId="31465" xr:uid="{594C2ED5-7B19-4A26-BE02-1196895104AD}"/>
    <cellStyle name="Input 6 2 4 2" xfId="27313" xr:uid="{67D37282-D29A-4EEC-A641-C3BA4EB05599}"/>
    <cellStyle name="Input 6 2 4 3" xfId="23170" xr:uid="{1E3B5EF5-9AC5-4202-849A-047329FFA1A4}"/>
    <cellStyle name="Input 6 2 5" xfId="31441" xr:uid="{2322A4B1-FD29-4B34-BDCF-E6491F736D67}"/>
    <cellStyle name="Input 6 2 5 2" xfId="27289" xr:uid="{C99854B1-3DAA-4E96-A6CD-4DE136A6CB10}"/>
    <cellStyle name="Input 6 2 5 3" xfId="23146" xr:uid="{7EF8EFE5-388C-4909-B870-94674813A6FF}"/>
    <cellStyle name="Input 6 2 6" xfId="31237" xr:uid="{D40203F8-0BAF-4663-98C5-21D47EC36EFC}"/>
    <cellStyle name="Input 6 2 6 2" xfId="27085" xr:uid="{A565D1F4-4251-4314-AB0E-308825608B9D}"/>
    <cellStyle name="Input 6 2 6 3" xfId="22942" xr:uid="{99D83CE5-0DF6-46F5-B4A0-D4917505EA66}"/>
    <cellStyle name="Input 6 2 7" xfId="31447" xr:uid="{FA821EFF-33CC-42DF-AC92-C5820C49A46A}"/>
    <cellStyle name="Input 6 2 7 2" xfId="27295" xr:uid="{FB54068B-8E98-4B2A-B125-27915580EE56}"/>
    <cellStyle name="Input 6 2 7 3" xfId="23152" xr:uid="{C2EF7EDC-8E3C-45EB-BFF6-241F70E4809A}"/>
    <cellStyle name="Input 6 2 8" xfId="21795" xr:uid="{1D832178-EF5E-45EC-B36D-B0CA729D8738}"/>
    <cellStyle name="Input 6 2 9" xfId="21674" xr:uid="{3FC5FE2C-ABC2-43DB-96C4-36A3746350B1}"/>
    <cellStyle name="Input 6 3" xfId="9423" xr:uid="{00000000-0005-0000-0000-00007B250000}"/>
    <cellStyle name="Input 6 3 10" xfId="21591" xr:uid="{887BAFBB-68F3-488E-B58B-5064F2621BF0}"/>
    <cellStyle name="Input 6 3 2" xfId="21225" xr:uid="{00000000-0005-0000-0000-00007C250000}"/>
    <cellStyle name="Input 6 3 2 2" xfId="32587" xr:uid="{99FB06E6-04A4-4BC1-83D8-CC98BC725D63}"/>
    <cellStyle name="Input 6 3 2 2 2" xfId="28435" xr:uid="{76A0ED0E-709D-4948-BD67-34947041581F}"/>
    <cellStyle name="Input 6 3 2 2 3" xfId="24292" xr:uid="{66A190A7-1B53-47C6-A573-9E57FAB554BA}"/>
    <cellStyle name="Input 6 3 2 3" xfId="33317" xr:uid="{71D08086-9673-4799-87EE-DC6B8F180D0E}"/>
    <cellStyle name="Input 6 3 2 3 2" xfId="29162" xr:uid="{DC371E4E-A219-4EB6-B8F3-CA885C1F81BC}"/>
    <cellStyle name="Input 6 3 2 3 3" xfId="25018" xr:uid="{0E69AE10-0A54-4DB6-AC40-E238AC96497A}"/>
    <cellStyle name="Input 6 3 2 4" xfId="34024" xr:uid="{D657BF42-0582-4866-93C5-698966CDFF3B}"/>
    <cellStyle name="Input 6 3 2 4 2" xfId="35846" xr:uid="{8AE3D913-01AC-47B9-A802-505F78EE4A73}"/>
    <cellStyle name="Input 6 3 2 4 3" xfId="37131" xr:uid="{8D10FB28-9738-4561-8B2E-DED13EED78CD}"/>
    <cellStyle name="Input 6 3 2 5" xfId="34631" xr:uid="{6AA9498D-06AF-4671-8941-0929E584CDED}"/>
    <cellStyle name="Input 6 3 2 5 2" xfId="29551" xr:uid="{DF784E8C-A473-4125-9237-4B54CB9F0DDB}"/>
    <cellStyle name="Input 6 3 2 5 3" xfId="25406" xr:uid="{C4160AC1-8603-4FBF-989D-E2797E094B6B}"/>
    <cellStyle name="Input 6 3 2 6" xfId="35066" xr:uid="{AA32651A-1C1B-439F-9283-610D74F95205}"/>
    <cellStyle name="Input 6 3 2 6 2" xfId="30154" xr:uid="{7FC343A6-C879-4A84-A835-76A7EBBD1518}"/>
    <cellStyle name="Input 6 3 2 6 3" xfId="26008" xr:uid="{A1FAD5E1-669A-4EDF-83D5-2557B9FBA52C}"/>
    <cellStyle name="Input 6 3 2 7" xfId="30626" xr:uid="{3CA90A89-BF5C-48EF-91CC-FCF6A48EC76E}"/>
    <cellStyle name="Input 6 3 2 8" xfId="26478" xr:uid="{397E44C7-9672-4199-822C-2E2A1C7DB74E}"/>
    <cellStyle name="Input 6 3 2 9" xfId="22338" xr:uid="{34C75621-C59A-4067-8BEC-35B730F024AF}"/>
    <cellStyle name="Input 6 3 3" xfId="31435" xr:uid="{BC7654DB-C34F-44B3-99CE-982B961339B8}"/>
    <cellStyle name="Input 6 3 3 2" xfId="27283" xr:uid="{8A106378-6B73-424E-AB0D-2270706041EA}"/>
    <cellStyle name="Input 6 3 3 3" xfId="23140" xr:uid="{90784A4D-F758-4ED9-8983-F5C0EC48052B}"/>
    <cellStyle name="Input 6 3 4" xfId="31464" xr:uid="{476C36EE-2BD5-439B-A36E-0D1B27F629A4}"/>
    <cellStyle name="Input 6 3 4 2" xfId="27312" xr:uid="{6696BDF8-29BE-4C15-BA3F-13753091763D}"/>
    <cellStyle name="Input 6 3 4 3" xfId="23169" xr:uid="{331686D9-D63E-4F39-A21A-6F26CCF85CEE}"/>
    <cellStyle name="Input 6 3 5" xfId="31442" xr:uid="{5E814CA9-65BC-46BF-8717-C3A4104B77D2}"/>
    <cellStyle name="Input 6 3 5 2" xfId="27290" xr:uid="{2DA445DE-2CD5-4DAB-8503-27F9A6CB81E9}"/>
    <cellStyle name="Input 6 3 5 3" xfId="23147" xr:uid="{2392D3BC-EFBF-4ABD-9A03-8E5A7939FA42}"/>
    <cellStyle name="Input 6 3 6" xfId="31238" xr:uid="{998580BB-3A90-48AC-9F9F-42866BC5923F}"/>
    <cellStyle name="Input 6 3 6 2" xfId="27086" xr:uid="{86FAEDD4-5FD3-41AC-BED3-84D26AAFE2AF}"/>
    <cellStyle name="Input 6 3 6 3" xfId="22943" xr:uid="{D580E2F9-8633-4C7E-8B73-A332B9E1508F}"/>
    <cellStyle name="Input 6 3 7" xfId="31446" xr:uid="{55DF326B-4116-4029-86B8-B39B6ED81DD8}"/>
    <cellStyle name="Input 6 3 7 2" xfId="27294" xr:uid="{B0A56296-46E3-4B5B-A651-0F31B4F770D8}"/>
    <cellStyle name="Input 6 3 7 3" xfId="23151" xr:uid="{60C70D0F-F544-4849-AFF1-00B5A876A3D4}"/>
    <cellStyle name="Input 6 3 8" xfId="21796" xr:uid="{C6108064-28F7-4BBF-AAD9-BD9C33ECF60E}"/>
    <cellStyle name="Input 6 3 9" xfId="21675" xr:uid="{E54921DB-8E8A-4DE5-ABD8-0A6A0D8FCBBF}"/>
    <cellStyle name="Input 6 4" xfId="21227" xr:uid="{00000000-0005-0000-0000-00007D250000}"/>
    <cellStyle name="Input 6 4 2" xfId="32589" xr:uid="{F1CC4E28-AD3C-4244-B598-3B98C1422BB4}"/>
    <cellStyle name="Input 6 4 2 2" xfId="28437" xr:uid="{B3775A55-6B59-4E68-A756-FCC9677E05C4}"/>
    <cellStyle name="Input 6 4 2 3" xfId="24294" xr:uid="{46A4783E-6535-4965-AAA3-F9FC69D8A72F}"/>
    <cellStyle name="Input 6 4 3" xfId="33319" xr:uid="{2BD74C96-5DA9-4AE4-B3E9-F27427450CB9}"/>
    <cellStyle name="Input 6 4 3 2" xfId="29164" xr:uid="{E61B261A-9DC7-43DD-B198-AA3EE354E495}"/>
    <cellStyle name="Input 6 4 3 3" xfId="25020" xr:uid="{401608F2-813B-4E92-B0E6-C74ADE745730}"/>
    <cellStyle name="Input 6 4 4" xfId="34026" xr:uid="{BCB17F4B-CAC4-4A52-BC14-358D4AF9F661}"/>
    <cellStyle name="Input 6 4 4 2" xfId="35742" xr:uid="{7BA73AF2-81E0-413D-AFB5-660CAE3AF100}"/>
    <cellStyle name="Input 6 4 4 3" xfId="36930" xr:uid="{DCB416B5-D73C-4DDF-8101-87AA3F44DC88}"/>
    <cellStyle name="Input 6 4 5" xfId="34633" xr:uid="{D799D90E-CD1C-4366-942D-62614D42431F}"/>
    <cellStyle name="Input 6 4 5 2" xfId="29553" xr:uid="{EA44B722-3F7A-421C-A8A0-631AB5BB4C0B}"/>
    <cellStyle name="Input 6 4 5 3" xfId="25408" xr:uid="{D711F927-C7DA-4443-B917-BF85E1AF37C9}"/>
    <cellStyle name="Input 6 4 6" xfId="35068" xr:uid="{30CC91CE-3EEA-4B19-97D8-4714AE292F1B}"/>
    <cellStyle name="Input 6 4 6 2" xfId="30156" xr:uid="{0F3C853E-1AC2-4686-86EF-261851F59844}"/>
    <cellStyle name="Input 6 4 6 3" xfId="26010" xr:uid="{81B693EE-0210-4963-95ED-6FA8F3F79DF1}"/>
    <cellStyle name="Input 6 4 7" xfId="30628" xr:uid="{321CEABE-E09E-43DC-99D6-13EA1542B16A}"/>
    <cellStyle name="Input 6 4 8" xfId="26480" xr:uid="{72BAE518-D2DF-44D8-B302-302236A4A6F6}"/>
    <cellStyle name="Input 6 4 9" xfId="22340" xr:uid="{920BF801-25B3-48B6-8422-6D2024347740}"/>
    <cellStyle name="Input 6 5" xfId="31433" xr:uid="{AFE4FB52-65BC-4A70-9545-F0A3A7225C02}"/>
    <cellStyle name="Input 6 5 2" xfId="27281" xr:uid="{5B3745D4-FCF9-42DB-BB11-EC365EDE4F5D}"/>
    <cellStyle name="Input 6 5 3" xfId="23138" xr:uid="{BA2522C3-D00F-4A9A-8F29-0D95BE45A35F}"/>
    <cellStyle name="Input 6 6" xfId="31466" xr:uid="{62F6A198-BFA7-4462-9462-B7D68FE64237}"/>
    <cellStyle name="Input 6 6 2" xfId="27314" xr:uid="{52E5123E-A09F-4A20-B003-D69C9CB97A0B}"/>
    <cellStyle name="Input 6 6 3" xfId="23171" xr:uid="{8AE562A3-9144-448A-9D8C-A5A751B2C75E}"/>
    <cellStyle name="Input 6 7" xfId="31440" xr:uid="{EA6194D0-2057-4732-A692-571CA9DDF227}"/>
    <cellStyle name="Input 6 7 2" xfId="27288" xr:uid="{F2F2EBEE-A42B-4DD8-87E4-E51D1079A0C6}"/>
    <cellStyle name="Input 6 7 3" xfId="23145" xr:uid="{A7A77673-393F-45FA-89AE-8FD04EE4BC7B}"/>
    <cellStyle name="Input 6 8" xfId="31236" xr:uid="{213409D2-87F4-4823-BCEE-05E7C3B8400F}"/>
    <cellStyle name="Input 6 8 2" xfId="27084" xr:uid="{4868DCC0-2349-4E42-BFCF-3E3323795425}"/>
    <cellStyle name="Input 6 8 3" xfId="22941" xr:uid="{DBC160E5-2BF0-4F18-B418-EB7B722E86E3}"/>
    <cellStyle name="Input 6 9" xfId="31448" xr:uid="{1A88F6D0-5A91-483A-A54D-62A517526C00}"/>
    <cellStyle name="Input 6 9 2" xfId="27296" xr:uid="{63ED6BBF-A64B-4FF5-9284-77C5CD8EEB96}"/>
    <cellStyle name="Input 6 9 3" xfId="23153" xr:uid="{9F8C7EAB-AD87-478C-8035-5AB187D72CFA}"/>
    <cellStyle name="Input 7" xfId="9424" xr:uid="{00000000-0005-0000-0000-00007E250000}"/>
    <cellStyle name="Input 7 10" xfId="21592" xr:uid="{37D4A756-AEE6-43F9-8EDF-FA809ACB1354}"/>
    <cellStyle name="Input 7 2" xfId="21224" xr:uid="{00000000-0005-0000-0000-00007F250000}"/>
    <cellStyle name="Input 7 2 2" xfId="32586" xr:uid="{A167C50E-B3D1-4663-A37A-C4BB29573556}"/>
    <cellStyle name="Input 7 2 2 2" xfId="28434" xr:uid="{6B98DFD2-011B-443B-8C71-56D191A4FF5F}"/>
    <cellStyle name="Input 7 2 2 3" xfId="24291" xr:uid="{8DED3CA3-9FC8-4ADF-BE62-D075F014DE1F}"/>
    <cellStyle name="Input 7 2 3" xfId="33316" xr:uid="{0805D3A3-1107-4DC9-ACDA-867105892D56}"/>
    <cellStyle name="Input 7 2 3 2" xfId="29161" xr:uid="{6904F98D-F329-46F3-B5ED-76EC7C1CEBC1}"/>
    <cellStyle name="Input 7 2 3 3" xfId="25017" xr:uid="{A52BA331-4842-4CCA-8A59-A34E4AF6DF3C}"/>
    <cellStyle name="Input 7 2 4" xfId="34023" xr:uid="{B42C781F-D8CE-433C-940B-11CE9E279826}"/>
    <cellStyle name="Input 7 2 4 2" xfId="35945" xr:uid="{7AF4028E-2A2C-4ABA-851A-8971A8476413}"/>
    <cellStyle name="Input 7 2 4 3" xfId="37229" xr:uid="{91850B6F-0095-48C4-8352-BE6CBE992E67}"/>
    <cellStyle name="Input 7 2 5" xfId="34630" xr:uid="{25392CB2-0C0A-4B3F-BEFE-A952107AEDB0}"/>
    <cellStyle name="Input 7 2 5 2" xfId="29550" xr:uid="{78B85477-4FA6-4BBB-8B25-E8C0D203F4CA}"/>
    <cellStyle name="Input 7 2 5 3" xfId="25405" xr:uid="{F7A5EEBF-17A5-4854-9035-6CDB9D7005A2}"/>
    <cellStyle name="Input 7 2 6" xfId="35065" xr:uid="{173A8277-E0F5-468C-9E97-6FD10A878BA5}"/>
    <cellStyle name="Input 7 2 6 2" xfId="30153" xr:uid="{28AE2E75-448A-4FD7-B6F6-39E769D25BD4}"/>
    <cellStyle name="Input 7 2 6 3" xfId="26007" xr:uid="{CB48FED7-D4DB-4E80-AFE7-F3F88FA9BB8C}"/>
    <cellStyle name="Input 7 2 7" xfId="30625" xr:uid="{F77AC160-90E1-419F-8348-3EBD9955B042}"/>
    <cellStyle name="Input 7 2 8" xfId="26477" xr:uid="{5EE489E5-9394-47C3-98E3-A82BFE507259}"/>
    <cellStyle name="Input 7 2 9" xfId="22337" xr:uid="{58846E0C-2E55-48EF-A2E1-69A4DA9E0421}"/>
    <cellStyle name="Input 7 3" xfId="31436" xr:uid="{2DF4514C-3718-4E34-8DAC-62746847A255}"/>
    <cellStyle name="Input 7 3 2" xfId="27284" xr:uid="{4B75D68E-C2F5-4EF3-A8A4-A2F81370B865}"/>
    <cellStyle name="Input 7 3 3" xfId="23141" xr:uid="{F69931C8-9289-4B64-895C-412F56E568B3}"/>
    <cellStyle name="Input 7 4" xfId="31463" xr:uid="{4F282C51-D2D5-4BF7-BC34-323C4C3A992D}"/>
    <cellStyle name="Input 7 4 2" xfId="27311" xr:uid="{168E8ABA-125D-4A84-B637-314ACD77D3F1}"/>
    <cellStyle name="Input 7 4 3" xfId="23168" xr:uid="{3B4BDD4C-5B6F-4C94-A751-D9B0F94B4F0E}"/>
    <cellStyle name="Input 7 5" xfId="31443" xr:uid="{79F626A2-4884-4CC9-A017-6236DA0CE8C8}"/>
    <cellStyle name="Input 7 5 2" xfId="27291" xr:uid="{B1169274-E6F3-4B59-85B5-477A8C2BF260}"/>
    <cellStyle name="Input 7 5 3" xfId="23148" xr:uid="{41C804D1-019B-406C-BDAD-14FD4DAA6E23}"/>
    <cellStyle name="Input 7 6" xfId="31239" xr:uid="{EAF6D1DB-45CE-4DFA-A4A2-B4E43A11C55F}"/>
    <cellStyle name="Input 7 6 2" xfId="27087" xr:uid="{EE62153B-492B-4EC5-9DE2-3672CCB0B0F9}"/>
    <cellStyle name="Input 7 6 3" xfId="22944" xr:uid="{C6C46DC3-E790-4136-BB82-08A114067DC4}"/>
    <cellStyle name="Input 7 7" xfId="31445" xr:uid="{398FC176-2FF4-46E2-905E-ED0DD3540A32}"/>
    <cellStyle name="Input 7 7 2" xfId="27293" xr:uid="{B87A45BF-FB4E-4365-BC51-AABEADC8992A}"/>
    <cellStyle name="Input 7 7 3" xfId="23150" xr:uid="{CCF840A9-1E0D-4E55-91E2-D6FD31EC00B5}"/>
    <cellStyle name="Input 7 8" xfId="21797" xr:uid="{B7EC5F51-75EB-4CD8-9E96-9CDA96E0CC3B}"/>
    <cellStyle name="Input 7 9" xfId="21676" xr:uid="{1061E336-ABBF-429F-802E-A6659BF6690A}"/>
    <cellStyle name="inputExposure" xfId="9425" xr:uid="{00000000-0005-0000-0000-000080250000}"/>
    <cellStyle name="inputExposure 2" xfId="21223" xr:uid="{00000000-0005-0000-0000-000081250000}"/>
    <cellStyle name="inputExposure 2 10" xfId="22336" xr:uid="{0D995DB8-0D07-4AD9-9F32-40AF99E18AC3}"/>
    <cellStyle name="inputExposure 2 2" xfId="32585" xr:uid="{89279B83-3B91-4E1B-8908-E94B0F14C00A}"/>
    <cellStyle name="inputExposure 2 2 2" xfId="28433" xr:uid="{B8FE9B22-1001-4EBD-A379-ECC39C582BEB}"/>
    <cellStyle name="inputExposure 2 2 3" xfId="24290" xr:uid="{7A5EBE78-3333-4A2D-B1EA-23BB2276E7A0}"/>
    <cellStyle name="inputExposure 2 3" xfId="33315" xr:uid="{33515281-42F5-4EC4-9EE7-A1576E299B46}"/>
    <cellStyle name="inputExposure 2 3 2" xfId="29160" xr:uid="{31F03E32-3A4B-41DC-B24D-5E8454966BC3}"/>
    <cellStyle name="inputExposure 2 3 3" xfId="25016" xr:uid="{648200B3-E42E-4849-9C90-407314D254D6}"/>
    <cellStyle name="inputExposure 2 4" xfId="34022" xr:uid="{FF454B74-B73B-4CE5-AC7D-8F1B7F24AD2B}"/>
    <cellStyle name="inputExposure 2 4 2" xfId="36051" xr:uid="{E945D370-B175-417A-B0F8-53D0F5BEDFE8}"/>
    <cellStyle name="inputExposure 2 4 3" xfId="37321" xr:uid="{57D8A1B6-087F-4C5E-A59E-9086E521A90F}"/>
    <cellStyle name="inputExposure 2 5" xfId="34629" xr:uid="{9B1712BD-2210-45A2-A5E8-A75E0E965A7C}"/>
    <cellStyle name="inputExposure 2 5 2" xfId="29549" xr:uid="{84E23E7A-D64A-4858-92F0-144A3B79BCEE}"/>
    <cellStyle name="inputExposure 2 5 3" xfId="25404" xr:uid="{EAB236C7-4061-405E-A799-D6D355CF171B}"/>
    <cellStyle name="inputExposure 2 6" xfId="30624" xr:uid="{82047393-2C1B-4105-8A3F-6559F77B9C67}"/>
    <cellStyle name="inputExposure 2 7" xfId="35260" xr:uid="{1520B347-F53B-4688-8B42-8F428ED9976F}"/>
    <cellStyle name="inputExposure 2 8" xfId="26476" xr:uid="{DAC38ADF-E161-4614-9D4E-6706A949FE4F}"/>
    <cellStyle name="inputExposure 2 9" xfId="36344" xr:uid="{DF92FA97-288F-44F2-803A-27F779FC2AE5}"/>
    <cellStyle name="inputExposure 3" xfId="31437" xr:uid="{8AA585F9-109E-47FB-88C4-39CEA789B240}"/>
    <cellStyle name="inputExposure 3 2" xfId="27285" xr:uid="{889A5C0B-D107-4A56-8FBD-51DC341BC19E}"/>
    <cellStyle name="inputExposure 3 3" xfId="23142" xr:uid="{BD039A5D-710A-44F7-A42F-846F151D06F9}"/>
    <cellStyle name="inputExposure 4" xfId="31462" xr:uid="{CAF8C6CB-E727-4117-BD84-DAE10A644660}"/>
    <cellStyle name="inputExposure 4 2" xfId="27310" xr:uid="{B1C04687-1D47-42FB-92B8-94987E737103}"/>
    <cellStyle name="inputExposure 4 3" xfId="23167" xr:uid="{2C7CE502-2028-4D64-B947-7F1E3BF2495A}"/>
    <cellStyle name="inputExposure 5" xfId="31444" xr:uid="{32CFBC9C-7FF0-41F8-B317-0D1564656B54}"/>
    <cellStyle name="inputExposure 5 2" xfId="27292" xr:uid="{F3531AC3-1039-415B-843B-7B8B34106DB8}"/>
    <cellStyle name="inputExposure 5 3" xfId="23149" xr:uid="{921F51BF-6A07-489C-B7F4-788261993793}"/>
    <cellStyle name="inputExposure 6" xfId="21798" xr:uid="{7743701F-8639-4A1D-B310-29F9237A297B}"/>
    <cellStyle name="inputExposure 7" xfId="21799" xr:uid="{9B53CE9B-8ADA-4125-A432-A34B46195167}"/>
    <cellStyle name="inputExposure 8" xfId="21677" xr:uid="{E2E70185-95C9-449F-B65F-7852ABF65CAB}"/>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23 2" xfId="32773" xr:uid="{8F08D85B-CAEE-4120-BDE0-797164614D7D}"/>
    <cellStyle name="Normal 123 3" xfId="30812" xr:uid="{FB72FDE5-572A-4277-A819-DB2882F46EE9}"/>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10" xfId="21819" xr:uid="{E4ADA38C-79DC-45C9-A5F6-FF03657A19C5}"/>
    <cellStyle name="Note 2 10 2 2" xfId="21221" xr:uid="{00000000-0005-0000-0000-000062500000}"/>
    <cellStyle name="Note 2 10 2 2 2" xfId="32583" xr:uid="{AF2B5812-8926-45D9-AE38-F5B40277A100}"/>
    <cellStyle name="Note 2 10 2 2 2 2" xfId="28431" xr:uid="{5C5ABE47-7233-4F43-93CE-BF795CCA7A75}"/>
    <cellStyle name="Note 2 10 2 2 2 3" xfId="24288" xr:uid="{243F56DA-AB10-4A55-931B-44652918F8F2}"/>
    <cellStyle name="Note 2 10 2 2 3" xfId="33313" xr:uid="{B14E61B8-F4BD-4191-87BF-47DF301D79AD}"/>
    <cellStyle name="Note 2 10 2 2 3 2" xfId="29158" xr:uid="{741A13CF-1AFE-4638-AFC8-54059A6B2DAB}"/>
    <cellStyle name="Note 2 10 2 2 3 3" xfId="25014" xr:uid="{F970364E-3138-4CF0-B261-30372330D74E}"/>
    <cellStyle name="Note 2 10 2 2 4" xfId="34020" xr:uid="{C901DC1E-B15B-453B-A00F-13BA5C107FFB}"/>
    <cellStyle name="Note 2 10 2 2 4 2" xfId="36240" xr:uid="{A6AB5E79-0835-4D3A-8387-26E7F89FDBDA}"/>
    <cellStyle name="Note 2 10 2 2 4 3" xfId="36745" xr:uid="{05B6CD46-9054-4195-A64A-7BE5FD15DBE2}"/>
    <cellStyle name="Note 2 10 2 2 5" xfId="34627" xr:uid="{A069A690-B5BE-4DE7-8172-196645CDFF5A}"/>
    <cellStyle name="Note 2 10 2 2 5 2" xfId="29547" xr:uid="{CEA4EA82-7E90-41DD-9E79-32705E48842B}"/>
    <cellStyle name="Note 2 10 2 2 5 3" xfId="25402" xr:uid="{53F84269-3B63-445E-A6A4-837DDFE0766B}"/>
    <cellStyle name="Note 2 10 2 2 6" xfId="35063" xr:uid="{5C2E8A60-0184-45FA-88FE-01FE91238C70}"/>
    <cellStyle name="Note 2 10 2 2 6 2" xfId="30151" xr:uid="{0E4CB2D9-F808-4C26-8701-1F13356087B0}"/>
    <cellStyle name="Note 2 10 2 2 6 3" xfId="26005" xr:uid="{3FC61C4F-9031-4A10-9BFF-69D692A16407}"/>
    <cellStyle name="Note 2 10 2 2 7" xfId="30622" xr:uid="{8AE66CF2-D1E9-40C4-A243-BD7BD03B7E58}"/>
    <cellStyle name="Note 2 10 2 2 8" xfId="26474" xr:uid="{26CFF138-9C42-42D9-AF2A-5E1B25A68C6C}"/>
    <cellStyle name="Note 2 10 2 2 9" xfId="22334" xr:uid="{751AFE71-A8DB-4840-AC49-F46ACA0647C8}"/>
    <cellStyle name="Note 2 10 2 3" xfId="31871" xr:uid="{8C82879D-4DF7-4CB6-923D-8665D536FE4E}"/>
    <cellStyle name="Note 2 10 2 3 2" xfId="27719" xr:uid="{56B3BB60-5073-4B17-A4B8-453615F18C2B}"/>
    <cellStyle name="Note 2 10 2 3 3" xfId="23576" xr:uid="{4176885A-5FD5-41FC-B590-C69AA9D9AB04}"/>
    <cellStyle name="Note 2 10 2 4" xfId="30930" xr:uid="{6E0DFCC0-DD7B-459B-83E9-1D10A3D5AFE7}"/>
    <cellStyle name="Note 2 10 2 4 2" xfId="26778" xr:uid="{C9E2F612-FC51-4AE5-936C-0A4059E0C36F}"/>
    <cellStyle name="Note 2 10 2 4 3" xfId="22635" xr:uid="{5623EB38-E74F-4AAD-8972-F994CBBD5244}"/>
    <cellStyle name="Note 2 10 2 5" xfId="32144" xr:uid="{EBE4E2D6-80C4-4F00-A054-57001A8593D7}"/>
    <cellStyle name="Note 2 10 2 5 2" xfId="27992" xr:uid="{80F14BAA-E3B3-46E2-98BC-C3EAE45A49A5}"/>
    <cellStyle name="Note 2 10 2 5 3" xfId="23849" xr:uid="{D52A81E1-615D-49E7-A442-73B947C0A6E5}"/>
    <cellStyle name="Note 2 10 2 6" xfId="31800" xr:uid="{02053F80-31B4-4EC4-B09A-E0B8ED00598E}"/>
    <cellStyle name="Note 2 10 2 6 2" xfId="27648" xr:uid="{03DC2207-F7DA-4E34-ACA7-65665B672CF5}"/>
    <cellStyle name="Note 2 10 2 6 3" xfId="23505" xr:uid="{3F51BB98-EF7B-476D-A8B2-796DF485F144}"/>
    <cellStyle name="Note 2 10 2 7" xfId="32861" xr:uid="{1463B887-A997-4C05-AA8D-C7D2BCFA0FDC}"/>
    <cellStyle name="Note 2 10 2 7 2" xfId="28708" xr:uid="{3A95D279-90CE-46F3-A759-84347CDFB73F}"/>
    <cellStyle name="Note 2 10 2 7 3" xfId="24565" xr:uid="{A75CF9E5-069D-4A8C-A114-A26FABB18DA0}"/>
    <cellStyle name="Note 2 10 2 8" xfId="29802" xr:uid="{E0ED4B2D-8D5F-46E3-81F3-7923C3F4BB83}"/>
    <cellStyle name="Note 2 10 2 9" xfId="25655" xr:uid="{8E30975A-3D72-4CBA-85FB-EEE0B8B80C1C}"/>
    <cellStyle name="Note 2 10 3" xfId="20386" xr:uid="{00000000-0005-0000-0000-000063500000}"/>
    <cellStyle name="Note 2 10 3 10" xfId="21820" xr:uid="{1784B496-C82A-42F6-B8AB-8D5F415C487D}"/>
    <cellStyle name="Note 2 10 3 2" xfId="21220" xr:uid="{00000000-0005-0000-0000-000064500000}"/>
    <cellStyle name="Note 2 10 3 2 2" xfId="32582" xr:uid="{B4174B96-15AD-4815-97C9-E3F1621F6A10}"/>
    <cellStyle name="Note 2 10 3 2 2 2" xfId="28430" xr:uid="{E1771129-984C-41DF-B602-C683E980F6FF}"/>
    <cellStyle name="Note 2 10 3 2 2 3" xfId="24287" xr:uid="{E9F628F0-C5D3-4EC8-BAAF-8864E0E761D5}"/>
    <cellStyle name="Note 2 10 3 2 3" xfId="33312" xr:uid="{F9DA0211-A465-4451-9CB1-93868E5FFF67}"/>
    <cellStyle name="Note 2 10 3 2 3 2" xfId="29157" xr:uid="{333D07DE-80BA-4CA7-A467-95FB7ED2EB28}"/>
    <cellStyle name="Note 2 10 3 2 3 3" xfId="25013" xr:uid="{72640514-28A1-4245-B896-596F96D7FA85}"/>
    <cellStyle name="Note 2 10 3 2 4" xfId="34019" xr:uid="{D17F7F10-A3CA-4AC5-8274-9F0DBCDB1311}"/>
    <cellStyle name="Note 2 10 3 2 4 2" xfId="35564" xr:uid="{CBC72F7C-4970-4C4C-B3E4-5FFBEF9C18AB}"/>
    <cellStyle name="Note 2 10 3 2 4 3" xfId="36564" xr:uid="{A0B7269F-3E81-44DA-AD15-01BA22917937}"/>
    <cellStyle name="Note 2 10 3 2 5" xfId="34626" xr:uid="{5BDB9A71-5557-47C7-AEBD-416DF86942C3}"/>
    <cellStyle name="Note 2 10 3 2 5 2" xfId="29546" xr:uid="{70503296-D201-4417-B3BC-04770F9E1844}"/>
    <cellStyle name="Note 2 10 3 2 5 3" xfId="25401" xr:uid="{FDF43D56-CA4E-44D0-8897-522E968C6ABD}"/>
    <cellStyle name="Note 2 10 3 2 6" xfId="35062" xr:uid="{73A5CEC3-0CC7-4804-BA86-5D604B46BAA4}"/>
    <cellStyle name="Note 2 10 3 2 6 2" xfId="30150" xr:uid="{929D3825-4249-4964-93DE-1486C214F65A}"/>
    <cellStyle name="Note 2 10 3 2 6 3" xfId="26004" xr:uid="{E56C9603-5B58-4CDB-A9E2-517B3514FEC7}"/>
    <cellStyle name="Note 2 10 3 2 7" xfId="30621" xr:uid="{B7B04594-B3EA-45BA-9542-1518A0E53366}"/>
    <cellStyle name="Note 2 10 3 2 8" xfId="26473" xr:uid="{F558EAA1-4D4F-45D7-954F-2804CC81C651}"/>
    <cellStyle name="Note 2 10 3 2 9" xfId="22333" xr:uid="{2582BC13-F892-4D79-A7DF-B6700F829929}"/>
    <cellStyle name="Note 2 10 3 3" xfId="31872" xr:uid="{878FF702-CF3C-4B58-BB19-C38950CBE4AE}"/>
    <cellStyle name="Note 2 10 3 3 2" xfId="27720" xr:uid="{E79AEABD-B0FF-4A9A-BEAF-04D7DD387800}"/>
    <cellStyle name="Note 2 10 3 3 3" xfId="23577" xr:uid="{B777A88E-369A-43A4-A833-7767844DCFA6}"/>
    <cellStyle name="Note 2 10 3 4" xfId="30929" xr:uid="{72B547EE-5182-43AF-AD87-760046E11C2C}"/>
    <cellStyle name="Note 2 10 3 4 2" xfId="26777" xr:uid="{676623A5-BDA4-44C9-9FBE-F2299AE3A5D4}"/>
    <cellStyle name="Note 2 10 3 4 3" xfId="22634" xr:uid="{6AD5BF6A-739D-40CB-9F87-DA9B146EDFBB}"/>
    <cellStyle name="Note 2 10 3 5" xfId="32145" xr:uid="{E04A8C4C-C5F5-4BE7-AB09-8633FE127662}"/>
    <cellStyle name="Note 2 10 3 5 2" xfId="27993" xr:uid="{68F8B4F9-56BC-4527-9589-1160A3BB53F3}"/>
    <cellStyle name="Note 2 10 3 5 3" xfId="23850" xr:uid="{FC47E984-CBAD-4D25-BF4F-679308D74370}"/>
    <cellStyle name="Note 2 10 3 6" xfId="31801" xr:uid="{F93C9EA2-7D8B-48F9-81F0-00B5AB0DC984}"/>
    <cellStyle name="Note 2 10 3 6 2" xfId="27649" xr:uid="{8B875DA5-15C2-4421-9DC7-D98AB75C4261}"/>
    <cellStyle name="Note 2 10 3 6 3" xfId="23506" xr:uid="{F2D647CB-E593-49BE-9A41-03C1164F0E6C}"/>
    <cellStyle name="Note 2 10 3 7" xfId="32862" xr:uid="{BB3B1693-24B6-4F75-8F09-63AB259C2AA1}"/>
    <cellStyle name="Note 2 10 3 7 2" xfId="28709" xr:uid="{D7F5969D-21B2-4FBA-B931-DEC1DD30B90D}"/>
    <cellStyle name="Note 2 10 3 7 3" xfId="24566" xr:uid="{F5A1B144-DDB7-4450-A984-9D5B1CFECDBE}"/>
    <cellStyle name="Note 2 10 3 8" xfId="29803" xr:uid="{264EA1EC-F06F-4DAC-91CC-F946AED9787E}"/>
    <cellStyle name="Note 2 10 3 9" xfId="25656" xr:uid="{B7655CD5-5AFB-4659-8A37-2B8C3ECC6DF8}"/>
    <cellStyle name="Note 2 10 4" xfId="20387" xr:uid="{00000000-0005-0000-0000-000065500000}"/>
    <cellStyle name="Note 2 10 4 10" xfId="21821" xr:uid="{6746CC34-291F-492A-A45F-9023C8A56D98}"/>
    <cellStyle name="Note 2 10 4 2" xfId="21219" xr:uid="{00000000-0005-0000-0000-000066500000}"/>
    <cellStyle name="Note 2 10 4 2 2" xfId="32581" xr:uid="{E26BE989-114E-4483-939C-E6EABE3B8C4D}"/>
    <cellStyle name="Note 2 10 4 2 2 2" xfId="28429" xr:uid="{4592B2CC-6F16-4DD3-BF91-8F8F1E19EEED}"/>
    <cellStyle name="Note 2 10 4 2 2 3" xfId="24286" xr:uid="{0E82798D-F8E9-42A5-97F5-D576E525A526}"/>
    <cellStyle name="Note 2 10 4 2 3" xfId="33311" xr:uid="{43128CAC-0BB1-498D-B129-82A52E791C2B}"/>
    <cellStyle name="Note 2 10 4 2 3 2" xfId="29156" xr:uid="{8A1B1320-09DD-4153-9770-7EB4D6BD2F4C}"/>
    <cellStyle name="Note 2 10 4 2 3 3" xfId="25012" xr:uid="{3921C44B-4A07-4C19-B133-5A11B5DCC293}"/>
    <cellStyle name="Note 2 10 4 2 4" xfId="34018" xr:uid="{B23BAD29-6DD8-4744-ACCB-6A11F4C496E8}"/>
    <cellStyle name="Note 2 10 4 2 4 2" xfId="35661" xr:uid="{995AF2E0-BD34-49DC-BE15-8228E5EFCF62}"/>
    <cellStyle name="Note 2 10 4 2 4 3" xfId="36480" xr:uid="{240AA384-241D-4B7F-967A-E62A9B5CDF9B}"/>
    <cellStyle name="Note 2 10 4 2 5" xfId="34625" xr:uid="{6979199F-F854-4F47-8C53-CE3D93E40509}"/>
    <cellStyle name="Note 2 10 4 2 5 2" xfId="29545" xr:uid="{5F6C2431-95C9-4CC1-B0C4-6563DFAD50FC}"/>
    <cellStyle name="Note 2 10 4 2 5 3" xfId="25400" xr:uid="{7D8203EE-8292-4D2A-BAB1-9219D8B3A979}"/>
    <cellStyle name="Note 2 10 4 2 6" xfId="35061" xr:uid="{6DB381B5-84EB-4956-BE8F-31F6B38F8752}"/>
    <cellStyle name="Note 2 10 4 2 6 2" xfId="30149" xr:uid="{0C1A8241-B021-431C-9396-AE2A26DD4EE0}"/>
    <cellStyle name="Note 2 10 4 2 6 3" xfId="26003" xr:uid="{D7783EC1-611D-4379-ADDF-BD6423721A89}"/>
    <cellStyle name="Note 2 10 4 2 7" xfId="30620" xr:uid="{9AF12CDF-6CCF-4FDF-A0C4-1A45DDD16910}"/>
    <cellStyle name="Note 2 10 4 2 8" xfId="26472" xr:uid="{BEF7430B-4D95-4049-B614-6FF377AA3478}"/>
    <cellStyle name="Note 2 10 4 2 9" xfId="22332" xr:uid="{8541547B-E56F-47FE-92BE-15FCC9C25273}"/>
    <cellStyle name="Note 2 10 4 3" xfId="31873" xr:uid="{A7E08AF7-3717-4BF3-B52D-EE2086603DE4}"/>
    <cellStyle name="Note 2 10 4 3 2" xfId="27721" xr:uid="{154F6BEE-99EB-4CA2-91E5-9AEBF0DBF1DC}"/>
    <cellStyle name="Note 2 10 4 3 3" xfId="23578" xr:uid="{3570AC5E-89A8-42E7-AA08-7F8124A30CE0}"/>
    <cellStyle name="Note 2 10 4 4" xfId="30928" xr:uid="{13DD3D8B-591A-4C43-9A09-99AC5E8750A4}"/>
    <cellStyle name="Note 2 10 4 4 2" xfId="26776" xr:uid="{24D05504-C65B-4CD0-B814-3555E1B35D6A}"/>
    <cellStyle name="Note 2 10 4 4 3" xfId="22633" xr:uid="{3EB1286E-05E8-4B3A-A089-CEA995E8C77F}"/>
    <cellStyle name="Note 2 10 4 5" xfId="32146" xr:uid="{9C37DB42-46FE-4914-A792-D687EC2061AE}"/>
    <cellStyle name="Note 2 10 4 5 2" xfId="27994" xr:uid="{D309965A-4E42-4DF5-A435-9AE9A95E42E4}"/>
    <cellStyle name="Note 2 10 4 5 3" xfId="23851" xr:uid="{AD3996C5-8AE8-408E-A16E-E0240B850CD4}"/>
    <cellStyle name="Note 2 10 4 6" xfId="31802" xr:uid="{921A5109-ED97-42FA-BD5E-BEC00367CF0E}"/>
    <cellStyle name="Note 2 10 4 6 2" xfId="27650" xr:uid="{A547C818-9538-45FA-AAC9-922AB86CC660}"/>
    <cellStyle name="Note 2 10 4 6 3" xfId="23507" xr:uid="{3FD196F5-01BC-42B0-AF8A-3FCDE5E30E6B}"/>
    <cellStyle name="Note 2 10 4 7" xfId="32863" xr:uid="{1AB183CE-8EC1-470F-8667-2AFD88287E51}"/>
    <cellStyle name="Note 2 10 4 7 2" xfId="28710" xr:uid="{73DADF35-F1F5-48C7-B042-00CEA6213DB8}"/>
    <cellStyle name="Note 2 10 4 7 3" xfId="24567" xr:uid="{82B8B28B-92C8-40AD-AE45-DF470EF87FCC}"/>
    <cellStyle name="Note 2 10 4 8" xfId="29804" xr:uid="{EA159F2B-A22F-4340-B8B5-62CBB4EC1F4A}"/>
    <cellStyle name="Note 2 10 4 9" xfId="25657" xr:uid="{AFFDA639-9870-4547-9744-097D24C51669}"/>
    <cellStyle name="Note 2 10 5" xfId="20388" xr:uid="{00000000-0005-0000-0000-000067500000}"/>
    <cellStyle name="Note 2 10 5 10" xfId="21822" xr:uid="{4AE7BFF3-3568-4E08-AD26-D96162E236DD}"/>
    <cellStyle name="Note 2 10 5 2" xfId="21218" xr:uid="{00000000-0005-0000-0000-000068500000}"/>
    <cellStyle name="Note 2 10 5 2 2" xfId="32580" xr:uid="{4D9012DE-775F-475B-B060-ACE29B2FC337}"/>
    <cellStyle name="Note 2 10 5 2 2 2" xfId="28428" xr:uid="{97AAEE99-1A30-4E32-8C06-D9B3428E2110}"/>
    <cellStyle name="Note 2 10 5 2 2 3" xfId="24285" xr:uid="{BA19D8FE-969D-4F40-8EA4-95BE6B9888C8}"/>
    <cellStyle name="Note 2 10 5 2 3" xfId="33310" xr:uid="{3DF5511A-4134-46B8-9E72-520B8818CAAB}"/>
    <cellStyle name="Note 2 10 5 2 3 2" xfId="29155" xr:uid="{8557CE4B-A399-47DE-9281-7EA0322874C9}"/>
    <cellStyle name="Note 2 10 5 2 3 3" xfId="25011" xr:uid="{CD488875-5726-4C41-A0B8-C4118EBD6607}"/>
    <cellStyle name="Note 2 10 5 2 4" xfId="34017" xr:uid="{BD2394DD-CD15-42C5-9FCD-6ADE28536C29}"/>
    <cellStyle name="Note 2 10 5 2 4 2" xfId="35480" xr:uid="{7E84D899-C962-4D9E-8F8A-4F5D5E24C513}"/>
    <cellStyle name="Note 2 10 5 2 4 3" xfId="25218" xr:uid="{819F90C5-3C4B-4BF2-8A13-6006CDB109C9}"/>
    <cellStyle name="Note 2 10 5 2 5" xfId="34624" xr:uid="{8EEFCC9D-C55C-4541-AE45-6AE185CFC8C0}"/>
    <cellStyle name="Note 2 10 5 2 5 2" xfId="29544" xr:uid="{82C027F5-F87C-49A4-90C4-BDA46C28814E}"/>
    <cellStyle name="Note 2 10 5 2 5 3" xfId="25399" xr:uid="{FE6C8341-4B58-4654-98EA-D16B227BCC59}"/>
    <cellStyle name="Note 2 10 5 2 6" xfId="35060" xr:uid="{EF335559-224B-40EB-A562-203FBEAD971E}"/>
    <cellStyle name="Note 2 10 5 2 6 2" xfId="30148" xr:uid="{038A6CDC-EF45-4D61-A4BC-D75206F40C15}"/>
    <cellStyle name="Note 2 10 5 2 6 3" xfId="26002" xr:uid="{F1BBACD7-C79F-4642-A881-7BBB2A54A41B}"/>
    <cellStyle name="Note 2 10 5 2 7" xfId="30619" xr:uid="{3328646D-2202-4A57-8772-34D30D75E9D9}"/>
    <cellStyle name="Note 2 10 5 2 8" xfId="26471" xr:uid="{6B5F0E0C-5691-41EB-B9A0-0D7FE0647891}"/>
    <cellStyle name="Note 2 10 5 2 9" xfId="22331" xr:uid="{FE060F07-CDF5-40E2-A81A-904ACC959264}"/>
    <cellStyle name="Note 2 10 5 3" xfId="31874" xr:uid="{F7C61BA5-86FC-46E7-967A-60A4962CA45C}"/>
    <cellStyle name="Note 2 10 5 3 2" xfId="27722" xr:uid="{83F8B332-A063-478F-9415-328743833A07}"/>
    <cellStyle name="Note 2 10 5 3 3" xfId="23579" xr:uid="{FA503076-AAD7-4359-A360-BB504DC8B4A4}"/>
    <cellStyle name="Note 2 10 5 4" xfId="30927" xr:uid="{7075FE1F-04FF-4570-9A2C-4FC7761F8309}"/>
    <cellStyle name="Note 2 10 5 4 2" xfId="26775" xr:uid="{6F2A3F2D-F4E4-49F6-AACA-3A3EB2636D72}"/>
    <cellStyle name="Note 2 10 5 4 3" xfId="22632" xr:uid="{A9438357-29F5-445B-AB92-6BCD3A58978C}"/>
    <cellStyle name="Note 2 10 5 5" xfId="32147" xr:uid="{A94F7291-59C3-42A1-B3BD-F125DABA2E52}"/>
    <cellStyle name="Note 2 10 5 5 2" xfId="27995" xr:uid="{BB9C4406-A60E-4C0A-8BA0-90B3FF6D4D57}"/>
    <cellStyle name="Note 2 10 5 5 3" xfId="23852" xr:uid="{C3B7681D-9753-4530-BAFD-A7A1A96B4ABD}"/>
    <cellStyle name="Note 2 10 5 6" xfId="31803" xr:uid="{A3D208E9-B439-4A7F-8ECE-597CD39DE418}"/>
    <cellStyle name="Note 2 10 5 6 2" xfId="27651" xr:uid="{53CC54D7-D668-4368-A8F4-6A9344462DB9}"/>
    <cellStyle name="Note 2 10 5 6 3" xfId="23508" xr:uid="{6FB66E2D-E521-4B6F-8E19-36CFC67B540C}"/>
    <cellStyle name="Note 2 10 5 7" xfId="32864" xr:uid="{8F22468F-5A32-4E74-8A3B-38E1AB60C633}"/>
    <cellStyle name="Note 2 10 5 7 2" xfId="28711" xr:uid="{198F2159-2E39-448F-8A52-96529D4822EA}"/>
    <cellStyle name="Note 2 10 5 7 3" xfId="24568" xr:uid="{6C53E7CC-7B3D-42DB-8714-82DAE1A2AD8F}"/>
    <cellStyle name="Note 2 10 5 8" xfId="29805" xr:uid="{3D3101AD-2E3A-4515-B19B-B9EB74174EB8}"/>
    <cellStyle name="Note 2 10 5 9" xfId="25658" xr:uid="{1716CFAF-DEE0-43F5-9246-647E757E8442}"/>
    <cellStyle name="Note 2 11" xfId="20389" xr:uid="{00000000-0005-0000-0000-000069500000}"/>
    <cellStyle name="Note 2 11 2" xfId="20390" xr:uid="{00000000-0005-0000-0000-00006A500000}"/>
    <cellStyle name="Note 2 11 2 10" xfId="21823" xr:uid="{931CD526-09F2-4D85-BD0C-54E2247DE516}"/>
    <cellStyle name="Note 2 11 2 2" xfId="21217" xr:uid="{00000000-0005-0000-0000-00006B500000}"/>
    <cellStyle name="Note 2 11 2 2 2" xfId="32579" xr:uid="{A8F639CB-DFA7-4755-B284-765D079BBE07}"/>
    <cellStyle name="Note 2 11 2 2 2 2" xfId="28427" xr:uid="{50C0AFB5-9E9E-45D3-9CA6-3586E95371DD}"/>
    <cellStyle name="Note 2 11 2 2 2 3" xfId="24284" xr:uid="{1DAEF550-522D-4A80-A5EB-F77977FCD367}"/>
    <cellStyle name="Note 2 11 2 2 3" xfId="33309" xr:uid="{FF6DE60A-ED61-46FE-9D25-F4D3B7152FBD}"/>
    <cellStyle name="Note 2 11 2 2 3 2" xfId="29154" xr:uid="{DF95B2B1-3F3D-404D-8B66-CB5B91AA43CA}"/>
    <cellStyle name="Note 2 11 2 2 3 3" xfId="25010" xr:uid="{37311939-EBA0-4532-B4E3-8C01F3DECA33}"/>
    <cellStyle name="Note 2 11 2 2 4" xfId="34016" xr:uid="{3D4E5B11-D419-45F0-B0F7-BBF42D2F8E8A}"/>
    <cellStyle name="Note 2 11 2 2 4 2" xfId="35396" xr:uid="{5AAEC427-884A-4197-AFEA-A2FAF411FA7E}"/>
    <cellStyle name="Note 2 11 2 2 4 3" xfId="36407" xr:uid="{FAE74E92-7E88-424A-BA8C-DF8E636B169A}"/>
    <cellStyle name="Note 2 11 2 2 5" xfId="34623" xr:uid="{7A0744BA-89E0-43EC-A1E2-33F193F8A907}"/>
    <cellStyle name="Note 2 11 2 2 5 2" xfId="29543" xr:uid="{C65D9E03-FB57-45DC-ADB0-0109C6D64181}"/>
    <cellStyle name="Note 2 11 2 2 5 3" xfId="25398" xr:uid="{8FA0D186-BB15-4172-9D4C-DF0191E3F895}"/>
    <cellStyle name="Note 2 11 2 2 6" xfId="35059" xr:uid="{14917EA3-BDE9-4145-8FE4-DFDF4D561C0D}"/>
    <cellStyle name="Note 2 11 2 2 6 2" xfId="30147" xr:uid="{2B422A17-2170-454E-85B6-2B223FD1B384}"/>
    <cellStyle name="Note 2 11 2 2 6 3" xfId="26001" xr:uid="{3D64FEAC-D25E-44D2-8A3C-613B7E5DF3BD}"/>
    <cellStyle name="Note 2 11 2 2 7" xfId="30618" xr:uid="{343E4F02-2C79-4207-8594-C3F459524194}"/>
    <cellStyle name="Note 2 11 2 2 8" xfId="26470" xr:uid="{937DC157-6B30-453B-9ED7-F285091F6312}"/>
    <cellStyle name="Note 2 11 2 2 9" xfId="22330" xr:uid="{345A4CF4-8CA2-416D-B756-84655FC31EF9}"/>
    <cellStyle name="Note 2 11 2 3" xfId="31876" xr:uid="{7253DBEF-9A0E-4289-905D-2FAF9ADF4C0A}"/>
    <cellStyle name="Note 2 11 2 3 2" xfId="27724" xr:uid="{0FBF4236-5F95-48D4-A68B-63B492298473}"/>
    <cellStyle name="Note 2 11 2 3 3" xfId="23581" xr:uid="{3A8915EA-0F3B-489E-9CDE-B5058431D245}"/>
    <cellStyle name="Note 2 11 2 4" xfId="30925" xr:uid="{64E55ADF-B945-4E59-97D2-E12161713DB2}"/>
    <cellStyle name="Note 2 11 2 4 2" xfId="26773" xr:uid="{31C8B5E9-2B21-4B80-9240-48AEA2BDF467}"/>
    <cellStyle name="Note 2 11 2 4 3" xfId="22630" xr:uid="{CD0F3E93-9617-4ECE-93E1-E8F27351DFB9}"/>
    <cellStyle name="Note 2 11 2 5" xfId="32148" xr:uid="{747FDE83-8E17-4912-A385-D8C055251DDF}"/>
    <cellStyle name="Note 2 11 2 5 2" xfId="27996" xr:uid="{5CE89992-EFFB-4796-BF4C-8E85974A407A}"/>
    <cellStyle name="Note 2 11 2 5 3" xfId="23853" xr:uid="{E5BE1C12-2E96-4F0F-B33E-AE2D13F0C6A8}"/>
    <cellStyle name="Note 2 11 2 6" xfId="31804" xr:uid="{C4FC7D7F-78EE-40E4-86E9-47C47CD686AA}"/>
    <cellStyle name="Note 2 11 2 6 2" xfId="27652" xr:uid="{C6BE2576-6213-40A1-9AC1-566D00B22BF2}"/>
    <cellStyle name="Note 2 11 2 6 3" xfId="23509" xr:uid="{176BDC41-E06A-44A2-AA16-A99DE0E7CA29}"/>
    <cellStyle name="Note 2 11 2 7" xfId="32865" xr:uid="{425D8FCD-800B-40FF-9E51-47D399FD7336}"/>
    <cellStyle name="Note 2 11 2 7 2" xfId="28712" xr:uid="{4193D2CB-A3B6-4517-A327-92D5AB06632B}"/>
    <cellStyle name="Note 2 11 2 7 3" xfId="24569" xr:uid="{A50FBE4E-AEB3-4EE5-B681-73FB9A1B73A9}"/>
    <cellStyle name="Note 2 11 2 8" xfId="29807" xr:uid="{04D7728B-1F7C-4B97-8882-C4F56CA5389F}"/>
    <cellStyle name="Note 2 11 2 9" xfId="25660" xr:uid="{3FA2B805-F716-4800-8E3D-5C617E0962FE}"/>
    <cellStyle name="Note 2 11 3" xfId="20391" xr:uid="{00000000-0005-0000-0000-00006C500000}"/>
    <cellStyle name="Note 2 11 3 10" xfId="21824" xr:uid="{03D1FC5A-99AB-4099-9A5B-3446A22E7353}"/>
    <cellStyle name="Note 2 11 3 2" xfId="21216" xr:uid="{00000000-0005-0000-0000-00006D500000}"/>
    <cellStyle name="Note 2 11 3 2 2" xfId="32578" xr:uid="{9F15376B-AB20-450C-8171-66A24B4EA028}"/>
    <cellStyle name="Note 2 11 3 2 2 2" xfId="28426" xr:uid="{66AAF6A5-A874-4374-8027-3F09FC020233}"/>
    <cellStyle name="Note 2 11 3 2 2 3" xfId="24283" xr:uid="{9F52BE18-9E9E-4730-A06A-E13B56AF8598}"/>
    <cellStyle name="Note 2 11 3 2 3" xfId="33308" xr:uid="{099F9361-E7B3-4B5D-BA01-08E9A402F553}"/>
    <cellStyle name="Note 2 11 3 2 3 2" xfId="29153" xr:uid="{B26E743C-0C64-4C80-8F03-0D10663B6ED7}"/>
    <cellStyle name="Note 2 11 3 2 3 3" xfId="25009" xr:uid="{CC7B11DC-E342-4314-B798-5B5EADC389CA}"/>
    <cellStyle name="Note 2 11 3 2 4" xfId="34015" xr:uid="{DE0B0273-7333-4107-A29C-09A6C2341B1E}"/>
    <cellStyle name="Note 2 11 3 2 4 2" xfId="29361" xr:uid="{2D4C66FD-DAC4-4B0D-BA4D-4E58077D37BB}"/>
    <cellStyle name="Note 2 11 3 2 4 3" xfId="36926" xr:uid="{9206DADE-0BC8-4F3E-A114-B6F436B87089}"/>
    <cellStyle name="Note 2 11 3 2 5" xfId="34622" xr:uid="{89B635F0-CD64-46D9-BC0A-B3F7A317222E}"/>
    <cellStyle name="Note 2 11 3 2 5 2" xfId="29542" xr:uid="{AFFD1FF2-5AEA-4E62-89B1-0F7AAA39465E}"/>
    <cellStyle name="Note 2 11 3 2 5 3" xfId="25397" xr:uid="{17DB3F50-0DF1-4910-8B79-9D72ACE1A417}"/>
    <cellStyle name="Note 2 11 3 2 6" xfId="35058" xr:uid="{10B0376B-2953-42AC-96D1-6ECCE01D3C06}"/>
    <cellStyle name="Note 2 11 3 2 6 2" xfId="30146" xr:uid="{A4C30707-1B88-4A90-8D83-A8954D7F8C7C}"/>
    <cellStyle name="Note 2 11 3 2 6 3" xfId="26000" xr:uid="{11EBD647-0966-48B5-BB9A-3844946A9FBF}"/>
    <cellStyle name="Note 2 11 3 2 7" xfId="30617" xr:uid="{1F7E9121-0456-44AA-BE4A-7FEB7627603B}"/>
    <cellStyle name="Note 2 11 3 2 8" xfId="26469" xr:uid="{BB2E62AD-091E-499C-B716-B2B63FDDF0E6}"/>
    <cellStyle name="Note 2 11 3 2 9" xfId="22329" xr:uid="{A8A2C750-3A42-43D1-81ED-C626B8094154}"/>
    <cellStyle name="Note 2 11 3 3" xfId="31877" xr:uid="{F778CBA3-1073-415F-ADDC-63D68A3DC8CD}"/>
    <cellStyle name="Note 2 11 3 3 2" xfId="27725" xr:uid="{62EBBC2C-03C0-4315-B307-FE44EFE7CBC8}"/>
    <cellStyle name="Note 2 11 3 3 3" xfId="23582" xr:uid="{9F0EBFF3-9581-423A-852B-6E668D0466CA}"/>
    <cellStyle name="Note 2 11 3 4" xfId="30924" xr:uid="{69AB6D32-1C1C-41D8-A121-8D697A4F70AB}"/>
    <cellStyle name="Note 2 11 3 4 2" xfId="26772" xr:uid="{1B2E8286-B2B4-4441-AA80-BD4484EB7325}"/>
    <cellStyle name="Note 2 11 3 4 3" xfId="22629" xr:uid="{2935518D-CCD8-40B0-9C8F-CA83827597EA}"/>
    <cellStyle name="Note 2 11 3 5" xfId="32149" xr:uid="{1908330F-4159-49B5-861E-7887A4412862}"/>
    <cellStyle name="Note 2 11 3 5 2" xfId="27997" xr:uid="{A28B774E-128A-4EBD-9DF6-1D82CD5F83BF}"/>
    <cellStyle name="Note 2 11 3 5 3" xfId="23854" xr:uid="{7C6F5F40-A563-4496-B9F5-38788B594F1D}"/>
    <cellStyle name="Note 2 11 3 6" xfId="31805" xr:uid="{B14AB823-3805-46AD-8D6E-B9FDE1D5E7B6}"/>
    <cellStyle name="Note 2 11 3 6 2" xfId="27653" xr:uid="{95A2EAB9-840D-4BA1-AB2D-C46281C7C03E}"/>
    <cellStyle name="Note 2 11 3 6 3" xfId="23510" xr:uid="{2287362B-30B5-4583-B8C3-7F8B94D41F86}"/>
    <cellStyle name="Note 2 11 3 7" xfId="32866" xr:uid="{05703257-1C7A-4AAF-9E65-F5DC8A2D6A8B}"/>
    <cellStyle name="Note 2 11 3 7 2" xfId="28713" xr:uid="{1D2BAC6B-C5AA-4733-835F-6AA413B78737}"/>
    <cellStyle name="Note 2 11 3 7 3" xfId="24570" xr:uid="{70C8AC4C-4E07-45DB-9436-A889782B5AB8}"/>
    <cellStyle name="Note 2 11 3 8" xfId="29808" xr:uid="{E800BA77-246A-4FD0-94FA-9C8B0C64504A}"/>
    <cellStyle name="Note 2 11 3 9" xfId="25661" xr:uid="{D9D645CC-E150-4F38-BF1A-A68866F6A389}"/>
    <cellStyle name="Note 2 11 4" xfId="20392" xr:uid="{00000000-0005-0000-0000-00006E500000}"/>
    <cellStyle name="Note 2 11 4 10" xfId="21825" xr:uid="{98336CC7-D33F-4C48-BAEA-6730860D915B}"/>
    <cellStyle name="Note 2 11 4 2" xfId="21215" xr:uid="{00000000-0005-0000-0000-00006F500000}"/>
    <cellStyle name="Note 2 11 4 2 2" xfId="32577" xr:uid="{59B6F8C7-E42E-4768-A9CF-217554739871}"/>
    <cellStyle name="Note 2 11 4 2 2 2" xfId="28425" xr:uid="{587B7271-EDC5-40E3-873C-EFEE40ED2C43}"/>
    <cellStyle name="Note 2 11 4 2 2 3" xfId="24282" xr:uid="{8B3C3926-5496-4980-B8D6-D4A72A8C2BE7}"/>
    <cellStyle name="Note 2 11 4 2 3" xfId="33307" xr:uid="{938A00AD-461D-4D60-A922-CBFD82477C74}"/>
    <cellStyle name="Note 2 11 4 2 3 2" xfId="29152" xr:uid="{683A0105-59EE-4779-B4F4-833A63812E46}"/>
    <cellStyle name="Note 2 11 4 2 3 3" xfId="25008" xr:uid="{3A6E798C-091B-4F7F-A171-A5585E6FBB7A}"/>
    <cellStyle name="Note 2 11 4 2 4" xfId="34014" xr:uid="{F6754D96-55B7-4E31-B5DB-DFBD1F694483}"/>
    <cellStyle name="Note 2 11 4 2 4 2" xfId="35323" xr:uid="{D1F9BACA-2469-4D9C-A8E6-05E3BE432F33}"/>
    <cellStyle name="Note 2 11 4 2 4 3" xfId="37024" xr:uid="{581DFAB2-346D-4545-BAE6-76CC356387CC}"/>
    <cellStyle name="Note 2 11 4 2 5" xfId="34621" xr:uid="{6B65CEDC-4014-44E3-B9EB-F301E374CCC6}"/>
    <cellStyle name="Note 2 11 4 2 5 2" xfId="29541" xr:uid="{1FCD000B-34D6-4845-9F08-9B79AFF54413}"/>
    <cellStyle name="Note 2 11 4 2 5 3" xfId="25396" xr:uid="{8FD41A74-2175-4573-AC1B-745FBF6EC29B}"/>
    <cellStyle name="Note 2 11 4 2 6" xfId="35057" xr:uid="{42DF5564-21ED-4C8B-BFAE-61E8591F243F}"/>
    <cellStyle name="Note 2 11 4 2 6 2" xfId="30145" xr:uid="{9BA36C9E-7BEC-4599-87E1-A03CD5585B95}"/>
    <cellStyle name="Note 2 11 4 2 6 3" xfId="25999" xr:uid="{4614525A-FC19-47D0-9BA7-012FEA2EA84C}"/>
    <cellStyle name="Note 2 11 4 2 7" xfId="30616" xr:uid="{8A55C849-F61E-40FA-B952-7B065A895338}"/>
    <cellStyle name="Note 2 11 4 2 8" xfId="26468" xr:uid="{33542D6C-16E4-4552-8BED-ACE12022F6E3}"/>
    <cellStyle name="Note 2 11 4 2 9" xfId="22328" xr:uid="{7FBDF0FF-CE39-4D2B-B690-F27CA43C077D}"/>
    <cellStyle name="Note 2 11 4 3" xfId="31878" xr:uid="{16E0A7EE-63F3-4493-AF70-3A0D148D390F}"/>
    <cellStyle name="Note 2 11 4 3 2" xfId="27726" xr:uid="{9D7F50D7-E8E9-4AAF-9E54-55B3CB91FEB4}"/>
    <cellStyle name="Note 2 11 4 3 3" xfId="23583" xr:uid="{0C8A1888-9A7D-4DDF-A814-C67C617DAB7B}"/>
    <cellStyle name="Note 2 11 4 4" xfId="30923" xr:uid="{FBC7A016-073E-4640-8EC2-9C92FC741719}"/>
    <cellStyle name="Note 2 11 4 4 2" xfId="26771" xr:uid="{B8AD154C-291E-4CB5-9140-F60FCDF9454C}"/>
    <cellStyle name="Note 2 11 4 4 3" xfId="22628" xr:uid="{81F95659-3C9A-43C6-B4B1-EFF37DA28EC3}"/>
    <cellStyle name="Note 2 11 4 5" xfId="32150" xr:uid="{80733E9C-5D35-4D90-884A-092EB8B34076}"/>
    <cellStyle name="Note 2 11 4 5 2" xfId="27998" xr:uid="{1DC204DD-91BD-41F4-AD3C-863FDF7904B9}"/>
    <cellStyle name="Note 2 11 4 5 3" xfId="23855" xr:uid="{905A5913-F037-442B-9343-8F8879CBDDCC}"/>
    <cellStyle name="Note 2 11 4 6" xfId="31806" xr:uid="{F177094B-8276-46FE-8E63-922E1C9D2624}"/>
    <cellStyle name="Note 2 11 4 6 2" xfId="27654" xr:uid="{E1534734-8A61-48D6-845F-96B52909E5CC}"/>
    <cellStyle name="Note 2 11 4 6 3" xfId="23511" xr:uid="{EE9C5322-285D-426A-B514-DDC4F3D49218}"/>
    <cellStyle name="Note 2 11 4 7" xfId="32867" xr:uid="{A1F39D4C-2AB9-4FD6-9A55-3CA25E48D540}"/>
    <cellStyle name="Note 2 11 4 7 2" xfId="28714" xr:uid="{061D732A-CBEF-49E4-99B1-0D29AC22F668}"/>
    <cellStyle name="Note 2 11 4 7 3" xfId="24571" xr:uid="{85E26F25-34E1-4162-9631-D05A581584D6}"/>
    <cellStyle name="Note 2 11 4 8" xfId="29809" xr:uid="{9EC210FF-DC3E-4BD4-AC37-6BE00DF0935A}"/>
    <cellStyle name="Note 2 11 4 9" xfId="25662" xr:uid="{FDABA358-9D3D-4960-9C4A-C3579EFF31B8}"/>
    <cellStyle name="Note 2 11 5" xfId="20393" xr:uid="{00000000-0005-0000-0000-000070500000}"/>
    <cellStyle name="Note 2 11 5 10" xfId="21826" xr:uid="{F8792BA2-F165-4850-A1F2-269D7AC4336D}"/>
    <cellStyle name="Note 2 11 5 2" xfId="21214" xr:uid="{00000000-0005-0000-0000-000071500000}"/>
    <cellStyle name="Note 2 11 5 2 2" xfId="32576" xr:uid="{093CB058-554A-4A6A-BF9B-AC9D3E59DED1}"/>
    <cellStyle name="Note 2 11 5 2 2 2" xfId="28424" xr:uid="{1C201516-0AA6-4CFA-8407-592BC4B542B3}"/>
    <cellStyle name="Note 2 11 5 2 2 3" xfId="24281" xr:uid="{0E3516D6-75C5-45C9-B727-5EBB984B4EAC}"/>
    <cellStyle name="Note 2 11 5 2 3" xfId="33306" xr:uid="{88FBBA35-9386-49FA-B3EB-4774CB81613C}"/>
    <cellStyle name="Note 2 11 5 2 3 2" xfId="29151" xr:uid="{7B547AD1-3D97-4D75-8304-505F704A26A6}"/>
    <cellStyle name="Note 2 11 5 2 3 3" xfId="25007" xr:uid="{283AF9CE-030E-4D3B-A71D-3737A3D68940}"/>
    <cellStyle name="Note 2 11 5 2 4" xfId="34013" xr:uid="{F5895971-5262-4ED2-ABB3-FBBF8AFAA30A}"/>
    <cellStyle name="Note 2 11 5 2 4 2" xfId="35842" xr:uid="{294B46AB-30C3-4A97-8E97-7B0781DAF657}"/>
    <cellStyle name="Note 2 11 5 2 4 3" xfId="37127" xr:uid="{C5CE4E9B-60CF-4E8E-AF72-528B0C179826}"/>
    <cellStyle name="Note 2 11 5 2 5" xfId="34620" xr:uid="{6FAB178D-FA42-4972-A667-BC2602AA46B7}"/>
    <cellStyle name="Note 2 11 5 2 5 2" xfId="29540" xr:uid="{B17CF3A1-B770-4323-8C69-CD46AA3B6746}"/>
    <cellStyle name="Note 2 11 5 2 5 3" xfId="25395" xr:uid="{DD4167D0-E38B-4C32-BC95-4DDB02D338D6}"/>
    <cellStyle name="Note 2 11 5 2 6" xfId="35056" xr:uid="{DE36FDD5-9F80-4CB5-9FAD-E7357388CDAD}"/>
    <cellStyle name="Note 2 11 5 2 6 2" xfId="30144" xr:uid="{CEE29B7F-A441-4AF0-86CE-1E69987A3E27}"/>
    <cellStyle name="Note 2 11 5 2 6 3" xfId="25998" xr:uid="{B28267D2-67A8-4168-8507-8455E32238A8}"/>
    <cellStyle name="Note 2 11 5 2 7" xfId="30615" xr:uid="{9A056E46-7388-45F0-9C57-27BEC238DF7A}"/>
    <cellStyle name="Note 2 11 5 2 8" xfId="26467" xr:uid="{F1ED7DB4-A602-4CE5-8482-BD12958BF775}"/>
    <cellStyle name="Note 2 11 5 2 9" xfId="22327" xr:uid="{75B0C6BE-8381-41DF-8222-00F53EFC92FD}"/>
    <cellStyle name="Note 2 11 5 3" xfId="31879" xr:uid="{CA9CC8E8-3711-4641-9BA3-C592A635BA79}"/>
    <cellStyle name="Note 2 11 5 3 2" xfId="27727" xr:uid="{E4E0D387-66FF-4F1E-8E49-5F53BFA07907}"/>
    <cellStyle name="Note 2 11 5 3 3" xfId="23584" xr:uid="{1FF0FE5B-335F-4F75-9657-0AEE3B11B901}"/>
    <cellStyle name="Note 2 11 5 4" xfId="30922" xr:uid="{A9A6D3CF-AB6A-40C6-A5C6-7EF2CEAC3CC6}"/>
    <cellStyle name="Note 2 11 5 4 2" xfId="26770" xr:uid="{F8565F74-89C5-4337-8997-6EEF93D3745B}"/>
    <cellStyle name="Note 2 11 5 4 3" xfId="22627" xr:uid="{567DDB3D-EE5E-41A7-ACD6-BBC8C558FB2E}"/>
    <cellStyle name="Note 2 11 5 5" xfId="32151" xr:uid="{AF358D11-CF54-4A63-9E33-5B66D7B0D7AC}"/>
    <cellStyle name="Note 2 11 5 5 2" xfId="27999" xr:uid="{C512D0C7-3360-4885-8F9A-2E1CD04AAE51}"/>
    <cellStyle name="Note 2 11 5 5 3" xfId="23856" xr:uid="{7A95876E-5A33-4A5F-9FB7-D959B3DFD877}"/>
    <cellStyle name="Note 2 11 5 6" xfId="31807" xr:uid="{EA00565F-8E11-465F-A1DC-2B5F08F6243D}"/>
    <cellStyle name="Note 2 11 5 6 2" xfId="27655" xr:uid="{8F221F4A-0752-41A3-B4DB-BD4BBE91F6F6}"/>
    <cellStyle name="Note 2 11 5 6 3" xfId="23512" xr:uid="{9E24AFA1-4245-4A01-B712-BC875EC34874}"/>
    <cellStyle name="Note 2 11 5 7" xfId="32868" xr:uid="{BD586E29-8736-44CB-A808-25AD7FF31AA7}"/>
    <cellStyle name="Note 2 11 5 7 2" xfId="28715" xr:uid="{448B5F0E-76E2-4C8C-BCC9-8E31860D7523}"/>
    <cellStyle name="Note 2 11 5 7 3" xfId="24572" xr:uid="{385B4D21-AD0D-41B3-9F99-552C23CFF0B5}"/>
    <cellStyle name="Note 2 11 5 8" xfId="29810" xr:uid="{47F722DA-DC22-4ABB-95C8-4CBE118CFFF7}"/>
    <cellStyle name="Note 2 11 5 9" xfId="25663" xr:uid="{B4781FA6-9E76-4EB0-843C-B646DCD1069D}"/>
    <cellStyle name="Note 2 12" xfId="20394" xr:uid="{00000000-0005-0000-0000-000072500000}"/>
    <cellStyle name="Note 2 12 2" xfId="20395" xr:uid="{00000000-0005-0000-0000-000073500000}"/>
    <cellStyle name="Note 2 12 2 10" xfId="21827" xr:uid="{0B3B54F9-0428-41B7-89ED-64947E065D67}"/>
    <cellStyle name="Note 2 12 2 2" xfId="21213" xr:uid="{00000000-0005-0000-0000-000074500000}"/>
    <cellStyle name="Note 2 12 2 2 2" xfId="32575" xr:uid="{B89D7D0D-2BD2-4CE1-A3BC-9A8B8D7C10AF}"/>
    <cellStyle name="Note 2 12 2 2 2 2" xfId="28423" xr:uid="{1E38DAFC-3802-4F83-88A7-DD8E07127F7A}"/>
    <cellStyle name="Note 2 12 2 2 2 3" xfId="24280" xr:uid="{DDDD3E72-1D68-45E8-811B-70B5D8E71464}"/>
    <cellStyle name="Note 2 12 2 2 3" xfId="33305" xr:uid="{A8554B0D-99F9-4F17-B872-A114B352F446}"/>
    <cellStyle name="Note 2 12 2 2 3 2" xfId="29150" xr:uid="{88C1D0D6-DC36-4A35-80FC-8B19B4C8FD48}"/>
    <cellStyle name="Note 2 12 2 2 3 3" xfId="25006" xr:uid="{D001EA41-EAA8-4AAA-BA86-C08EA97041C7}"/>
    <cellStyle name="Note 2 12 2 2 4" xfId="34012" xr:uid="{E1D7331F-1686-4756-8394-92A5974393C7}"/>
    <cellStyle name="Note 2 12 2 2 4 2" xfId="35941" xr:uid="{29A6B791-FDFE-46AC-BFB9-FD1668CD8DAD}"/>
    <cellStyle name="Note 2 12 2 2 4 3" xfId="37225" xr:uid="{BF42BBCD-2F07-450E-B1DF-F1E126223337}"/>
    <cellStyle name="Note 2 12 2 2 5" xfId="34619" xr:uid="{868EB829-86FE-43F3-A6C6-AB3647397047}"/>
    <cellStyle name="Note 2 12 2 2 5 2" xfId="29539" xr:uid="{E2A9B74C-47D2-4686-87F6-F212784F55E7}"/>
    <cellStyle name="Note 2 12 2 2 5 3" xfId="25394" xr:uid="{CE955BF4-75F0-43FD-A5CF-F7BC891975C3}"/>
    <cellStyle name="Note 2 12 2 2 6" xfId="35055" xr:uid="{43FC1D22-0954-477E-966B-3429ADD569CF}"/>
    <cellStyle name="Note 2 12 2 2 6 2" xfId="30143" xr:uid="{34597598-B2E3-4A34-92C7-FA3E13214E37}"/>
    <cellStyle name="Note 2 12 2 2 6 3" xfId="25997" xr:uid="{5D250174-D3B8-40C4-92F1-F9F1B388F9C7}"/>
    <cellStyle name="Note 2 12 2 2 7" xfId="30614" xr:uid="{37EB5DA7-67BA-4FEB-A0F9-F33AB25DAAB3}"/>
    <cellStyle name="Note 2 12 2 2 8" xfId="26466" xr:uid="{6DC488DA-B64A-48E7-824E-F6F7C32AC6C8}"/>
    <cellStyle name="Note 2 12 2 2 9" xfId="22326" xr:uid="{E49B23C3-7BBB-42F5-8F4A-A9C8B59BAE9B}"/>
    <cellStyle name="Note 2 12 2 3" xfId="31880" xr:uid="{73CC89EA-F50D-4405-9A8B-AACA6C94236E}"/>
    <cellStyle name="Note 2 12 2 3 2" xfId="27728" xr:uid="{EC245878-1975-43EE-ADB3-D21F415A15DE}"/>
    <cellStyle name="Note 2 12 2 3 3" xfId="23585" xr:uid="{CF7F9400-39F1-4B70-B659-93A5F2E0E3B3}"/>
    <cellStyle name="Note 2 12 2 4" xfId="30920" xr:uid="{CA0D19D2-7C86-4D71-9B81-A802754A8941}"/>
    <cellStyle name="Note 2 12 2 4 2" xfId="26768" xr:uid="{6DEB505E-9A85-4320-8242-75AF71C1CFEB}"/>
    <cellStyle name="Note 2 12 2 4 3" xfId="22625" xr:uid="{8E2ABDED-0F6E-4049-998C-E30762AC7516}"/>
    <cellStyle name="Note 2 12 2 5" xfId="32152" xr:uid="{A0FC32F5-9D5B-4D52-9BFE-4D0820584EE7}"/>
    <cellStyle name="Note 2 12 2 5 2" xfId="28000" xr:uid="{760E7755-BB49-4023-9997-DB9ADEE3F8A9}"/>
    <cellStyle name="Note 2 12 2 5 3" xfId="23857" xr:uid="{97222403-6F31-48DC-912F-D978A9F9B35B}"/>
    <cellStyle name="Note 2 12 2 6" xfId="31808" xr:uid="{9722DE92-719A-4E06-982D-BF112B1CEEFD}"/>
    <cellStyle name="Note 2 12 2 6 2" xfId="27656" xr:uid="{9598722F-F8B4-427D-B989-3BE2A91B5B05}"/>
    <cellStyle name="Note 2 12 2 6 3" xfId="23513" xr:uid="{871C8C6E-A3EE-4BA1-A7D6-8D027646EF95}"/>
    <cellStyle name="Note 2 12 2 7" xfId="32869" xr:uid="{E80F3C90-3988-4C63-9D2F-220C6FA1A3D8}"/>
    <cellStyle name="Note 2 12 2 7 2" xfId="28716" xr:uid="{B5BC31E4-529F-4635-985D-F79B33CA43B0}"/>
    <cellStyle name="Note 2 12 2 7 3" xfId="24573" xr:uid="{44F15706-ADA3-447F-913C-6C01DF07266E}"/>
    <cellStyle name="Note 2 12 2 8" xfId="29812" xr:uid="{29FB96F7-5B97-4019-968E-3918D1741E52}"/>
    <cellStyle name="Note 2 12 2 9" xfId="25665" xr:uid="{26826E94-0261-49A9-B40E-508A693810E1}"/>
    <cellStyle name="Note 2 12 3" xfId="20396" xr:uid="{00000000-0005-0000-0000-000075500000}"/>
    <cellStyle name="Note 2 12 3 10" xfId="21828" xr:uid="{1AE39CA2-2B06-4981-84E9-52725E9E587C}"/>
    <cellStyle name="Note 2 12 3 2" xfId="21212" xr:uid="{00000000-0005-0000-0000-000076500000}"/>
    <cellStyle name="Note 2 12 3 2 2" xfId="32574" xr:uid="{6381413A-C071-4D46-8911-82A0DA9F24F0}"/>
    <cellStyle name="Note 2 12 3 2 2 2" xfId="28422" xr:uid="{DB87479C-F329-404B-8B39-96A9F14D482C}"/>
    <cellStyle name="Note 2 12 3 2 2 3" xfId="24279" xr:uid="{788289BD-EA3C-4CC4-8C2C-CC567B4E93E8}"/>
    <cellStyle name="Note 2 12 3 2 3" xfId="33304" xr:uid="{F21115E3-1E56-49CD-93FD-B425715FAFE3}"/>
    <cellStyle name="Note 2 12 3 2 3 2" xfId="29149" xr:uid="{4834046A-16FD-4129-B5A1-35C48FFFC6E1}"/>
    <cellStyle name="Note 2 12 3 2 3 3" xfId="25005" xr:uid="{2360E4B1-5173-4F17-BB75-90A6DD0927BA}"/>
    <cellStyle name="Note 2 12 3 2 4" xfId="34011" xr:uid="{92F9BB12-5DCB-4D3D-9DD6-5F53450BEE7A}"/>
    <cellStyle name="Note 2 12 3 2 4 2" xfId="36047" xr:uid="{76C20B1B-DF69-4D33-8CA9-C29DB0BF4541}"/>
    <cellStyle name="Note 2 12 3 2 4 3" xfId="37317" xr:uid="{C0EDFFE1-E072-481F-8DB0-0FBB4354F597}"/>
    <cellStyle name="Note 2 12 3 2 5" xfId="34618" xr:uid="{2B85BC2D-5F81-47C7-96AF-2302A87556D7}"/>
    <cellStyle name="Note 2 12 3 2 5 2" xfId="29538" xr:uid="{BDF91FF5-2F97-4D10-9520-444669D765E0}"/>
    <cellStyle name="Note 2 12 3 2 5 3" xfId="25393" xr:uid="{B980A873-D9A1-4E8A-849A-3673721451FB}"/>
    <cellStyle name="Note 2 12 3 2 6" xfId="35054" xr:uid="{5BF011A8-ADE0-4AD2-B529-3DC075D777B8}"/>
    <cellStyle name="Note 2 12 3 2 6 2" xfId="30142" xr:uid="{5D705F4E-B012-4BDA-A783-EEE209469013}"/>
    <cellStyle name="Note 2 12 3 2 6 3" xfId="25996" xr:uid="{DB0649C8-A2FF-4BF2-82FF-8BD618FF6719}"/>
    <cellStyle name="Note 2 12 3 2 7" xfId="30613" xr:uid="{4CD993CA-757D-4171-9167-3C6879AC451C}"/>
    <cellStyle name="Note 2 12 3 2 8" xfId="26465" xr:uid="{F290774B-DF7A-4111-901F-027B11ECA31D}"/>
    <cellStyle name="Note 2 12 3 2 9" xfId="22325" xr:uid="{FBCC15A6-EAF2-4895-8E81-3677F1336D4F}"/>
    <cellStyle name="Note 2 12 3 3" xfId="31881" xr:uid="{2F9824C2-4E7B-418D-A1BD-DF5181C75E0D}"/>
    <cellStyle name="Note 2 12 3 3 2" xfId="27729" xr:uid="{6FAD1F74-AA37-47D9-9AC8-CBCBF2E86EA7}"/>
    <cellStyle name="Note 2 12 3 3 3" xfId="23586" xr:uid="{D11AA0C3-C8A5-4865-9E00-72BBFF51B769}"/>
    <cellStyle name="Note 2 12 3 4" xfId="30919" xr:uid="{D6C907BE-0B25-45C4-9CBA-82F6AC6B8229}"/>
    <cellStyle name="Note 2 12 3 4 2" xfId="26767" xr:uid="{7C9E33D3-63BD-4D07-834F-6FBD35723B76}"/>
    <cellStyle name="Note 2 12 3 4 3" xfId="22624" xr:uid="{75234C13-4387-4482-93B2-C31F97EE42BA}"/>
    <cellStyle name="Note 2 12 3 5" xfId="32153" xr:uid="{E2EE122B-326F-4B2C-9E65-E94DF76120DC}"/>
    <cellStyle name="Note 2 12 3 5 2" xfId="28001" xr:uid="{EE8CD2AD-F03B-46E3-AF5C-A48CF5D4C4A2}"/>
    <cellStyle name="Note 2 12 3 5 3" xfId="23858" xr:uid="{16058C3C-17FA-43CA-9C10-05C009B79A42}"/>
    <cellStyle name="Note 2 12 3 6" xfId="31809" xr:uid="{3C52EC4E-1647-4E84-BE66-51B0869D596C}"/>
    <cellStyle name="Note 2 12 3 6 2" xfId="27657" xr:uid="{FDCD9CED-51DE-4BC1-804B-EC46DE2075F2}"/>
    <cellStyle name="Note 2 12 3 6 3" xfId="23514" xr:uid="{AA65EC9C-4C57-4FCD-906F-C720149058C3}"/>
    <cellStyle name="Note 2 12 3 7" xfId="32870" xr:uid="{9E7E2C61-D2EB-445A-ABC0-15A7194D4658}"/>
    <cellStyle name="Note 2 12 3 7 2" xfId="28717" xr:uid="{84489ABC-EEF6-41D1-8CCD-5487D3E363A9}"/>
    <cellStyle name="Note 2 12 3 7 3" xfId="24574" xr:uid="{092A144C-D77C-4034-830C-876286D2041E}"/>
    <cellStyle name="Note 2 12 3 8" xfId="29813" xr:uid="{6623278C-3453-44D2-8381-091AD28CD768}"/>
    <cellStyle name="Note 2 12 3 9" xfId="25666" xr:uid="{ACB45A6D-C8B3-45D8-8A89-90CD94674C24}"/>
    <cellStyle name="Note 2 12 4" xfId="20397" xr:uid="{00000000-0005-0000-0000-000077500000}"/>
    <cellStyle name="Note 2 12 4 10" xfId="21829" xr:uid="{B140B792-CCD6-4D1C-9E78-DCE24106EEC4}"/>
    <cellStyle name="Note 2 12 4 2" xfId="21211" xr:uid="{00000000-0005-0000-0000-000078500000}"/>
    <cellStyle name="Note 2 12 4 2 2" xfId="32573" xr:uid="{09413236-BF81-472C-9337-E07011516C0F}"/>
    <cellStyle name="Note 2 12 4 2 2 2" xfId="28421" xr:uid="{375B8F6A-7773-4D32-B5D3-4CDBE5C5B8F1}"/>
    <cellStyle name="Note 2 12 4 2 2 3" xfId="24278" xr:uid="{D9BB0102-E086-4A7F-BEAA-26F0AFD3A949}"/>
    <cellStyle name="Note 2 12 4 2 3" xfId="33303" xr:uid="{C4ECA51C-A3BB-446A-A023-995048BF77E4}"/>
    <cellStyle name="Note 2 12 4 2 3 2" xfId="29148" xr:uid="{FC652374-F0EA-46B5-94A9-6FB06A3ABE78}"/>
    <cellStyle name="Note 2 12 4 2 3 3" xfId="25004" xr:uid="{B1777388-4042-453A-88D5-1CCA35758CCA}"/>
    <cellStyle name="Note 2 12 4 2 4" xfId="34010" xr:uid="{7C80E201-67D8-450A-A778-B5AC1BBADDD6}"/>
    <cellStyle name="Note 2 12 4 2 4 2" xfId="36145" xr:uid="{42A04989-B796-4B48-B0B2-D95143948A76}"/>
    <cellStyle name="Note 2 12 4 2 4 3" xfId="36652" xr:uid="{B7BEA1AB-5FA0-426F-B19C-FF7A50C91B61}"/>
    <cellStyle name="Note 2 12 4 2 5" xfId="34617" xr:uid="{16EB5A4B-222D-47AC-B034-2C5ADE86F3F7}"/>
    <cellStyle name="Note 2 12 4 2 5 2" xfId="29537" xr:uid="{7B312A91-95EB-4A6E-A444-95976439D6FF}"/>
    <cellStyle name="Note 2 12 4 2 5 3" xfId="25392" xr:uid="{E0B4984C-7BE5-45DC-B70F-0A12E98B9060}"/>
    <cellStyle name="Note 2 12 4 2 6" xfId="35053" xr:uid="{6B568E7D-C20B-492B-B351-715024D3FA5E}"/>
    <cellStyle name="Note 2 12 4 2 6 2" xfId="30141" xr:uid="{45850534-689C-4A75-9E40-2A3CADC38AC5}"/>
    <cellStyle name="Note 2 12 4 2 6 3" xfId="25995" xr:uid="{0BC94379-DA01-47BD-8293-032003E1A878}"/>
    <cellStyle name="Note 2 12 4 2 7" xfId="30612" xr:uid="{041EE71D-DF58-4FA8-A96D-275E42424D1B}"/>
    <cellStyle name="Note 2 12 4 2 8" xfId="26464" xr:uid="{D0582663-8459-447D-8C77-887F3B97BAA7}"/>
    <cellStyle name="Note 2 12 4 2 9" xfId="22324" xr:uid="{65BB0BAA-A222-4ABA-92BE-043D9D1DAF85}"/>
    <cellStyle name="Note 2 12 4 3" xfId="31882" xr:uid="{A987BE2F-06AF-4A9F-BC91-C43B3532CB91}"/>
    <cellStyle name="Note 2 12 4 3 2" xfId="27730" xr:uid="{01A4E8C3-8F51-41A6-99A1-A1DBB8687CCA}"/>
    <cellStyle name="Note 2 12 4 3 3" xfId="23587" xr:uid="{ACACF41A-1224-4FD1-9D89-2DBC2290EDAF}"/>
    <cellStyle name="Note 2 12 4 4" xfId="30918" xr:uid="{6A5D407A-E559-49BC-872B-1D99D3BC01C5}"/>
    <cellStyle name="Note 2 12 4 4 2" xfId="26766" xr:uid="{CC66017E-8838-4B45-98A8-919D28B69E17}"/>
    <cellStyle name="Note 2 12 4 4 3" xfId="22623" xr:uid="{CC147438-1A6A-459B-B3F8-97B7239E8288}"/>
    <cellStyle name="Note 2 12 4 5" xfId="32154" xr:uid="{A6E0BD25-F5D0-4819-9AAE-A31D3B28A1CB}"/>
    <cellStyle name="Note 2 12 4 5 2" xfId="28002" xr:uid="{8C7155E7-2794-4F57-95DA-6A2310A40351}"/>
    <cellStyle name="Note 2 12 4 5 3" xfId="23859" xr:uid="{419C62A6-B4B2-4732-8743-FBDBD61CC3C3}"/>
    <cellStyle name="Note 2 12 4 6" xfId="31810" xr:uid="{D8ADC9CF-6D91-487A-B38F-3849CEAED1B4}"/>
    <cellStyle name="Note 2 12 4 6 2" xfId="27658" xr:uid="{973913DC-879C-4ED4-9CD9-06CB2EF383AF}"/>
    <cellStyle name="Note 2 12 4 6 3" xfId="23515" xr:uid="{34D42472-FD82-4FAB-9629-36B4DF8321CA}"/>
    <cellStyle name="Note 2 12 4 7" xfId="32871" xr:uid="{2CC6718A-F927-4760-956B-E446553ABEB5}"/>
    <cellStyle name="Note 2 12 4 7 2" xfId="28718" xr:uid="{B12EE27E-1D60-4A30-AD2A-1EB301858703}"/>
    <cellStyle name="Note 2 12 4 7 3" xfId="24575" xr:uid="{A9A7801F-A79E-4AB5-A32A-0777AA69F1AF}"/>
    <cellStyle name="Note 2 12 4 8" xfId="29814" xr:uid="{A0AA8193-4DFB-44A9-B4E4-6EAA81E26C05}"/>
    <cellStyle name="Note 2 12 4 9" xfId="25667" xr:uid="{37A8E60A-8C7D-41EF-B6BD-011DBA1F4641}"/>
    <cellStyle name="Note 2 12 5" xfId="20398" xr:uid="{00000000-0005-0000-0000-000079500000}"/>
    <cellStyle name="Note 2 12 5 10" xfId="21830" xr:uid="{0D927851-F74E-4D19-8AE2-6D067F73DC06}"/>
    <cellStyle name="Note 2 12 5 2" xfId="21210" xr:uid="{00000000-0005-0000-0000-00007A500000}"/>
    <cellStyle name="Note 2 12 5 2 2" xfId="32572" xr:uid="{E4AF335C-F27D-4EC5-A33F-C0EF2E8318DE}"/>
    <cellStyle name="Note 2 12 5 2 2 2" xfId="28420" xr:uid="{6AB24D0E-587D-4EAF-B457-414AF851A2A0}"/>
    <cellStyle name="Note 2 12 5 2 2 3" xfId="24277" xr:uid="{CBC87902-6FE4-46E9-8BA9-6F6BFD96B2BC}"/>
    <cellStyle name="Note 2 12 5 2 3" xfId="33302" xr:uid="{9909412C-3626-45DC-A25C-40B6E26B600D}"/>
    <cellStyle name="Note 2 12 5 2 3 2" xfId="29147" xr:uid="{21CAD17D-808A-42A3-A1B0-98D5C34741B5}"/>
    <cellStyle name="Note 2 12 5 2 3 3" xfId="25003" xr:uid="{12325BCF-D625-492F-BF8E-DD6F0CC66DE4}"/>
    <cellStyle name="Note 2 12 5 2 4" xfId="34009" xr:uid="{BE63A305-4F91-4BB1-8951-10FB1BB313C9}"/>
    <cellStyle name="Note 2 12 5 2 4 2" xfId="36236" xr:uid="{FD92BCB7-E279-4500-99D8-DD53D1B7968B}"/>
    <cellStyle name="Note 2 12 5 2 4 3" xfId="36741" xr:uid="{F5545573-508F-44E0-9798-5C63001BBE90}"/>
    <cellStyle name="Note 2 12 5 2 5" xfId="34616" xr:uid="{DE79F582-E64A-4F23-B66B-1200D7091EC9}"/>
    <cellStyle name="Note 2 12 5 2 5 2" xfId="29536" xr:uid="{C534013D-0873-49B3-BBA2-CED6F2DA6CE3}"/>
    <cellStyle name="Note 2 12 5 2 5 3" xfId="25391" xr:uid="{7AE15CC5-B06E-491E-AD6B-AD0B1FF65C2D}"/>
    <cellStyle name="Note 2 12 5 2 6" xfId="35052" xr:uid="{4D0A6692-EB4B-4BDF-8689-767C120DA43F}"/>
    <cellStyle name="Note 2 12 5 2 6 2" xfId="30140" xr:uid="{5DCB6B65-ECF8-4CB8-B3F0-57CC463903DB}"/>
    <cellStyle name="Note 2 12 5 2 6 3" xfId="25994" xr:uid="{6712B8BA-AAC2-4517-8F57-3018259BA177}"/>
    <cellStyle name="Note 2 12 5 2 7" xfId="30611" xr:uid="{262194B0-276F-4797-A360-272D5CAF3184}"/>
    <cellStyle name="Note 2 12 5 2 8" xfId="26463" xr:uid="{505A9714-2A9D-410B-8BE0-B28E5B63018B}"/>
    <cellStyle name="Note 2 12 5 2 9" xfId="22323" xr:uid="{368F65C2-DCEE-494D-B955-3469B233BFE4}"/>
    <cellStyle name="Note 2 12 5 3" xfId="31883" xr:uid="{053A74A8-F81A-430E-96F6-EE7488B202FB}"/>
    <cellStyle name="Note 2 12 5 3 2" xfId="27731" xr:uid="{5A86A91E-044D-48C6-83F2-5A5CAA1EF6D8}"/>
    <cellStyle name="Note 2 12 5 3 3" xfId="23588" xr:uid="{418FBC93-2469-4292-AB96-3611C84D084A}"/>
    <cellStyle name="Note 2 12 5 4" xfId="30917" xr:uid="{DB9A5C17-C8A8-4A85-93A7-9A7C86D97BEC}"/>
    <cellStyle name="Note 2 12 5 4 2" xfId="26765" xr:uid="{454A8F38-9453-47C4-B318-25509E0F4260}"/>
    <cellStyle name="Note 2 12 5 4 3" xfId="22622" xr:uid="{6CF73817-9796-46B0-9B83-EC49A5DEE86F}"/>
    <cellStyle name="Note 2 12 5 5" xfId="32155" xr:uid="{FBF97B18-893E-4A1A-AE24-CBA4FA566371}"/>
    <cellStyle name="Note 2 12 5 5 2" xfId="28003" xr:uid="{A1BF4343-7D91-413C-8A3E-29E610AD1CE7}"/>
    <cellStyle name="Note 2 12 5 5 3" xfId="23860" xr:uid="{52A631FE-AB03-470F-85B2-6AF304AB433F}"/>
    <cellStyle name="Note 2 12 5 6" xfId="31811" xr:uid="{C561B44B-BE07-4EC7-A546-246D385A5C1A}"/>
    <cellStyle name="Note 2 12 5 6 2" xfId="27659" xr:uid="{E25A48AE-3B34-42E1-A962-7FE800A9DB54}"/>
    <cellStyle name="Note 2 12 5 6 3" xfId="23516" xr:uid="{2AD9F7D8-5CF8-4F5E-B0AB-8E65D9583574}"/>
    <cellStyle name="Note 2 12 5 7" xfId="32872" xr:uid="{B44A67E8-ACE0-456E-947A-C4FB8DC7CCB0}"/>
    <cellStyle name="Note 2 12 5 7 2" xfId="28719" xr:uid="{7EEC6D8B-A005-488A-9B4C-405DED1DA16C}"/>
    <cellStyle name="Note 2 12 5 7 3" xfId="24576" xr:uid="{64E8D229-7413-43DA-9116-7F6984ADEC8C}"/>
    <cellStyle name="Note 2 12 5 8" xfId="29815" xr:uid="{5229C8D3-874F-4101-9171-75D3D69271BA}"/>
    <cellStyle name="Note 2 12 5 9" xfId="25668" xr:uid="{91A64CBE-C680-4B60-AAD0-C93DD5C06DA4}"/>
    <cellStyle name="Note 2 13" xfId="20399" xr:uid="{00000000-0005-0000-0000-00007B500000}"/>
    <cellStyle name="Note 2 13 2" xfId="20400" xr:uid="{00000000-0005-0000-0000-00007C500000}"/>
    <cellStyle name="Note 2 13 2 10" xfId="21831" xr:uid="{1266555D-BC8B-4A7F-BED7-79FB7A3839C2}"/>
    <cellStyle name="Note 2 13 2 2" xfId="21209" xr:uid="{00000000-0005-0000-0000-00007D500000}"/>
    <cellStyle name="Note 2 13 2 2 2" xfId="32571" xr:uid="{6155E660-D175-4AA6-8653-F1346CDFE33B}"/>
    <cellStyle name="Note 2 13 2 2 2 2" xfId="28419" xr:uid="{E83539CD-148C-4FF1-BA98-8C551F2BA1EC}"/>
    <cellStyle name="Note 2 13 2 2 2 3" xfId="24276" xr:uid="{F48B658F-63D7-4E49-A338-1014CDD0DB6E}"/>
    <cellStyle name="Note 2 13 2 2 3" xfId="33301" xr:uid="{164EC925-5F43-4BE9-ADCC-C8191FCB37F0}"/>
    <cellStyle name="Note 2 13 2 2 3 2" xfId="29146" xr:uid="{4477730B-E2A7-4D1E-9E44-E4B041ADAFC8}"/>
    <cellStyle name="Note 2 13 2 2 3 3" xfId="25002" xr:uid="{5BB9A607-DFC6-4A38-AD60-528DDE420AB5}"/>
    <cellStyle name="Note 2 13 2 2 4" xfId="34008" xr:uid="{E59DE4CB-53E9-4434-B9C5-0AC45740E7D0}"/>
    <cellStyle name="Note 2 13 2 2 4 2" xfId="35568" xr:uid="{A3BACDA7-1D3A-4CBD-80AF-BD50CD6F4B74}"/>
    <cellStyle name="Note 2 13 2 2 4 3" xfId="36568" xr:uid="{09A13891-269E-4005-BFDA-3B9F85F6E768}"/>
    <cellStyle name="Note 2 13 2 2 5" xfId="34615" xr:uid="{32B15E9A-5EAF-482E-88D6-355F68C61001}"/>
    <cellStyle name="Note 2 13 2 2 5 2" xfId="29535" xr:uid="{7CD819AF-A11A-4734-B3A3-032F46678FC8}"/>
    <cellStyle name="Note 2 13 2 2 5 3" xfId="25390" xr:uid="{AC5CE879-0B50-489D-8438-A965B8630F1F}"/>
    <cellStyle name="Note 2 13 2 2 6" xfId="35051" xr:uid="{4E96AB5B-CC0A-4759-9B1D-93F3873BBB54}"/>
    <cellStyle name="Note 2 13 2 2 6 2" xfId="30139" xr:uid="{53659533-4750-449F-B295-46A8977666E0}"/>
    <cellStyle name="Note 2 13 2 2 6 3" xfId="25993" xr:uid="{FED6EDCD-431C-484D-BF18-BEEE77D4A937}"/>
    <cellStyle name="Note 2 13 2 2 7" xfId="30610" xr:uid="{F725CD06-B79E-47DD-BA85-7860A13AB799}"/>
    <cellStyle name="Note 2 13 2 2 8" xfId="26462" xr:uid="{03049D3F-1B59-4D8F-8ADC-3FE6417BCC98}"/>
    <cellStyle name="Note 2 13 2 2 9" xfId="22322" xr:uid="{ED6EC374-5CD6-4F8E-A6BF-779ECD5C74EF}"/>
    <cellStyle name="Note 2 13 2 3" xfId="31885" xr:uid="{888229C4-B73F-491C-A6FB-C20F811477B7}"/>
    <cellStyle name="Note 2 13 2 3 2" xfId="27733" xr:uid="{C256F259-520C-42D1-9EE3-7A3E25639A6C}"/>
    <cellStyle name="Note 2 13 2 3 3" xfId="23590" xr:uid="{FBCF2AB8-E238-4FD2-A0A4-AFDA1CE6A13C}"/>
    <cellStyle name="Note 2 13 2 4" xfId="30915" xr:uid="{2351557D-209C-4857-92BF-9A8720D82C83}"/>
    <cellStyle name="Note 2 13 2 4 2" xfId="26763" xr:uid="{F4401D04-BB71-4AA7-B699-D37F8A0900BB}"/>
    <cellStyle name="Note 2 13 2 4 3" xfId="22620" xr:uid="{A7E6BCD4-C2C7-4FBD-8B70-0AEC4C7475CE}"/>
    <cellStyle name="Note 2 13 2 5" xfId="32156" xr:uid="{9B215574-7BF8-4C86-B788-99650405E6FC}"/>
    <cellStyle name="Note 2 13 2 5 2" xfId="28004" xr:uid="{E06B5E58-320A-4D34-892E-DB553E79D9E2}"/>
    <cellStyle name="Note 2 13 2 5 3" xfId="23861" xr:uid="{2AC80C13-C0E3-4A5B-83B4-6EFC362EA0BC}"/>
    <cellStyle name="Note 2 13 2 6" xfId="31812" xr:uid="{E97127BF-29CC-467A-8125-D63D8CCA4099}"/>
    <cellStyle name="Note 2 13 2 6 2" xfId="27660" xr:uid="{06B0A567-ECCB-4CA1-9277-B147A1C29BA3}"/>
    <cellStyle name="Note 2 13 2 6 3" xfId="23517" xr:uid="{6A30C60F-17F7-43EC-B217-A2BBB7B4A011}"/>
    <cellStyle name="Note 2 13 2 7" xfId="32873" xr:uid="{52A06DD9-DB93-4DC5-B3A4-53A4D1144D1F}"/>
    <cellStyle name="Note 2 13 2 7 2" xfId="28720" xr:uid="{BCE62A36-DC7C-42FB-81A0-60408974D08D}"/>
    <cellStyle name="Note 2 13 2 7 3" xfId="24577" xr:uid="{8373208B-92E2-4B66-B444-ACB42D27268C}"/>
    <cellStyle name="Note 2 13 2 8" xfId="29817" xr:uid="{ECEDED0B-FAD7-476E-836B-F35E8F73F7EC}"/>
    <cellStyle name="Note 2 13 2 9" xfId="25670" xr:uid="{28531BD4-A7F6-439E-838E-B4F7730A1F71}"/>
    <cellStyle name="Note 2 13 3" xfId="20401" xr:uid="{00000000-0005-0000-0000-00007E500000}"/>
    <cellStyle name="Note 2 13 3 10" xfId="21832" xr:uid="{2AEC4114-4305-40AC-8C09-58B4B39F2564}"/>
    <cellStyle name="Note 2 13 3 2" xfId="21208" xr:uid="{00000000-0005-0000-0000-00007F500000}"/>
    <cellStyle name="Note 2 13 3 2 2" xfId="32570" xr:uid="{1246E99F-2CCB-4C50-A0DD-91BE24D376AD}"/>
    <cellStyle name="Note 2 13 3 2 2 2" xfId="28418" xr:uid="{3D99A2E6-EC37-49A7-B6D1-EA54874F7E82}"/>
    <cellStyle name="Note 2 13 3 2 2 3" xfId="24275" xr:uid="{1C1CAC21-9E7E-4396-8B2F-3D77AB52321C}"/>
    <cellStyle name="Note 2 13 3 2 3" xfId="33300" xr:uid="{46EB28D7-0F09-4BDC-B316-984A9AD78EB3}"/>
    <cellStyle name="Note 2 13 3 2 3 2" xfId="29145" xr:uid="{77495971-D1F5-4332-9B38-09CD6ADCC3A9}"/>
    <cellStyle name="Note 2 13 3 2 3 3" xfId="25001" xr:uid="{763968B5-B3FF-419E-A7A2-1A8E5BC9DC81}"/>
    <cellStyle name="Note 2 13 3 2 4" xfId="34007" xr:uid="{331F1548-1D01-48BD-A198-1DB3EFC6AF11}"/>
    <cellStyle name="Note 2 13 3 2 4 2" xfId="35657" xr:uid="{0E9276D7-BE58-425B-B9F0-7F72C0E6ED29}"/>
    <cellStyle name="Note 2 13 3 2 4 3" xfId="36484" xr:uid="{0918EDC2-5F38-49D6-976C-B41E6D25847E}"/>
    <cellStyle name="Note 2 13 3 2 5" xfId="34614" xr:uid="{A4983FFD-E63F-4631-A8DB-B53EF408EB55}"/>
    <cellStyle name="Note 2 13 3 2 5 2" xfId="29534" xr:uid="{EBF779B5-0BFC-4F30-B8AE-FF8E78093411}"/>
    <cellStyle name="Note 2 13 3 2 5 3" xfId="25389" xr:uid="{5F866115-7BC1-4336-950C-F05390AF156A}"/>
    <cellStyle name="Note 2 13 3 2 6" xfId="35050" xr:uid="{3F6624F5-E3E3-46C8-8D5C-1BE2EA043C81}"/>
    <cellStyle name="Note 2 13 3 2 6 2" xfId="30138" xr:uid="{EEF5E2DF-68A3-44D8-8FF3-27E71250D3C5}"/>
    <cellStyle name="Note 2 13 3 2 6 3" xfId="25992" xr:uid="{44DCBD03-D6D4-4590-9FCE-45633C2B719A}"/>
    <cellStyle name="Note 2 13 3 2 7" xfId="30609" xr:uid="{FBEB271C-27F8-41C3-A1C1-6FB34708BBCA}"/>
    <cellStyle name="Note 2 13 3 2 8" xfId="26461" xr:uid="{C495571C-39C9-4E19-BE20-3283A54F0EA6}"/>
    <cellStyle name="Note 2 13 3 2 9" xfId="22321" xr:uid="{7D1FB7B2-87C6-4C25-9824-D40FD8B4AA9D}"/>
    <cellStyle name="Note 2 13 3 3" xfId="31886" xr:uid="{7CD66CC3-5D2D-4AF5-8CAE-F6B7EE236443}"/>
    <cellStyle name="Note 2 13 3 3 2" xfId="27734" xr:uid="{1EB50D6C-041C-4AD3-86ED-219A8B737FD5}"/>
    <cellStyle name="Note 2 13 3 3 3" xfId="23591" xr:uid="{F829E10A-61FD-4709-B09D-CEB7C35B50B5}"/>
    <cellStyle name="Note 2 13 3 4" xfId="30914" xr:uid="{B9654B6B-6EE3-499E-A454-8E796DDBB09F}"/>
    <cellStyle name="Note 2 13 3 4 2" xfId="26762" xr:uid="{D76CE850-1C16-44D8-9EE6-373E8D02068A}"/>
    <cellStyle name="Note 2 13 3 4 3" xfId="22619" xr:uid="{9BFAC0EA-61E3-4D4F-A3C3-1C95EFFCA9FB}"/>
    <cellStyle name="Note 2 13 3 5" xfId="32157" xr:uid="{C3574C64-2DA9-4AD4-93C3-7E98CBDEFF6B}"/>
    <cellStyle name="Note 2 13 3 5 2" xfId="28005" xr:uid="{E5486D73-FBE0-4549-A3C2-F724B0E763E2}"/>
    <cellStyle name="Note 2 13 3 5 3" xfId="23862" xr:uid="{7B2989A5-F255-4F5F-A9F7-C46A4A1D8916}"/>
    <cellStyle name="Note 2 13 3 6" xfId="31813" xr:uid="{7DD34769-4537-4286-B41D-DD16AF35F84E}"/>
    <cellStyle name="Note 2 13 3 6 2" xfId="27661" xr:uid="{E03FEE77-A8E4-423A-82C4-2A44D6FE4961}"/>
    <cellStyle name="Note 2 13 3 6 3" xfId="23518" xr:uid="{E7DDE4C3-0BFF-4E1A-A9DF-7165B0A4E7C7}"/>
    <cellStyle name="Note 2 13 3 7" xfId="32874" xr:uid="{8DE21C3D-326F-4543-82DE-F5AE3A8D088B}"/>
    <cellStyle name="Note 2 13 3 7 2" xfId="28721" xr:uid="{FF063FFA-B3A4-4B22-91E9-665110AB72E0}"/>
    <cellStyle name="Note 2 13 3 7 3" xfId="24578" xr:uid="{CCA7F3BD-3331-4E05-BDE7-47C1972AAAB1}"/>
    <cellStyle name="Note 2 13 3 8" xfId="29818" xr:uid="{BDAA0F83-ADBE-47B8-A550-038F0DD9FEBA}"/>
    <cellStyle name="Note 2 13 3 9" xfId="25671" xr:uid="{9317461A-E427-4BE0-8D16-09D260A6B7EA}"/>
    <cellStyle name="Note 2 13 4" xfId="20402" xr:uid="{00000000-0005-0000-0000-000080500000}"/>
    <cellStyle name="Note 2 13 4 10" xfId="21833" xr:uid="{4B5BB347-FC27-4C36-9E73-FC81323435E1}"/>
    <cellStyle name="Note 2 13 4 2" xfId="21207" xr:uid="{00000000-0005-0000-0000-000081500000}"/>
    <cellStyle name="Note 2 13 4 2 2" xfId="32569" xr:uid="{009D14D4-45DB-4924-9686-89ACE68FE885}"/>
    <cellStyle name="Note 2 13 4 2 2 2" xfId="28417" xr:uid="{EF1B242C-A099-4038-8C37-C9F1F11C65B7}"/>
    <cellStyle name="Note 2 13 4 2 2 3" xfId="24274" xr:uid="{C573E679-38B9-49CF-9AB3-4DE2E88F1874}"/>
    <cellStyle name="Note 2 13 4 2 3" xfId="33299" xr:uid="{52EE416A-499B-4E22-BD7A-8FCB478E7403}"/>
    <cellStyle name="Note 2 13 4 2 3 2" xfId="29144" xr:uid="{EEE66541-CE41-466B-9C2D-BABBB8B9E181}"/>
    <cellStyle name="Note 2 13 4 2 3 3" xfId="25000" xr:uid="{37F60E21-55B5-44F0-A06B-219E5A2AE046}"/>
    <cellStyle name="Note 2 13 4 2 4" xfId="34006" xr:uid="{AA5A2CC6-2DEF-4619-8314-26C5113CDA7C}"/>
    <cellStyle name="Note 2 13 4 2 4 2" xfId="35484" xr:uid="{D3A01E16-326F-41AB-9C81-8C5A0D5CF65E}"/>
    <cellStyle name="Note 2 13 4 2 4 3" xfId="36825" xr:uid="{88511A05-ABAB-4054-896F-3C03C4BFCB69}"/>
    <cellStyle name="Note 2 13 4 2 5" xfId="34613" xr:uid="{F8022EE6-B0C3-4993-9A30-73483200F852}"/>
    <cellStyle name="Note 2 13 4 2 5 2" xfId="29533" xr:uid="{D85044A0-B86E-4030-BE6D-DCE6C461C7CB}"/>
    <cellStyle name="Note 2 13 4 2 5 3" xfId="25388" xr:uid="{6FB0B55C-2DAB-4B10-BD73-8CECE8C45D74}"/>
    <cellStyle name="Note 2 13 4 2 6" xfId="35049" xr:uid="{05B26EBF-CEE1-4F82-8F2F-ACF424264A26}"/>
    <cellStyle name="Note 2 13 4 2 6 2" xfId="30137" xr:uid="{E61FAE54-D1E7-4A2A-AE16-795517A25614}"/>
    <cellStyle name="Note 2 13 4 2 6 3" xfId="25991" xr:uid="{1E63CD0F-6972-4762-AA0C-3F50B0FFA5D2}"/>
    <cellStyle name="Note 2 13 4 2 7" xfId="30608" xr:uid="{8D38469E-3EF4-4EE1-AA06-6DF0DDDD4B69}"/>
    <cellStyle name="Note 2 13 4 2 8" xfId="26460" xr:uid="{4FB017D2-8CEF-455A-9241-72C6C596DB3D}"/>
    <cellStyle name="Note 2 13 4 2 9" xfId="22320" xr:uid="{23E20BD8-CB48-472E-9B67-5FEF099FDD52}"/>
    <cellStyle name="Note 2 13 4 3" xfId="31887" xr:uid="{D3D85B28-3C5D-43AB-8404-EFFA2AF2B327}"/>
    <cellStyle name="Note 2 13 4 3 2" xfId="27735" xr:uid="{CEC6C7DB-A5F3-4170-94DC-A08D28142236}"/>
    <cellStyle name="Note 2 13 4 3 3" xfId="23592" xr:uid="{589D2627-CE3D-4847-93E2-DD412F2B3F20}"/>
    <cellStyle name="Note 2 13 4 4" xfId="30913" xr:uid="{90726247-66CF-4254-B733-620F435478D1}"/>
    <cellStyle name="Note 2 13 4 4 2" xfId="26761" xr:uid="{A18AF2CE-B050-46F8-B32E-955BBE41EDEC}"/>
    <cellStyle name="Note 2 13 4 4 3" xfId="22618" xr:uid="{3ABAD32D-CD40-461A-B563-1719FB2FA2CE}"/>
    <cellStyle name="Note 2 13 4 5" xfId="32158" xr:uid="{A45C8B4E-6425-4686-9481-EE415D18D791}"/>
    <cellStyle name="Note 2 13 4 5 2" xfId="28006" xr:uid="{A57E05E3-4A71-4B3B-8BDB-C0DBA1AF48FF}"/>
    <cellStyle name="Note 2 13 4 5 3" xfId="23863" xr:uid="{89D66222-0676-4DC4-8AFE-2512A245F357}"/>
    <cellStyle name="Note 2 13 4 6" xfId="31814" xr:uid="{AC6C221F-D227-4652-8B7C-91A8B87F7A94}"/>
    <cellStyle name="Note 2 13 4 6 2" xfId="27662" xr:uid="{D1123CA4-F69C-4841-AA9E-240F1C218985}"/>
    <cellStyle name="Note 2 13 4 6 3" xfId="23519" xr:uid="{CBF148DB-A7AE-4611-B4C2-63BB5D37893C}"/>
    <cellStyle name="Note 2 13 4 7" xfId="32875" xr:uid="{46D90617-9573-44D5-B0DD-5B13E205A456}"/>
    <cellStyle name="Note 2 13 4 7 2" xfId="28722" xr:uid="{56D961F1-CE6F-4058-BB53-79965C97A95C}"/>
    <cellStyle name="Note 2 13 4 7 3" xfId="24579" xr:uid="{BB738F49-F9B2-4485-957B-292E41101072}"/>
    <cellStyle name="Note 2 13 4 8" xfId="29819" xr:uid="{D4866EFF-88A8-4B7C-B28E-CF6D5A62F752}"/>
    <cellStyle name="Note 2 13 4 9" xfId="25672" xr:uid="{6E82E137-A536-41E5-97EA-2BC78D2097C8}"/>
    <cellStyle name="Note 2 13 5" xfId="20403" xr:uid="{00000000-0005-0000-0000-000082500000}"/>
    <cellStyle name="Note 2 13 5 10" xfId="21834" xr:uid="{BBEFDD0A-A366-4805-845D-7C18DD866374}"/>
    <cellStyle name="Note 2 13 5 2" xfId="21206" xr:uid="{00000000-0005-0000-0000-000083500000}"/>
    <cellStyle name="Note 2 13 5 2 2" xfId="32568" xr:uid="{70A2CE66-5446-47F9-A382-1D5449A89F51}"/>
    <cellStyle name="Note 2 13 5 2 2 2" xfId="28416" xr:uid="{BAD680A8-CC1C-4D24-B1D7-458233D42FFE}"/>
    <cellStyle name="Note 2 13 5 2 2 3" xfId="24273" xr:uid="{18FCE0B4-7184-4D86-8B53-D7CD02851653}"/>
    <cellStyle name="Note 2 13 5 2 3" xfId="33298" xr:uid="{7F7D501E-EF2C-433A-9839-201CB4C7347A}"/>
    <cellStyle name="Note 2 13 5 2 3 2" xfId="29143" xr:uid="{A6A94E3C-4219-4149-BE38-A758FFB5E7C3}"/>
    <cellStyle name="Note 2 13 5 2 3 3" xfId="24999" xr:uid="{13AFFEBA-8011-4E2B-A0D7-20B86CD04537}"/>
    <cellStyle name="Note 2 13 5 2 4" xfId="34005" xr:uid="{87BB6FD8-4500-4D00-A242-359C182D1E3E}"/>
    <cellStyle name="Note 2 13 5 2 4 2" xfId="35400" xr:uid="{3702222B-E9F9-4C04-97F5-D67B820A5F51}"/>
    <cellStyle name="Note 2 13 5 2 4 3" xfId="25217" xr:uid="{C9EDA9F0-1A87-481C-A94F-784AD3AF1971}"/>
    <cellStyle name="Note 2 13 5 2 5" xfId="34612" xr:uid="{32C979AB-0ED6-41C4-9DA8-81B5892692D5}"/>
    <cellStyle name="Note 2 13 5 2 5 2" xfId="29532" xr:uid="{28117AE2-81C6-4853-999E-4F073FC17012}"/>
    <cellStyle name="Note 2 13 5 2 5 3" xfId="25387" xr:uid="{C0FC5338-7E65-4E0B-ACDC-388101186525}"/>
    <cellStyle name="Note 2 13 5 2 6" xfId="35048" xr:uid="{FA644579-99AF-4AE9-9B45-99016C142C38}"/>
    <cellStyle name="Note 2 13 5 2 6 2" xfId="30136" xr:uid="{ADB43835-C419-4C54-A7A2-E1AC76A0A2A4}"/>
    <cellStyle name="Note 2 13 5 2 6 3" xfId="25990" xr:uid="{34F63693-A437-4F2E-8C1F-0D8CB2EE3730}"/>
    <cellStyle name="Note 2 13 5 2 7" xfId="30607" xr:uid="{07D6AE57-701F-44CF-A0C0-38198F564782}"/>
    <cellStyle name="Note 2 13 5 2 8" xfId="26459" xr:uid="{D2AD7B20-DFC3-41FE-A7B5-BC7B7CD305EC}"/>
    <cellStyle name="Note 2 13 5 2 9" xfId="22319" xr:uid="{B78F9710-3A45-40C9-9B08-DDB2E487FAE5}"/>
    <cellStyle name="Note 2 13 5 3" xfId="31888" xr:uid="{68D09613-32BE-4F6C-B6F7-03DFB6D86B62}"/>
    <cellStyle name="Note 2 13 5 3 2" xfId="27736" xr:uid="{CBE31726-7706-49A9-B3FF-20ABBBC0499F}"/>
    <cellStyle name="Note 2 13 5 3 3" xfId="23593" xr:uid="{6A614658-1565-4A0D-B8FD-80726C537BD4}"/>
    <cellStyle name="Note 2 13 5 4" xfId="30912" xr:uid="{FCAA9C50-38C8-4D11-85E6-E305257DE1B6}"/>
    <cellStyle name="Note 2 13 5 4 2" xfId="26760" xr:uid="{B77F14E9-2309-4F9F-9414-2F820C56F003}"/>
    <cellStyle name="Note 2 13 5 4 3" xfId="22617" xr:uid="{BC102E16-A1F1-4FC9-9F48-D617BCE26271}"/>
    <cellStyle name="Note 2 13 5 5" xfId="32159" xr:uid="{A89818D8-B462-4716-98A0-9E2327914DD8}"/>
    <cellStyle name="Note 2 13 5 5 2" xfId="28007" xr:uid="{79D78C16-0FB3-470C-805F-9F7DF4A90F95}"/>
    <cellStyle name="Note 2 13 5 5 3" xfId="23864" xr:uid="{8BE4C8CF-6406-46A5-AF7B-8536A423A353}"/>
    <cellStyle name="Note 2 13 5 6" xfId="31815" xr:uid="{62FF3D61-9F6F-4EE6-8F65-3644850D79B4}"/>
    <cellStyle name="Note 2 13 5 6 2" xfId="27663" xr:uid="{8CFB4DD7-DDFF-468C-8CA7-327F9C028EC3}"/>
    <cellStyle name="Note 2 13 5 6 3" xfId="23520" xr:uid="{18AE5341-B348-40F9-AB26-F725FDB322B6}"/>
    <cellStyle name="Note 2 13 5 7" xfId="32876" xr:uid="{9C255204-C8C2-42DD-8360-7DE5A9524982}"/>
    <cellStyle name="Note 2 13 5 7 2" xfId="28723" xr:uid="{97A7C070-C1F0-4ECA-9D4E-7184EE0EE64B}"/>
    <cellStyle name="Note 2 13 5 7 3" xfId="24580" xr:uid="{6346A9FE-6D79-479F-9170-430D441D0E6E}"/>
    <cellStyle name="Note 2 13 5 8" xfId="29820" xr:uid="{22B322C4-72F5-4C1F-92C7-F1D072A76F5B}"/>
    <cellStyle name="Note 2 13 5 9" xfId="25673" xr:uid="{E1D0731E-3A7D-48CE-9702-FE67F4A6FFBE}"/>
    <cellStyle name="Note 2 14" xfId="20404" xr:uid="{00000000-0005-0000-0000-000084500000}"/>
    <cellStyle name="Note 2 14 10" xfId="25674" xr:uid="{E9E3F8BA-8AF6-409E-8792-975A0FD50C14}"/>
    <cellStyle name="Note 2 14 11" xfId="21835" xr:uid="{4A6A6FA7-78CE-4518-89DC-7AFA7B7349D5}"/>
    <cellStyle name="Note 2 14 2" xfId="20405" xr:uid="{00000000-0005-0000-0000-000085500000}"/>
    <cellStyle name="Note 2 14 2 10" xfId="21836" xr:uid="{31B7933C-9777-4D0D-9021-E3973B54FA80}"/>
    <cellStyle name="Note 2 14 2 2" xfId="21204" xr:uid="{00000000-0005-0000-0000-000086500000}"/>
    <cellStyle name="Note 2 14 2 2 2" xfId="32566" xr:uid="{AA01EAF3-7835-4B6D-8142-D7E5461AEECB}"/>
    <cellStyle name="Note 2 14 2 2 2 2" xfId="28414" xr:uid="{057F72DB-09E4-43E0-9698-383285A45AA0}"/>
    <cellStyle name="Note 2 14 2 2 2 3" xfId="24271" xr:uid="{F015C056-D156-4D66-A95B-746D3BB95C3E}"/>
    <cellStyle name="Note 2 14 2 2 3" xfId="33296" xr:uid="{65BFD34B-B51E-47BD-9A13-841A82BED77D}"/>
    <cellStyle name="Note 2 14 2 2 3 2" xfId="29141" xr:uid="{BB84EFFF-9501-4C5A-A0AB-56EEFBC7A42D}"/>
    <cellStyle name="Note 2 14 2 2 3 3" xfId="24997" xr:uid="{BBBC5750-264B-4BC0-95F6-62813E549AD5}"/>
    <cellStyle name="Note 2 14 2 2 4" xfId="34003" xr:uid="{76F70872-8708-4B6D-8CE1-68E05082C090}"/>
    <cellStyle name="Note 2 14 2 2 4 2" xfId="29360" xr:uid="{9E3E62E6-8A97-4C42-ABE3-9D52C6A3DC4E}"/>
    <cellStyle name="Note 2 14 2 2 4 3" xfId="36925" xr:uid="{B7046782-60F7-4882-8D86-ACE35F44A575}"/>
    <cellStyle name="Note 2 14 2 2 5" xfId="34610" xr:uid="{455CF478-1097-4D6A-806F-86D26732E7F0}"/>
    <cellStyle name="Note 2 14 2 2 5 2" xfId="29530" xr:uid="{438588B0-F800-4EC1-9066-5CEF47DB852B}"/>
    <cellStyle name="Note 2 14 2 2 5 3" xfId="25385" xr:uid="{CFB178AA-906B-4CDC-B705-B84772C88595}"/>
    <cellStyle name="Note 2 14 2 2 6" xfId="35046" xr:uid="{D2415803-BCC5-4733-BD4D-DF29C548BA3D}"/>
    <cellStyle name="Note 2 14 2 2 6 2" xfId="30134" xr:uid="{D056C2E6-26AB-42E8-B565-DCE950CBFAB2}"/>
    <cellStyle name="Note 2 14 2 2 6 3" xfId="25988" xr:uid="{85D4FEBA-3DD2-48E9-ABDA-C241C449EF2A}"/>
    <cellStyle name="Note 2 14 2 2 7" xfId="30605" xr:uid="{C8F041E1-7475-4E9B-BC58-0B2B96D93862}"/>
    <cellStyle name="Note 2 14 2 2 8" xfId="26457" xr:uid="{CBF21B77-6AD6-4858-91B7-C8404216D3F8}"/>
    <cellStyle name="Note 2 14 2 2 9" xfId="22317" xr:uid="{1A0AE717-E9E5-444C-BC86-3FB545686FD5}"/>
    <cellStyle name="Note 2 14 2 3" xfId="31890" xr:uid="{C66F9089-264D-46CF-B452-1D855465EE9B}"/>
    <cellStyle name="Note 2 14 2 3 2" xfId="27738" xr:uid="{0F401834-DB33-4614-97DA-1C5966F3A0CA}"/>
    <cellStyle name="Note 2 14 2 3 3" xfId="23595" xr:uid="{99A04EF4-49E6-4B4B-A88D-B6652D24C9FD}"/>
    <cellStyle name="Note 2 14 2 4" xfId="30910" xr:uid="{C0E04BD9-4790-46D1-BC19-EF8673E526EF}"/>
    <cellStyle name="Note 2 14 2 4 2" xfId="26758" xr:uid="{F7865AFE-19CD-4D27-958C-7DF4EA23537D}"/>
    <cellStyle name="Note 2 14 2 4 3" xfId="22615" xr:uid="{39A3FD9A-EAA8-406A-AC78-FDF5E706B609}"/>
    <cellStyle name="Note 2 14 2 5" xfId="32161" xr:uid="{6190D1DC-5949-4C3E-B608-FBD5EA6F1ED8}"/>
    <cellStyle name="Note 2 14 2 5 2" xfId="28009" xr:uid="{D9247D20-49A2-4AC3-9E1B-4C79F4ABC344}"/>
    <cellStyle name="Note 2 14 2 5 3" xfId="23866" xr:uid="{46FE6BE7-0526-4E11-B09A-64942829D27B}"/>
    <cellStyle name="Note 2 14 2 6" xfId="31817" xr:uid="{7B225235-65C5-447D-A072-628568B5EFAE}"/>
    <cellStyle name="Note 2 14 2 6 2" xfId="27665" xr:uid="{979B503F-2156-4ECB-BF25-8098716D2D52}"/>
    <cellStyle name="Note 2 14 2 6 3" xfId="23522" xr:uid="{52729AE1-801D-4131-B856-63CF63DB0A8B}"/>
    <cellStyle name="Note 2 14 2 7" xfId="32878" xr:uid="{FF35BBF3-4A25-4693-B884-1377D53C0F34}"/>
    <cellStyle name="Note 2 14 2 7 2" xfId="28725" xr:uid="{C4C32C23-00B9-4E87-B7A8-3F9A2E1AC3FC}"/>
    <cellStyle name="Note 2 14 2 7 3" xfId="24582" xr:uid="{9D7327E8-8661-4373-B4BB-6A7516D29278}"/>
    <cellStyle name="Note 2 14 2 8" xfId="29822" xr:uid="{448F633B-4A94-4ADA-A4E7-10BC17FB910C}"/>
    <cellStyle name="Note 2 14 2 9" xfId="25675" xr:uid="{C48A4C4C-DBE8-44B4-8199-4F1C0EA85D2C}"/>
    <cellStyle name="Note 2 14 3" xfId="21205" xr:uid="{00000000-0005-0000-0000-000087500000}"/>
    <cellStyle name="Note 2 14 3 2" xfId="32567" xr:uid="{90FDE9A1-2BF7-41E0-8419-1C050A2AB32D}"/>
    <cellStyle name="Note 2 14 3 2 2" xfId="28415" xr:uid="{5D5B4C7F-8E12-425C-9E48-46E8307DAB85}"/>
    <cellStyle name="Note 2 14 3 2 3" xfId="24272" xr:uid="{62403CE6-F0FE-4F72-B499-C831FBEE536D}"/>
    <cellStyle name="Note 2 14 3 3" xfId="33297" xr:uid="{44D38645-BE6C-4CFC-9C38-7899A570281B}"/>
    <cellStyle name="Note 2 14 3 3 2" xfId="29142" xr:uid="{31BA32EC-7D98-49C7-AC98-F1C1A2BE5C44}"/>
    <cellStyle name="Note 2 14 3 3 3" xfId="24998" xr:uid="{CB4B6816-5BCE-42D8-8C6D-56E18B51A37E}"/>
    <cellStyle name="Note 2 14 3 4" xfId="34004" xr:uid="{708B77A0-7A73-4664-9FA3-4B1BC7F07093}"/>
    <cellStyle name="Note 2 14 3 4 2" xfId="35741" xr:uid="{AE4BC2B1-8AD3-4683-9F7A-19B1F78DE8FF}"/>
    <cellStyle name="Note 2 14 3 4 3" xfId="36406" xr:uid="{30C59F4C-BEB8-4B22-9F5A-046471B58793}"/>
    <cellStyle name="Note 2 14 3 5" xfId="34611" xr:uid="{F3135090-9375-42DB-B511-5C716826B8C8}"/>
    <cellStyle name="Note 2 14 3 5 2" xfId="29531" xr:uid="{1CE20B2A-DE71-4FEA-90F8-5DBD32B1848B}"/>
    <cellStyle name="Note 2 14 3 5 3" xfId="25386" xr:uid="{7D33B4FD-3078-45D1-A710-114A7D45E86F}"/>
    <cellStyle name="Note 2 14 3 6" xfId="35047" xr:uid="{D71B9E8A-FB9F-42B3-A059-13F286DF3A52}"/>
    <cellStyle name="Note 2 14 3 6 2" xfId="30135" xr:uid="{381ECCC8-DA65-428C-8B6E-079C778708F5}"/>
    <cellStyle name="Note 2 14 3 6 3" xfId="25989" xr:uid="{1FE8A888-2813-44B0-A47F-2F9C05CCCB1C}"/>
    <cellStyle name="Note 2 14 3 7" xfId="30606" xr:uid="{C9C04E22-963E-4AAB-867F-D1A2644CDF3B}"/>
    <cellStyle name="Note 2 14 3 8" xfId="26458" xr:uid="{401227C4-648C-4A14-BB4E-B9D26B19F127}"/>
    <cellStyle name="Note 2 14 3 9" xfId="22318" xr:uid="{70C54AA2-45D1-4664-94AD-E318AA58BADA}"/>
    <cellStyle name="Note 2 14 4" xfId="31889" xr:uid="{588790AE-67DD-4D50-A47F-F6B1467D800A}"/>
    <cellStyle name="Note 2 14 4 2" xfId="27737" xr:uid="{5C621279-B49A-4E58-92B5-780E3CD7BB44}"/>
    <cellStyle name="Note 2 14 4 3" xfId="23594" xr:uid="{0D01ADC5-8CC2-4040-A41C-DBF40B7E5893}"/>
    <cellStyle name="Note 2 14 5" xfId="30911" xr:uid="{BBD421D6-FA1E-4E3F-AF22-8B0799BC7F37}"/>
    <cellStyle name="Note 2 14 5 2" xfId="26759" xr:uid="{8398668C-0A3A-4E5F-91BE-47B283818518}"/>
    <cellStyle name="Note 2 14 5 3" xfId="22616" xr:uid="{F7540689-0DFD-4AA3-8869-5570D6427F19}"/>
    <cellStyle name="Note 2 14 6" xfId="32160" xr:uid="{A7FB76BB-8582-4D91-81E1-E1B8784ABBE7}"/>
    <cellStyle name="Note 2 14 6 2" xfId="28008" xr:uid="{B2F8DCEE-0D84-4F86-B9D5-08573219DBE6}"/>
    <cellStyle name="Note 2 14 6 3" xfId="23865" xr:uid="{BEECEEC6-364A-4C3D-94CF-AC798FE2E495}"/>
    <cellStyle name="Note 2 14 7" xfId="31816" xr:uid="{29086ADC-B3EB-4AF3-8AC6-77458ACE3164}"/>
    <cellStyle name="Note 2 14 7 2" xfId="27664" xr:uid="{FE6A397B-D648-48D1-8B68-FA662B64990C}"/>
    <cellStyle name="Note 2 14 7 3" xfId="23521" xr:uid="{7DF7D55A-0BC4-4075-A707-9D0EDC5FF8CF}"/>
    <cellStyle name="Note 2 14 8" xfId="32877" xr:uid="{5E03F608-E76E-4D5D-929F-05AE90F4434F}"/>
    <cellStyle name="Note 2 14 8 2" xfId="28724" xr:uid="{298D7149-D851-41B5-95A4-7E2AFB31E565}"/>
    <cellStyle name="Note 2 14 8 3" xfId="24581" xr:uid="{C9C2A9A6-05F2-441D-BBE0-B628423ECD8C}"/>
    <cellStyle name="Note 2 14 9" xfId="29821" xr:uid="{1709FF13-DF9F-4DCC-A72A-EF2C1ABF0126}"/>
    <cellStyle name="Note 2 15" xfId="20406" xr:uid="{00000000-0005-0000-0000-000088500000}"/>
    <cellStyle name="Note 2 15 2" xfId="20407" xr:uid="{00000000-0005-0000-0000-000089500000}"/>
    <cellStyle name="Note 2 15 2 10" xfId="21837" xr:uid="{76412114-6D09-4147-85DB-2C08CCD3CA8F}"/>
    <cellStyle name="Note 2 15 2 2" xfId="21203" xr:uid="{00000000-0005-0000-0000-00008A500000}"/>
    <cellStyle name="Note 2 15 2 2 2" xfId="32565" xr:uid="{2318E335-77AF-4874-AD26-0B20FAD18B97}"/>
    <cellStyle name="Note 2 15 2 2 2 2" xfId="28413" xr:uid="{B30ECDAA-FF39-4F8D-9944-54D31615AF8E}"/>
    <cellStyle name="Note 2 15 2 2 2 3" xfId="24270" xr:uid="{A713579A-28B5-4E69-980F-B28085426682}"/>
    <cellStyle name="Note 2 15 2 2 3" xfId="33295" xr:uid="{20416778-0A14-42EC-8334-95278271DC4B}"/>
    <cellStyle name="Note 2 15 2 2 3 2" xfId="29140" xr:uid="{7BD538AB-9AF4-46A3-A38D-6C1CACFCA71B}"/>
    <cellStyle name="Note 2 15 2 2 3 3" xfId="24996" xr:uid="{77DD96C7-A634-408F-BA71-71A8FABB7990}"/>
    <cellStyle name="Note 2 15 2 2 4" xfId="34002" xr:uid="{0D810284-5C9E-427E-ABA7-01E774D1363F}"/>
    <cellStyle name="Note 2 15 2 2 4 2" xfId="35322" xr:uid="{9FD27B62-0C06-4B30-A1FD-F9C8821538A5}"/>
    <cellStyle name="Note 2 15 2 2 4 3" xfId="37023" xr:uid="{4EFC4F05-E06F-430F-9E21-D2E3EE5EAEED}"/>
    <cellStyle name="Note 2 15 2 2 5" xfId="34609" xr:uid="{7705FA51-3AF0-4BB2-B229-3F47C065B866}"/>
    <cellStyle name="Note 2 15 2 2 5 2" xfId="29529" xr:uid="{DDDAB805-6995-47BD-930A-124F571917B7}"/>
    <cellStyle name="Note 2 15 2 2 5 3" xfId="25384" xr:uid="{B6F8FC32-0D2F-4656-A163-1A8D361D18A0}"/>
    <cellStyle name="Note 2 15 2 2 6" xfId="35045" xr:uid="{2E927880-4ABC-40D8-83DF-3085675A665B}"/>
    <cellStyle name="Note 2 15 2 2 6 2" xfId="30133" xr:uid="{6DD38876-B111-42BC-A6C3-C034A1C4CA5B}"/>
    <cellStyle name="Note 2 15 2 2 6 3" xfId="25987" xr:uid="{5EC0000B-BB9A-445C-A1A5-BFB133713E56}"/>
    <cellStyle name="Note 2 15 2 2 7" xfId="30604" xr:uid="{B7D2989F-CDBE-4857-8BB8-7E54FF465EB6}"/>
    <cellStyle name="Note 2 15 2 2 8" xfId="26456" xr:uid="{4E371AEE-C58B-4566-9351-D3033718EBAC}"/>
    <cellStyle name="Note 2 15 2 2 9" xfId="22316" xr:uid="{B0C8CDB7-E3F7-4E80-B38D-F05F447106B0}"/>
    <cellStyle name="Note 2 15 2 3" xfId="31891" xr:uid="{7E2379AC-ACA6-440B-A695-36FF06420C26}"/>
    <cellStyle name="Note 2 15 2 3 2" xfId="27739" xr:uid="{98EE8F2B-591D-4B0F-BB81-70F6A590C4B9}"/>
    <cellStyle name="Note 2 15 2 3 3" xfId="23596" xr:uid="{877C0245-F3F2-4FAA-B458-29F10669CD80}"/>
    <cellStyle name="Note 2 15 2 4" xfId="30908" xr:uid="{BD15936A-FF7C-4B31-966E-26D20A565EB0}"/>
    <cellStyle name="Note 2 15 2 4 2" xfId="26756" xr:uid="{B7BAB461-03BD-4528-8F38-29F23472287F}"/>
    <cellStyle name="Note 2 15 2 4 3" xfId="22613" xr:uid="{7A092903-6D8B-49C8-9379-C0FE8C68B069}"/>
    <cellStyle name="Note 2 15 2 5" xfId="32162" xr:uid="{443DAD63-EF4F-4F5D-AF91-A42F8B4158B0}"/>
    <cellStyle name="Note 2 15 2 5 2" xfId="28010" xr:uid="{114655D0-9131-44CC-8EF2-F5E8054CDEE1}"/>
    <cellStyle name="Note 2 15 2 5 3" xfId="23867" xr:uid="{530241E0-F38D-4479-8D49-502DD6B9ED37}"/>
    <cellStyle name="Note 2 15 2 6" xfId="31818" xr:uid="{E4861AE8-CD49-4BD0-939E-30D4C2CA7C34}"/>
    <cellStyle name="Note 2 15 2 6 2" xfId="27666" xr:uid="{0EDE6639-4CD2-4904-B5B9-2DA0C245F0B9}"/>
    <cellStyle name="Note 2 15 2 6 3" xfId="23523" xr:uid="{E15BF7D3-56C8-49F7-83D7-FF734A8C4260}"/>
    <cellStyle name="Note 2 15 2 7" xfId="32879" xr:uid="{CE4686C4-1D81-43AE-BDD4-81725FE39AE5}"/>
    <cellStyle name="Note 2 15 2 7 2" xfId="28726" xr:uid="{05493ECF-DBDA-46E5-8FD4-9C2F96998C6B}"/>
    <cellStyle name="Note 2 15 2 7 3" xfId="24583" xr:uid="{C2068029-DE93-4BD2-AF98-6ADA1C44EE42}"/>
    <cellStyle name="Note 2 15 2 8" xfId="29824" xr:uid="{DD3A55C6-AED4-459A-9C01-85EBE06BCB35}"/>
    <cellStyle name="Note 2 15 2 9" xfId="25677" xr:uid="{513B7381-23B3-4FD2-9FED-08BB68243FD4}"/>
    <cellStyle name="Note 2 16" xfId="20408" xr:uid="{00000000-0005-0000-0000-00008B500000}"/>
    <cellStyle name="Note 2 16 10" xfId="21838" xr:uid="{E4CA086F-5A51-49A1-B874-C7FF1ECE947D}"/>
    <cellStyle name="Note 2 16 2" xfId="21202" xr:uid="{00000000-0005-0000-0000-00008C500000}"/>
    <cellStyle name="Note 2 16 2 2" xfId="32564" xr:uid="{36DFBBB4-841F-416C-A328-D3CB8EE1C6A5}"/>
    <cellStyle name="Note 2 16 2 2 2" xfId="28412" xr:uid="{E7F4BC8B-F432-489E-9E34-7B36AAC71EE5}"/>
    <cellStyle name="Note 2 16 2 2 3" xfId="24269" xr:uid="{7CD5287B-2FCD-433B-BB0E-2C937B5B2B6D}"/>
    <cellStyle name="Note 2 16 2 3" xfId="33294" xr:uid="{3687F54D-CC2D-4735-BE87-D695B3A7FAE9}"/>
    <cellStyle name="Note 2 16 2 3 2" xfId="29139" xr:uid="{B18E575D-38AE-4095-B586-7F3C055733D6}"/>
    <cellStyle name="Note 2 16 2 3 3" xfId="24995" xr:uid="{4CF46C9F-4632-4C3F-BCB0-BBB5DF48647F}"/>
    <cellStyle name="Note 2 16 2 4" xfId="34001" xr:uid="{1F4AC342-B4DF-4154-B361-73F7329E3087}"/>
    <cellStyle name="Note 2 16 2 4 2" xfId="35841" xr:uid="{4A516B7E-7BA5-49FB-B877-18F3FB267097}"/>
    <cellStyle name="Note 2 16 2 4 3" xfId="37126" xr:uid="{D730BD83-7627-43DA-A77C-FF413011A1A2}"/>
    <cellStyle name="Note 2 16 2 5" xfId="34608" xr:uid="{E4B75A32-C3F5-4150-A248-1422426A56E7}"/>
    <cellStyle name="Note 2 16 2 5 2" xfId="29528" xr:uid="{9A0614F9-71C7-43A7-BD92-C7626256E517}"/>
    <cellStyle name="Note 2 16 2 5 3" xfId="25383" xr:uid="{E7C6FE1F-C101-420C-B538-3AA33FAA9D5D}"/>
    <cellStyle name="Note 2 16 2 6" xfId="35044" xr:uid="{10D21FBC-FFEC-4870-B0C4-E1EC6DE9A509}"/>
    <cellStyle name="Note 2 16 2 6 2" xfId="30132" xr:uid="{BB450E36-368C-456B-959E-50CB979CFE72}"/>
    <cellStyle name="Note 2 16 2 6 3" xfId="25986" xr:uid="{D4A86822-50A5-4D9A-9A00-B80EFB567168}"/>
    <cellStyle name="Note 2 16 2 7" xfId="30603" xr:uid="{C1B18DA4-DB61-4B3D-BD38-E76784FCE751}"/>
    <cellStyle name="Note 2 16 2 8" xfId="26455" xr:uid="{5E0689B2-CB4F-4381-89F6-51D77310554A}"/>
    <cellStyle name="Note 2 16 2 9" xfId="22315" xr:uid="{06728E58-0A4F-4D92-93CC-4BC93FE8003E}"/>
    <cellStyle name="Note 2 16 3" xfId="31892" xr:uid="{FF413DCF-0836-43EB-B4B8-BB6E5E79BB48}"/>
    <cellStyle name="Note 2 16 3 2" xfId="27740" xr:uid="{4B37F236-5BF4-472F-8F77-24641154FC0C}"/>
    <cellStyle name="Note 2 16 3 3" xfId="23597" xr:uid="{C549BAF0-74FE-4613-A9D7-31A76565B423}"/>
    <cellStyle name="Note 2 16 4" xfId="30907" xr:uid="{F2AB0EEE-90B7-4FC0-953E-80704E455CF3}"/>
    <cellStyle name="Note 2 16 4 2" xfId="26755" xr:uid="{232E8284-1550-4A0B-85CB-73D0E0FCE458}"/>
    <cellStyle name="Note 2 16 4 3" xfId="22612" xr:uid="{E042A3EC-6DC4-4AAD-B9F0-4EBBF208C5AD}"/>
    <cellStyle name="Note 2 16 5" xfId="32163" xr:uid="{13F0CF2E-8B0A-493B-830A-0D1A32F35EBB}"/>
    <cellStyle name="Note 2 16 5 2" xfId="28011" xr:uid="{34BDDC11-2025-464C-9CD0-52819DADB20A}"/>
    <cellStyle name="Note 2 16 5 3" xfId="23868" xr:uid="{14C7F041-FAB3-4F0A-B99C-8BC13E957AC8}"/>
    <cellStyle name="Note 2 16 6" xfId="31819" xr:uid="{CED0125F-EBC9-4FAB-AAF0-4322E76D84D1}"/>
    <cellStyle name="Note 2 16 6 2" xfId="27667" xr:uid="{87771BE6-3903-491E-9990-4A9F953E84B5}"/>
    <cellStyle name="Note 2 16 6 3" xfId="23524" xr:uid="{2894D7AE-0CCC-446D-8A19-9843F63C22C4}"/>
    <cellStyle name="Note 2 16 7" xfId="32880" xr:uid="{C3466623-04C3-4F44-932E-9A8E57FD5F0D}"/>
    <cellStyle name="Note 2 16 7 2" xfId="28727" xr:uid="{AD6DA65C-CA65-45C1-9BE2-5847E7FE68C5}"/>
    <cellStyle name="Note 2 16 7 3" xfId="24584" xr:uid="{F9740586-0AE7-47EB-AC69-FBC6AD801709}"/>
    <cellStyle name="Note 2 16 8" xfId="29825" xr:uid="{8DBF4B8D-827B-486B-AA0C-ED99F770F838}"/>
    <cellStyle name="Note 2 16 9" xfId="25678" xr:uid="{47864DEB-B342-4870-8576-762BC16E9652}"/>
    <cellStyle name="Note 2 17" xfId="20409" xr:uid="{00000000-0005-0000-0000-00008D500000}"/>
    <cellStyle name="Note 2 17 10" xfId="21839" xr:uid="{C6CEED98-BDA0-4F3C-9DD7-E257C4451554}"/>
    <cellStyle name="Note 2 17 2" xfId="21201" xr:uid="{00000000-0005-0000-0000-00008E500000}"/>
    <cellStyle name="Note 2 17 2 2" xfId="32563" xr:uid="{DE26AA0E-4CDD-4027-A028-BC6F90FC630F}"/>
    <cellStyle name="Note 2 17 2 2 2" xfId="28411" xr:uid="{BA19C274-CA7A-4EF5-ACE2-B2DFD1C4D278}"/>
    <cellStyle name="Note 2 17 2 2 3" xfId="24268" xr:uid="{6FADACDF-25BB-4EBE-A352-186F41252C8C}"/>
    <cellStyle name="Note 2 17 2 3" xfId="33293" xr:uid="{BB0CE173-BD47-4D11-8E0A-F9AC1135FB1F}"/>
    <cellStyle name="Note 2 17 2 3 2" xfId="29138" xr:uid="{93DE3A1A-5815-4EAD-915D-ACA9FB50205D}"/>
    <cellStyle name="Note 2 17 2 3 3" xfId="24994" xr:uid="{068A3550-0A97-474B-B0AF-69D4C94DC3F9}"/>
    <cellStyle name="Note 2 17 2 4" xfId="34000" xr:uid="{4DDDDA9E-669A-422E-B4B6-72122AF4D813}"/>
    <cellStyle name="Note 2 17 2 4 2" xfId="35940" xr:uid="{ED8F752E-6C4D-472D-9164-2422032648D9}"/>
    <cellStyle name="Note 2 17 2 4 3" xfId="37224" xr:uid="{C672840F-3A45-47CD-B611-DF323969B0DF}"/>
    <cellStyle name="Note 2 17 2 5" xfId="34607" xr:uid="{862F4C7E-A8F9-43FB-A49E-06E784FDB9DB}"/>
    <cellStyle name="Note 2 17 2 5 2" xfId="29527" xr:uid="{6C58597E-7C9C-49F7-B633-547CC423DE84}"/>
    <cellStyle name="Note 2 17 2 5 3" xfId="25382" xr:uid="{7539746F-FA32-416B-85E9-1A059A12504B}"/>
    <cellStyle name="Note 2 17 2 6" xfId="35043" xr:uid="{422172B6-4BA4-43F2-8E65-2A58E38245DF}"/>
    <cellStyle name="Note 2 17 2 6 2" xfId="30131" xr:uid="{7F40063E-8975-47F2-A583-BA06759C6A36}"/>
    <cellStyle name="Note 2 17 2 6 3" xfId="25985" xr:uid="{E423A564-32E2-4733-A78D-90B398B5C241}"/>
    <cellStyle name="Note 2 17 2 7" xfId="30602" xr:uid="{79233C53-3B28-4042-AB15-7D1F97333B0E}"/>
    <cellStyle name="Note 2 17 2 8" xfId="26454" xr:uid="{91DA6754-D560-4121-8FD1-EB74429DA07B}"/>
    <cellStyle name="Note 2 17 2 9" xfId="22314" xr:uid="{4855AC04-A126-4FBD-80A7-05473439F0AD}"/>
    <cellStyle name="Note 2 17 3" xfId="31893" xr:uid="{80C3D806-DD94-4D23-9E3B-151475D6D04B}"/>
    <cellStyle name="Note 2 17 3 2" xfId="27741" xr:uid="{1F83B8DE-30F6-4762-8AB4-87BFFF045E9B}"/>
    <cellStyle name="Note 2 17 3 3" xfId="23598" xr:uid="{BCFAC88A-BD6A-47A2-B675-F4198AA67F6E}"/>
    <cellStyle name="Note 2 17 4" xfId="30906" xr:uid="{C1EBBE1E-5B73-497A-B829-E0D64C150696}"/>
    <cellStyle name="Note 2 17 4 2" xfId="26754" xr:uid="{3C0C3053-7777-4BA6-8653-8B4F13A4AC3A}"/>
    <cellStyle name="Note 2 17 4 3" xfId="22611" xr:uid="{965682E4-3812-4266-A47C-02B3826C5682}"/>
    <cellStyle name="Note 2 17 5" xfId="32164" xr:uid="{F1277666-C6BA-4F53-BFFC-7DD0028DFD2B}"/>
    <cellStyle name="Note 2 17 5 2" xfId="28012" xr:uid="{B6423BC0-45D1-4748-914B-D64F3B293F89}"/>
    <cellStyle name="Note 2 17 5 3" xfId="23869" xr:uid="{22513273-5089-4A37-9144-5603930AC1D9}"/>
    <cellStyle name="Note 2 17 6" xfId="31820" xr:uid="{88E1A994-C6D2-4B0A-B55C-6360EA0F59E9}"/>
    <cellStyle name="Note 2 17 6 2" xfId="27668" xr:uid="{9C654677-DBBC-44A0-9C58-88296D00023F}"/>
    <cellStyle name="Note 2 17 6 3" xfId="23525" xr:uid="{BDBCC5DD-2BC8-4C68-BBD4-C0489958F5AD}"/>
    <cellStyle name="Note 2 17 7" xfId="32881" xr:uid="{0CE4E389-FFA5-4845-B6B6-953F235BDAAC}"/>
    <cellStyle name="Note 2 17 7 2" xfId="28728" xr:uid="{6FC3D9AC-9518-4E9B-B5DC-89D18B142701}"/>
    <cellStyle name="Note 2 17 7 3" xfId="24585" xr:uid="{D08D2B96-1991-4110-ACD5-5775592F831D}"/>
    <cellStyle name="Note 2 17 8" xfId="29826" xr:uid="{477D68FB-0A40-4BAA-84F0-EEA9197758C0}"/>
    <cellStyle name="Note 2 17 9" xfId="25679" xr:uid="{83E8766A-FC50-4652-A98B-B01CC7E91D6F}"/>
    <cellStyle name="Note 2 18" xfId="21222" xr:uid="{00000000-0005-0000-0000-00008F500000}"/>
    <cellStyle name="Note 2 18 2" xfId="32584" xr:uid="{3288989B-A36E-4F74-A9C3-1DDBCA642E4C}"/>
    <cellStyle name="Note 2 18 2 2" xfId="28432" xr:uid="{5B727E05-1725-4E50-9559-2C8B09D6CDB5}"/>
    <cellStyle name="Note 2 18 2 3" xfId="24289" xr:uid="{B78EFDEF-E075-43B3-A5E5-1D060E91F04D}"/>
    <cellStyle name="Note 2 18 3" xfId="33314" xr:uid="{EE5629D6-223F-4ED4-8D0B-B12BAB178B54}"/>
    <cellStyle name="Note 2 18 3 2" xfId="29159" xr:uid="{7A47782A-CF74-409A-8AF1-284C1DAA831E}"/>
    <cellStyle name="Note 2 18 3 3" xfId="25015" xr:uid="{7232624A-64C1-43F7-8E58-2556F050331D}"/>
    <cellStyle name="Note 2 18 4" xfId="34021" xr:uid="{1E7F7CF3-D5F4-4B31-B640-2A1F9A9027C8}"/>
    <cellStyle name="Note 2 18 4 2" xfId="36149" xr:uid="{1E66DD98-AC39-4481-B156-11EF43038BC3}"/>
    <cellStyle name="Note 2 18 4 3" xfId="36648" xr:uid="{E07DD727-3B10-4D1E-BACE-8A23E78B2B0D}"/>
    <cellStyle name="Note 2 18 5" xfId="34628" xr:uid="{C1D10D3E-A31D-43F3-B8E9-C74BAB4C1568}"/>
    <cellStyle name="Note 2 18 5 2" xfId="29548" xr:uid="{013A9F3C-4E4A-41F4-835F-236A595B5807}"/>
    <cellStyle name="Note 2 18 5 3" xfId="25403" xr:uid="{F5FCA870-6548-479A-9426-3566748E6440}"/>
    <cellStyle name="Note 2 18 6" xfId="35064" xr:uid="{DCED508B-0B84-4B09-8254-45117BC7C34A}"/>
    <cellStyle name="Note 2 18 6 2" xfId="30152" xr:uid="{9925DA30-9BA6-4A9A-B177-743EA20BABE7}"/>
    <cellStyle name="Note 2 18 6 3" xfId="26006" xr:uid="{591800B4-82E0-4910-A649-E1BB56B19B40}"/>
    <cellStyle name="Note 2 18 7" xfId="30623" xr:uid="{B1A88701-591F-4758-B6ED-3DADBE39AE9F}"/>
    <cellStyle name="Note 2 18 8" xfId="26475" xr:uid="{58EE3DF7-8A38-4034-B0D3-B3B785848B93}"/>
    <cellStyle name="Note 2 18 9" xfId="22335" xr:uid="{C8175538-A891-4015-A881-4EC9F6C9342B}"/>
    <cellStyle name="Note 2 19" xfId="31869" xr:uid="{B782ABCD-DC51-4124-BE37-DDF5324A4805}"/>
    <cellStyle name="Note 2 19 2" xfId="27717" xr:uid="{4185072D-7CE1-444D-96C9-54A665A1B521}"/>
    <cellStyle name="Note 2 19 3" xfId="23574" xr:uid="{D5F4C688-F9AF-4576-B88A-F067D40EE867}"/>
    <cellStyle name="Note 2 2" xfId="20410" xr:uid="{00000000-0005-0000-0000-000090500000}"/>
    <cellStyle name="Note 2 2 10" xfId="20411" xr:uid="{00000000-0005-0000-0000-000091500000}"/>
    <cellStyle name="Note 2 2 10 10" xfId="21841" xr:uid="{ACDAE405-9306-49D3-A53E-83A0F8E8D322}"/>
    <cellStyle name="Note 2 2 10 2" xfId="21199" xr:uid="{00000000-0005-0000-0000-000092500000}"/>
    <cellStyle name="Note 2 2 10 2 2" xfId="32561" xr:uid="{C0EA180B-DC66-4E7B-B8DE-62A9B90916F3}"/>
    <cellStyle name="Note 2 2 10 2 2 2" xfId="28409" xr:uid="{3F3784A7-71DA-4597-AFD4-5748F5C3A32B}"/>
    <cellStyle name="Note 2 2 10 2 2 3" xfId="24266" xr:uid="{A84F952B-4D54-4D22-8FA2-6556AC77AC26}"/>
    <cellStyle name="Note 2 2 10 2 3" xfId="33291" xr:uid="{2B96E508-9FAC-4B1C-A944-B77B7CEB3701}"/>
    <cellStyle name="Note 2 2 10 2 3 2" xfId="29136" xr:uid="{94ACE983-5B5A-4376-AB01-8A8498090F15}"/>
    <cellStyle name="Note 2 2 10 2 3 3" xfId="24992" xr:uid="{96E82319-3968-4FE1-A100-31A665265116}"/>
    <cellStyle name="Note 2 2 10 2 4" xfId="33998" xr:uid="{0F091F9B-BC39-4A60-A2E2-687837F9FEE1}"/>
    <cellStyle name="Note 2 2 10 2 4 2" xfId="36144" xr:uid="{5D69829E-1CC0-490D-A925-5C5AE7F763DB}"/>
    <cellStyle name="Note 2 2 10 2 4 3" xfId="36653" xr:uid="{5E9CCA82-1B61-46E4-B841-E806F1BB4AD0}"/>
    <cellStyle name="Note 2 2 10 2 5" xfId="34605" xr:uid="{997CC96B-D0DD-4C68-8899-5023BF876746}"/>
    <cellStyle name="Note 2 2 10 2 5 2" xfId="29525" xr:uid="{31FB4BCB-BC2A-4308-9C13-659AD23F56A5}"/>
    <cellStyle name="Note 2 2 10 2 5 3" xfId="25380" xr:uid="{7C2321E1-1ED0-4E24-98D7-1723D08361EE}"/>
    <cellStyle name="Note 2 2 10 2 6" xfId="35041" xr:uid="{9180BD1A-02EC-4C8A-97F5-3DC9F4B78A3E}"/>
    <cellStyle name="Note 2 2 10 2 6 2" xfId="30129" xr:uid="{8FCE26E0-9611-4301-AB12-A9590DCA9EA3}"/>
    <cellStyle name="Note 2 2 10 2 6 3" xfId="25983" xr:uid="{F40308BC-01B5-4D8D-9299-E5591B4E690F}"/>
    <cellStyle name="Note 2 2 10 2 7" xfId="30600" xr:uid="{092C073B-37B1-4863-A95E-7312B1C8B1B0}"/>
    <cellStyle name="Note 2 2 10 2 8" xfId="26452" xr:uid="{3EF25794-17F1-4A28-9F5C-337A32743403}"/>
    <cellStyle name="Note 2 2 10 2 9" xfId="22312" xr:uid="{2BC0825B-6AB6-4421-8E79-66D3FD382EC0}"/>
    <cellStyle name="Note 2 2 10 3" xfId="31895" xr:uid="{3E40AEE5-DCE5-4CEA-A0E3-443349B062D3}"/>
    <cellStyle name="Note 2 2 10 3 2" xfId="27743" xr:uid="{E0AE41F8-3889-45EE-8E7A-06AA171E69B8}"/>
    <cellStyle name="Note 2 2 10 3 3" xfId="23600" xr:uid="{0969ADD2-A921-4AED-BA74-D27E833F1C47}"/>
    <cellStyle name="Note 2 2 10 4" xfId="30904" xr:uid="{7DF6C279-9212-4DB6-8ECB-D8A2DF85DFC2}"/>
    <cellStyle name="Note 2 2 10 4 2" xfId="26752" xr:uid="{8BA2F63D-BC04-4D35-8266-4B0653F95A4B}"/>
    <cellStyle name="Note 2 2 10 4 3" xfId="22609" xr:uid="{35C617A8-E05E-4F43-B566-72E342983594}"/>
    <cellStyle name="Note 2 2 10 5" xfId="32166" xr:uid="{2AD53D4C-7A35-4E0E-9C9F-D5648F356A2F}"/>
    <cellStyle name="Note 2 2 10 5 2" xfId="28014" xr:uid="{A09A7382-BEC6-4E6E-80D0-1FB442BD2784}"/>
    <cellStyle name="Note 2 2 10 5 3" xfId="23871" xr:uid="{EF4BFF99-B82A-42A5-8765-D472789496A3}"/>
    <cellStyle name="Note 2 2 10 6" xfId="31822" xr:uid="{BD2F13E0-52A5-4D9E-845C-1F443F731196}"/>
    <cellStyle name="Note 2 2 10 6 2" xfId="27670" xr:uid="{34782921-D0BD-479B-B2F8-8BCE2B896FB3}"/>
    <cellStyle name="Note 2 2 10 6 3" xfId="23527" xr:uid="{4BF28F34-C9FC-4185-B720-05368C04B92B}"/>
    <cellStyle name="Note 2 2 10 7" xfId="32883" xr:uid="{80BE0176-057A-4048-A2C4-872C76976039}"/>
    <cellStyle name="Note 2 2 10 7 2" xfId="28730" xr:uid="{6F5B5440-2169-4B93-A094-A096596C2BF7}"/>
    <cellStyle name="Note 2 2 10 7 3" xfId="24587" xr:uid="{A2E2BAA2-7560-47DB-BCE7-74A7BCB4146E}"/>
    <cellStyle name="Note 2 2 10 8" xfId="29828" xr:uid="{A6555C61-727F-4E47-AFDB-E0A3C0DCAF20}"/>
    <cellStyle name="Note 2 2 10 9" xfId="25681" xr:uid="{66479482-AD29-4A6B-9BB2-97832E887787}"/>
    <cellStyle name="Note 2 2 11" xfId="21200" xr:uid="{00000000-0005-0000-0000-000093500000}"/>
    <cellStyle name="Note 2 2 11 2" xfId="32562" xr:uid="{050E7052-B56D-448E-8E38-467F086C33A4}"/>
    <cellStyle name="Note 2 2 11 2 2" xfId="28410" xr:uid="{02746BA1-BA9D-49A1-A49B-C192816DB23C}"/>
    <cellStyle name="Note 2 2 11 2 3" xfId="24267" xr:uid="{744E36CF-3558-4695-8722-6EC4B1D3060D}"/>
    <cellStyle name="Note 2 2 11 3" xfId="33292" xr:uid="{6D1F676E-E0B3-465B-8461-EC62D15FE68A}"/>
    <cellStyle name="Note 2 2 11 3 2" xfId="29137" xr:uid="{50B14DC7-D0E8-4A7C-82E0-9051EF134CB9}"/>
    <cellStyle name="Note 2 2 11 3 3" xfId="24993" xr:uid="{BF96CE91-B0F0-4084-9138-21BEA803FF06}"/>
    <cellStyle name="Note 2 2 11 4" xfId="33999" xr:uid="{57D92A26-669A-497B-B529-44BBDF2ECC1F}"/>
    <cellStyle name="Note 2 2 11 4 2" xfId="36046" xr:uid="{75C60DCB-28ED-4100-94C9-45BC7A0B60CF}"/>
    <cellStyle name="Note 2 2 11 4 3" xfId="37316" xr:uid="{D3C75DC5-6E39-42C2-84DE-B2BF2A908040}"/>
    <cellStyle name="Note 2 2 11 5" xfId="34606" xr:uid="{79BB6FAC-7215-4941-9AAC-0249E2680CC7}"/>
    <cellStyle name="Note 2 2 11 5 2" xfId="29526" xr:uid="{F313CDAD-FBFE-4E84-ABAD-2E07BBCEB58F}"/>
    <cellStyle name="Note 2 2 11 5 3" xfId="25381" xr:uid="{A5CD3BD2-7743-4FDF-ACB0-E1C809366636}"/>
    <cellStyle name="Note 2 2 11 6" xfId="35042" xr:uid="{325036F9-D0BB-4D91-A723-73B105F20866}"/>
    <cellStyle name="Note 2 2 11 6 2" xfId="30130" xr:uid="{2113E460-2719-4F7B-9897-FD157198CDC9}"/>
    <cellStyle name="Note 2 2 11 6 3" xfId="25984" xr:uid="{2EC7EC10-8EA4-4509-B772-1882345E2B88}"/>
    <cellStyle name="Note 2 2 11 7" xfId="30601" xr:uid="{5A284B34-6F9F-4EED-BA78-D1E62FAC9B2B}"/>
    <cellStyle name="Note 2 2 11 8" xfId="26453" xr:uid="{8E15DDD7-A879-47BA-AEC7-5D7CFCD4DE7E}"/>
    <cellStyle name="Note 2 2 11 9" xfId="22313" xr:uid="{09732F6E-797E-4B7B-8C19-6394A5F9449A}"/>
    <cellStyle name="Note 2 2 12" xfId="31894" xr:uid="{0B23EAA7-0A38-4895-8B07-A40C090FEF61}"/>
    <cellStyle name="Note 2 2 12 2" xfId="27742" xr:uid="{6AE0A170-A7EB-4BAC-9C28-43F6031FE461}"/>
    <cellStyle name="Note 2 2 12 3" xfId="23599" xr:uid="{AF327615-09C5-4F6D-8784-25456772146B}"/>
    <cellStyle name="Note 2 2 13" xfId="30905" xr:uid="{1ABD49B0-DE2C-4EB7-9992-82BB584AE693}"/>
    <cellStyle name="Note 2 2 13 2" xfId="26753" xr:uid="{55BBAC96-CAD8-4733-9C9A-7CFE0D3820B4}"/>
    <cellStyle name="Note 2 2 13 3" xfId="22610" xr:uid="{9B8E9964-951D-4A24-BC66-DB22D8E08DAB}"/>
    <cellStyle name="Note 2 2 14" xfId="32165" xr:uid="{35666A96-4B47-4787-A225-0C7DA2AF74BB}"/>
    <cellStyle name="Note 2 2 14 2" xfId="28013" xr:uid="{B43D754E-B712-415D-82A5-24D870ED7538}"/>
    <cellStyle name="Note 2 2 14 3" xfId="23870" xr:uid="{99E8DE46-BADC-498F-93AA-4ED2FC670311}"/>
    <cellStyle name="Note 2 2 15" xfId="31821" xr:uid="{AA466817-9F6D-4E37-BCC0-908588E7F523}"/>
    <cellStyle name="Note 2 2 15 2" xfId="27669" xr:uid="{ACCAC9CC-F66C-4AA5-B4A7-6CFDDAA1BEEC}"/>
    <cellStyle name="Note 2 2 15 3" xfId="23526" xr:uid="{8F454412-AA45-494C-97AC-FA16B07CAE74}"/>
    <cellStyle name="Note 2 2 16" xfId="32882" xr:uid="{6AD90883-22EC-495B-BB74-329D183F5549}"/>
    <cellStyle name="Note 2 2 16 2" xfId="28729" xr:uid="{52161FE8-7285-4F0E-AA73-8EF59E0B1CB5}"/>
    <cellStyle name="Note 2 2 16 3" xfId="24586" xr:uid="{2F29DD5F-281D-4224-9393-DAB947FBEE3E}"/>
    <cellStyle name="Note 2 2 17" xfId="29827" xr:uid="{F763F1B1-C6E0-40BB-B909-84EB04D4ABD6}"/>
    <cellStyle name="Note 2 2 18" xfId="25680" xr:uid="{7F845073-1BC7-4D96-A473-467116D57287}"/>
    <cellStyle name="Note 2 2 19" xfId="21840" xr:uid="{CE7E7A6E-E6A7-4CEB-BCB4-5E2CF63450DE}"/>
    <cellStyle name="Note 2 2 2" xfId="20412" xr:uid="{00000000-0005-0000-0000-000094500000}"/>
    <cellStyle name="Note 2 2 2 10" xfId="31823" xr:uid="{7CCDF4EE-1429-4F96-A5B7-C430E36EFCE2}"/>
    <cellStyle name="Note 2 2 2 10 2" xfId="27671" xr:uid="{68F7E169-D34D-4813-A851-7F176CA60B2D}"/>
    <cellStyle name="Note 2 2 2 10 3" xfId="23528" xr:uid="{D9FFD720-C696-4424-B095-9505FBA84A56}"/>
    <cellStyle name="Note 2 2 2 11" xfId="33760" xr:uid="{227D4AAF-563E-43E6-B6BD-DB2DE7DAFCF7}"/>
    <cellStyle name="Note 2 2 2 11 2" xfId="35588" xr:uid="{E949E740-AF62-4B9D-910E-FD823C9FB199}"/>
    <cellStyle name="Note 2 2 2 11 3" xfId="36588" xr:uid="{42600D2C-16ED-4CC5-A0BF-073DB6CCE5AB}"/>
    <cellStyle name="Note 2 2 2 12" xfId="29829" xr:uid="{B3C1DEB0-0232-46FA-9AA2-2D7BBD3C6A64}"/>
    <cellStyle name="Note 2 2 2 13" xfId="25682" xr:uid="{93C28791-0DEF-4B47-9DD8-9E08F2FF8AC4}"/>
    <cellStyle name="Note 2 2 2 14" xfId="21842" xr:uid="{28E75192-3132-4204-912F-6B64EA89CAAB}"/>
    <cellStyle name="Note 2 2 2 2" xfId="20413" xr:uid="{00000000-0005-0000-0000-000095500000}"/>
    <cellStyle name="Note 2 2 2 2 10" xfId="21843" xr:uid="{3F1FE67E-B830-4E3F-857B-95F377883662}"/>
    <cellStyle name="Note 2 2 2 2 2" xfId="21197" xr:uid="{00000000-0005-0000-0000-000096500000}"/>
    <cellStyle name="Note 2 2 2 2 2 2" xfId="32559" xr:uid="{695BA4A9-0760-468C-B90D-60D698C98DD8}"/>
    <cellStyle name="Note 2 2 2 2 2 2 2" xfId="28407" xr:uid="{8D04711F-E333-4FD1-A43F-C732F59EC007}"/>
    <cellStyle name="Note 2 2 2 2 2 2 3" xfId="24264" xr:uid="{50A5F180-6ACD-43C3-BFC4-A04131E8DC94}"/>
    <cellStyle name="Note 2 2 2 2 2 3" xfId="33289" xr:uid="{6EC586BD-FFFE-4885-BC67-F5681E66E8FC}"/>
    <cellStyle name="Note 2 2 2 2 2 3 2" xfId="29134" xr:uid="{88A617FC-8C77-471A-8D37-EDAE07A36491}"/>
    <cellStyle name="Note 2 2 2 2 2 3 3" xfId="24990" xr:uid="{82D2CDB2-B887-414E-90B5-662381854559}"/>
    <cellStyle name="Note 2 2 2 2 2 4" xfId="33996" xr:uid="{0EBFCEB2-3E18-4291-86AB-B1A698EE535E}"/>
    <cellStyle name="Note 2 2 2 2 2 4 2" xfId="35569" xr:uid="{F59A6717-E093-499D-9D46-464DD5DBEEFB}"/>
    <cellStyle name="Note 2 2 2 2 2 4 3" xfId="36569" xr:uid="{5F9EFC6B-35F7-4B58-810E-C032777119AB}"/>
    <cellStyle name="Note 2 2 2 2 2 5" xfId="34603" xr:uid="{670D88C8-4B40-4C5E-9D61-E2D11BFB1ADE}"/>
    <cellStyle name="Note 2 2 2 2 2 5 2" xfId="29523" xr:uid="{63D3A48E-95F7-4215-BD78-F339CD6D783E}"/>
    <cellStyle name="Note 2 2 2 2 2 5 3" xfId="25378" xr:uid="{336689EE-1004-4ECC-A116-857ABDC1A5F5}"/>
    <cellStyle name="Note 2 2 2 2 2 6" xfId="35039" xr:uid="{E5A7C2AF-B102-4DD5-BD72-2AC1286C35FC}"/>
    <cellStyle name="Note 2 2 2 2 2 6 2" xfId="30127" xr:uid="{1B01D69A-461E-49BF-A03D-0181DECCA925}"/>
    <cellStyle name="Note 2 2 2 2 2 6 3" xfId="25981" xr:uid="{6657F1FA-80EA-489A-93D1-CCAFA964669E}"/>
    <cellStyle name="Note 2 2 2 2 2 7" xfId="30598" xr:uid="{357F633D-3834-418C-951B-EE12F8789BE4}"/>
    <cellStyle name="Note 2 2 2 2 2 8" xfId="26450" xr:uid="{52CF4DC0-1EB4-4BE3-A230-BF2FE9967331}"/>
    <cellStyle name="Note 2 2 2 2 2 9" xfId="22310" xr:uid="{A3C85007-A357-4F70-BEBE-47D635FF8A60}"/>
    <cellStyle name="Note 2 2 2 2 3" xfId="31897" xr:uid="{294B5D28-3B82-4767-8B0E-69F242105CDA}"/>
    <cellStyle name="Note 2 2 2 2 3 2" xfId="27745" xr:uid="{1EC9179A-5692-4FAD-B916-7E792D06B6D6}"/>
    <cellStyle name="Note 2 2 2 2 3 3" xfId="23602" xr:uid="{3ABA1565-0609-428C-B0E0-AD3D0397A1E9}"/>
    <cellStyle name="Note 2 2 2 2 4" xfId="30902" xr:uid="{25FB3556-4916-4BE0-A929-90F3DE8D0264}"/>
    <cellStyle name="Note 2 2 2 2 4 2" xfId="26750" xr:uid="{5ABAA262-0925-4C48-B92C-13844F61EC68}"/>
    <cellStyle name="Note 2 2 2 2 4 3" xfId="22607" xr:uid="{81993270-76ED-4264-AE85-F977535E8170}"/>
    <cellStyle name="Note 2 2 2 2 5" xfId="32168" xr:uid="{5B248C16-9185-4B83-B2E5-657395F2B83D}"/>
    <cellStyle name="Note 2 2 2 2 5 2" xfId="28016" xr:uid="{CF39EFE1-EC60-4AD2-BE30-5503F35EA66B}"/>
    <cellStyle name="Note 2 2 2 2 5 3" xfId="23873" xr:uid="{DAF59A15-6CBD-4A23-93C5-211C12368F4C}"/>
    <cellStyle name="Note 2 2 2 2 6" xfId="31824" xr:uid="{00398A4C-C4BD-4423-8A78-146E463BAB56}"/>
    <cellStyle name="Note 2 2 2 2 6 2" xfId="27672" xr:uid="{3C536CB1-494B-4F6A-8EBC-39015A7F554C}"/>
    <cellStyle name="Note 2 2 2 2 6 3" xfId="23529" xr:uid="{330E568C-44F3-4CA7-BB81-D6385FD5186E}"/>
    <cellStyle name="Note 2 2 2 2 7" xfId="33757" xr:uid="{FBBEAF08-A4C1-46E1-AAFA-33CE007F70FE}"/>
    <cellStyle name="Note 2 2 2 2 7 2" xfId="35420" xr:uid="{7AE43D73-ABFE-45BC-A28B-5C5E5A48A8E5}"/>
    <cellStyle name="Note 2 2 2 2 7 3" xfId="25192" xr:uid="{7E392290-1D15-4EF8-9572-744C7338B5DD}"/>
    <cellStyle name="Note 2 2 2 2 8" xfId="29830" xr:uid="{CD7EAC24-5088-4A95-B66D-C61EABE55ED5}"/>
    <cellStyle name="Note 2 2 2 2 9" xfId="25683" xr:uid="{87241C3D-A871-4E10-A645-D7508D684C37}"/>
    <cellStyle name="Note 2 2 2 3" xfId="20414" xr:uid="{00000000-0005-0000-0000-000097500000}"/>
    <cellStyle name="Note 2 2 2 3 10" xfId="21844" xr:uid="{2D67D756-8A66-4837-A8AE-D8AEF76D83F5}"/>
    <cellStyle name="Note 2 2 2 3 2" xfId="21196" xr:uid="{00000000-0005-0000-0000-000098500000}"/>
    <cellStyle name="Note 2 2 2 3 2 2" xfId="32558" xr:uid="{4FD6E6D2-C1A3-4899-9400-47B423D224A5}"/>
    <cellStyle name="Note 2 2 2 3 2 2 2" xfId="28406" xr:uid="{D27BD7F8-6C46-4AE6-B731-A1B3A377086F}"/>
    <cellStyle name="Note 2 2 2 3 2 2 3" xfId="24263" xr:uid="{60818542-91AD-4664-B2A8-DD5DBB38076B}"/>
    <cellStyle name="Note 2 2 2 3 2 3" xfId="33288" xr:uid="{A95478F8-3347-471C-BE67-9C80D8746AD4}"/>
    <cellStyle name="Note 2 2 2 3 2 3 2" xfId="29133" xr:uid="{7D895563-44BF-4A6A-86D9-B721BA4B79DA}"/>
    <cellStyle name="Note 2 2 2 3 2 3 3" xfId="24989" xr:uid="{F48E1DC9-8569-4996-80E3-36B47B6D5CA3}"/>
    <cellStyle name="Note 2 2 2 3 2 4" xfId="33995" xr:uid="{8C99428C-F9C5-49E7-8E91-25382BBBA140}"/>
    <cellStyle name="Note 2 2 2 3 2 4 2" xfId="35656" xr:uid="{777B62D4-E9C2-4E8E-B142-C144374E314D}"/>
    <cellStyle name="Note 2 2 2 3 2 4 3" xfId="36485" xr:uid="{91A15F02-E6F3-4CE6-9407-67CF7395CD1F}"/>
    <cellStyle name="Note 2 2 2 3 2 5" xfId="34602" xr:uid="{F07A3DB3-3FFB-4DEC-9E68-8ED23AF0FC32}"/>
    <cellStyle name="Note 2 2 2 3 2 5 2" xfId="29522" xr:uid="{16495AC3-0A33-4AF8-83FB-08D8420351E6}"/>
    <cellStyle name="Note 2 2 2 3 2 5 3" xfId="25377" xr:uid="{14A5CE07-1FC4-4A22-902E-BD0880418CE3}"/>
    <cellStyle name="Note 2 2 2 3 2 6" xfId="35038" xr:uid="{DAC9F01A-DB1B-421B-B299-BFEBFAA42E1B}"/>
    <cellStyle name="Note 2 2 2 3 2 6 2" xfId="30126" xr:uid="{FE798880-F31B-4A4D-BD54-186B3F52C896}"/>
    <cellStyle name="Note 2 2 2 3 2 6 3" xfId="25980" xr:uid="{694BBEEE-2709-4E8B-8764-D0A35BD2DBC2}"/>
    <cellStyle name="Note 2 2 2 3 2 7" xfId="30597" xr:uid="{1D8B7A32-5E66-4645-AE84-C73D03C6AE7E}"/>
    <cellStyle name="Note 2 2 2 3 2 8" xfId="26449" xr:uid="{BA8A0D52-9315-4E63-BD37-DE32F010148D}"/>
    <cellStyle name="Note 2 2 2 3 2 9" xfId="22309" xr:uid="{01199AAB-CBEF-44EB-A73B-42246685EA4F}"/>
    <cellStyle name="Note 2 2 2 3 3" xfId="31898" xr:uid="{DFE64CCB-FAD7-4A23-BF21-45134757906B}"/>
    <cellStyle name="Note 2 2 2 3 3 2" xfId="27746" xr:uid="{D8B634DF-76FC-44A6-A9B3-F737F70A2792}"/>
    <cellStyle name="Note 2 2 2 3 3 3" xfId="23603" xr:uid="{AE168417-AB5B-417F-A7B1-CF5CAB89970D}"/>
    <cellStyle name="Note 2 2 2 3 4" xfId="30901" xr:uid="{8CB1AE7B-20EA-4695-B9DA-0A7EF67B5AC7}"/>
    <cellStyle name="Note 2 2 2 3 4 2" xfId="26749" xr:uid="{0BDB9660-06BD-4023-9A0B-06A2BB605148}"/>
    <cellStyle name="Note 2 2 2 3 4 3" xfId="22606" xr:uid="{FD6EB014-90DD-43D5-8EF6-FD68BDA21446}"/>
    <cellStyle name="Note 2 2 2 3 5" xfId="32169" xr:uid="{427F04A6-6F67-40FB-AE23-4984175DAEE8}"/>
    <cellStyle name="Note 2 2 2 3 5 2" xfId="28017" xr:uid="{EAA15DD4-1A0F-4436-9061-CA5D5A1DFB3A}"/>
    <cellStyle name="Note 2 2 2 3 5 3" xfId="23874" xr:uid="{621B23BD-5D18-49F7-8EA9-9F4D4B5D4C0F}"/>
    <cellStyle name="Note 2 2 2 3 6" xfId="31825" xr:uid="{D23D0E85-15A6-4208-9E35-AD0EED717F58}"/>
    <cellStyle name="Note 2 2 2 3 6 2" xfId="27673" xr:uid="{F6FC432B-DA89-40EB-9AF2-8E6E516986E3}"/>
    <cellStyle name="Note 2 2 2 3 6 3" xfId="23530" xr:uid="{6B385076-6AC5-4739-92BE-5B0BC6D96213}"/>
    <cellStyle name="Note 2 2 2 3 7" xfId="33758" xr:uid="{8F00C898-BA20-4A44-AB11-A386E11FFD86}"/>
    <cellStyle name="Note 2 2 2 3 7 2" xfId="35504" xr:uid="{A2BD7816-13B5-44DC-98A8-8CEAB78368D5}"/>
    <cellStyle name="Note 2 2 2 3 7 3" xfId="36805" xr:uid="{2C0E37EE-196A-442C-97E3-5B9399B547D9}"/>
    <cellStyle name="Note 2 2 2 3 8" xfId="29831" xr:uid="{C0DC0A26-414E-4200-BEAD-43E08432764A}"/>
    <cellStyle name="Note 2 2 2 3 9" xfId="25684" xr:uid="{A0D739A4-FA84-4AE5-8151-6EDB17990BE9}"/>
    <cellStyle name="Note 2 2 2 4" xfId="20415" xr:uid="{00000000-0005-0000-0000-000099500000}"/>
    <cellStyle name="Note 2 2 2 4 10" xfId="21845" xr:uid="{2AA9CE79-E05D-40F4-8737-5F47B732AAAF}"/>
    <cellStyle name="Note 2 2 2 4 2" xfId="21195" xr:uid="{00000000-0005-0000-0000-00009A500000}"/>
    <cellStyle name="Note 2 2 2 4 2 2" xfId="32557" xr:uid="{520AFA9E-6502-4213-A468-48C9D7A19921}"/>
    <cellStyle name="Note 2 2 2 4 2 2 2" xfId="28405" xr:uid="{83DA2E26-D250-49DF-BA0C-1ADCEB58D22E}"/>
    <cellStyle name="Note 2 2 2 4 2 2 3" xfId="24262" xr:uid="{B18B49A6-4AB5-481B-A4A6-A7532C60FBB6}"/>
    <cellStyle name="Note 2 2 2 4 2 3" xfId="33287" xr:uid="{DE0AF98A-E4E0-4CE8-92B3-26827B682291}"/>
    <cellStyle name="Note 2 2 2 4 2 3 2" xfId="29132" xr:uid="{ABF812D5-9C73-46E9-8B49-EB011884BE92}"/>
    <cellStyle name="Note 2 2 2 4 2 3 3" xfId="24988" xr:uid="{F04AF75D-89EF-435B-BB16-46C1F8C31C72}"/>
    <cellStyle name="Note 2 2 2 4 2 4" xfId="33994" xr:uid="{CD9E98B9-E186-476B-99DB-EBA86B6CEB4B}"/>
    <cellStyle name="Note 2 2 2 4 2 4 2" xfId="35485" xr:uid="{0773C506-3E50-4B5B-827D-F615B183234D}"/>
    <cellStyle name="Note 2 2 2 4 2 4 3" xfId="36824" xr:uid="{827E75E6-82C8-48E9-8124-7FCE504C56B2}"/>
    <cellStyle name="Note 2 2 2 4 2 5" xfId="34601" xr:uid="{73787E4A-285F-4A1A-AABE-35A5CD2BE1F3}"/>
    <cellStyle name="Note 2 2 2 4 2 5 2" xfId="29521" xr:uid="{3AB4AAF7-5852-40F0-8081-81E0A37392F9}"/>
    <cellStyle name="Note 2 2 2 4 2 5 3" xfId="25376" xr:uid="{64488F90-A622-4FD3-8C05-74498D37F98D}"/>
    <cellStyle name="Note 2 2 2 4 2 6" xfId="35037" xr:uid="{CB3E729A-6C60-425B-90D9-4AE1C9C5CA40}"/>
    <cellStyle name="Note 2 2 2 4 2 6 2" xfId="30125" xr:uid="{F14B5D83-9903-471C-9D9E-48BB2D361659}"/>
    <cellStyle name="Note 2 2 2 4 2 6 3" xfId="25979" xr:uid="{EBBDD88C-5E6A-4CB8-8D4E-7E1606ABA065}"/>
    <cellStyle name="Note 2 2 2 4 2 7" xfId="30596" xr:uid="{9DE286B0-0176-4013-8214-0AB39DE0CE82}"/>
    <cellStyle name="Note 2 2 2 4 2 8" xfId="26448" xr:uid="{8B68FDC1-9BE8-4D3C-8F57-A5BF68604566}"/>
    <cellStyle name="Note 2 2 2 4 2 9" xfId="22308" xr:uid="{92BE9B33-3627-4A4D-8112-E93042C0B354}"/>
    <cellStyle name="Note 2 2 2 4 3" xfId="31899" xr:uid="{BAA750F5-9B2A-4735-B229-A0DA1530FE19}"/>
    <cellStyle name="Note 2 2 2 4 3 2" xfId="27747" xr:uid="{DEB42403-E59E-4CBD-9D3C-D73700E96E1C}"/>
    <cellStyle name="Note 2 2 2 4 3 3" xfId="23604" xr:uid="{47A39112-1189-4E84-AA00-CEB21476C07B}"/>
    <cellStyle name="Note 2 2 2 4 4" xfId="30900" xr:uid="{1F677191-8C68-4437-BC55-ADE7CB772556}"/>
    <cellStyle name="Note 2 2 2 4 4 2" xfId="26748" xr:uid="{275779C8-5920-43B1-9807-DAE9F7374B00}"/>
    <cellStyle name="Note 2 2 2 4 4 3" xfId="22605" xr:uid="{168BE3ED-29C6-4933-8ED8-042A6CD8C6EF}"/>
    <cellStyle name="Note 2 2 2 4 5" xfId="32170" xr:uid="{145B3CDA-A47B-4892-8BF7-F4D7E5E9F4AF}"/>
    <cellStyle name="Note 2 2 2 4 5 2" xfId="28018" xr:uid="{83D0CF49-0F0F-4319-8933-1F876C330114}"/>
    <cellStyle name="Note 2 2 2 4 5 3" xfId="23875" xr:uid="{FC343C47-D600-4416-A5AC-5124760A0538}"/>
    <cellStyle name="Note 2 2 2 4 6" xfId="31826" xr:uid="{845B8A0F-39FF-455B-82E2-9C1F7AD2AE9A}"/>
    <cellStyle name="Note 2 2 2 4 6 2" xfId="27674" xr:uid="{386DBC85-CE89-4C37-BFFB-AC8164932E26}"/>
    <cellStyle name="Note 2 2 2 4 6 3" xfId="23531" xr:uid="{0E5FC5F5-DCC7-496D-902E-D8FCD352FBF9}"/>
    <cellStyle name="Note 2 2 2 4 7" xfId="33759" xr:uid="{DCEB172A-8FC3-40B9-A8D0-5C3934D97319}"/>
    <cellStyle name="Note 2 2 2 4 7 2" xfId="35637" xr:uid="{DF36A56A-5A78-4186-9E72-F2E2D81351DD}"/>
    <cellStyle name="Note 2 2 2 4 7 3" xfId="36504" xr:uid="{F4F7ACBD-A460-4F65-9AE5-A0A2D08CA299}"/>
    <cellStyle name="Note 2 2 2 4 8" xfId="29832" xr:uid="{4629E856-DF56-4444-97F8-389F041A1CA6}"/>
    <cellStyle name="Note 2 2 2 4 9" xfId="25685" xr:uid="{1B8F6210-58CA-48DB-8D8B-9344404E8763}"/>
    <cellStyle name="Note 2 2 2 5" xfId="20416" xr:uid="{00000000-0005-0000-0000-00009B500000}"/>
    <cellStyle name="Note 2 2 2 5 10" xfId="21846" xr:uid="{7CFCBC22-1EBA-41B9-A159-F42A7B72F7EF}"/>
    <cellStyle name="Note 2 2 2 5 2" xfId="21194" xr:uid="{00000000-0005-0000-0000-00009C500000}"/>
    <cellStyle name="Note 2 2 2 5 2 2" xfId="32556" xr:uid="{69A67992-486F-4D7F-9C4B-26BE837BCEC5}"/>
    <cellStyle name="Note 2 2 2 5 2 2 2" xfId="28404" xr:uid="{1FB37934-28D1-4B3C-9EBB-C36D4DCAF767}"/>
    <cellStyle name="Note 2 2 2 5 2 2 3" xfId="24261" xr:uid="{B0C5AF12-1D04-4832-B48D-2D6A496AE96F}"/>
    <cellStyle name="Note 2 2 2 5 2 3" xfId="33286" xr:uid="{565A6193-7582-4D76-83D2-00A4EEEE7707}"/>
    <cellStyle name="Note 2 2 2 5 2 3 2" xfId="29131" xr:uid="{AAFD440F-B676-43CE-B490-887680EFF0A6}"/>
    <cellStyle name="Note 2 2 2 5 2 3 3" xfId="24987" xr:uid="{5703A864-AC70-48F0-A767-0894C984ED17}"/>
    <cellStyle name="Note 2 2 2 5 2 4" xfId="33993" xr:uid="{AE7DB44B-9114-410F-884C-12BA205504DB}"/>
    <cellStyle name="Note 2 2 2 5 2 4 2" xfId="35401" xr:uid="{6EB8D0E9-CE42-4A23-947B-842A22816CD3}"/>
    <cellStyle name="Note 2 2 2 5 2 4 3" xfId="25216" xr:uid="{75416D87-B392-4899-ACDB-DF07A3B16998}"/>
    <cellStyle name="Note 2 2 2 5 2 5" xfId="34600" xr:uid="{F357C0AC-4C73-4845-B8D9-F54BE61805D4}"/>
    <cellStyle name="Note 2 2 2 5 2 5 2" xfId="29520" xr:uid="{D0372C0C-473D-4935-84A5-E55321108511}"/>
    <cellStyle name="Note 2 2 2 5 2 5 3" xfId="25375" xr:uid="{F7BEEE99-A6E8-43A5-B169-0361A39B8E1B}"/>
    <cellStyle name="Note 2 2 2 5 2 6" xfId="35036" xr:uid="{FBB272F7-8430-4586-A102-024F9D8B9041}"/>
    <cellStyle name="Note 2 2 2 5 2 6 2" xfId="30124" xr:uid="{6877903E-7A86-46C9-BB91-43F1C4025521}"/>
    <cellStyle name="Note 2 2 2 5 2 6 3" xfId="25978" xr:uid="{DA76C2BE-A134-4A58-8918-39E5AF882612}"/>
    <cellStyle name="Note 2 2 2 5 2 7" xfId="30595" xr:uid="{61C15B4C-B1ED-4E98-A3E2-66A93EB5FB5A}"/>
    <cellStyle name="Note 2 2 2 5 2 8" xfId="26447" xr:uid="{0AC66F43-10A9-42DD-97FB-54A907029206}"/>
    <cellStyle name="Note 2 2 2 5 2 9" xfId="22307" xr:uid="{542D0899-85E1-4FAC-9464-FEDAEF85B5CD}"/>
    <cellStyle name="Note 2 2 2 5 3" xfId="31900" xr:uid="{9D6368E6-58B5-4488-A248-D718B7CC7DE5}"/>
    <cellStyle name="Note 2 2 2 5 3 2" xfId="27748" xr:uid="{49DF355B-B404-445D-9D8B-234CCBEC5ED6}"/>
    <cellStyle name="Note 2 2 2 5 3 3" xfId="23605" xr:uid="{8E67D7D5-98B4-4158-B547-4244793C8D38}"/>
    <cellStyle name="Note 2 2 2 5 4" xfId="30899" xr:uid="{770033BA-553B-47BE-AAF7-1514768EF14A}"/>
    <cellStyle name="Note 2 2 2 5 4 2" xfId="26747" xr:uid="{91DFDF2A-77EA-49F4-A58A-6F5EBAC6CDE8}"/>
    <cellStyle name="Note 2 2 2 5 4 3" xfId="22604" xr:uid="{CACD2A5A-B696-4EF7-8CB4-DA74EAE99316}"/>
    <cellStyle name="Note 2 2 2 5 5" xfId="32171" xr:uid="{66F3BAF3-7BD7-494D-A44F-126445BB3DA5}"/>
    <cellStyle name="Note 2 2 2 5 5 2" xfId="28019" xr:uid="{B536E3F9-4075-468B-945A-7766BC0D3971}"/>
    <cellStyle name="Note 2 2 2 5 5 3" xfId="23876" xr:uid="{BE15D82B-EC02-4A18-B920-8295EC399014}"/>
    <cellStyle name="Note 2 2 2 5 6" xfId="31827" xr:uid="{5AB73D2C-BBC8-4356-9875-0266FBD2664A}"/>
    <cellStyle name="Note 2 2 2 5 6 2" xfId="27675" xr:uid="{BDE79ECF-4C20-45F0-921B-D6A202E79680}"/>
    <cellStyle name="Note 2 2 2 5 6 3" xfId="23532" xr:uid="{31E38FC4-310C-4B57-A165-574F2F196755}"/>
    <cellStyle name="Note 2 2 2 5 7" xfId="32884" xr:uid="{8E516D87-A235-4AE1-8E00-AA4E1325EDA2}"/>
    <cellStyle name="Note 2 2 2 5 7 2" xfId="28731" xr:uid="{ED82EB22-93BD-4793-9883-B1AFD10E6E4E}"/>
    <cellStyle name="Note 2 2 2 5 7 3" xfId="24588" xr:uid="{CA9421F0-B92F-42AF-9420-DE5B595CEE46}"/>
    <cellStyle name="Note 2 2 2 5 8" xfId="29833" xr:uid="{50483882-B738-48BA-B1BB-C62D679F3ED9}"/>
    <cellStyle name="Note 2 2 2 5 9" xfId="25686" xr:uid="{502E02BF-4057-4232-AE1A-916ABE7E8BD2}"/>
    <cellStyle name="Note 2 2 2 6" xfId="21198" xr:uid="{00000000-0005-0000-0000-00009D500000}"/>
    <cellStyle name="Note 2 2 2 6 2" xfId="32560" xr:uid="{4B523CB6-7023-4395-A8A5-EEB5954F99C9}"/>
    <cellStyle name="Note 2 2 2 6 2 2" xfId="28408" xr:uid="{B2C71679-27AB-4804-9A3A-111DC2EA203B}"/>
    <cellStyle name="Note 2 2 2 6 2 3" xfId="24265" xr:uid="{895646C3-4E01-4E43-AB26-AF871754CBFD}"/>
    <cellStyle name="Note 2 2 2 6 3" xfId="33290" xr:uid="{2C23DBFA-35AD-4A89-B9AD-B7BE08CADB4A}"/>
    <cellStyle name="Note 2 2 2 6 3 2" xfId="29135" xr:uid="{54927BFB-35FB-43A7-ABF5-5BBD82EC3DBB}"/>
    <cellStyle name="Note 2 2 2 6 3 3" xfId="24991" xr:uid="{2066DE15-AB5F-4960-83B8-72B98A2AE6B8}"/>
    <cellStyle name="Note 2 2 2 6 4" xfId="33997" xr:uid="{63EFE06C-32FF-421D-A49D-6264F6555BC6}"/>
    <cellStyle name="Note 2 2 2 6 4 2" xfId="36235" xr:uid="{96A4D16B-8894-4BC6-BC93-0380515E41D9}"/>
    <cellStyle name="Note 2 2 2 6 4 3" xfId="36740" xr:uid="{DB7AE82E-5FB8-42E0-8244-AD6FE106D672}"/>
    <cellStyle name="Note 2 2 2 6 5" xfId="34604" xr:uid="{897589C5-0350-47E0-8C83-A516321D405A}"/>
    <cellStyle name="Note 2 2 2 6 5 2" xfId="29524" xr:uid="{4F2DB287-F5E0-400B-BAFB-3D429E3CE183}"/>
    <cellStyle name="Note 2 2 2 6 5 3" xfId="25379" xr:uid="{0F3E5595-86BA-4033-AC2E-6C138EEFEF0E}"/>
    <cellStyle name="Note 2 2 2 6 6" xfId="35040" xr:uid="{AA3ECBC6-5B13-4FAB-B530-3C9A372FF8E2}"/>
    <cellStyle name="Note 2 2 2 6 6 2" xfId="30128" xr:uid="{B0FC81AB-B296-4FD4-A956-655BEC1BAE83}"/>
    <cellStyle name="Note 2 2 2 6 6 3" xfId="25982" xr:uid="{E857C2E9-D34E-4A96-871C-55D9FE9CA0EA}"/>
    <cellStyle name="Note 2 2 2 6 7" xfId="30599" xr:uid="{36C38B7D-2AFE-4E4A-B762-C7574BFE9DF6}"/>
    <cellStyle name="Note 2 2 2 6 8" xfId="26451" xr:uid="{34021299-D92E-4D4C-BFD6-3949040341DE}"/>
    <cellStyle name="Note 2 2 2 6 9" xfId="22311" xr:uid="{11CED87F-DF8C-4307-AD3A-F2143EF8D16B}"/>
    <cellStyle name="Note 2 2 2 7" xfId="31896" xr:uid="{1454D313-E439-4045-99B1-9717C5212CB9}"/>
    <cellStyle name="Note 2 2 2 7 2" xfId="27744" xr:uid="{A5B8C8B7-025D-43D4-BE4F-CEC7D4B35884}"/>
    <cellStyle name="Note 2 2 2 7 3" xfId="23601" xr:uid="{0662F0B3-69BC-41F8-A9C7-A3F30FAA0C1D}"/>
    <cellStyle name="Note 2 2 2 8" xfId="30903" xr:uid="{65794306-D118-425A-A404-9150744610AA}"/>
    <cellStyle name="Note 2 2 2 8 2" xfId="26751" xr:uid="{B95C0C10-5586-4712-A8F1-07D5B82AFAF2}"/>
    <cellStyle name="Note 2 2 2 8 3" xfId="22608" xr:uid="{9D7F79B0-EB68-4C48-BD6E-70484F6660CA}"/>
    <cellStyle name="Note 2 2 2 9" xfId="32167" xr:uid="{26CE0F3E-AECA-4C76-87F9-A8845DBD8E40}"/>
    <cellStyle name="Note 2 2 2 9 2" xfId="28015" xr:uid="{62D9C49E-DD50-40D1-BFC6-3EF9B0041BAE}"/>
    <cellStyle name="Note 2 2 2 9 3" xfId="23872" xr:uid="{70BC8E3F-A10F-4DCB-B932-1E6DD34F6902}"/>
    <cellStyle name="Note 2 2 3" xfId="20417" xr:uid="{00000000-0005-0000-0000-00009E500000}"/>
    <cellStyle name="Note 2 2 3 2" xfId="20418" xr:uid="{00000000-0005-0000-0000-00009F500000}"/>
    <cellStyle name="Note 2 2 3 2 10" xfId="21847" xr:uid="{870FFD48-F8A4-429C-AB74-8DAD2B3CC620}"/>
    <cellStyle name="Note 2 2 3 2 2" xfId="21193" xr:uid="{00000000-0005-0000-0000-0000A0500000}"/>
    <cellStyle name="Note 2 2 3 2 2 2" xfId="32555" xr:uid="{8B59D992-4162-4E4A-9C7C-6297C4FDB211}"/>
    <cellStyle name="Note 2 2 3 2 2 2 2" xfId="28403" xr:uid="{0467AFD0-ABFD-41FF-9D59-B1A81476C791}"/>
    <cellStyle name="Note 2 2 3 2 2 2 3" xfId="24260" xr:uid="{C5B72903-1AF3-4BCC-B1DC-FBBE05B95941}"/>
    <cellStyle name="Note 2 2 3 2 2 3" xfId="33285" xr:uid="{6BD550FE-30FF-4071-9F72-578EB3A8173E}"/>
    <cellStyle name="Note 2 2 3 2 2 3 2" xfId="29130" xr:uid="{6AE096EE-C4AF-494D-91AB-9066E61C3E01}"/>
    <cellStyle name="Note 2 2 3 2 2 3 3" xfId="24986" xr:uid="{21894CD6-092A-4BA7-BE70-8089581C7ACE}"/>
    <cellStyle name="Note 2 2 3 2 2 4" xfId="33992" xr:uid="{1284F6A0-64BD-4481-9BC9-17B72676056A}"/>
    <cellStyle name="Note 2 2 3 2 2 4 2" xfId="35740" xr:uid="{FB3A5504-58A9-4F8D-B161-07A1A778AA8B}"/>
    <cellStyle name="Note 2 2 3 2 2 4 3" xfId="36405" xr:uid="{EC6C357C-C91A-4AD4-A219-89D7DDC5787C}"/>
    <cellStyle name="Note 2 2 3 2 2 5" xfId="34599" xr:uid="{4D5AEAE6-18DE-4383-A299-F550DABF740B}"/>
    <cellStyle name="Note 2 2 3 2 2 5 2" xfId="29519" xr:uid="{528834DB-4F31-4488-925B-4E2DDA291F2A}"/>
    <cellStyle name="Note 2 2 3 2 2 5 3" xfId="25374" xr:uid="{B914C06E-B9D7-4730-A863-CD549E288F46}"/>
    <cellStyle name="Note 2 2 3 2 2 6" xfId="35035" xr:uid="{92D7C4FA-F9C6-4739-9567-991DBD60F357}"/>
    <cellStyle name="Note 2 2 3 2 2 6 2" xfId="30123" xr:uid="{E612F0B7-B4BC-4D59-8FC6-DEF81F039A85}"/>
    <cellStyle name="Note 2 2 3 2 2 6 3" xfId="25977" xr:uid="{AF223C4E-7042-4AF4-9EED-FB5331DC4836}"/>
    <cellStyle name="Note 2 2 3 2 2 7" xfId="30594" xr:uid="{38B1DD5C-C51E-4069-BACF-EEDCA43DA7E8}"/>
    <cellStyle name="Note 2 2 3 2 2 8" xfId="26446" xr:uid="{03DC467E-7616-463B-811C-A1C1ED46F9E1}"/>
    <cellStyle name="Note 2 2 3 2 2 9" xfId="22306" xr:uid="{69999692-2741-47FE-B967-597490E9D799}"/>
    <cellStyle name="Note 2 2 3 2 3" xfId="31902" xr:uid="{61308C2C-BEC7-4455-BF1F-A8A284C6D6C3}"/>
    <cellStyle name="Note 2 2 3 2 3 2" xfId="27750" xr:uid="{4A0E159A-6BAC-4F05-AB17-7A65B3AB447D}"/>
    <cellStyle name="Note 2 2 3 2 3 3" xfId="23607" xr:uid="{6BE40033-C9CA-4422-B92C-E552392ADAAA}"/>
    <cellStyle name="Note 2 2 3 2 4" xfId="30897" xr:uid="{C63EC31E-4164-4024-A9BF-9600284E7667}"/>
    <cellStyle name="Note 2 2 3 2 4 2" xfId="26745" xr:uid="{67EAD917-5588-4138-A9CA-6E6439BD1D31}"/>
    <cellStyle name="Note 2 2 3 2 4 3" xfId="22602" xr:uid="{99177842-78A7-4CB8-B3D6-BC4E8BE129B2}"/>
    <cellStyle name="Note 2 2 3 2 5" xfId="32172" xr:uid="{D9E31EFB-BC7D-4CD9-B133-F0DCA11DF122}"/>
    <cellStyle name="Note 2 2 3 2 5 2" xfId="28020" xr:uid="{98B02CD2-3B1B-4E4C-92D8-73B3D41BD635}"/>
    <cellStyle name="Note 2 2 3 2 5 3" xfId="23877" xr:uid="{831B49AE-B3BC-4BEC-BA8D-4CE1C0813D68}"/>
    <cellStyle name="Note 2 2 3 2 6" xfId="31828" xr:uid="{3A48D875-C2DF-45DC-8663-6528149D5A87}"/>
    <cellStyle name="Note 2 2 3 2 6 2" xfId="27676" xr:uid="{3E32DAEC-5A9D-4EC5-ACBB-4061CB7D3CD8}"/>
    <cellStyle name="Note 2 2 3 2 6 3" xfId="23533" xr:uid="{5E5FC9F4-8AB1-4B5A-81C3-36A2775A6B4A}"/>
    <cellStyle name="Note 2 2 3 2 7" xfId="32885" xr:uid="{66B808BA-AA35-4400-B198-321F505C4F0F}"/>
    <cellStyle name="Note 2 2 3 2 7 2" xfId="28732" xr:uid="{8A859AE4-C9BC-4EBA-86E8-B9571BCF04CF}"/>
    <cellStyle name="Note 2 2 3 2 7 3" xfId="24589" xr:uid="{DD8CFB4B-27A1-425D-9C9B-CC97A4177EA9}"/>
    <cellStyle name="Note 2 2 3 2 8" xfId="29835" xr:uid="{ABC2FE9C-4A64-44CA-9972-BD9E91A3199A}"/>
    <cellStyle name="Note 2 2 3 2 9" xfId="25688" xr:uid="{57318DF9-81BF-4513-860D-9EB8B9CB138C}"/>
    <cellStyle name="Note 2 2 3 3" xfId="20419" xr:uid="{00000000-0005-0000-0000-0000A1500000}"/>
    <cellStyle name="Note 2 2 3 3 10" xfId="21848" xr:uid="{CDF49BC1-DAEC-40BD-B3DD-CB36FCEBD1C1}"/>
    <cellStyle name="Note 2 2 3 3 2" xfId="21192" xr:uid="{00000000-0005-0000-0000-0000A2500000}"/>
    <cellStyle name="Note 2 2 3 3 2 2" xfId="32554" xr:uid="{027D6E7C-DEE9-4112-BB43-227CC69D15F4}"/>
    <cellStyle name="Note 2 2 3 3 2 2 2" xfId="28402" xr:uid="{EBBF0C41-8390-4F73-8D25-6F8C213FC2A2}"/>
    <cellStyle name="Note 2 2 3 3 2 2 3" xfId="24259" xr:uid="{C9278889-8B26-47EC-8922-0D8F0F14E20D}"/>
    <cellStyle name="Note 2 2 3 3 2 3" xfId="33284" xr:uid="{5DA8E98B-61F6-4EF1-818B-2252AE3AAF6C}"/>
    <cellStyle name="Note 2 2 3 3 2 3 2" xfId="29129" xr:uid="{8B33678A-3707-43CE-9F3B-ACCA499875A0}"/>
    <cellStyle name="Note 2 2 3 3 2 3 3" xfId="24985" xr:uid="{0827DF5C-5C4B-4855-B347-8DF72464AD52}"/>
    <cellStyle name="Note 2 2 3 3 2 4" xfId="33991" xr:uid="{5D1B4457-53EB-45EF-A9EC-782B90472644}"/>
    <cellStyle name="Note 2 2 3 3 2 4 2" xfId="29359" xr:uid="{D6A71E56-54B5-4B16-9D52-B1A1AD9F1B58}"/>
    <cellStyle name="Note 2 2 3 3 2 4 3" xfId="36924" xr:uid="{4EB11EE3-760D-4187-8AF8-4D8592EF9DB7}"/>
    <cellStyle name="Note 2 2 3 3 2 5" xfId="34598" xr:uid="{FE570143-1A0B-4FAB-9785-64D8360A4875}"/>
    <cellStyle name="Note 2 2 3 3 2 5 2" xfId="29518" xr:uid="{4CC655EB-31D4-4C7E-B81F-EE4F53FBF980}"/>
    <cellStyle name="Note 2 2 3 3 2 5 3" xfId="25373" xr:uid="{54D2E90A-DCA7-41E5-8B93-C749F62B0D47}"/>
    <cellStyle name="Note 2 2 3 3 2 6" xfId="35034" xr:uid="{EF553DCC-4D3A-4E6B-A0AF-FEB4B69A9CA3}"/>
    <cellStyle name="Note 2 2 3 3 2 6 2" xfId="30122" xr:uid="{BDFC47BE-F94A-4471-A564-47F3044AE793}"/>
    <cellStyle name="Note 2 2 3 3 2 6 3" xfId="25976" xr:uid="{052CA72F-E91C-4792-BE7E-7F4566FF15F5}"/>
    <cellStyle name="Note 2 2 3 3 2 7" xfId="30593" xr:uid="{99CA6CE7-3489-42E4-93EE-4813E74EBE3D}"/>
    <cellStyle name="Note 2 2 3 3 2 8" xfId="26445" xr:uid="{034B0ED4-F52B-44D5-B25F-35CE4801E7D1}"/>
    <cellStyle name="Note 2 2 3 3 2 9" xfId="22305" xr:uid="{D3D57346-AE32-4C9D-AA25-452FE1C9EFE3}"/>
    <cellStyle name="Note 2 2 3 3 3" xfId="31903" xr:uid="{DB900527-ECC2-415F-9083-2A72C736D988}"/>
    <cellStyle name="Note 2 2 3 3 3 2" xfId="27751" xr:uid="{C9C46A6A-DBA6-4C9B-8E80-DA56A9EA102F}"/>
    <cellStyle name="Note 2 2 3 3 3 3" xfId="23608" xr:uid="{E63334A6-1E2A-4AB9-9C66-86C6A18654F3}"/>
    <cellStyle name="Note 2 2 3 3 4" xfId="30896" xr:uid="{909C6514-7DBD-43FF-ABD8-6735886B3166}"/>
    <cellStyle name="Note 2 2 3 3 4 2" xfId="26744" xr:uid="{1E0C71D1-ACB6-4972-9FB7-17059A94C1CD}"/>
    <cellStyle name="Note 2 2 3 3 4 3" xfId="22601" xr:uid="{B6B4F490-3EFE-4A41-9F25-491B956CD46D}"/>
    <cellStyle name="Note 2 2 3 3 5" xfId="32173" xr:uid="{B8781A21-B39F-488B-A844-6A948CDB929E}"/>
    <cellStyle name="Note 2 2 3 3 5 2" xfId="28021" xr:uid="{3249C3BA-D395-4D9D-832E-7062F7D92E96}"/>
    <cellStyle name="Note 2 2 3 3 5 3" xfId="23878" xr:uid="{3A2A8F7C-2057-44C8-A423-AE08F5771F13}"/>
    <cellStyle name="Note 2 2 3 3 6" xfId="31829" xr:uid="{89C7C05B-E0ED-4119-8989-7904463B2192}"/>
    <cellStyle name="Note 2 2 3 3 6 2" xfId="27677" xr:uid="{638DCBCB-6211-4ADD-A2C8-9C15E132E80D}"/>
    <cellStyle name="Note 2 2 3 3 6 3" xfId="23534" xr:uid="{FB396103-8344-4165-AD36-5CF8F20EB052}"/>
    <cellStyle name="Note 2 2 3 3 7" xfId="32886" xr:uid="{CB5A6E60-2BF3-45F7-B207-E81D7A9D2232}"/>
    <cellStyle name="Note 2 2 3 3 7 2" xfId="28733" xr:uid="{49A6BCCC-871B-474E-971A-1AB6220C6B1F}"/>
    <cellStyle name="Note 2 2 3 3 7 3" xfId="24590" xr:uid="{812A567B-2DBE-4E27-8F18-140DABC4EB81}"/>
    <cellStyle name="Note 2 2 3 3 8" xfId="29836" xr:uid="{F405943C-7BD9-4966-A891-1C7DF670FA47}"/>
    <cellStyle name="Note 2 2 3 3 9" xfId="25689" xr:uid="{E4AC2F76-EE37-46E4-810D-8C9B3D2DC16B}"/>
    <cellStyle name="Note 2 2 3 4" xfId="20420" xr:uid="{00000000-0005-0000-0000-0000A3500000}"/>
    <cellStyle name="Note 2 2 3 4 10" xfId="21849" xr:uid="{07B247AB-8E1D-41F6-8FEC-0D788DE178A3}"/>
    <cellStyle name="Note 2 2 3 4 2" xfId="21191" xr:uid="{00000000-0005-0000-0000-0000A4500000}"/>
    <cellStyle name="Note 2 2 3 4 2 2" xfId="32553" xr:uid="{3B2AD9BB-2453-449D-A227-0C9083E9A457}"/>
    <cellStyle name="Note 2 2 3 4 2 2 2" xfId="28401" xr:uid="{E51B02F0-C73E-4A32-B51F-0465DB6F1720}"/>
    <cellStyle name="Note 2 2 3 4 2 2 3" xfId="24258" xr:uid="{21B1EC7C-2E47-43F5-8ACF-A56545A47BB2}"/>
    <cellStyle name="Note 2 2 3 4 2 3" xfId="33283" xr:uid="{EC2426F4-5932-4FAE-9F0D-FB7B7E033308}"/>
    <cellStyle name="Note 2 2 3 4 2 3 2" xfId="29128" xr:uid="{C9168C9B-0711-4027-B0F8-EB1D9567A93D}"/>
    <cellStyle name="Note 2 2 3 4 2 3 3" xfId="24984" xr:uid="{3F87CD67-3D0A-4DF1-9C13-5875EBE4D285}"/>
    <cellStyle name="Note 2 2 3 4 2 4" xfId="33990" xr:uid="{4AB2670B-52F3-47B5-AD36-C28B9DB528FD}"/>
    <cellStyle name="Note 2 2 3 4 2 4 2" xfId="35321" xr:uid="{5FF95EC6-0A07-4647-BD52-B286F5FFE429}"/>
    <cellStyle name="Note 2 2 3 4 2 4 3" xfId="37022" xr:uid="{4FC29726-5FA3-41B5-8391-54F3BBF747BE}"/>
    <cellStyle name="Note 2 2 3 4 2 5" xfId="34597" xr:uid="{54B22B97-1015-42BF-9865-A518A1486B0D}"/>
    <cellStyle name="Note 2 2 3 4 2 5 2" xfId="29517" xr:uid="{FB7D7C80-AD06-4BA7-8656-0FF5DE4D8AA3}"/>
    <cellStyle name="Note 2 2 3 4 2 5 3" xfId="25372" xr:uid="{0C0AF8CE-6035-4BDB-9971-A6150F49B8A4}"/>
    <cellStyle name="Note 2 2 3 4 2 6" xfId="35033" xr:uid="{9B8A1F95-7E7A-47BA-952A-5EB87DD7FBBD}"/>
    <cellStyle name="Note 2 2 3 4 2 6 2" xfId="30121" xr:uid="{370DFC8B-368F-4EE7-B8CD-90F649DD3D90}"/>
    <cellStyle name="Note 2 2 3 4 2 6 3" xfId="25975" xr:uid="{2256F143-3B0C-4C5B-87E6-2C4A37E21DE0}"/>
    <cellStyle name="Note 2 2 3 4 2 7" xfId="30592" xr:uid="{6FAA6C34-5BE4-473D-836C-0D81FA44D54A}"/>
    <cellStyle name="Note 2 2 3 4 2 8" xfId="26444" xr:uid="{3356F76D-D7F4-422E-ABAD-ECF05F14586B}"/>
    <cellStyle name="Note 2 2 3 4 2 9" xfId="22304" xr:uid="{0971495A-BCED-4873-922C-F8179C421141}"/>
    <cellStyle name="Note 2 2 3 4 3" xfId="31904" xr:uid="{C629A2A8-87B8-4ECC-9E5C-B9CEFF27D0E0}"/>
    <cellStyle name="Note 2 2 3 4 3 2" xfId="27752" xr:uid="{EF89ED54-FE23-403C-8D23-9A95B395276F}"/>
    <cellStyle name="Note 2 2 3 4 3 3" xfId="23609" xr:uid="{428E6321-D638-490F-940F-34BE106A2D78}"/>
    <cellStyle name="Note 2 2 3 4 4" xfId="30895" xr:uid="{1139FAD0-9D2A-48B6-B83A-B10770F41896}"/>
    <cellStyle name="Note 2 2 3 4 4 2" xfId="26743" xr:uid="{125FFD05-7FEE-4A42-9E6F-2EAF83369C56}"/>
    <cellStyle name="Note 2 2 3 4 4 3" xfId="22600" xr:uid="{C8A7F727-7081-4FE3-92FB-DB1EF330BE3D}"/>
    <cellStyle name="Note 2 2 3 4 5" xfId="32174" xr:uid="{2DBFB1D9-1236-48C6-8760-0C0031C9A03A}"/>
    <cellStyle name="Note 2 2 3 4 5 2" xfId="28022" xr:uid="{66192DCB-C969-403F-ACF1-4B68785C6E4E}"/>
    <cellStyle name="Note 2 2 3 4 5 3" xfId="23879" xr:uid="{97575FE3-D147-4317-B5D1-5B9482FF8BA8}"/>
    <cellStyle name="Note 2 2 3 4 6" xfId="31830" xr:uid="{31EAF059-B567-4871-94C8-DA0FE12596BE}"/>
    <cellStyle name="Note 2 2 3 4 6 2" xfId="27678" xr:uid="{1E9F9A6C-AD2A-4631-8BFC-952094428BE9}"/>
    <cellStyle name="Note 2 2 3 4 6 3" xfId="23535" xr:uid="{3FF2D009-3B60-4C28-ACF4-8C0B07CE8B98}"/>
    <cellStyle name="Note 2 2 3 4 7" xfId="32887" xr:uid="{DE51E4A5-B0E5-473C-A311-D4B142B00AAB}"/>
    <cellStyle name="Note 2 2 3 4 7 2" xfId="28734" xr:uid="{1BE65769-DAF9-4FB5-9479-A8FCC5C9F4DA}"/>
    <cellStyle name="Note 2 2 3 4 7 3" xfId="24591" xr:uid="{8358AA09-2C1A-4FB1-91C0-34A311CD919B}"/>
    <cellStyle name="Note 2 2 3 4 8" xfId="29837" xr:uid="{340A12AF-E03F-4F7B-8565-AADEF0E7E728}"/>
    <cellStyle name="Note 2 2 3 4 9" xfId="25690" xr:uid="{8F1A3815-197B-44F4-A521-8D61635008B0}"/>
    <cellStyle name="Note 2 2 3 5" xfId="20421" xr:uid="{00000000-0005-0000-0000-0000A5500000}"/>
    <cellStyle name="Note 2 2 3 5 10" xfId="21850" xr:uid="{3F32CFA6-42EF-4F4B-978D-72D7E79AF20A}"/>
    <cellStyle name="Note 2 2 3 5 2" xfId="21190" xr:uid="{00000000-0005-0000-0000-0000A6500000}"/>
    <cellStyle name="Note 2 2 3 5 2 2" xfId="32552" xr:uid="{648D1121-C787-4989-9BEC-9E5DFA67ADC2}"/>
    <cellStyle name="Note 2 2 3 5 2 2 2" xfId="28400" xr:uid="{26C26B4F-1290-4067-B565-C5BD40C3BA46}"/>
    <cellStyle name="Note 2 2 3 5 2 2 3" xfId="24257" xr:uid="{807DF46E-5228-4EA3-BABD-3E7DE34DDA70}"/>
    <cellStyle name="Note 2 2 3 5 2 3" xfId="33282" xr:uid="{9FF547EE-D1D5-45B6-88CF-43EEABD2A2EE}"/>
    <cellStyle name="Note 2 2 3 5 2 3 2" xfId="29127" xr:uid="{C19E7C31-B638-4387-94CF-4CE9B501B1F4}"/>
    <cellStyle name="Note 2 2 3 5 2 3 3" xfId="24983" xr:uid="{7255DE6B-60E2-497F-8B56-4C0750C5C436}"/>
    <cellStyle name="Note 2 2 3 5 2 4" xfId="33989" xr:uid="{42F9CEF0-AF2F-4945-9BA2-02DCAA8A7F82}"/>
    <cellStyle name="Note 2 2 3 5 2 4 2" xfId="35840" xr:uid="{CB3B50C7-67EC-4ECC-B25F-8732AB0E33C4}"/>
    <cellStyle name="Note 2 2 3 5 2 4 3" xfId="37125" xr:uid="{9A06B35B-1E5E-4329-8530-200C8A72267F}"/>
    <cellStyle name="Note 2 2 3 5 2 5" xfId="34596" xr:uid="{24BF3964-9E88-40FB-BB4C-9FA04C2750FA}"/>
    <cellStyle name="Note 2 2 3 5 2 5 2" xfId="29516" xr:uid="{3BDB887E-07E9-42DB-B20F-8650FB9FE0EC}"/>
    <cellStyle name="Note 2 2 3 5 2 5 3" xfId="25371" xr:uid="{647740E1-EBC4-4B9B-97FD-7A7211312AF1}"/>
    <cellStyle name="Note 2 2 3 5 2 6" xfId="35032" xr:uid="{A89C491A-7446-476A-9CC7-D5AA822FFBE4}"/>
    <cellStyle name="Note 2 2 3 5 2 6 2" xfId="30120" xr:uid="{4E526BA0-06F4-4A2E-9CF8-9FC3889B8F67}"/>
    <cellStyle name="Note 2 2 3 5 2 6 3" xfId="25974" xr:uid="{EA2E4D42-94B1-41E3-9EDD-85BE4BFF3C7A}"/>
    <cellStyle name="Note 2 2 3 5 2 7" xfId="30591" xr:uid="{D1D28FBB-EE27-41CA-B07A-6761CDEC9746}"/>
    <cellStyle name="Note 2 2 3 5 2 8" xfId="26443" xr:uid="{136B5572-22A2-4F9B-B4D4-26D424DB0BFD}"/>
    <cellStyle name="Note 2 2 3 5 2 9" xfId="22303" xr:uid="{46E8D982-9595-41F6-B14A-C46280B94130}"/>
    <cellStyle name="Note 2 2 3 5 3" xfId="31905" xr:uid="{6B199B33-2ECF-4DA6-9CF4-CC45FD51D7F9}"/>
    <cellStyle name="Note 2 2 3 5 3 2" xfId="27753" xr:uid="{302852B0-1697-4B2B-9728-0A62EA5DE727}"/>
    <cellStyle name="Note 2 2 3 5 3 3" xfId="23610" xr:uid="{9AB981BE-1670-4E64-956F-55D538A5A0DB}"/>
    <cellStyle name="Note 2 2 3 5 4" xfId="30894" xr:uid="{EDA80B8E-459C-443C-AE00-129B07092F7A}"/>
    <cellStyle name="Note 2 2 3 5 4 2" xfId="26742" xr:uid="{4C0CE19A-46FB-46AD-9FD0-1A03332264FE}"/>
    <cellStyle name="Note 2 2 3 5 4 3" xfId="22599" xr:uid="{2D1670DA-6FE2-46E1-9961-0A7FA9226FA5}"/>
    <cellStyle name="Note 2 2 3 5 5" xfId="32175" xr:uid="{99B10705-9F70-4553-B68E-9F95022F2786}"/>
    <cellStyle name="Note 2 2 3 5 5 2" xfId="28023" xr:uid="{ACD10680-B05E-40C0-A8E7-49A72AB4BE69}"/>
    <cellStyle name="Note 2 2 3 5 5 3" xfId="23880" xr:uid="{6DA69AAA-723C-4B76-B42B-7CD6ABF66049}"/>
    <cellStyle name="Note 2 2 3 5 6" xfId="31831" xr:uid="{339D3319-F97A-41AD-BBCE-59EA339EAF52}"/>
    <cellStyle name="Note 2 2 3 5 6 2" xfId="27679" xr:uid="{606B6C71-A920-41FE-8C6C-AAB5DD8A0D79}"/>
    <cellStyle name="Note 2 2 3 5 6 3" xfId="23536" xr:uid="{EDE31903-47AC-4E04-9CD7-D689B18E86DA}"/>
    <cellStyle name="Note 2 2 3 5 7" xfId="32888" xr:uid="{1F4ACE7B-934A-44CD-BBDD-854C97E4310C}"/>
    <cellStyle name="Note 2 2 3 5 7 2" xfId="28735" xr:uid="{D4C2F873-A7D1-417A-B66B-BFB7C913D40F}"/>
    <cellStyle name="Note 2 2 3 5 7 3" xfId="24592" xr:uid="{6046C65E-78AA-4DB3-9BC5-6C03D25A0DDC}"/>
    <cellStyle name="Note 2 2 3 5 8" xfId="29838" xr:uid="{7CFD4A36-6D76-4FC0-8112-E77248B70D22}"/>
    <cellStyle name="Note 2 2 3 5 9" xfId="25691" xr:uid="{9DFEBC84-0D18-4B74-9742-BDDF344F31F3}"/>
    <cellStyle name="Note 2 2 4" xfId="20422" xr:uid="{00000000-0005-0000-0000-0000A7500000}"/>
    <cellStyle name="Note 2 2 4 10" xfId="32889" xr:uid="{98CCC1E7-20F8-4AAD-9E0E-A96E8649FFA7}"/>
    <cellStyle name="Note 2 2 4 10 2" xfId="28736" xr:uid="{0BEF70B6-57B9-419D-9075-FFF39C9B3D3C}"/>
    <cellStyle name="Note 2 2 4 10 3" xfId="24593" xr:uid="{B526D0B5-751D-4288-8491-726B2DE169D7}"/>
    <cellStyle name="Note 2 2 4 11" xfId="29839" xr:uid="{978EF61B-2234-45C9-AAAF-3770EE4B3C6B}"/>
    <cellStyle name="Note 2 2 4 12" xfId="25692" xr:uid="{AB38D1BD-A544-4B68-B616-2B883E903D27}"/>
    <cellStyle name="Note 2 2 4 13" xfId="21851" xr:uid="{ABDE4796-45D2-49DF-8A88-34C5B71BB267}"/>
    <cellStyle name="Note 2 2 4 2" xfId="20423" xr:uid="{00000000-0005-0000-0000-0000A8500000}"/>
    <cellStyle name="Note 2 2 4 2 10" xfId="21852" xr:uid="{53F4BBD4-7ECC-4D05-9DC6-6768B02C1480}"/>
    <cellStyle name="Note 2 2 4 2 2" xfId="21188" xr:uid="{00000000-0005-0000-0000-0000A9500000}"/>
    <cellStyle name="Note 2 2 4 2 2 2" xfId="32550" xr:uid="{B129039C-404D-4742-80FB-A2C08DEEAC5A}"/>
    <cellStyle name="Note 2 2 4 2 2 2 2" xfId="28398" xr:uid="{4DD1C034-E5A5-499C-92C8-D95BA953AE1A}"/>
    <cellStyle name="Note 2 2 4 2 2 2 3" xfId="24255" xr:uid="{C58FCD04-39F4-4913-8C67-05F05CFF0041}"/>
    <cellStyle name="Note 2 2 4 2 2 3" xfId="33280" xr:uid="{DF2A3296-6AC1-4DC8-B4F2-99D4D5BB0D38}"/>
    <cellStyle name="Note 2 2 4 2 2 3 2" xfId="29125" xr:uid="{4F74FC1D-E486-4DF2-BEA0-ECE9C6E532BC}"/>
    <cellStyle name="Note 2 2 4 2 2 3 3" xfId="24981" xr:uid="{361208E3-983F-488F-B613-EA6CB6DA198D}"/>
    <cellStyle name="Note 2 2 4 2 2 4" xfId="33987" xr:uid="{5E11044F-AE43-4A37-A69C-6834D41F3CB2}"/>
    <cellStyle name="Note 2 2 4 2 2 4 2" xfId="36045" xr:uid="{3E7B5519-1F8D-43A0-829A-E7C8EC0A5C66}"/>
    <cellStyle name="Note 2 2 4 2 2 4 3" xfId="37315" xr:uid="{58FEA77B-601A-4640-A315-9A232755BB9B}"/>
    <cellStyle name="Note 2 2 4 2 2 5" xfId="34594" xr:uid="{97B2198E-6277-40BE-979A-71E8A3A3AADD}"/>
    <cellStyle name="Note 2 2 4 2 2 5 2" xfId="29514" xr:uid="{F7115D6A-74D1-4163-B0A4-4DBB766230FA}"/>
    <cellStyle name="Note 2 2 4 2 2 5 3" xfId="25369" xr:uid="{EDCE1338-207B-47AE-9E23-69B301F053CD}"/>
    <cellStyle name="Note 2 2 4 2 2 6" xfId="35030" xr:uid="{D25CDF43-4EDC-42E0-AF7A-1B8B52AEB456}"/>
    <cellStyle name="Note 2 2 4 2 2 6 2" xfId="30118" xr:uid="{26B19F71-27E3-4B47-92FD-88B1FB7B14AA}"/>
    <cellStyle name="Note 2 2 4 2 2 6 3" xfId="25972" xr:uid="{2C00C19D-1BF1-45C4-AE4B-AFBA9AC73234}"/>
    <cellStyle name="Note 2 2 4 2 2 7" xfId="30589" xr:uid="{3E506E4A-B4D0-45E6-AFB2-C607C4537C35}"/>
    <cellStyle name="Note 2 2 4 2 2 8" xfId="26441" xr:uid="{190C70F4-4BB0-4238-8508-6BDFC77BACDB}"/>
    <cellStyle name="Note 2 2 4 2 2 9" xfId="22301" xr:uid="{AA35DA67-68BA-42FE-9AD7-2CF56D1C9FDC}"/>
    <cellStyle name="Note 2 2 4 2 3" xfId="31907" xr:uid="{5400213E-8336-4767-8370-FDFCB10BABC4}"/>
    <cellStyle name="Note 2 2 4 2 3 2" xfId="27755" xr:uid="{AE89F3BC-91C1-4E57-95F2-AAC27C32C0DD}"/>
    <cellStyle name="Note 2 2 4 2 3 3" xfId="23612" xr:uid="{29D84B50-9667-4417-B338-1EBBD1650385}"/>
    <cellStyle name="Note 2 2 4 2 4" xfId="30892" xr:uid="{97CC8F83-2B67-4809-A3BA-F76090641906}"/>
    <cellStyle name="Note 2 2 4 2 4 2" xfId="26740" xr:uid="{4482A97C-DFEC-4DFD-8DAA-D2E134AD51A6}"/>
    <cellStyle name="Note 2 2 4 2 4 3" xfId="22597" xr:uid="{9ACF1D6B-C731-44CE-87FC-55EAD609FA32}"/>
    <cellStyle name="Note 2 2 4 2 5" xfId="32177" xr:uid="{9D481D2B-DA0F-4FC3-9E7E-A42426963ADA}"/>
    <cellStyle name="Note 2 2 4 2 5 2" xfId="28025" xr:uid="{AF37CAFA-6367-4807-9EA5-6676F6E1615A}"/>
    <cellStyle name="Note 2 2 4 2 5 3" xfId="23882" xr:uid="{32A8D2B4-5AF1-4E17-B118-C4D8E4168FD6}"/>
    <cellStyle name="Note 2 2 4 2 6" xfId="31833" xr:uid="{A637571B-22DD-4421-ABC2-8D3E2BE3E8A2}"/>
    <cellStyle name="Note 2 2 4 2 6 2" xfId="27681" xr:uid="{48D5757B-C8D7-475D-AC91-4778261C82CD}"/>
    <cellStyle name="Note 2 2 4 2 6 3" xfId="23538" xr:uid="{60316CEF-3DE2-4EBF-B4B5-52827011C261}"/>
    <cellStyle name="Note 2 2 4 2 7" xfId="32890" xr:uid="{B31D2EDA-8684-4154-89FC-2E6D397B9D7D}"/>
    <cellStyle name="Note 2 2 4 2 7 2" xfId="28737" xr:uid="{FC7EF278-CC88-43CE-B3A3-F7ED28FBB3B8}"/>
    <cellStyle name="Note 2 2 4 2 7 3" xfId="24594" xr:uid="{8F38DF4D-B899-42DA-AB41-732ECB43B096}"/>
    <cellStyle name="Note 2 2 4 2 8" xfId="29840" xr:uid="{86B8C822-BE90-4B31-9AA3-E2B8F5B36503}"/>
    <cellStyle name="Note 2 2 4 2 9" xfId="25693" xr:uid="{4CC2B939-F735-4322-91C0-B2CCC80D9E43}"/>
    <cellStyle name="Note 2 2 4 3" xfId="20424" xr:uid="{00000000-0005-0000-0000-0000AA500000}"/>
    <cellStyle name="Note 2 2 4 3 10" xfId="21853" xr:uid="{3B2150A4-7B74-465E-9083-A4A343C97737}"/>
    <cellStyle name="Note 2 2 4 3 2" xfId="21187" xr:uid="{00000000-0005-0000-0000-0000AB500000}"/>
    <cellStyle name="Note 2 2 4 3 2 2" xfId="32549" xr:uid="{6F5439C1-8E45-476B-A6F8-AA9F67196C24}"/>
    <cellStyle name="Note 2 2 4 3 2 2 2" xfId="28397" xr:uid="{E91E6513-289A-4259-AF8B-0D5967E56153}"/>
    <cellStyle name="Note 2 2 4 3 2 2 3" xfId="24254" xr:uid="{3F936598-08AB-403E-8672-EF0B9ECE3D78}"/>
    <cellStyle name="Note 2 2 4 3 2 3" xfId="33279" xr:uid="{209A778A-27F3-410E-958C-B5D1A5D47389}"/>
    <cellStyle name="Note 2 2 4 3 2 3 2" xfId="29124" xr:uid="{2E13B499-6C4A-42AF-B2CC-8B957CE34C9C}"/>
    <cellStyle name="Note 2 2 4 3 2 3 3" xfId="24980" xr:uid="{0A4702FA-3A82-42E9-A2FB-58F0FE12D7AA}"/>
    <cellStyle name="Note 2 2 4 3 2 4" xfId="33986" xr:uid="{388FABF4-0F00-4D6C-BAB9-D88452DA86D9}"/>
    <cellStyle name="Note 2 2 4 3 2 4 2" xfId="36143" xr:uid="{6E1ED1CC-B6B2-4E3C-BE6A-2F47F97C88AB}"/>
    <cellStyle name="Note 2 2 4 3 2 4 3" xfId="36654" xr:uid="{3AF58EFA-6A4B-47FB-B94A-7E052F0AB253}"/>
    <cellStyle name="Note 2 2 4 3 2 5" xfId="34593" xr:uid="{77427457-4E79-4592-BA39-EDBC400E16A6}"/>
    <cellStyle name="Note 2 2 4 3 2 5 2" xfId="29513" xr:uid="{23C764B9-7285-4246-9D23-347516997BF3}"/>
    <cellStyle name="Note 2 2 4 3 2 5 3" xfId="25368" xr:uid="{7FED2B9B-55E0-483F-9723-6B666E567E53}"/>
    <cellStyle name="Note 2 2 4 3 2 6" xfId="35029" xr:uid="{8E14D219-3EDE-41F5-8635-8F0F3F140423}"/>
    <cellStyle name="Note 2 2 4 3 2 6 2" xfId="30117" xr:uid="{C69946E9-9271-4D66-84D4-2F7B07E2ABA7}"/>
    <cellStyle name="Note 2 2 4 3 2 6 3" xfId="25971" xr:uid="{1BC4EBEA-4CED-4915-A50D-EFF7CF35E2B9}"/>
    <cellStyle name="Note 2 2 4 3 2 7" xfId="30588" xr:uid="{BB1BCAAE-A367-4500-8E6A-92A75871FFBC}"/>
    <cellStyle name="Note 2 2 4 3 2 8" xfId="26440" xr:uid="{27EB6659-69CD-4080-B651-0FF6F270EB1E}"/>
    <cellStyle name="Note 2 2 4 3 2 9" xfId="22300" xr:uid="{A25DF06E-9EB0-49FC-90E8-4BAF3396D89C}"/>
    <cellStyle name="Note 2 2 4 3 3" xfId="31908" xr:uid="{9924ADBB-2262-41E1-B746-5A87D54DA24E}"/>
    <cellStyle name="Note 2 2 4 3 3 2" xfId="27756" xr:uid="{0B593E2F-B846-4E11-995D-0D110ECBE632}"/>
    <cellStyle name="Note 2 2 4 3 3 3" xfId="23613" xr:uid="{59064B79-BAAD-4E7D-89E3-88F228237C47}"/>
    <cellStyle name="Note 2 2 4 3 4" xfId="30891" xr:uid="{366F125B-7D3D-4A1B-8E0F-B2F27D5DE372}"/>
    <cellStyle name="Note 2 2 4 3 4 2" xfId="26739" xr:uid="{E2823B4F-EE67-449C-A649-B395FCF2B46E}"/>
    <cellStyle name="Note 2 2 4 3 4 3" xfId="22596" xr:uid="{4249FBAE-9085-45E3-A327-232704264EB4}"/>
    <cellStyle name="Note 2 2 4 3 5" xfId="32178" xr:uid="{2515C328-46CB-45CA-A5CA-B1BB9906EF21}"/>
    <cellStyle name="Note 2 2 4 3 5 2" xfId="28026" xr:uid="{73C48376-500D-4A1B-AB89-36363C1BFF03}"/>
    <cellStyle name="Note 2 2 4 3 5 3" xfId="23883" xr:uid="{920D946F-09F4-4107-B8E5-64FED509D11C}"/>
    <cellStyle name="Note 2 2 4 3 6" xfId="31834" xr:uid="{17B67C48-738E-4174-80E1-2833C46E09A6}"/>
    <cellStyle name="Note 2 2 4 3 6 2" xfId="27682" xr:uid="{BD3C71A3-357A-47B5-84D5-E9DC0E363819}"/>
    <cellStyle name="Note 2 2 4 3 6 3" xfId="23539" xr:uid="{9A5BC3DD-4C92-462B-91AE-C1D07FF8DEC3}"/>
    <cellStyle name="Note 2 2 4 3 7" xfId="32891" xr:uid="{AB22CD2E-56DE-4549-8AA1-0595F955B30A}"/>
    <cellStyle name="Note 2 2 4 3 7 2" xfId="28738" xr:uid="{1327F251-96FD-4BFA-99D3-F9E0DC92E2B5}"/>
    <cellStyle name="Note 2 2 4 3 7 3" xfId="24595" xr:uid="{B9D7467C-1473-4905-98F1-4970D749AAAD}"/>
    <cellStyle name="Note 2 2 4 3 8" xfId="29841" xr:uid="{F9D5A12F-A5A6-4660-A66A-369BA2E31FBD}"/>
    <cellStyle name="Note 2 2 4 3 9" xfId="25694" xr:uid="{2810E7BC-8230-46EE-ADC3-48F291B14F1F}"/>
    <cellStyle name="Note 2 2 4 4" xfId="20425" xr:uid="{00000000-0005-0000-0000-0000AC500000}"/>
    <cellStyle name="Note 2 2 4 4 10" xfId="21854" xr:uid="{56D3B120-3892-460D-A959-12B233DE143F}"/>
    <cellStyle name="Note 2 2 4 4 2" xfId="21186" xr:uid="{00000000-0005-0000-0000-0000AD500000}"/>
    <cellStyle name="Note 2 2 4 4 2 2" xfId="32548" xr:uid="{9DA41EB0-897A-4A0D-A022-07D01463F529}"/>
    <cellStyle name="Note 2 2 4 4 2 2 2" xfId="28396" xr:uid="{53FE66C5-DD19-49A8-8D67-E270D29566F9}"/>
    <cellStyle name="Note 2 2 4 4 2 2 3" xfId="24253" xr:uid="{E996AE66-7024-4F57-807E-54403332C622}"/>
    <cellStyle name="Note 2 2 4 4 2 3" xfId="33278" xr:uid="{E95792A9-D82D-4292-956A-85A59C948312}"/>
    <cellStyle name="Note 2 2 4 4 2 3 2" xfId="29123" xr:uid="{F8073C07-5B67-44CD-A900-1FE647DC7828}"/>
    <cellStyle name="Note 2 2 4 4 2 3 3" xfId="24979" xr:uid="{1920A385-2A94-4AB1-92D5-5E9A08F11822}"/>
    <cellStyle name="Note 2 2 4 4 2 4" xfId="33985" xr:uid="{F5DABE8E-1189-4DB6-B356-938A719B27D8}"/>
    <cellStyle name="Note 2 2 4 4 2 4 2" xfId="36234" xr:uid="{9BF3EDE2-AEB6-452D-BBFD-1CFF9415CEB7}"/>
    <cellStyle name="Note 2 2 4 4 2 4 3" xfId="36739" xr:uid="{5B8B9794-3D9A-4FDB-A5F5-A5B7494657DD}"/>
    <cellStyle name="Note 2 2 4 4 2 5" xfId="34592" xr:uid="{275359D2-93C7-453B-910C-1E8BD04E0F4C}"/>
    <cellStyle name="Note 2 2 4 4 2 5 2" xfId="29512" xr:uid="{4F1D7421-CB04-4B8C-A682-BE60DC37E833}"/>
    <cellStyle name="Note 2 2 4 4 2 5 3" xfId="25367" xr:uid="{E51C0182-5F42-4317-B299-B7AC43AC9B97}"/>
    <cellStyle name="Note 2 2 4 4 2 6" xfId="35028" xr:uid="{BEC0CDDA-2F9E-40A7-8D2B-F8B1924B9D31}"/>
    <cellStyle name="Note 2 2 4 4 2 6 2" xfId="30116" xr:uid="{C6CC5D81-4001-4A75-B938-C268853CB47C}"/>
    <cellStyle name="Note 2 2 4 4 2 6 3" xfId="25970" xr:uid="{CBF7DD1E-31A0-4BD2-8FF5-5EFB0A971D3A}"/>
    <cellStyle name="Note 2 2 4 4 2 7" xfId="30587" xr:uid="{FC0E3326-0A51-42F1-84F9-345C47F21487}"/>
    <cellStyle name="Note 2 2 4 4 2 8" xfId="26439" xr:uid="{C207C247-2117-4EFA-A8D0-A463AE91E7EB}"/>
    <cellStyle name="Note 2 2 4 4 2 9" xfId="22299" xr:uid="{A39C660A-5460-44CC-9F8B-F9522BD5D5B5}"/>
    <cellStyle name="Note 2 2 4 4 3" xfId="31909" xr:uid="{A8FE95E2-CC81-400E-A230-05E37E4C0ACC}"/>
    <cellStyle name="Note 2 2 4 4 3 2" xfId="27757" xr:uid="{68A2AA75-C0A0-49D1-8E65-810BCF530BF5}"/>
    <cellStyle name="Note 2 2 4 4 3 3" xfId="23614" xr:uid="{C3706716-07B7-4F2B-A44B-48CFE0CA654A}"/>
    <cellStyle name="Note 2 2 4 4 4" xfId="30890" xr:uid="{2BAD65D8-45C4-419D-933A-5CE0B7BA7761}"/>
    <cellStyle name="Note 2 2 4 4 4 2" xfId="26738" xr:uid="{1FDF65AE-F112-4FD9-97E5-030B2E6453F4}"/>
    <cellStyle name="Note 2 2 4 4 4 3" xfId="22595" xr:uid="{819899CB-C6A0-4B85-B720-205842630360}"/>
    <cellStyle name="Note 2 2 4 4 5" xfId="32179" xr:uid="{0D443D76-971D-438E-87DB-89D4D2C75D27}"/>
    <cellStyle name="Note 2 2 4 4 5 2" xfId="28027" xr:uid="{465FCEE3-DE89-4481-9350-7E0BE3DFD6C6}"/>
    <cellStyle name="Note 2 2 4 4 5 3" xfId="23884" xr:uid="{C1D9B751-819E-477D-B083-950E3D180684}"/>
    <cellStyle name="Note 2 2 4 4 6" xfId="31835" xr:uid="{0163945D-486F-4D9B-A1B0-2BB0A853FA21}"/>
    <cellStyle name="Note 2 2 4 4 6 2" xfId="27683" xr:uid="{C652F2FD-E5DF-45FA-B658-9BDC6F1976E2}"/>
    <cellStyle name="Note 2 2 4 4 6 3" xfId="23540" xr:uid="{B66E366F-714E-4678-9967-B8FBBB66B93A}"/>
    <cellStyle name="Note 2 2 4 4 7" xfId="32892" xr:uid="{AE188B03-6849-447C-8497-A333371BD945}"/>
    <cellStyle name="Note 2 2 4 4 7 2" xfId="28739" xr:uid="{7A79F1E1-631F-4E77-95F3-0E1CFF2D5A7D}"/>
    <cellStyle name="Note 2 2 4 4 7 3" xfId="24596" xr:uid="{6C022872-0AAB-49B9-8CF8-7783ABFBAAF1}"/>
    <cellStyle name="Note 2 2 4 4 8" xfId="29842" xr:uid="{3491EADD-EA72-4F72-95AD-5CF3E1124832}"/>
    <cellStyle name="Note 2 2 4 4 9" xfId="25695" xr:uid="{7245DC07-F5C1-40DB-B525-46FAF904CEFA}"/>
    <cellStyle name="Note 2 2 4 5" xfId="21189" xr:uid="{00000000-0005-0000-0000-0000AE500000}"/>
    <cellStyle name="Note 2 2 4 5 2" xfId="32551" xr:uid="{F17B748F-17B2-484F-AC8E-12133F2995FF}"/>
    <cellStyle name="Note 2 2 4 5 2 2" xfId="28399" xr:uid="{6C5D6C23-70EE-4470-B49F-BA2EC52ABB11}"/>
    <cellStyle name="Note 2 2 4 5 2 3" xfId="24256" xr:uid="{EB33929C-66E4-4FEF-82BA-897746F98B10}"/>
    <cellStyle name="Note 2 2 4 5 3" xfId="33281" xr:uid="{ABA54738-52F8-4E44-A314-BB2A31AA41AF}"/>
    <cellStyle name="Note 2 2 4 5 3 2" xfId="29126" xr:uid="{D118F181-E173-414B-BA55-C85A30D9A025}"/>
    <cellStyle name="Note 2 2 4 5 3 3" xfId="24982" xr:uid="{E3697C5B-ADA2-4128-A51E-6CA7938C62EB}"/>
    <cellStyle name="Note 2 2 4 5 4" xfId="33988" xr:uid="{D85AB635-7A09-42CD-B6BE-C6287403D063}"/>
    <cellStyle name="Note 2 2 4 5 4 2" xfId="35939" xr:uid="{FD954529-59C4-492D-9951-BF8AE0AC64C8}"/>
    <cellStyle name="Note 2 2 4 5 4 3" xfId="37223" xr:uid="{B3FB1EFB-7509-4D36-8E26-229DBB542324}"/>
    <cellStyle name="Note 2 2 4 5 5" xfId="34595" xr:uid="{256DC1A7-2380-4253-97EA-32B76016380F}"/>
    <cellStyle name="Note 2 2 4 5 5 2" xfId="29515" xr:uid="{35D690F0-3054-44DE-B0AF-8EC4AF72ED10}"/>
    <cellStyle name="Note 2 2 4 5 5 3" xfId="25370" xr:uid="{D29B83A7-F41E-46F8-844E-19A60953F4BD}"/>
    <cellStyle name="Note 2 2 4 5 6" xfId="35031" xr:uid="{993EA37B-6336-4DB9-A034-38F6864D0056}"/>
    <cellStyle name="Note 2 2 4 5 6 2" xfId="30119" xr:uid="{D43789AC-BEF7-4ECA-8E2E-B5BA6103AE51}"/>
    <cellStyle name="Note 2 2 4 5 6 3" xfId="25973" xr:uid="{3C587B02-338E-4288-8620-2B784D3C790B}"/>
    <cellStyle name="Note 2 2 4 5 7" xfId="30590" xr:uid="{D54AB3C2-594B-4037-B447-CA5E83F5CFE2}"/>
    <cellStyle name="Note 2 2 4 5 8" xfId="26442" xr:uid="{7EB7D2E2-CFFE-4DDB-B28B-5FDAADF7617C}"/>
    <cellStyle name="Note 2 2 4 5 9" xfId="22302" xr:uid="{B0A39B51-F51C-42C2-97F6-381725EC52B2}"/>
    <cellStyle name="Note 2 2 4 6" xfId="31906" xr:uid="{D7338048-C8CB-4C20-8AAB-297C40A41F65}"/>
    <cellStyle name="Note 2 2 4 6 2" xfId="27754" xr:uid="{A7916A39-CB70-4722-8551-16F9DF345EFE}"/>
    <cellStyle name="Note 2 2 4 6 3" xfId="23611" xr:uid="{83A3137A-90CA-4764-A49D-0C344B0F9629}"/>
    <cellStyle name="Note 2 2 4 7" xfId="30893" xr:uid="{22B3B5DC-322E-431D-94D2-47C66ED66DB7}"/>
    <cellStyle name="Note 2 2 4 7 2" xfId="26741" xr:uid="{0BA5C97D-10C9-4A05-8827-93F3CD3072C0}"/>
    <cellStyle name="Note 2 2 4 7 3" xfId="22598" xr:uid="{2938E904-6019-4D3B-BE25-189CCEB61282}"/>
    <cellStyle name="Note 2 2 4 8" xfId="32176" xr:uid="{AF68BEC3-49CC-4E07-A69A-0B5F93595CB9}"/>
    <cellStyle name="Note 2 2 4 8 2" xfId="28024" xr:uid="{52345D0F-484D-497F-91C1-CE226308FA0C}"/>
    <cellStyle name="Note 2 2 4 8 3" xfId="23881" xr:uid="{022F4BAC-EEC3-4E20-9C96-F6D8DB33EC1D}"/>
    <cellStyle name="Note 2 2 4 9" xfId="31832" xr:uid="{2B837366-3B5D-432E-B064-14B0ABD88CCB}"/>
    <cellStyle name="Note 2 2 4 9 2" xfId="27680" xr:uid="{BAA3CC18-2B9C-417E-85AA-77EF525DD511}"/>
    <cellStyle name="Note 2 2 4 9 3" xfId="23537" xr:uid="{56023044-9391-4E15-ADC6-D03EF20C9A91}"/>
    <cellStyle name="Note 2 2 5" xfId="20426" xr:uid="{00000000-0005-0000-0000-0000AF500000}"/>
    <cellStyle name="Note 2 2 5 10" xfId="32893" xr:uid="{EE47CA7D-CACF-4840-AEB0-472E1EAB6190}"/>
    <cellStyle name="Note 2 2 5 10 2" xfId="28740" xr:uid="{74B19016-391A-4C3E-BDDA-7679DAAC8DC5}"/>
    <cellStyle name="Note 2 2 5 10 3" xfId="24597" xr:uid="{F4A1F15B-DBCC-422E-8B1B-E8683D4D01AD}"/>
    <cellStyle name="Note 2 2 5 11" xfId="29843" xr:uid="{B5D82239-54EE-40A5-896B-11FE3D9FCC02}"/>
    <cellStyle name="Note 2 2 5 12" xfId="25696" xr:uid="{ACEBC8BE-179C-4190-B62E-A61C04A1CFB8}"/>
    <cellStyle name="Note 2 2 5 13" xfId="21855" xr:uid="{862F8BE5-4BC1-4E0F-BB95-B066CAFDAE86}"/>
    <cellStyle name="Note 2 2 5 2" xfId="20427" xr:uid="{00000000-0005-0000-0000-0000B0500000}"/>
    <cellStyle name="Note 2 2 5 2 10" xfId="21856" xr:uid="{F0F141C2-4648-46E7-BDAF-B7499E1251A0}"/>
    <cellStyle name="Note 2 2 5 2 2" xfId="21184" xr:uid="{00000000-0005-0000-0000-0000B1500000}"/>
    <cellStyle name="Note 2 2 5 2 2 2" xfId="32546" xr:uid="{EBA6F0F8-4FD0-4600-8C31-084FF0644A50}"/>
    <cellStyle name="Note 2 2 5 2 2 2 2" xfId="28394" xr:uid="{95DFA2A4-BBF8-4326-BBE4-2ABE32861035}"/>
    <cellStyle name="Note 2 2 5 2 2 2 3" xfId="24251" xr:uid="{FE8B490C-5AAA-4EC4-B7D2-215736F2AB18}"/>
    <cellStyle name="Note 2 2 5 2 2 3" xfId="33276" xr:uid="{D9F7D85D-5FEB-4582-A6EF-D43B0F728DA9}"/>
    <cellStyle name="Note 2 2 5 2 2 3 2" xfId="29121" xr:uid="{0B235EB7-31ED-4711-83AA-D395AFC19902}"/>
    <cellStyle name="Note 2 2 5 2 2 3 3" xfId="24977" xr:uid="{AF5E85DC-FD00-4973-A158-81CCCE0B3043}"/>
    <cellStyle name="Note 2 2 5 2 2 4" xfId="33983" xr:uid="{00C0A2E5-B56B-4CC3-AD96-38E34B38E165}"/>
    <cellStyle name="Note 2 2 5 2 2 4 2" xfId="35655" xr:uid="{F4236E97-2FE7-4D4D-B5B4-AAF61D2263C0}"/>
    <cellStyle name="Note 2 2 5 2 2 4 3" xfId="36486" xr:uid="{C341B2DA-442A-4875-906C-0F85AEEFA291}"/>
    <cellStyle name="Note 2 2 5 2 2 5" xfId="34590" xr:uid="{9F6B1455-8DE4-45DB-8D62-2D55FE26696B}"/>
    <cellStyle name="Note 2 2 5 2 2 5 2" xfId="29510" xr:uid="{6AAC5C63-49E2-4C8A-A9D1-D09916620849}"/>
    <cellStyle name="Note 2 2 5 2 2 5 3" xfId="25365" xr:uid="{017F1D92-1617-436E-BF94-641181E45174}"/>
    <cellStyle name="Note 2 2 5 2 2 6" xfId="35026" xr:uid="{35D109DA-A464-44C8-9B64-54009DEF7984}"/>
    <cellStyle name="Note 2 2 5 2 2 6 2" xfId="30114" xr:uid="{D214556A-CDB4-48F8-B58C-24D61A20CFEF}"/>
    <cellStyle name="Note 2 2 5 2 2 6 3" xfId="25968" xr:uid="{42F85847-1F43-4B2C-A3A4-F70B675953C8}"/>
    <cellStyle name="Note 2 2 5 2 2 7" xfId="30585" xr:uid="{5EB883A2-D542-421D-A112-37E0A0425231}"/>
    <cellStyle name="Note 2 2 5 2 2 8" xfId="26437" xr:uid="{92DA4F33-E1E3-4EC5-A47C-34A4D3E08A0A}"/>
    <cellStyle name="Note 2 2 5 2 2 9" xfId="22297" xr:uid="{7BA14484-AC23-4906-8FCB-5EF7449DE76B}"/>
    <cellStyle name="Note 2 2 5 2 3" xfId="31911" xr:uid="{267CE5ED-EC43-40E3-AF39-5F7E4A773684}"/>
    <cellStyle name="Note 2 2 5 2 3 2" xfId="27759" xr:uid="{4857D110-12D2-4DDF-AC83-22F964BBEA27}"/>
    <cellStyle name="Note 2 2 5 2 3 3" xfId="23616" xr:uid="{02604B7B-99FA-4F09-BC33-7302E4740888}"/>
    <cellStyle name="Note 2 2 5 2 4" xfId="30888" xr:uid="{24F0D7B5-0ECF-4B26-9A49-5A5BB4479E80}"/>
    <cellStyle name="Note 2 2 5 2 4 2" xfId="26736" xr:uid="{CD48E0F9-30A3-4647-878D-FFAAA364717E}"/>
    <cellStyle name="Note 2 2 5 2 4 3" xfId="22593" xr:uid="{79E2A1F5-F6EB-414C-9FAA-F853913BA714}"/>
    <cellStyle name="Note 2 2 5 2 5" xfId="32181" xr:uid="{FDA54855-EB1D-45FD-AD6F-36A45C0E58B7}"/>
    <cellStyle name="Note 2 2 5 2 5 2" xfId="28029" xr:uid="{8384F7E7-5C84-440F-ACA1-3B9E7D7BD45B}"/>
    <cellStyle name="Note 2 2 5 2 5 3" xfId="23886" xr:uid="{04356E8E-CBCF-4C6C-835E-F60F2B6560D9}"/>
    <cellStyle name="Note 2 2 5 2 6" xfId="31837" xr:uid="{9C033DD9-F5CC-4658-9D87-F23C5C46CB26}"/>
    <cellStyle name="Note 2 2 5 2 6 2" xfId="27685" xr:uid="{80D10D83-3819-4DF1-89B2-B534A628CC43}"/>
    <cellStyle name="Note 2 2 5 2 6 3" xfId="23542" xr:uid="{E86632E3-D5AE-4E39-93B3-CE4313FADEA9}"/>
    <cellStyle name="Note 2 2 5 2 7" xfId="32894" xr:uid="{511B2F58-D82A-4D51-8038-D6E2AB6579EE}"/>
    <cellStyle name="Note 2 2 5 2 7 2" xfId="28741" xr:uid="{0FC4BC5C-8EE6-47D8-AB0D-D61A85A624BC}"/>
    <cellStyle name="Note 2 2 5 2 7 3" xfId="24598" xr:uid="{38B4440D-8DB3-4205-A883-ED2890454074}"/>
    <cellStyle name="Note 2 2 5 2 8" xfId="29844" xr:uid="{9452901E-F7B1-4C02-8C73-383489A09138}"/>
    <cellStyle name="Note 2 2 5 2 9" xfId="25697" xr:uid="{F7A2F005-F549-4FEF-9CF0-7C3D9A29AB9F}"/>
    <cellStyle name="Note 2 2 5 3" xfId="20428" xr:uid="{00000000-0005-0000-0000-0000B2500000}"/>
    <cellStyle name="Note 2 2 5 3 10" xfId="21857" xr:uid="{681F575F-3BF5-4B03-920F-55773AE15D9A}"/>
    <cellStyle name="Note 2 2 5 3 2" xfId="21183" xr:uid="{00000000-0005-0000-0000-0000B3500000}"/>
    <cellStyle name="Note 2 2 5 3 2 2" xfId="32545" xr:uid="{7B8905F3-12EB-4F24-BAE0-0D5D82B3FB0E}"/>
    <cellStyle name="Note 2 2 5 3 2 2 2" xfId="28393" xr:uid="{F1173320-BED9-46C5-BD4D-33AD8EBAE9BD}"/>
    <cellStyle name="Note 2 2 5 3 2 2 3" xfId="24250" xr:uid="{61024F28-404C-4760-B6E9-47542468BC68}"/>
    <cellStyle name="Note 2 2 5 3 2 3" xfId="33275" xr:uid="{F3A3358B-1C2C-45EF-998E-4A980348222F}"/>
    <cellStyle name="Note 2 2 5 3 2 3 2" xfId="29120" xr:uid="{44DFDC8D-E548-4438-B7E2-DF85463059F0}"/>
    <cellStyle name="Note 2 2 5 3 2 3 3" xfId="24976" xr:uid="{5D7FD7FE-9659-4E4C-AB04-309DB1CE23A8}"/>
    <cellStyle name="Note 2 2 5 3 2 4" xfId="33982" xr:uid="{3BA9683B-68E5-4F97-8672-6CFBA04D9D04}"/>
    <cellStyle name="Note 2 2 5 3 2 4 2" xfId="35486" xr:uid="{2AF767FE-F972-4554-BB58-7DC04AB86059}"/>
    <cellStyle name="Note 2 2 5 3 2 4 3" xfId="36823" xr:uid="{C3BF115F-64DE-4AF9-822A-CD50D9FD46CE}"/>
    <cellStyle name="Note 2 2 5 3 2 5" xfId="34589" xr:uid="{72FFC824-5BAD-4932-A643-01C02D119515}"/>
    <cellStyle name="Note 2 2 5 3 2 5 2" xfId="29509" xr:uid="{DE3A48CB-B820-4E6B-BD8B-7B0990657574}"/>
    <cellStyle name="Note 2 2 5 3 2 5 3" xfId="25364" xr:uid="{A7BCF833-920F-4DCD-9CE8-792544CED2DD}"/>
    <cellStyle name="Note 2 2 5 3 2 6" xfId="35025" xr:uid="{966B4D9B-1FE0-425D-91C2-96092C84AFED}"/>
    <cellStyle name="Note 2 2 5 3 2 6 2" xfId="30113" xr:uid="{E074D35E-D05F-408B-8355-09533F3970EE}"/>
    <cellStyle name="Note 2 2 5 3 2 6 3" xfId="25967" xr:uid="{D0C428F5-C8AB-491C-94B0-65CF5955A888}"/>
    <cellStyle name="Note 2 2 5 3 2 7" xfId="30584" xr:uid="{1CB4EDF5-0ED6-43AA-9CE5-EF80F860F59F}"/>
    <cellStyle name="Note 2 2 5 3 2 8" xfId="26436" xr:uid="{07C7D3E5-CB73-4CBB-B30E-B962345003B2}"/>
    <cellStyle name="Note 2 2 5 3 2 9" xfId="22296" xr:uid="{DA2F6459-CA43-4E1D-A309-DA65BAE31E5B}"/>
    <cellStyle name="Note 2 2 5 3 3" xfId="31912" xr:uid="{AB5AB6C9-EA7A-488E-9CB6-97966383539F}"/>
    <cellStyle name="Note 2 2 5 3 3 2" xfId="27760" xr:uid="{78DAFE73-20BF-4AAF-ABA9-B833A431CBA9}"/>
    <cellStyle name="Note 2 2 5 3 3 3" xfId="23617" xr:uid="{3E864B6F-0C08-4F2B-BC17-4C2B661E02A9}"/>
    <cellStyle name="Note 2 2 5 3 4" xfId="30887" xr:uid="{CC79DAB4-85B3-453E-A975-8ADE6BC0CE4F}"/>
    <cellStyle name="Note 2 2 5 3 4 2" xfId="26735" xr:uid="{90DF406E-EB50-4ED8-BF20-9C4D390D33EA}"/>
    <cellStyle name="Note 2 2 5 3 4 3" xfId="22592" xr:uid="{60FFF49E-D334-4EF3-97F4-A93340E6CF33}"/>
    <cellStyle name="Note 2 2 5 3 5" xfId="32182" xr:uid="{BF8806B3-ED9B-4A88-A66C-B671230853D0}"/>
    <cellStyle name="Note 2 2 5 3 5 2" xfId="28030" xr:uid="{32997E02-5D1B-4673-B58C-760A97A344B8}"/>
    <cellStyle name="Note 2 2 5 3 5 3" xfId="23887" xr:uid="{7229CD3B-8537-473B-8DBC-887D907FC8F6}"/>
    <cellStyle name="Note 2 2 5 3 6" xfId="31838" xr:uid="{58D7E99B-F2C4-4AF5-877C-CCD6F9EB83BC}"/>
    <cellStyle name="Note 2 2 5 3 6 2" xfId="27686" xr:uid="{4585E162-C1F0-44DE-8BC5-A995433046BD}"/>
    <cellStyle name="Note 2 2 5 3 6 3" xfId="23543" xr:uid="{D50CC130-6F6B-4AAF-9CEA-6112175179C0}"/>
    <cellStyle name="Note 2 2 5 3 7" xfId="32895" xr:uid="{C78229BA-5551-4761-BB09-1002A22111A4}"/>
    <cellStyle name="Note 2 2 5 3 7 2" xfId="28742" xr:uid="{DFD1EF81-0927-4FDF-BF82-F5CA80FC200B}"/>
    <cellStyle name="Note 2 2 5 3 7 3" xfId="24599" xr:uid="{AF067898-E27B-485B-BF77-E86D59AC7FB9}"/>
    <cellStyle name="Note 2 2 5 3 8" xfId="29845" xr:uid="{1F25C30C-D633-489D-834C-6049DAA3753F}"/>
    <cellStyle name="Note 2 2 5 3 9" xfId="25698" xr:uid="{D85478F2-4A7B-499B-9488-DAA4C28F476A}"/>
    <cellStyle name="Note 2 2 5 4" xfId="20429" xr:uid="{00000000-0005-0000-0000-0000B4500000}"/>
    <cellStyle name="Note 2 2 5 4 10" xfId="21858" xr:uid="{DD559234-11FF-4103-844C-3CB858DE3822}"/>
    <cellStyle name="Note 2 2 5 4 2" xfId="21182" xr:uid="{00000000-0005-0000-0000-0000B5500000}"/>
    <cellStyle name="Note 2 2 5 4 2 2" xfId="32544" xr:uid="{9C7DC9EF-44DB-4E9D-A61A-67AF938B4DA4}"/>
    <cellStyle name="Note 2 2 5 4 2 2 2" xfId="28392" xr:uid="{96397BDF-A608-433F-9118-728C0E06193F}"/>
    <cellStyle name="Note 2 2 5 4 2 2 3" xfId="24249" xr:uid="{16245011-C1E8-415F-A05D-689B9FC13CC4}"/>
    <cellStyle name="Note 2 2 5 4 2 3" xfId="33274" xr:uid="{397BE1D2-6278-44CC-B312-887A27BF432F}"/>
    <cellStyle name="Note 2 2 5 4 2 3 2" xfId="29119" xr:uid="{C1962BE5-DCE8-4BCB-BE61-4DE271739716}"/>
    <cellStyle name="Note 2 2 5 4 2 3 3" xfId="24975" xr:uid="{B0896D7D-AD8D-4862-BE46-C6D2078274F2}"/>
    <cellStyle name="Note 2 2 5 4 2 4" xfId="33981" xr:uid="{38A3354B-0B38-4BC7-9535-C4E859862938}"/>
    <cellStyle name="Note 2 2 5 4 2 4 2" xfId="35402" xr:uid="{8CAF3AE4-D996-43BB-A653-FB8B9961A480}"/>
    <cellStyle name="Note 2 2 5 4 2 4 3" xfId="25215" xr:uid="{C7BD9DAC-3228-4493-9C7B-AAB699C77730}"/>
    <cellStyle name="Note 2 2 5 4 2 5" xfId="34588" xr:uid="{EAE02DD0-DEE4-4C0B-8AD2-A9819EFD3857}"/>
    <cellStyle name="Note 2 2 5 4 2 5 2" xfId="29508" xr:uid="{48118666-013A-4152-9431-9566C1958230}"/>
    <cellStyle name="Note 2 2 5 4 2 5 3" xfId="25363" xr:uid="{CEEAFA15-D280-445E-A7CD-9D962D5371CC}"/>
    <cellStyle name="Note 2 2 5 4 2 6" xfId="35024" xr:uid="{DF3BA144-02E9-480B-9EE2-F397DB9D2775}"/>
    <cellStyle name="Note 2 2 5 4 2 6 2" xfId="30112" xr:uid="{BDEA78AD-200F-4FBD-8CB8-AE5C020DDF1A}"/>
    <cellStyle name="Note 2 2 5 4 2 6 3" xfId="25966" xr:uid="{630AA0B7-7922-4DCB-8429-A76ABE41DFF6}"/>
    <cellStyle name="Note 2 2 5 4 2 7" xfId="30583" xr:uid="{BC63A2CD-5463-4941-A071-CADAA82826C4}"/>
    <cellStyle name="Note 2 2 5 4 2 8" xfId="26435" xr:uid="{7F1F943F-1C13-4075-BE02-49D73EFB4751}"/>
    <cellStyle name="Note 2 2 5 4 2 9" xfId="22295" xr:uid="{E05B7FBD-6A54-45AA-A1F7-8FFC191D3381}"/>
    <cellStyle name="Note 2 2 5 4 3" xfId="31913" xr:uid="{6C21FB5A-1F54-4AAC-A137-4D7B9201E92B}"/>
    <cellStyle name="Note 2 2 5 4 3 2" xfId="27761" xr:uid="{96C66F1C-62DD-4EC1-B8F3-9710742BEBF7}"/>
    <cellStyle name="Note 2 2 5 4 3 3" xfId="23618" xr:uid="{BB9DA28A-AF49-4E17-B8F5-9C00C30486A6}"/>
    <cellStyle name="Note 2 2 5 4 4" xfId="30886" xr:uid="{0B0545F8-14E0-4832-B987-C9437F8EE302}"/>
    <cellStyle name="Note 2 2 5 4 4 2" xfId="26734" xr:uid="{CD5D658E-89CF-4C15-A0C1-1745C9A4F7E8}"/>
    <cellStyle name="Note 2 2 5 4 4 3" xfId="22591" xr:uid="{5EEAFCDE-EAC5-41D6-9906-414B17BF30BE}"/>
    <cellStyle name="Note 2 2 5 4 5" xfId="32183" xr:uid="{484A9C03-4369-4152-A00E-AF41976E41D1}"/>
    <cellStyle name="Note 2 2 5 4 5 2" xfId="28031" xr:uid="{EE8A1247-AD4A-4936-9A99-72BD588DF1EC}"/>
    <cellStyle name="Note 2 2 5 4 5 3" xfId="23888" xr:uid="{9B3A35BC-5794-4076-86D7-CAEBDF4A5D28}"/>
    <cellStyle name="Note 2 2 5 4 6" xfId="31839" xr:uid="{DA430B00-8C9B-40F8-82AF-0F341AA9EEEB}"/>
    <cellStyle name="Note 2 2 5 4 6 2" xfId="27687" xr:uid="{6D58B767-B0D7-4899-8B01-32C34952951E}"/>
    <cellStyle name="Note 2 2 5 4 6 3" xfId="23544" xr:uid="{2DDD1269-6256-4CDC-8D20-A3BC462BBED4}"/>
    <cellStyle name="Note 2 2 5 4 7" xfId="32896" xr:uid="{F839BB78-E13B-480C-A9F7-ABF1A5F063D3}"/>
    <cellStyle name="Note 2 2 5 4 7 2" xfId="28743" xr:uid="{E0ABE25E-B839-4152-9EF9-FE6749733367}"/>
    <cellStyle name="Note 2 2 5 4 7 3" xfId="24600" xr:uid="{452CAEC9-342F-45A8-8FFD-8DAAE81E1B0A}"/>
    <cellStyle name="Note 2 2 5 4 8" xfId="29846" xr:uid="{6208AAF1-ECA7-4BA3-8D21-4980F1DCC829}"/>
    <cellStyle name="Note 2 2 5 4 9" xfId="25699" xr:uid="{A10E6BA5-4790-41E3-9F7C-AFF42FEB29CD}"/>
    <cellStyle name="Note 2 2 5 5" xfId="21185" xr:uid="{00000000-0005-0000-0000-0000B6500000}"/>
    <cellStyle name="Note 2 2 5 5 2" xfId="32547" xr:uid="{51860034-9CE1-4981-9BDA-7AE01623F4FC}"/>
    <cellStyle name="Note 2 2 5 5 2 2" xfId="28395" xr:uid="{5C86E385-2B0E-4403-B333-745DAF4552F3}"/>
    <cellStyle name="Note 2 2 5 5 2 3" xfId="24252" xr:uid="{4C492A58-7A0D-4FD8-AF00-C63E9DB7B19D}"/>
    <cellStyle name="Note 2 2 5 5 3" xfId="33277" xr:uid="{2AF71E3F-428D-45CF-9967-471D60453FC0}"/>
    <cellStyle name="Note 2 2 5 5 3 2" xfId="29122" xr:uid="{5D3862C1-DDC9-41F3-80FE-45A2170B6341}"/>
    <cellStyle name="Note 2 2 5 5 3 3" xfId="24978" xr:uid="{CB76AB1F-EA34-4E2E-A0F6-131FF12C986A}"/>
    <cellStyle name="Note 2 2 5 5 4" xfId="33984" xr:uid="{D41798F1-3A21-437A-8DB9-F121162E06CE}"/>
    <cellStyle name="Note 2 2 5 5 4 2" xfId="35570" xr:uid="{276A726C-3DAB-49C3-9B39-680DCDF7388D}"/>
    <cellStyle name="Note 2 2 5 5 4 3" xfId="36570" xr:uid="{6D6EF316-DF0C-4CB3-90ED-60C461D42EDA}"/>
    <cellStyle name="Note 2 2 5 5 5" xfId="34591" xr:uid="{609D2E07-DD89-4B9B-8874-E563EE6210EB}"/>
    <cellStyle name="Note 2 2 5 5 5 2" xfId="29511" xr:uid="{415B2273-A5FD-4265-BBF2-B82E20A96EAF}"/>
    <cellStyle name="Note 2 2 5 5 5 3" xfId="25366" xr:uid="{4DB3AEBC-1F85-471A-8D43-D61230C48FB2}"/>
    <cellStyle name="Note 2 2 5 5 6" xfId="35027" xr:uid="{FE70A012-C26C-4CE8-AE37-BBC420641ADF}"/>
    <cellStyle name="Note 2 2 5 5 6 2" xfId="30115" xr:uid="{89C12BEB-B0B2-4C63-BCAD-9E9F1FC8A161}"/>
    <cellStyle name="Note 2 2 5 5 6 3" xfId="25969" xr:uid="{BF3B4F37-6A29-4F0E-BC85-A79B432A210D}"/>
    <cellStyle name="Note 2 2 5 5 7" xfId="30586" xr:uid="{AD52FC36-5AF9-479E-8A47-F9830D6E0C64}"/>
    <cellStyle name="Note 2 2 5 5 8" xfId="26438" xr:uid="{CBB76B01-4802-4E05-B675-17976C35AB8C}"/>
    <cellStyle name="Note 2 2 5 5 9" xfId="22298" xr:uid="{B7A86228-A121-4764-BE00-A11B82F2654C}"/>
    <cellStyle name="Note 2 2 5 6" xfId="31910" xr:uid="{6948F72E-E0BC-4A85-B7A1-99B92AC89518}"/>
    <cellStyle name="Note 2 2 5 6 2" xfId="27758" xr:uid="{B74516A4-B9DF-41E8-9691-46DDA4A5BE78}"/>
    <cellStyle name="Note 2 2 5 6 3" xfId="23615" xr:uid="{59FE1CC2-4480-45D2-A18C-1F48AB96E6AE}"/>
    <cellStyle name="Note 2 2 5 7" xfId="30889" xr:uid="{CE67F5B7-78A3-475E-BA03-926BF184F27A}"/>
    <cellStyle name="Note 2 2 5 7 2" xfId="26737" xr:uid="{7204730C-3ACA-4D70-A742-98918D6D4BB4}"/>
    <cellStyle name="Note 2 2 5 7 3" xfId="22594" xr:uid="{2054803E-C354-4859-BAEB-6B10565F0270}"/>
    <cellStyle name="Note 2 2 5 8" xfId="32180" xr:uid="{7611985D-B5F1-4F4D-9CB1-A8C64014F0C6}"/>
    <cellStyle name="Note 2 2 5 8 2" xfId="28028" xr:uid="{BDC60583-C727-444F-8A9B-0D2E8AA917EB}"/>
    <cellStyle name="Note 2 2 5 8 3" xfId="23885" xr:uid="{496D36C9-D9BC-4E31-A781-6B927F0A57BC}"/>
    <cellStyle name="Note 2 2 5 9" xfId="31836" xr:uid="{014823A0-630B-4219-8D37-DED534439F5D}"/>
    <cellStyle name="Note 2 2 5 9 2" xfId="27684" xr:uid="{74610417-359B-4C4D-A3D1-C235FC85118E}"/>
    <cellStyle name="Note 2 2 5 9 3" xfId="23541" xr:uid="{D7761FFB-6610-4C81-9C89-316EC5DC7CBC}"/>
    <cellStyle name="Note 2 2 6" xfId="20430" xr:uid="{00000000-0005-0000-0000-0000B7500000}"/>
    <cellStyle name="Note 2 2 6 10" xfId="21859" xr:uid="{6FB709EE-B368-4F8C-B397-095C44774FDF}"/>
    <cellStyle name="Note 2 2 6 2" xfId="21181" xr:uid="{00000000-0005-0000-0000-0000B8500000}"/>
    <cellStyle name="Note 2 2 6 2 2" xfId="32543" xr:uid="{D9B2D940-4426-41C9-BBA7-A38CD6E1A875}"/>
    <cellStyle name="Note 2 2 6 2 2 2" xfId="28391" xr:uid="{0C3C0A6B-96B4-4849-A61D-BC26ADF5AB6F}"/>
    <cellStyle name="Note 2 2 6 2 2 3" xfId="24248" xr:uid="{23FD5CDA-337A-40CF-BB35-6A1361E9C27F}"/>
    <cellStyle name="Note 2 2 6 2 3" xfId="33273" xr:uid="{8BA192BC-B176-446B-B2DD-A5DAE5EBB19D}"/>
    <cellStyle name="Note 2 2 6 2 3 2" xfId="29118" xr:uid="{841F4889-7A88-4B8D-9277-EADF948C8001}"/>
    <cellStyle name="Note 2 2 6 2 3 3" xfId="24974" xr:uid="{CABEDF93-5368-4B24-816C-668B479F0483}"/>
    <cellStyle name="Note 2 2 6 2 4" xfId="33980" xr:uid="{9A5A6F95-772D-4A9D-A29F-523040172479}"/>
    <cellStyle name="Note 2 2 6 2 4 2" xfId="35739" xr:uid="{D5B5D8F5-7CD0-4588-BB84-CBDE39474EDA}"/>
    <cellStyle name="Note 2 2 6 2 4 3" xfId="36404" xr:uid="{6C31F469-DD12-41BD-88D0-0A7DBA5F4D7F}"/>
    <cellStyle name="Note 2 2 6 2 5" xfId="34587" xr:uid="{22A4EC91-49B0-4D1E-A375-26719B413C46}"/>
    <cellStyle name="Note 2 2 6 2 5 2" xfId="29507" xr:uid="{8AF554E7-79BF-4850-97D7-2AB7CEAC5296}"/>
    <cellStyle name="Note 2 2 6 2 5 3" xfId="25362" xr:uid="{F559E0A8-51BD-4168-A285-6C6769EF58E5}"/>
    <cellStyle name="Note 2 2 6 2 6" xfId="35023" xr:uid="{94C3816D-87E8-4E82-8FDC-22EA0B55916C}"/>
    <cellStyle name="Note 2 2 6 2 6 2" xfId="30111" xr:uid="{B33A0AE8-979E-4CB1-99A2-BBA5F459F06E}"/>
    <cellStyle name="Note 2 2 6 2 6 3" xfId="25965" xr:uid="{7D4E9AEA-416F-4029-BE26-D586FDDE0121}"/>
    <cellStyle name="Note 2 2 6 2 7" xfId="30582" xr:uid="{97D6E2E9-4941-40A5-867D-6D57F882622E}"/>
    <cellStyle name="Note 2 2 6 2 8" xfId="26434" xr:uid="{7FA25B2B-25DE-49DF-AE3D-8A2A43D8C258}"/>
    <cellStyle name="Note 2 2 6 2 9" xfId="22294" xr:uid="{33260931-8B11-4FA8-8F27-8081961E5737}"/>
    <cellStyle name="Note 2 2 6 3" xfId="31914" xr:uid="{431444B6-B2EA-4DD1-9FEE-F7626396A92C}"/>
    <cellStyle name="Note 2 2 6 3 2" xfId="27762" xr:uid="{8D46286E-DA07-48FE-BA2D-BFFC6AD7350C}"/>
    <cellStyle name="Note 2 2 6 3 3" xfId="23619" xr:uid="{81B68FF7-EB57-45BA-9769-4A8AFA5D25F9}"/>
    <cellStyle name="Note 2 2 6 4" xfId="30885" xr:uid="{BD08C910-503C-4F7E-9387-1DCA747D681D}"/>
    <cellStyle name="Note 2 2 6 4 2" xfId="26733" xr:uid="{16CD29F1-6F4F-4DBD-811F-5DBDFD0ABCB8}"/>
    <cellStyle name="Note 2 2 6 4 3" xfId="22590" xr:uid="{FB211F9A-5E31-4A97-BFED-7E0AD4521BA5}"/>
    <cellStyle name="Note 2 2 6 5" xfId="32184" xr:uid="{98CB9BF2-8642-4276-A233-864D43FB2EFB}"/>
    <cellStyle name="Note 2 2 6 5 2" xfId="28032" xr:uid="{4936381D-86E7-4591-962C-EB10A91BCB46}"/>
    <cellStyle name="Note 2 2 6 5 3" xfId="23889" xr:uid="{3BCA39DE-3D94-4ED9-9C95-B94C4EEFFC47}"/>
    <cellStyle name="Note 2 2 6 6" xfId="31840" xr:uid="{D668A477-FEA9-409C-A56E-68FD1A3A95A3}"/>
    <cellStyle name="Note 2 2 6 6 2" xfId="27688" xr:uid="{5C5D4A73-F9F5-4B65-86A8-DE06CEC1F267}"/>
    <cellStyle name="Note 2 2 6 6 3" xfId="23545" xr:uid="{2088BE08-096F-4E59-A5D2-76ED4DBD3316}"/>
    <cellStyle name="Note 2 2 6 7" xfId="32897" xr:uid="{1154EC86-5FAA-4211-AFF8-08B96CC32F28}"/>
    <cellStyle name="Note 2 2 6 7 2" xfId="28744" xr:uid="{F2976FA0-A810-47CC-9707-968184D72823}"/>
    <cellStyle name="Note 2 2 6 7 3" xfId="24601" xr:uid="{C54EF1E5-7705-401A-973E-6C6C7C25EC5F}"/>
    <cellStyle name="Note 2 2 6 8" xfId="29847" xr:uid="{CF9E54B6-EEEE-4DC8-9D18-E4858702F555}"/>
    <cellStyle name="Note 2 2 6 9" xfId="25700" xr:uid="{97A07136-CE50-4ED8-8F42-C943A427344C}"/>
    <cellStyle name="Note 2 2 7" xfId="20431" xr:uid="{00000000-0005-0000-0000-0000B9500000}"/>
    <cellStyle name="Note 2 2 7 10" xfId="21860" xr:uid="{A607A4FB-ED00-4B95-80B4-A8C05C95C3D9}"/>
    <cellStyle name="Note 2 2 7 2" xfId="21180" xr:uid="{00000000-0005-0000-0000-0000BA500000}"/>
    <cellStyle name="Note 2 2 7 2 2" xfId="32542" xr:uid="{12466B7B-4A2C-420A-ADAF-56310AC0D9D4}"/>
    <cellStyle name="Note 2 2 7 2 2 2" xfId="28390" xr:uid="{FF724BEA-29DB-4D30-98A9-A912FAC9EB0D}"/>
    <cellStyle name="Note 2 2 7 2 2 3" xfId="24247" xr:uid="{ED8BF8A2-28BD-4277-997A-A3C4CB16E443}"/>
    <cellStyle name="Note 2 2 7 2 3" xfId="33272" xr:uid="{628F0465-BAF8-48CB-908D-87C68A81EA72}"/>
    <cellStyle name="Note 2 2 7 2 3 2" xfId="29117" xr:uid="{333BAD0A-ED94-4616-B76B-038DAD361082}"/>
    <cellStyle name="Note 2 2 7 2 3 3" xfId="24973" xr:uid="{7F7C83BB-B27A-4940-BEDA-155CD76C1C46}"/>
    <cellStyle name="Note 2 2 7 2 4" xfId="33979" xr:uid="{CAEC9FD3-241B-44B8-AC59-E6E27F81169A}"/>
    <cellStyle name="Note 2 2 7 2 4 2" xfId="29358" xr:uid="{E9451191-2100-4C8C-B75E-3BF001B9C0B8}"/>
    <cellStyle name="Note 2 2 7 2 4 3" xfId="36923" xr:uid="{15831DDD-45F8-46B1-B9EF-FFC8B3D15503}"/>
    <cellStyle name="Note 2 2 7 2 5" xfId="34586" xr:uid="{2EF23245-2E6E-4A8F-BB05-D595A1BFB02E}"/>
    <cellStyle name="Note 2 2 7 2 5 2" xfId="29506" xr:uid="{97360773-0305-4C21-ABA9-69617AB59A6D}"/>
    <cellStyle name="Note 2 2 7 2 5 3" xfId="25361" xr:uid="{2E210468-33BC-49D7-A1CC-C6627A8BC7F7}"/>
    <cellStyle name="Note 2 2 7 2 6" xfId="35022" xr:uid="{38F58D4E-248A-4436-9A38-C91ADBAAAD9D}"/>
    <cellStyle name="Note 2 2 7 2 6 2" xfId="30110" xr:uid="{78E6BB3F-2ABC-46A9-AE5F-D79C727013FF}"/>
    <cellStyle name="Note 2 2 7 2 6 3" xfId="25964" xr:uid="{E5887828-D11B-4B99-BBD8-3CA0D5731562}"/>
    <cellStyle name="Note 2 2 7 2 7" xfId="30581" xr:uid="{F2CA4E2A-41F1-4B8A-A7B5-5098406EAC64}"/>
    <cellStyle name="Note 2 2 7 2 8" xfId="26433" xr:uid="{90629E25-3DD5-4A2C-82C5-844003585118}"/>
    <cellStyle name="Note 2 2 7 2 9" xfId="22293" xr:uid="{2E0A7B58-1A94-4747-A494-801720BBB7C3}"/>
    <cellStyle name="Note 2 2 7 3" xfId="31915" xr:uid="{2F57FC33-7D48-4BB5-B9B2-38895722BABE}"/>
    <cellStyle name="Note 2 2 7 3 2" xfId="27763" xr:uid="{E0CA98C2-6D56-4A42-A0AF-5D3D14902871}"/>
    <cellStyle name="Note 2 2 7 3 3" xfId="23620" xr:uid="{75547BDD-DD04-4CB9-84B1-0E12E03A83E4}"/>
    <cellStyle name="Note 2 2 7 4" xfId="30884" xr:uid="{EF78D51A-6782-4A57-9C98-C7D997AB0385}"/>
    <cellStyle name="Note 2 2 7 4 2" xfId="26732" xr:uid="{B52173C6-98CB-45A9-9BF7-F47790DD81D0}"/>
    <cellStyle name="Note 2 2 7 4 3" xfId="22589" xr:uid="{94A011F5-535E-4CC2-8708-B861777D2F32}"/>
    <cellStyle name="Note 2 2 7 5" xfId="32185" xr:uid="{3E24BC74-EDDC-4965-B19B-1EB359337CB1}"/>
    <cellStyle name="Note 2 2 7 5 2" xfId="28033" xr:uid="{202F6427-75FA-4167-880C-2E452833C02D}"/>
    <cellStyle name="Note 2 2 7 5 3" xfId="23890" xr:uid="{55924A4A-4AA1-448F-AB58-E81D7AAA5770}"/>
    <cellStyle name="Note 2 2 7 6" xfId="31841" xr:uid="{9E9DBA8C-0D23-4987-AA68-F524FB660640}"/>
    <cellStyle name="Note 2 2 7 6 2" xfId="27689" xr:uid="{303586D1-D12D-4347-AFA8-F75A0DCA91B7}"/>
    <cellStyle name="Note 2 2 7 6 3" xfId="23546" xr:uid="{F9BDA1BC-53A0-4E98-AF42-2A63ED7520E2}"/>
    <cellStyle name="Note 2 2 7 7" xfId="32898" xr:uid="{EFAAC076-81B9-455F-96CE-DF2392B333A7}"/>
    <cellStyle name="Note 2 2 7 7 2" xfId="28745" xr:uid="{DBDA3CCF-C924-4932-B9C5-5B0A6E852B3F}"/>
    <cellStyle name="Note 2 2 7 7 3" xfId="24602" xr:uid="{68270EA3-AB85-4479-8D9B-F2746E598887}"/>
    <cellStyle name="Note 2 2 7 8" xfId="29848" xr:uid="{215BE0DE-B7DF-4F02-AF8F-2B1C26F10BAA}"/>
    <cellStyle name="Note 2 2 7 9" xfId="25701" xr:uid="{F70BCB0C-B389-4FA9-822E-7CB502F71570}"/>
    <cellStyle name="Note 2 2 8" xfId="20432" xr:uid="{00000000-0005-0000-0000-0000BB500000}"/>
    <cellStyle name="Note 2 2 8 10" xfId="21861" xr:uid="{B63CCBBB-5FD9-4A2B-9729-83D16F82D5C7}"/>
    <cellStyle name="Note 2 2 8 2" xfId="21179" xr:uid="{00000000-0005-0000-0000-0000BC500000}"/>
    <cellStyle name="Note 2 2 8 2 2" xfId="32541" xr:uid="{218BB64A-2435-417F-A454-5ADF81FAC5FD}"/>
    <cellStyle name="Note 2 2 8 2 2 2" xfId="28389" xr:uid="{B88ED30B-958E-435B-AF93-CCC870DAF79A}"/>
    <cellStyle name="Note 2 2 8 2 2 3" xfId="24246" xr:uid="{AFDD452C-2C39-432C-BC61-D2CC230D7A9A}"/>
    <cellStyle name="Note 2 2 8 2 3" xfId="33271" xr:uid="{CA7B5B90-945C-4D24-A46F-1FDE6FCD3F75}"/>
    <cellStyle name="Note 2 2 8 2 3 2" xfId="29116" xr:uid="{1943189F-80F5-4555-9B15-3E8ED2E95724}"/>
    <cellStyle name="Note 2 2 8 2 3 3" xfId="36448" xr:uid="{21C98187-8DA5-4431-B73C-9342414B6D9A}"/>
    <cellStyle name="Note 2 2 8 2 4" xfId="33978" xr:uid="{51E9D239-5881-4D94-99C0-E67EED93B3E5}"/>
    <cellStyle name="Note 2 2 8 2 4 2" xfId="35320" xr:uid="{6155E392-DA5F-4153-9CB2-9B36497019B1}"/>
    <cellStyle name="Note 2 2 8 2 4 3" xfId="37021" xr:uid="{66D49CE1-E5E8-43D2-99E1-FDE851BE08C1}"/>
    <cellStyle name="Note 2 2 8 2 5" xfId="34585" xr:uid="{14653AB3-EEC8-4EB3-8033-DB43D2F56525}"/>
    <cellStyle name="Note 2 2 8 2 5 2" xfId="29505" xr:uid="{8176B33C-94CF-4EE8-B31A-3B6AAFF7A6CC}"/>
    <cellStyle name="Note 2 2 8 2 5 3" xfId="25360" xr:uid="{EE6ECF66-151F-453F-86B2-98CE359FFBC4}"/>
    <cellStyle name="Note 2 2 8 2 6" xfId="35021" xr:uid="{C3B71EF6-11B4-42B4-A312-793AFDCC7C07}"/>
    <cellStyle name="Note 2 2 8 2 6 2" xfId="30109" xr:uid="{664CA887-3457-417A-8D09-BC403DE607DF}"/>
    <cellStyle name="Note 2 2 8 2 6 3" xfId="25963" xr:uid="{296E78B6-6DA0-4521-8BDD-D17C2F01958A}"/>
    <cellStyle name="Note 2 2 8 2 7" xfId="30580" xr:uid="{D25C01AD-0CF0-4524-97E2-0E61F41ADE86}"/>
    <cellStyle name="Note 2 2 8 2 8" xfId="26432" xr:uid="{9DB52C94-01AC-421C-B05C-55DFD6977417}"/>
    <cellStyle name="Note 2 2 8 2 9" xfId="22292" xr:uid="{8A42E367-5911-4698-BE1C-5E9C9AB6E0A0}"/>
    <cellStyle name="Note 2 2 8 3" xfId="31916" xr:uid="{B8C34F01-62D6-4EF8-9083-4C11D81FEE19}"/>
    <cellStyle name="Note 2 2 8 3 2" xfId="27764" xr:uid="{025E569B-8A18-4E60-B7C2-1E6EF02A7748}"/>
    <cellStyle name="Note 2 2 8 3 3" xfId="23621" xr:uid="{65F8F1CA-F3FC-4261-AF5C-6AD7BFB72A35}"/>
    <cellStyle name="Note 2 2 8 4" xfId="30883" xr:uid="{8349FBF9-F111-4D17-8F39-960A48B015AE}"/>
    <cellStyle name="Note 2 2 8 4 2" xfId="26731" xr:uid="{AAFE68B8-D6D1-437F-9D6B-CD64F292CB44}"/>
    <cellStyle name="Note 2 2 8 4 3" xfId="22588" xr:uid="{2D8F8A18-3E62-4453-B235-14F2DE22BB56}"/>
    <cellStyle name="Note 2 2 8 5" xfId="32186" xr:uid="{55F073FA-4067-414A-A619-4466AC5C1529}"/>
    <cellStyle name="Note 2 2 8 5 2" xfId="28034" xr:uid="{8A044CFB-BFE6-45DD-851C-85F156ACFC3B}"/>
    <cellStyle name="Note 2 2 8 5 3" xfId="23891" xr:uid="{A5459CA7-AFF7-4205-A4E9-244E6EE0F405}"/>
    <cellStyle name="Note 2 2 8 6" xfId="31842" xr:uid="{1D22FD79-EF57-409F-A2FC-355D052BB945}"/>
    <cellStyle name="Note 2 2 8 6 2" xfId="27690" xr:uid="{C64F0AC4-6695-42F3-B715-1E818BFD6428}"/>
    <cellStyle name="Note 2 2 8 6 3" xfId="23547" xr:uid="{43A3884A-82F0-4853-868F-CE620C1DC8BF}"/>
    <cellStyle name="Note 2 2 8 7" xfId="32899" xr:uid="{F73A4E9A-92DE-4014-AB13-E4183A476BAD}"/>
    <cellStyle name="Note 2 2 8 7 2" xfId="28746" xr:uid="{88707E36-A3E4-482A-B94B-BE15415823AD}"/>
    <cellStyle name="Note 2 2 8 7 3" xfId="24603" xr:uid="{960BD5CC-874B-48AF-96F6-0D34748ACF30}"/>
    <cellStyle name="Note 2 2 8 8" xfId="29849" xr:uid="{DD9BD6AD-5F95-4E03-828E-CEFDA34A6BA2}"/>
    <cellStyle name="Note 2 2 8 9" xfId="25702" xr:uid="{5AC207AE-2121-43C6-837F-34F1CB1D46D6}"/>
    <cellStyle name="Note 2 2 9" xfId="20433" xr:uid="{00000000-0005-0000-0000-0000BD500000}"/>
    <cellStyle name="Note 2 2 9 10" xfId="21862" xr:uid="{802900CF-4911-4178-B14D-0C8EFCC8C72D}"/>
    <cellStyle name="Note 2 2 9 2" xfId="21178" xr:uid="{00000000-0005-0000-0000-0000BE500000}"/>
    <cellStyle name="Note 2 2 9 2 2" xfId="32540" xr:uid="{E5E8065C-EECD-4D8C-83BC-AC833F1F1ABB}"/>
    <cellStyle name="Note 2 2 9 2 2 2" xfId="28388" xr:uid="{01573901-80BD-4ECB-B3D4-AB1F02E333A1}"/>
    <cellStyle name="Note 2 2 9 2 2 3" xfId="24245" xr:uid="{A51199C7-2029-4ADE-845A-9182A9F46B6A}"/>
    <cellStyle name="Note 2 2 9 2 3" xfId="33270" xr:uid="{6E74EDD7-67A5-44F4-B5D4-23112F3E636F}"/>
    <cellStyle name="Note 2 2 9 2 3 2" xfId="29115" xr:uid="{BB832E3E-831E-4ED0-9D4A-2CDE225D9855}"/>
    <cellStyle name="Note 2 2 9 2 3 3" xfId="24972" xr:uid="{30D887FA-007E-483E-8DC0-02A0342D5A5C}"/>
    <cellStyle name="Note 2 2 9 2 4" xfId="33977" xr:uid="{AE3467F7-7508-442E-A53A-D47EC6FA458D}"/>
    <cellStyle name="Note 2 2 9 2 4 2" xfId="35839" xr:uid="{EC9F0819-0B5F-467C-9187-C0AAE080A737}"/>
    <cellStyle name="Note 2 2 9 2 4 3" xfId="37124" xr:uid="{DEB1C8FA-9A0A-4D4B-BE0C-AD9EDF232112}"/>
    <cellStyle name="Note 2 2 9 2 5" xfId="34584" xr:uid="{1ADF1B67-4889-4C4A-97C6-0499D1B2A12D}"/>
    <cellStyle name="Note 2 2 9 2 5 2" xfId="29504" xr:uid="{949DC403-CD30-422B-907B-E66C44FD462C}"/>
    <cellStyle name="Note 2 2 9 2 5 3" xfId="25359" xr:uid="{426F4BD5-A481-4AB6-8D7C-E3FD9CE5E841}"/>
    <cellStyle name="Note 2 2 9 2 6" xfId="35020" xr:uid="{57D7B55A-CBA3-48F3-9346-A56932FC6DFA}"/>
    <cellStyle name="Note 2 2 9 2 6 2" xfId="30108" xr:uid="{806FB741-EA80-490D-B758-A912892334C9}"/>
    <cellStyle name="Note 2 2 9 2 6 3" xfId="25962" xr:uid="{5EC6389C-C334-4E6C-8CA0-86519A954149}"/>
    <cellStyle name="Note 2 2 9 2 7" xfId="30579" xr:uid="{1CBA78EB-0688-4A8F-AA80-2D2422B5CC56}"/>
    <cellStyle name="Note 2 2 9 2 8" xfId="26431" xr:uid="{7E35415A-8D61-49B7-B7B0-259EC98A9ABD}"/>
    <cellStyle name="Note 2 2 9 2 9" xfId="22291" xr:uid="{24EC82C6-2D05-4C7D-A59A-2DC6E9DF58F3}"/>
    <cellStyle name="Note 2 2 9 3" xfId="31917" xr:uid="{609C2DCB-5A7D-45E4-83DE-E6782254C451}"/>
    <cellStyle name="Note 2 2 9 3 2" xfId="27765" xr:uid="{E4BBF830-14B0-48E5-98E0-8F438F405F0C}"/>
    <cellStyle name="Note 2 2 9 3 3" xfId="23622" xr:uid="{4D627180-9293-4E12-81AA-AC6F3AEAE0DA}"/>
    <cellStyle name="Note 2 2 9 4" xfId="30882" xr:uid="{60DD706A-934A-477A-BD13-3DB97D0D3C44}"/>
    <cellStyle name="Note 2 2 9 4 2" xfId="26730" xr:uid="{98B5942C-4664-4947-B13D-01042E58EA43}"/>
    <cellStyle name="Note 2 2 9 4 3" xfId="22587" xr:uid="{7C219AA5-1117-4BB9-81BD-9D964FA66A95}"/>
    <cellStyle name="Note 2 2 9 5" xfId="32187" xr:uid="{D323F20C-7C5D-4C40-8DA5-88C929BED637}"/>
    <cellStyle name="Note 2 2 9 5 2" xfId="28035" xr:uid="{3FF04B7F-B6E4-435E-9695-D0699C5386C7}"/>
    <cellStyle name="Note 2 2 9 5 3" xfId="23892" xr:uid="{2D8F8361-99C0-4106-B126-2967D3D128D5}"/>
    <cellStyle name="Note 2 2 9 6" xfId="31843" xr:uid="{B801D23B-1D86-4A1D-BD4A-94C19100E85F}"/>
    <cellStyle name="Note 2 2 9 6 2" xfId="27691" xr:uid="{68D895BB-4884-4E04-B379-A42DB0758418}"/>
    <cellStyle name="Note 2 2 9 6 3" xfId="23548" xr:uid="{263E7663-7094-42C2-8F7C-20B782962543}"/>
    <cellStyle name="Note 2 2 9 7" xfId="32900" xr:uid="{F259D67D-2357-4F21-B179-9E2A8DC514B7}"/>
    <cellStyle name="Note 2 2 9 7 2" xfId="28747" xr:uid="{84788D1C-A390-453F-9D25-13C91A30F8FD}"/>
    <cellStyle name="Note 2 2 9 7 3" xfId="24604" xr:uid="{A492B38C-CC60-462B-9705-BA0178DBA468}"/>
    <cellStyle name="Note 2 2 9 8" xfId="29850" xr:uid="{0CDC62D5-6665-41A2-A13E-B09C6C95AB78}"/>
    <cellStyle name="Note 2 2 9 9" xfId="25703" xr:uid="{F5AD4305-3337-48EF-91A1-C0395F920823}"/>
    <cellStyle name="Note 2 20" xfId="30932" xr:uid="{3C6C4248-0726-4C88-894D-FFDDB25B40B7}"/>
    <cellStyle name="Note 2 20 2" xfId="26780" xr:uid="{5C52E2B4-259A-4CB5-9CEB-057C6C26633E}"/>
    <cellStyle name="Note 2 20 3" xfId="22637" xr:uid="{E78B53EF-420D-4B2E-A94A-6A1630BF520F}"/>
    <cellStyle name="Note 2 21" xfId="32143" xr:uid="{13542196-735A-4771-B799-05FA6C90A940}"/>
    <cellStyle name="Note 2 21 2" xfId="27991" xr:uid="{0D68EF58-9802-4032-9646-2DD13ADF8EDC}"/>
    <cellStyle name="Note 2 21 3" xfId="23848" xr:uid="{951656F6-EE94-4758-94A9-AB79E116B641}"/>
    <cellStyle name="Note 2 22" xfId="31799" xr:uid="{32C51030-2132-48DD-BDC6-CCE75865C766}"/>
    <cellStyle name="Note 2 22 2" xfId="27647" xr:uid="{2DE97B11-7E2D-45BD-8909-BC13AB4A43A0}"/>
    <cellStyle name="Note 2 22 3" xfId="23504" xr:uid="{E4E71A45-2F9C-40E3-9F7E-315F75C18704}"/>
    <cellStyle name="Note 2 23" xfId="32860" xr:uid="{248F81F3-FF24-4E2B-AE5A-6B6D7E870EE3}"/>
    <cellStyle name="Note 2 23 2" xfId="28707" xr:uid="{A5EEF3CA-0E91-45F2-A99C-C3A677EB8BBA}"/>
    <cellStyle name="Note 2 23 3" xfId="24564" xr:uid="{59642BE0-279A-44EB-9F95-DB1B38A5F6DF}"/>
    <cellStyle name="Note 2 24" xfId="29800" xr:uid="{4D41056F-762C-451E-9471-1C7FC1091DE6}"/>
    <cellStyle name="Note 2 25" xfId="25653" xr:uid="{584A01DD-2377-463D-9E5C-981303E464A1}"/>
    <cellStyle name="Note 2 26" xfId="21818" xr:uid="{9A37A2E1-BD1A-4838-A93A-3993D347432C}"/>
    <cellStyle name="Note 2 3" xfId="20434" xr:uid="{00000000-0005-0000-0000-0000BF500000}"/>
    <cellStyle name="Note 2 3 2" xfId="20435" xr:uid="{00000000-0005-0000-0000-0000C0500000}"/>
    <cellStyle name="Note 2 3 2 10" xfId="21863" xr:uid="{4731F404-4B12-4C3A-934D-C2E9240A9365}"/>
    <cellStyle name="Note 2 3 2 2" xfId="21177" xr:uid="{00000000-0005-0000-0000-0000C1500000}"/>
    <cellStyle name="Note 2 3 2 2 2" xfId="32539" xr:uid="{9B61C10B-1408-43F0-A005-BB6F09D33791}"/>
    <cellStyle name="Note 2 3 2 2 2 2" xfId="28387" xr:uid="{BF2B911A-1C55-466A-A879-0A791FCDFEC2}"/>
    <cellStyle name="Note 2 3 2 2 2 3" xfId="24244" xr:uid="{0D6B37ED-BD1B-4958-BE39-2816396273F8}"/>
    <cellStyle name="Note 2 3 2 2 3" xfId="33269" xr:uid="{F201979C-E9AD-45F3-B3BD-EB829F9CC977}"/>
    <cellStyle name="Note 2 3 2 2 3 2" xfId="35364" xr:uid="{9DC719C9-B4E7-4BB2-B999-F797FFE3515B}"/>
    <cellStyle name="Note 2 3 2 2 3 3" xfId="24971" xr:uid="{369E244F-49EB-4F2F-B10B-E8AF74D194E1}"/>
    <cellStyle name="Note 2 3 2 2 4" xfId="33976" xr:uid="{D8B24812-E206-452A-91A6-73FCC4838F18}"/>
    <cellStyle name="Note 2 3 2 2 4 2" xfId="35938" xr:uid="{756D55CE-9D53-4BEA-A251-464FDC78537F}"/>
    <cellStyle name="Note 2 3 2 2 4 3" xfId="37222" xr:uid="{93DBBF01-94B5-4CD7-9B87-49512D458ED6}"/>
    <cellStyle name="Note 2 3 2 2 5" xfId="34583" xr:uid="{749502D1-DADE-499F-993B-B725FBDE06DB}"/>
    <cellStyle name="Note 2 3 2 2 5 2" xfId="29503" xr:uid="{E442A7DE-7333-4DE5-B512-99F7CFDA227F}"/>
    <cellStyle name="Note 2 3 2 2 5 3" xfId="25358" xr:uid="{9004CDA1-B713-4A8B-BC83-AA3C0C18C4EB}"/>
    <cellStyle name="Note 2 3 2 2 6" xfId="35019" xr:uid="{3746EFD6-B4E7-488A-80CC-1A4B50BFBCEE}"/>
    <cellStyle name="Note 2 3 2 2 6 2" xfId="30107" xr:uid="{FEF47865-6D41-4974-908C-26B6A9D42A7E}"/>
    <cellStyle name="Note 2 3 2 2 6 3" xfId="25961" xr:uid="{D996F4B6-64FC-44A2-9894-C2F82D2F9494}"/>
    <cellStyle name="Note 2 3 2 2 7" xfId="30578" xr:uid="{EA36769F-59D4-45CA-BDFB-30A090DC0040}"/>
    <cellStyle name="Note 2 3 2 2 8" xfId="26430" xr:uid="{37DF5E38-C5DA-4C01-931D-5745D8C80CB4}"/>
    <cellStyle name="Note 2 3 2 2 9" xfId="22290" xr:uid="{56FEEC8E-A35F-4CD7-8394-00B5D0D82A82}"/>
    <cellStyle name="Note 2 3 2 3" xfId="31918" xr:uid="{0AF8F638-CF9D-44B3-AF08-9AFB60ADB05E}"/>
    <cellStyle name="Note 2 3 2 3 2" xfId="27766" xr:uid="{3ED98E0D-3CA2-42A3-B98A-2682A1A10FE5}"/>
    <cellStyle name="Note 2 3 2 3 3" xfId="23623" xr:uid="{954544E6-0F6D-4369-B493-8A3F5786D478}"/>
    <cellStyle name="Note 2 3 2 4" xfId="30880" xr:uid="{961F90A8-2646-4614-B3B7-01AB0D5FB679}"/>
    <cellStyle name="Note 2 3 2 4 2" xfId="26728" xr:uid="{77CE0424-4CB3-4250-8593-BEAB0429ECF8}"/>
    <cellStyle name="Note 2 3 2 4 3" xfId="22585" xr:uid="{93BED666-BED3-42E6-9B36-691FFBA90BE5}"/>
    <cellStyle name="Note 2 3 2 5" xfId="32188" xr:uid="{7FFF63EC-2672-4909-9EA3-725436FFAA77}"/>
    <cellStyle name="Note 2 3 2 5 2" xfId="28036" xr:uid="{95D18039-5F9B-4AAE-8ABE-7BD9C7AF9657}"/>
    <cellStyle name="Note 2 3 2 5 3" xfId="23893" xr:uid="{05B266DF-F5BF-4B55-89DD-0E610C229697}"/>
    <cellStyle name="Note 2 3 2 6" xfId="31844" xr:uid="{E77B1C0E-5DA2-460E-A307-DAC175FEA780}"/>
    <cellStyle name="Note 2 3 2 6 2" xfId="27692" xr:uid="{48F69E72-FEE0-4725-B39F-C7D0390D2326}"/>
    <cellStyle name="Note 2 3 2 6 3" xfId="23549" xr:uid="{160FCB21-5666-4C8B-A0DB-E9BBE24A2868}"/>
    <cellStyle name="Note 2 3 2 7" xfId="32901" xr:uid="{7B62FA84-8F22-4B8E-9BC8-8CA82B0499C9}"/>
    <cellStyle name="Note 2 3 2 7 2" xfId="28748" xr:uid="{5D293630-2CD8-44F8-B975-EED97E03DD4B}"/>
    <cellStyle name="Note 2 3 2 7 3" xfId="24605" xr:uid="{E8321031-FCE9-44B4-9DCA-B6572350F6A4}"/>
    <cellStyle name="Note 2 3 2 8" xfId="29852" xr:uid="{895462CC-D1B7-430B-A75F-9317609BA6BC}"/>
    <cellStyle name="Note 2 3 2 9" xfId="25705" xr:uid="{DF3374E4-A366-40C7-ACDF-9132FB30D873}"/>
    <cellStyle name="Note 2 3 3" xfId="20436" xr:uid="{00000000-0005-0000-0000-0000C2500000}"/>
    <cellStyle name="Note 2 3 3 10" xfId="21864" xr:uid="{5D05B207-BBC7-4946-B260-90F5D65CBA58}"/>
    <cellStyle name="Note 2 3 3 2" xfId="21176" xr:uid="{00000000-0005-0000-0000-0000C3500000}"/>
    <cellStyle name="Note 2 3 3 2 2" xfId="32538" xr:uid="{2E5F4368-44C9-49B6-89EE-00DEF1EA1242}"/>
    <cellStyle name="Note 2 3 3 2 2 2" xfId="28386" xr:uid="{81EAF76D-A31A-4EDC-AB2B-690BEB89D598}"/>
    <cellStyle name="Note 2 3 3 2 2 3" xfId="24243" xr:uid="{4EACBF65-020A-4F77-84B8-00A954C24C6C}"/>
    <cellStyle name="Note 2 3 3 2 3" xfId="33268" xr:uid="{9D71A537-4877-432A-9721-37C2A99FCFE4}"/>
    <cellStyle name="Note 2 3 3 2 3 2" xfId="29114" xr:uid="{37D4BE71-CF79-4E62-9829-84B22FDFB7B6}"/>
    <cellStyle name="Note 2 3 3 2 3 3" xfId="24970" xr:uid="{4E3864C0-992C-444D-B693-4CD1595EAE2F}"/>
    <cellStyle name="Note 2 3 3 2 4" xfId="33975" xr:uid="{00167241-65F8-4C6E-9658-EA5F954560B1}"/>
    <cellStyle name="Note 2 3 3 2 4 2" xfId="36044" xr:uid="{C334360A-6B5A-4AE7-A4CF-9B5CC0CA9BC8}"/>
    <cellStyle name="Note 2 3 3 2 4 3" xfId="37314" xr:uid="{6F8726D9-C1B0-4A33-A3F9-F3B1FAE40934}"/>
    <cellStyle name="Note 2 3 3 2 5" xfId="34582" xr:uid="{9B79752B-EB4F-495C-A736-9883D4E04780}"/>
    <cellStyle name="Note 2 3 3 2 5 2" xfId="29502" xr:uid="{B5DBDE31-3F9C-4AC4-A6DF-6CEC9EA388FD}"/>
    <cellStyle name="Note 2 3 3 2 5 3" xfId="25357" xr:uid="{E8640EC7-14B5-40D7-ACF2-B487E3D4E862}"/>
    <cellStyle name="Note 2 3 3 2 6" xfId="35018" xr:uid="{288B8444-82A9-4E5F-89A5-29E9AC7B5158}"/>
    <cellStyle name="Note 2 3 3 2 6 2" xfId="30106" xr:uid="{99DCFA14-3567-4F2B-9CC6-1E71FC516933}"/>
    <cellStyle name="Note 2 3 3 2 6 3" xfId="25960" xr:uid="{0D75944D-447B-48FA-938E-816A853DBD65}"/>
    <cellStyle name="Note 2 3 3 2 7" xfId="30577" xr:uid="{FFB21A39-B21A-49DE-A9BD-A59563E2A5D3}"/>
    <cellStyle name="Note 2 3 3 2 8" xfId="26429" xr:uid="{56BF9937-538F-452D-8B98-6DE9844289E6}"/>
    <cellStyle name="Note 2 3 3 2 9" xfId="22289" xr:uid="{47710750-5749-4832-9794-9681482309D1}"/>
    <cellStyle name="Note 2 3 3 3" xfId="31919" xr:uid="{68FDFF38-794D-42E1-9A66-BF5C43A76240}"/>
    <cellStyle name="Note 2 3 3 3 2" xfId="27767" xr:uid="{C73006B2-1F03-4A14-868C-494BF6D3E961}"/>
    <cellStyle name="Note 2 3 3 3 3" xfId="23624" xr:uid="{639E5937-7C4D-4BF7-A64F-EED54E499ACE}"/>
    <cellStyle name="Note 2 3 3 4" xfId="30879" xr:uid="{49FB5C08-58D9-465E-BC92-AF8833841AA2}"/>
    <cellStyle name="Note 2 3 3 4 2" xfId="26727" xr:uid="{7BA691D9-D61A-49FB-8E96-B379AB1D1679}"/>
    <cellStyle name="Note 2 3 3 4 3" xfId="22584" xr:uid="{82E66A86-3CD5-47AC-B385-177F114A4664}"/>
    <cellStyle name="Note 2 3 3 5" xfId="32189" xr:uid="{8355BB61-B76C-4E30-A7A1-0832F1853A22}"/>
    <cellStyle name="Note 2 3 3 5 2" xfId="28037" xr:uid="{F40F1878-8D75-4779-992B-0141A14A0E50}"/>
    <cellStyle name="Note 2 3 3 5 3" xfId="23894" xr:uid="{8E9CBD1D-78A3-47D7-8019-DDC61F4F2B91}"/>
    <cellStyle name="Note 2 3 3 6" xfId="31845" xr:uid="{41A943D3-67AB-44F0-8405-B9BF990CE3CB}"/>
    <cellStyle name="Note 2 3 3 6 2" xfId="27693" xr:uid="{4CFC1F70-52AA-4CDE-B73C-24CF1BF7BC63}"/>
    <cellStyle name="Note 2 3 3 6 3" xfId="23550" xr:uid="{4D1B81C1-98EA-43E1-9E67-8CF9692B4058}"/>
    <cellStyle name="Note 2 3 3 7" xfId="32902" xr:uid="{37A83565-8F3F-462E-9171-2794B81C2F14}"/>
    <cellStyle name="Note 2 3 3 7 2" xfId="28749" xr:uid="{856506D9-99E6-4560-BD56-E8D7DE11BAB2}"/>
    <cellStyle name="Note 2 3 3 7 3" xfId="24606" xr:uid="{B33AB16E-97D0-4836-BD56-B0F4273FA3F6}"/>
    <cellStyle name="Note 2 3 3 8" xfId="29853" xr:uid="{93A55AAC-3F88-4383-8D39-69FEA1DEDA69}"/>
    <cellStyle name="Note 2 3 3 9" xfId="25706" xr:uid="{548366D6-36B9-4854-9773-8AB7DA045D53}"/>
    <cellStyle name="Note 2 3 4" xfId="20437" xr:uid="{00000000-0005-0000-0000-0000C4500000}"/>
    <cellStyle name="Note 2 3 4 10" xfId="21865" xr:uid="{922189E7-35DF-4FA6-8397-D21E702B6F72}"/>
    <cellStyle name="Note 2 3 4 2" xfId="21175" xr:uid="{00000000-0005-0000-0000-0000C5500000}"/>
    <cellStyle name="Note 2 3 4 2 2" xfId="32537" xr:uid="{42FB895A-0B7B-4215-A61C-16E3A056A221}"/>
    <cellStyle name="Note 2 3 4 2 2 2" xfId="28385" xr:uid="{FD286CB5-BA18-4892-A2E2-539D104DEFFD}"/>
    <cellStyle name="Note 2 3 4 2 2 3" xfId="24242" xr:uid="{7386B85D-826C-4034-8FB9-5E62ED570513}"/>
    <cellStyle name="Note 2 3 4 2 3" xfId="33267" xr:uid="{F2184C1E-187D-4E4A-9B96-57DEC0036AF1}"/>
    <cellStyle name="Note 2 3 4 2 3 2" xfId="29113" xr:uid="{F03219B7-CA83-49A9-8F3C-6E6774E365D5}"/>
    <cellStyle name="Note 2 3 4 2 3 3" xfId="24969" xr:uid="{A9664A44-2E82-4988-9EC7-DB5971F4BC54}"/>
    <cellStyle name="Note 2 3 4 2 4" xfId="33974" xr:uid="{0D7C404C-C137-45B2-B3FC-7BA8DAC550B6}"/>
    <cellStyle name="Note 2 3 4 2 4 2" xfId="36142" xr:uid="{706D7F62-F0F2-4D8D-B8B1-3DF63556D176}"/>
    <cellStyle name="Note 2 3 4 2 4 3" xfId="36655" xr:uid="{66244903-51D2-431C-A14A-FB2F3FEA225D}"/>
    <cellStyle name="Note 2 3 4 2 5" xfId="34581" xr:uid="{D073FCA0-8E1C-452F-9BD3-6A67EA0FEDCE}"/>
    <cellStyle name="Note 2 3 4 2 5 2" xfId="29501" xr:uid="{D3DD35B5-079F-4536-9326-23C3584837AC}"/>
    <cellStyle name="Note 2 3 4 2 5 3" xfId="25356" xr:uid="{5C114F49-3A75-4007-8994-B07864F8BE11}"/>
    <cellStyle name="Note 2 3 4 2 6" xfId="35017" xr:uid="{6DE6706A-6F0A-47AE-8FDF-50AE44111224}"/>
    <cellStyle name="Note 2 3 4 2 6 2" xfId="21422" xr:uid="{45636D91-D335-427F-8EDE-4E8C708106AF}"/>
    <cellStyle name="Note 2 3 4 2 6 3" xfId="25959" xr:uid="{2D31DE11-C545-4DFF-96C3-97FECEB4BC14}"/>
    <cellStyle name="Note 2 3 4 2 7" xfId="30576" xr:uid="{55B0C203-A4A3-4B84-82DD-57378251E3D4}"/>
    <cellStyle name="Note 2 3 4 2 8" xfId="26428" xr:uid="{D51D6B44-BC49-4053-B621-FB4124B5BF55}"/>
    <cellStyle name="Note 2 3 4 2 9" xfId="22288" xr:uid="{5C204591-C1DF-4FF5-A5B0-2D6196F743B6}"/>
    <cellStyle name="Note 2 3 4 3" xfId="31920" xr:uid="{AC7C6148-6AF2-4D13-AA37-334AFD7C2A62}"/>
    <cellStyle name="Note 2 3 4 3 2" xfId="27768" xr:uid="{9A255891-0905-4730-AB65-6FE4FE3C3F41}"/>
    <cellStyle name="Note 2 3 4 3 3" xfId="23625" xr:uid="{94A46EE5-E561-4327-A10D-8F4E3D23D43F}"/>
    <cellStyle name="Note 2 3 4 4" xfId="30878" xr:uid="{E4AC7439-359C-4E46-8309-94E9D4A3C273}"/>
    <cellStyle name="Note 2 3 4 4 2" xfId="26726" xr:uid="{31C5746C-A3E5-4A89-8C12-E32F89D2EE9B}"/>
    <cellStyle name="Note 2 3 4 4 3" xfId="22583" xr:uid="{5120978F-E64C-42BF-AD10-0B58B3E015E3}"/>
    <cellStyle name="Note 2 3 4 5" xfId="32190" xr:uid="{0BF3B89A-EADB-4251-9EDB-0E92F088D8C5}"/>
    <cellStyle name="Note 2 3 4 5 2" xfId="28038" xr:uid="{B90ECC71-4B70-4F00-AB0B-B3777FD5DDF0}"/>
    <cellStyle name="Note 2 3 4 5 3" xfId="23895" xr:uid="{43B8723C-0F8E-4B95-9305-1BDBF0318E91}"/>
    <cellStyle name="Note 2 3 4 6" xfId="31846" xr:uid="{857F518C-F963-4864-8FAE-45F0DEEADF69}"/>
    <cellStyle name="Note 2 3 4 6 2" xfId="27694" xr:uid="{2AD0AE6E-45C4-4C27-8155-61A0B5455D40}"/>
    <cellStyle name="Note 2 3 4 6 3" xfId="23551" xr:uid="{72B3DBC7-B4E2-4566-9657-EA88747C5EDB}"/>
    <cellStyle name="Note 2 3 4 7" xfId="32903" xr:uid="{3D5135D7-DEF4-4A5B-8995-70B9B6B27629}"/>
    <cellStyle name="Note 2 3 4 7 2" xfId="28750" xr:uid="{D4789896-B7E4-4DF3-BBE8-853366720AF9}"/>
    <cellStyle name="Note 2 3 4 7 3" xfId="24607" xr:uid="{B0DF9D9E-B3F2-4E3F-BE20-FFF1BD246736}"/>
    <cellStyle name="Note 2 3 4 8" xfId="29854" xr:uid="{C0ECADFF-2285-4A3D-9447-748A6B59A3D0}"/>
    <cellStyle name="Note 2 3 4 9" xfId="25707" xr:uid="{D964541F-9A82-4446-B910-685490410162}"/>
    <cellStyle name="Note 2 3 5" xfId="20438" xr:uid="{00000000-0005-0000-0000-0000C6500000}"/>
    <cellStyle name="Note 2 3 5 10" xfId="21866" xr:uid="{1EE2EDAE-9F2F-447A-903D-70BB9A93780B}"/>
    <cellStyle name="Note 2 3 5 2" xfId="21174" xr:uid="{00000000-0005-0000-0000-0000C7500000}"/>
    <cellStyle name="Note 2 3 5 2 2" xfId="32536" xr:uid="{DDEE8BEF-6237-47F1-B217-A40D8F5AEC31}"/>
    <cellStyle name="Note 2 3 5 2 2 2" xfId="28384" xr:uid="{873085F5-0CD7-4202-9CFC-321A27DB3734}"/>
    <cellStyle name="Note 2 3 5 2 2 3" xfId="24241" xr:uid="{E7BDBC26-7246-4C91-9DDB-E98D0ECC17FD}"/>
    <cellStyle name="Note 2 3 5 2 3" xfId="33266" xr:uid="{2D4245E2-77A0-4520-9E98-38B5EF42CA48}"/>
    <cellStyle name="Note 2 3 5 2 3 2" xfId="29112" xr:uid="{7D5104E4-7ADC-42D2-9549-037DCE9E3C51}"/>
    <cellStyle name="Note 2 3 5 2 3 3" xfId="24968" xr:uid="{46E6A250-0638-4DC1-B244-ECC9CC4BE6A9}"/>
    <cellStyle name="Note 2 3 5 2 4" xfId="33973" xr:uid="{915CE41C-A5F4-42B1-BDF9-7CDB0EED6911}"/>
    <cellStyle name="Note 2 3 5 2 4 2" xfId="36233" xr:uid="{EA4BBD65-8930-49D4-8B68-DA49EF225FC8}"/>
    <cellStyle name="Note 2 3 5 2 4 3" xfId="36738" xr:uid="{5971E38F-E94C-4DA2-97A6-F928A23420D2}"/>
    <cellStyle name="Note 2 3 5 2 5" xfId="34580" xr:uid="{A99C9D83-C4FB-49A9-9F06-FA9379C4AAF6}"/>
    <cellStyle name="Note 2 3 5 2 5 2" xfId="29500" xr:uid="{A8891632-7BAA-4D56-93A4-4BAC0C8443B1}"/>
    <cellStyle name="Note 2 3 5 2 5 3" xfId="25355" xr:uid="{4495F010-B55B-4202-B60C-B7D22F437E2B}"/>
    <cellStyle name="Note 2 3 5 2 6" xfId="35016" xr:uid="{25CF0B4F-7CAC-473B-A784-F9FBF625A0ED}"/>
    <cellStyle name="Note 2 3 5 2 6 2" xfId="30105" xr:uid="{C594E300-4B9E-4179-BA38-BE77A3B348AF}"/>
    <cellStyle name="Note 2 3 5 2 6 3" xfId="35245" xr:uid="{C89F2017-029B-47CF-B32F-B9168F8DBEE6}"/>
    <cellStyle name="Note 2 3 5 2 7" xfId="30575" xr:uid="{CBA7980F-ACCD-445F-848F-5C9A25210248}"/>
    <cellStyle name="Note 2 3 5 2 8" xfId="26427" xr:uid="{6796656E-69CF-4958-8C46-5C4AD26EF3AD}"/>
    <cellStyle name="Note 2 3 5 2 9" xfId="22287" xr:uid="{E2E0FFC5-3DC3-4D32-9CDA-959E741B1A4B}"/>
    <cellStyle name="Note 2 3 5 3" xfId="31921" xr:uid="{26377530-F616-4F63-9D47-D76872A2E2DD}"/>
    <cellStyle name="Note 2 3 5 3 2" xfId="27769" xr:uid="{C72F473E-A30C-4C63-9A6F-B8EC1572A67C}"/>
    <cellStyle name="Note 2 3 5 3 3" xfId="23626" xr:uid="{B9CF6327-4299-4929-B7B1-1EB357B74471}"/>
    <cellStyle name="Note 2 3 5 4" xfId="30877" xr:uid="{16F68FA4-F409-4974-BCE8-82445B29CDEB}"/>
    <cellStyle name="Note 2 3 5 4 2" xfId="26725" xr:uid="{EA61BEBD-0486-48EB-B545-ADDBE26ECA4D}"/>
    <cellStyle name="Note 2 3 5 4 3" xfId="22582" xr:uid="{595D09D8-53C3-4A4C-B6C7-BCD75C899AA7}"/>
    <cellStyle name="Note 2 3 5 5" xfId="32191" xr:uid="{7B6CC671-0F47-4C35-83EB-BEB710ACC0B6}"/>
    <cellStyle name="Note 2 3 5 5 2" xfId="28039" xr:uid="{2412EABA-041F-44E1-8D3F-D89E8CE2AAA6}"/>
    <cellStyle name="Note 2 3 5 5 3" xfId="23896" xr:uid="{B2E2766D-72AE-4501-8E35-4E3CC367D272}"/>
    <cellStyle name="Note 2 3 5 6" xfId="31847" xr:uid="{C450B4BC-7C99-4187-B826-28D1A3B46B36}"/>
    <cellStyle name="Note 2 3 5 6 2" xfId="27695" xr:uid="{0F4C1715-DEDB-4545-8E06-709A404B2B7E}"/>
    <cellStyle name="Note 2 3 5 6 3" xfId="23552" xr:uid="{92773773-C2FE-4CE2-9246-208C0F5B5200}"/>
    <cellStyle name="Note 2 3 5 7" xfId="32904" xr:uid="{41477450-4888-4DFE-88DD-3284618BB442}"/>
    <cellStyle name="Note 2 3 5 7 2" xfId="28751" xr:uid="{0A4020F4-8C38-4062-94C5-84DBA1AECFEE}"/>
    <cellStyle name="Note 2 3 5 7 3" xfId="24608" xr:uid="{16DDA14C-1A53-4747-AA24-39485C2A14A4}"/>
    <cellStyle name="Note 2 3 5 8" xfId="29855" xr:uid="{75C75DF1-8BD2-4A2E-A9BA-7908E854D76F}"/>
    <cellStyle name="Note 2 3 5 9" xfId="25708" xr:uid="{3CA5E6CD-497A-48FE-A971-FA661E8836CE}"/>
    <cellStyle name="Note 2 4" xfId="20439" xr:uid="{00000000-0005-0000-0000-0000C8500000}"/>
    <cellStyle name="Note 2 4 2" xfId="20440" xr:uid="{00000000-0005-0000-0000-0000C9500000}"/>
    <cellStyle name="Note 2 4 2 2" xfId="20441" xr:uid="{00000000-0005-0000-0000-0000CA500000}"/>
    <cellStyle name="Note 2 4 2 2 10" xfId="21867" xr:uid="{8B55E88C-0FAB-4676-986A-FEA9F518BEBA}"/>
    <cellStyle name="Note 2 4 2 2 2" xfId="21173" xr:uid="{00000000-0005-0000-0000-0000CB500000}"/>
    <cellStyle name="Note 2 4 2 2 2 2" xfId="32535" xr:uid="{FC5F340D-0763-41AD-9DAA-685D3E7C0CD0}"/>
    <cellStyle name="Note 2 4 2 2 2 2 2" xfId="28383" xr:uid="{F4000510-112B-4934-9371-650F30DEEC1F}"/>
    <cellStyle name="Note 2 4 2 2 2 2 3" xfId="24240" xr:uid="{78DFF7B2-CD3A-42E5-9CF6-4BEBC8C02B30}"/>
    <cellStyle name="Note 2 4 2 2 2 3" xfId="33265" xr:uid="{894E46C0-51C2-43C1-9FA9-C5788433D97B}"/>
    <cellStyle name="Note 2 4 2 2 2 3 2" xfId="29111" xr:uid="{47C4369D-1C68-4CA9-AF54-D237CA214A55}"/>
    <cellStyle name="Note 2 4 2 2 2 3 3" xfId="24967" xr:uid="{EE9E90C7-5AD5-416D-85F6-0CC0E3AE7309}"/>
    <cellStyle name="Note 2 4 2 2 2 4" xfId="33972" xr:uid="{49891F89-967C-49C5-98EC-49D13A1011DE}"/>
    <cellStyle name="Note 2 4 2 2 2 4 2" xfId="35571" xr:uid="{043E7E8A-7B8F-445F-8382-49FFE976F3CB}"/>
    <cellStyle name="Note 2 4 2 2 2 4 3" xfId="36571" xr:uid="{19218C79-17FC-44FE-A10D-956C375EE4E8}"/>
    <cellStyle name="Note 2 4 2 2 2 5" xfId="34579" xr:uid="{80E01918-4773-4BC7-986D-52945B2A6C83}"/>
    <cellStyle name="Note 2 4 2 2 2 5 2" xfId="29499" xr:uid="{3EF45739-7E41-4958-BF36-4D77B92F942B}"/>
    <cellStyle name="Note 2 4 2 2 2 5 3" xfId="25354" xr:uid="{426A2A49-0B05-483F-91CB-74EED4D3A0F0}"/>
    <cellStyle name="Note 2 4 2 2 2 6" xfId="35015" xr:uid="{516255D5-B98F-405F-BB09-B662C6C76664}"/>
    <cellStyle name="Note 2 4 2 2 2 6 2" xfId="30104" xr:uid="{8CEEAE5D-25F1-4A05-8997-125D7E3FEE3D}"/>
    <cellStyle name="Note 2 4 2 2 2 6 3" xfId="25958" xr:uid="{E33A452D-2E57-4A7D-98CA-29E523BE1872}"/>
    <cellStyle name="Note 2 4 2 2 2 7" xfId="30574" xr:uid="{2821D6EE-A6B3-4326-A730-BFF12FBCFC51}"/>
    <cellStyle name="Note 2 4 2 2 2 8" xfId="26426" xr:uid="{3E8FCDDC-8829-40E4-8D88-D42E5F524582}"/>
    <cellStyle name="Note 2 4 2 2 2 9" xfId="22286" xr:uid="{7F8E68F0-0F37-4910-B243-0F64F6C2E84E}"/>
    <cellStyle name="Note 2 4 2 2 3" xfId="31924" xr:uid="{FED842C5-DF8F-4FB5-B2A4-B1601875E38D}"/>
    <cellStyle name="Note 2 4 2 2 3 2" xfId="27772" xr:uid="{4239A66D-47E3-44D2-9A29-65640C50054F}"/>
    <cellStyle name="Note 2 4 2 2 3 3" xfId="23629" xr:uid="{94B1978D-567C-4E01-9808-3F0CC22D80C5}"/>
    <cellStyle name="Note 2 4 2 2 4" xfId="30874" xr:uid="{53A1C002-7F61-49B7-B95E-C5DAF45DE028}"/>
    <cellStyle name="Note 2 4 2 2 4 2" xfId="26722" xr:uid="{34A4A5EA-6A3C-4EA0-90BB-046A14A58A42}"/>
    <cellStyle name="Note 2 4 2 2 4 3" xfId="22579" xr:uid="{B9C65C9F-C095-42A7-9D05-A69E09B8BD4B}"/>
    <cellStyle name="Note 2 4 2 2 5" xfId="32192" xr:uid="{63C1F757-9BD4-42C4-B583-6FD4E53190DE}"/>
    <cellStyle name="Note 2 4 2 2 5 2" xfId="28040" xr:uid="{4154FEBB-C499-425E-9CCA-88CAC1C6CBF5}"/>
    <cellStyle name="Note 2 4 2 2 5 3" xfId="23897" xr:uid="{20A2F561-A602-4348-BDC0-65303E8AF046}"/>
    <cellStyle name="Note 2 4 2 2 6" xfId="31848" xr:uid="{93E1EC67-3D8F-42FC-8238-92A0D4C16F8E}"/>
    <cellStyle name="Note 2 4 2 2 6 2" xfId="27696" xr:uid="{1CCF5619-BFEE-4163-88CD-A2F65A0D5A8A}"/>
    <cellStyle name="Note 2 4 2 2 6 3" xfId="23553" xr:uid="{D20E8DE4-DE6F-4BB3-9884-01C9BF04D4E2}"/>
    <cellStyle name="Note 2 4 2 2 7" xfId="32905" xr:uid="{B690019D-04E8-4B54-B4DF-96485E31FD45}"/>
    <cellStyle name="Note 2 4 2 2 7 2" xfId="28752" xr:uid="{23F9109B-84E9-4C61-89A1-B529D60A03C5}"/>
    <cellStyle name="Note 2 4 2 2 7 3" xfId="24609" xr:uid="{5AFCF1F4-55C5-47CC-8230-A44F1059A174}"/>
    <cellStyle name="Note 2 4 2 2 8" xfId="29858" xr:uid="{5A0CDA44-D8B2-4AE5-AA2A-0F48C86C5790}"/>
    <cellStyle name="Note 2 4 2 2 9" xfId="25711" xr:uid="{E41F012A-AA7F-4778-B603-1EB9C3D95120}"/>
    <cellStyle name="Note 2 4 3" xfId="20442" xr:uid="{00000000-0005-0000-0000-0000CC500000}"/>
    <cellStyle name="Note 2 4 3 2" xfId="20443" xr:uid="{00000000-0005-0000-0000-0000CD500000}"/>
    <cellStyle name="Note 2 4 3 2 10" xfId="21868" xr:uid="{85F28BC1-C184-4178-9FC9-65B6C9CD5622}"/>
    <cellStyle name="Note 2 4 3 2 2" xfId="21172" xr:uid="{00000000-0005-0000-0000-0000CE500000}"/>
    <cellStyle name="Note 2 4 3 2 2 2" xfId="32534" xr:uid="{DC820D67-C146-4256-BBD3-C09A537CD965}"/>
    <cellStyle name="Note 2 4 3 2 2 2 2" xfId="28382" xr:uid="{714144C1-0B37-4E92-BFC0-A347E364F889}"/>
    <cellStyle name="Note 2 4 3 2 2 2 3" xfId="24239" xr:uid="{6E724E3C-EFC1-4032-ACD3-E1F2D533E140}"/>
    <cellStyle name="Note 2 4 3 2 2 3" xfId="33264" xr:uid="{16A72BD7-8C50-4D51-A6A7-5957016C179F}"/>
    <cellStyle name="Note 2 4 3 2 2 3 2" xfId="29110" xr:uid="{1EAE42E6-83A0-42BA-B322-66073AC631E1}"/>
    <cellStyle name="Note 2 4 3 2 2 3 3" xfId="24966" xr:uid="{D9DF4FA2-0CB9-4B9B-A7AB-0BC44963E474}"/>
    <cellStyle name="Note 2 4 3 2 2 4" xfId="33971" xr:uid="{CA2584CA-A705-4BC4-ACD2-ADD26B4FBBD3}"/>
    <cellStyle name="Note 2 4 3 2 2 4 2" xfId="35654" xr:uid="{A2C5F5B8-25A3-44FB-B777-3BD0F34E945B}"/>
    <cellStyle name="Note 2 4 3 2 2 4 3" xfId="36487" xr:uid="{3D768502-7854-484A-B0FE-F7DDB05D3264}"/>
    <cellStyle name="Note 2 4 3 2 2 5" xfId="34578" xr:uid="{C5BA25B2-0453-4965-A01E-E8863853502A}"/>
    <cellStyle name="Note 2 4 3 2 2 5 2" xfId="29498" xr:uid="{20A9340D-E51E-49B2-8996-7F35BC24F067}"/>
    <cellStyle name="Note 2 4 3 2 2 5 3" xfId="25353" xr:uid="{D8E26D6C-CA1A-4383-A56A-E5B4D8A0E94D}"/>
    <cellStyle name="Note 2 4 3 2 2 6" xfId="35014" xr:uid="{8D93B1DA-A902-4DD4-AEA8-EB3A1FA0C91F}"/>
    <cellStyle name="Note 2 4 3 2 2 6 2" xfId="30103" xr:uid="{AEFD6E4E-0203-4FF6-A075-FEDE8BB279B7}"/>
    <cellStyle name="Note 2 4 3 2 2 6 3" xfId="25957" xr:uid="{212239CF-1C1B-4C26-8573-35F55DA46896}"/>
    <cellStyle name="Note 2 4 3 2 2 7" xfId="30573" xr:uid="{CD2A51AF-1671-4F59-987E-CF907D9E9A53}"/>
    <cellStyle name="Note 2 4 3 2 2 8" xfId="26425" xr:uid="{513A4B74-23A4-482D-B989-B224D185C296}"/>
    <cellStyle name="Note 2 4 3 2 2 9" xfId="22285" xr:uid="{F1EAA362-843A-4DB2-8EBB-8883198B45BB}"/>
    <cellStyle name="Note 2 4 3 2 3" xfId="31925" xr:uid="{05A03A6D-8A5B-4241-B9AC-BB77F66BFBA1}"/>
    <cellStyle name="Note 2 4 3 2 3 2" xfId="27773" xr:uid="{A6E4F8DF-A580-4E43-878B-EF66F01DE650}"/>
    <cellStyle name="Note 2 4 3 2 3 3" xfId="23630" xr:uid="{F8A21FC1-99E7-4A9E-81D9-4C2FF2AE522A}"/>
    <cellStyle name="Note 2 4 3 2 4" xfId="30872" xr:uid="{25FEFD54-237B-469F-A541-749864AFA4BE}"/>
    <cellStyle name="Note 2 4 3 2 4 2" xfId="26720" xr:uid="{4432BA58-D5DF-4691-8BD6-84B6F49FD8D7}"/>
    <cellStyle name="Note 2 4 3 2 4 3" xfId="22577" xr:uid="{E048594B-F6F9-497F-8A9A-9B6349BECC7D}"/>
    <cellStyle name="Note 2 4 3 2 5" xfId="32193" xr:uid="{24041FE5-4D27-492C-B530-130C969BC22F}"/>
    <cellStyle name="Note 2 4 3 2 5 2" xfId="28041" xr:uid="{6DFEBE0F-26EA-40F3-84A0-1C6FB4C6789F}"/>
    <cellStyle name="Note 2 4 3 2 5 3" xfId="23898" xr:uid="{4E4DE5E7-A30C-49FE-B69D-B612C42A528B}"/>
    <cellStyle name="Note 2 4 3 2 6" xfId="31849" xr:uid="{D4DED936-D7EC-4673-9009-900FBE07A6DA}"/>
    <cellStyle name="Note 2 4 3 2 6 2" xfId="27697" xr:uid="{C3E285F9-AF96-421F-9CE3-7951A8208357}"/>
    <cellStyle name="Note 2 4 3 2 6 3" xfId="23554" xr:uid="{702EC3BC-8803-4100-BFF8-A9AA85BF8591}"/>
    <cellStyle name="Note 2 4 3 2 7" xfId="32906" xr:uid="{01B8E26E-E368-4DA4-8159-FEE813D8B864}"/>
    <cellStyle name="Note 2 4 3 2 7 2" xfId="28753" xr:uid="{7C678777-6095-4F59-9E9C-D11D50C4CC88}"/>
    <cellStyle name="Note 2 4 3 2 7 3" xfId="24610" xr:uid="{98341D52-6B8F-4FDF-887A-795E3361F882}"/>
    <cellStyle name="Note 2 4 3 2 8" xfId="29860" xr:uid="{B4E438F4-A8BD-4F67-8B91-5103E321D503}"/>
    <cellStyle name="Note 2 4 3 2 9" xfId="25713" xr:uid="{3AAE815C-F821-4CFF-AA97-140C1DE4BF76}"/>
    <cellStyle name="Note 2 4 4" xfId="20444" xr:uid="{00000000-0005-0000-0000-0000CF500000}"/>
    <cellStyle name="Note 2 4 4 2" xfId="20445" xr:uid="{00000000-0005-0000-0000-0000D0500000}"/>
    <cellStyle name="Note 2 4 4 2 10" xfId="21869" xr:uid="{BA8FA5EA-FA9C-4E8C-B8E3-E5018E66A766}"/>
    <cellStyle name="Note 2 4 4 2 2" xfId="21171" xr:uid="{00000000-0005-0000-0000-0000D1500000}"/>
    <cellStyle name="Note 2 4 4 2 2 2" xfId="32533" xr:uid="{616649CD-6D56-45CD-9680-4ED36E3A79CE}"/>
    <cellStyle name="Note 2 4 4 2 2 2 2" xfId="28381" xr:uid="{7A68F427-8162-4F4B-8E63-3A5FE5E9C4BE}"/>
    <cellStyle name="Note 2 4 4 2 2 2 3" xfId="24238" xr:uid="{2955098D-1233-469A-8EE7-E440644E3F85}"/>
    <cellStyle name="Note 2 4 4 2 2 3" xfId="33263" xr:uid="{74642FD2-F2FA-4DF9-A63E-E18706AC4149}"/>
    <cellStyle name="Note 2 4 4 2 2 3 2" xfId="29109" xr:uid="{1BE0EC1F-5D46-4C1F-AA55-7A06BCE2C557}"/>
    <cellStyle name="Note 2 4 4 2 2 3 3" xfId="24965" xr:uid="{1F132CFB-8247-45AB-91F1-08471DD541F7}"/>
    <cellStyle name="Note 2 4 4 2 2 4" xfId="33970" xr:uid="{090C2520-EECC-477B-B588-00B1A8A75168}"/>
    <cellStyle name="Note 2 4 4 2 2 4 2" xfId="35487" xr:uid="{9405C4BD-1DA4-4E29-8648-06388C6CEB47}"/>
    <cellStyle name="Note 2 4 4 2 2 4 3" xfId="36822" xr:uid="{B3E46B10-6C55-4CD7-BF67-B4C792849917}"/>
    <cellStyle name="Note 2 4 4 2 2 5" xfId="34577" xr:uid="{F60A4C8E-8C87-4BE0-9949-2593C6D753ED}"/>
    <cellStyle name="Note 2 4 4 2 2 5 2" xfId="29497" xr:uid="{207AF066-0188-4B1F-8C84-BC4D0EE7346B}"/>
    <cellStyle name="Note 2 4 4 2 2 5 3" xfId="25352" xr:uid="{B2B6B7D6-1D51-4C53-BC44-FE26435A2656}"/>
    <cellStyle name="Note 2 4 4 2 2 6" xfId="35013" xr:uid="{84DCD29C-345A-4D37-9C41-9566C8193C8D}"/>
    <cellStyle name="Note 2 4 4 2 2 6 2" xfId="30102" xr:uid="{4471FE49-D3EC-4806-874F-E3D12BC33ED4}"/>
    <cellStyle name="Note 2 4 4 2 2 6 3" xfId="25956" xr:uid="{3C6BB6FF-F2AF-4F1A-9DAE-0DF9784B5626}"/>
    <cellStyle name="Note 2 4 4 2 2 7" xfId="30572" xr:uid="{028CF359-8432-475C-84F3-C4B46917823B}"/>
    <cellStyle name="Note 2 4 4 2 2 8" xfId="26424" xr:uid="{20C36372-30AF-4867-820E-9F23C187EEFE}"/>
    <cellStyle name="Note 2 4 4 2 2 9" xfId="22284" xr:uid="{A16486C4-22B8-489C-A75C-7E102A766960}"/>
    <cellStyle name="Note 2 4 4 2 3" xfId="31926" xr:uid="{9998F43D-6597-4434-82CC-AE2ED3F1D051}"/>
    <cellStyle name="Note 2 4 4 2 3 2" xfId="27774" xr:uid="{50F024E3-E2D9-40C8-BB7A-98804B564FE9}"/>
    <cellStyle name="Note 2 4 4 2 3 3" xfId="23631" xr:uid="{610AFC36-290F-4001-8509-8BB2D87EA2B9}"/>
    <cellStyle name="Note 2 4 4 2 4" xfId="30870" xr:uid="{94EE30FF-8950-4841-8CC4-21F5DA23D413}"/>
    <cellStyle name="Note 2 4 4 2 4 2" xfId="26718" xr:uid="{EF116535-C1DC-43FB-8F46-DE23F1DF72C7}"/>
    <cellStyle name="Note 2 4 4 2 4 3" xfId="22575" xr:uid="{1D83E837-9A02-43D8-ABA5-9DC0DD4828E1}"/>
    <cellStyle name="Note 2 4 4 2 5" xfId="32194" xr:uid="{72245EDE-C93A-4B94-9214-3B9161302F91}"/>
    <cellStyle name="Note 2 4 4 2 5 2" xfId="28042" xr:uid="{590F8CB2-6387-429B-AAD0-D3E5CCC96CF3}"/>
    <cellStyle name="Note 2 4 4 2 5 3" xfId="23899" xr:uid="{6F88CDBA-FA47-425F-8EF3-1FF2263C4E60}"/>
    <cellStyle name="Note 2 4 4 2 6" xfId="31850" xr:uid="{118BD62B-FC56-4BFD-B3E5-224CD6F488F1}"/>
    <cellStyle name="Note 2 4 4 2 6 2" xfId="27698" xr:uid="{7AF773AD-44D1-439A-8C6C-187A54A30296}"/>
    <cellStyle name="Note 2 4 4 2 6 3" xfId="23555" xr:uid="{23C658E2-B298-4ABA-8D0C-D5B4F9B6B4E9}"/>
    <cellStyle name="Note 2 4 4 2 7" xfId="32907" xr:uid="{5C0E5C58-8D90-4A83-81CC-097A7A033588}"/>
    <cellStyle name="Note 2 4 4 2 7 2" xfId="28754" xr:uid="{BC228530-6EC7-4917-BE35-E9C4AD037063}"/>
    <cellStyle name="Note 2 4 4 2 7 3" xfId="24611" xr:uid="{E61957E3-45E8-4C8F-8FEB-2ACC5E646A2C}"/>
    <cellStyle name="Note 2 4 4 2 8" xfId="29862" xr:uid="{C73152D7-C6BC-4254-970F-28F5B78BC350}"/>
    <cellStyle name="Note 2 4 4 2 9" xfId="25715" xr:uid="{CB573769-39BD-43D0-B24E-EC1FC4D933D2}"/>
    <cellStyle name="Note 2 4 5" xfId="20446" xr:uid="{00000000-0005-0000-0000-0000D2500000}"/>
    <cellStyle name="Note 2 4 6" xfId="20447" xr:uid="{00000000-0005-0000-0000-0000D3500000}"/>
    <cellStyle name="Note 2 4 7" xfId="20448" xr:uid="{00000000-0005-0000-0000-0000D4500000}"/>
    <cellStyle name="Note 2 4 7 10" xfId="21870" xr:uid="{EE6AA009-C1FF-490C-B828-9DC6483631A7}"/>
    <cellStyle name="Note 2 4 7 2" xfId="21170" xr:uid="{00000000-0005-0000-0000-0000D5500000}"/>
    <cellStyle name="Note 2 4 7 2 2" xfId="32532" xr:uid="{2C7D2F62-AEDA-42AF-B8CB-28C99C9A5164}"/>
    <cellStyle name="Note 2 4 7 2 2 2" xfId="28380" xr:uid="{4DAB1E6E-ABC3-475B-966E-62ECDE7B6561}"/>
    <cellStyle name="Note 2 4 7 2 2 3" xfId="24237" xr:uid="{99AD2343-8140-4B77-97F5-3620E7E3F617}"/>
    <cellStyle name="Note 2 4 7 2 3" xfId="33262" xr:uid="{6B5E71B6-1934-43D8-B095-1BD8E89EC154}"/>
    <cellStyle name="Note 2 4 7 2 3 2" xfId="29108" xr:uid="{F65C6E3C-98E1-4987-8678-BD4F1800FAA7}"/>
    <cellStyle name="Note 2 4 7 2 3 3" xfId="24964" xr:uid="{3A41EF54-D86A-42BD-BBB0-25328717752F}"/>
    <cellStyle name="Note 2 4 7 2 4" xfId="33969" xr:uid="{02CA6EC7-24ED-41D8-8341-046FBA101D1C}"/>
    <cellStyle name="Note 2 4 7 2 4 2" xfId="35403" xr:uid="{8A7EF6E1-C9D8-4361-87FE-31B492A43D2F}"/>
    <cellStyle name="Note 2 4 7 2 4 3" xfId="36529" xr:uid="{6984AF48-5C59-485E-80D4-6CCA6CBFA30E}"/>
    <cellStyle name="Note 2 4 7 2 5" xfId="34576" xr:uid="{9CCBFF7C-9170-4C94-9F4D-54FA7E1F95B2}"/>
    <cellStyle name="Note 2 4 7 2 5 2" xfId="29496" xr:uid="{EB4F17F6-906A-48BD-85B1-81A649C89D4C}"/>
    <cellStyle name="Note 2 4 7 2 5 3" xfId="25351" xr:uid="{667B95E2-7567-45C7-9577-9864DD97F065}"/>
    <cellStyle name="Note 2 4 7 2 6" xfId="35012" xr:uid="{5D1EA6FC-5FF5-4AED-8CBF-AC41DDA6551C}"/>
    <cellStyle name="Note 2 4 7 2 6 2" xfId="30101" xr:uid="{0F47A171-9457-43FF-8B2B-0CC402B1E928}"/>
    <cellStyle name="Note 2 4 7 2 6 3" xfId="25955" xr:uid="{D35AC35A-F74C-4E91-A094-4F9E8A73BED5}"/>
    <cellStyle name="Note 2 4 7 2 7" xfId="30571" xr:uid="{2C61A913-0C14-4449-8204-8DADC09A252C}"/>
    <cellStyle name="Note 2 4 7 2 8" xfId="26423" xr:uid="{6706CA6E-AE3A-4757-ADC4-CED03D6BC3B2}"/>
    <cellStyle name="Note 2 4 7 2 9" xfId="22283" xr:uid="{5A4B74C3-F97B-4057-B047-A661FCB8924C}"/>
    <cellStyle name="Note 2 4 7 3" xfId="31928" xr:uid="{239B1486-BAC7-41CC-B27F-8963D9C26B6C}"/>
    <cellStyle name="Note 2 4 7 3 2" xfId="27776" xr:uid="{0D342BB3-B46C-414A-BE2E-517DD79BA71E}"/>
    <cellStyle name="Note 2 4 7 3 3" xfId="23633" xr:uid="{7A117312-81F9-4A15-9CC5-35B3431945E6}"/>
    <cellStyle name="Note 2 4 7 4" xfId="30867" xr:uid="{B0E32BB1-B2F1-430B-913B-F532670357AE}"/>
    <cellStyle name="Note 2 4 7 4 2" xfId="26715" xr:uid="{5D420F1B-279B-45BE-A6AA-966B39883180}"/>
    <cellStyle name="Note 2 4 7 4 3" xfId="22572" xr:uid="{008E7F35-BC04-4166-AC5E-8100EAFBC483}"/>
    <cellStyle name="Note 2 4 7 5" xfId="32197" xr:uid="{331BCFDD-CAA3-4042-9BA7-893BD3807D16}"/>
    <cellStyle name="Note 2 4 7 5 2" xfId="28045" xr:uid="{43EA985F-4C4D-41D6-8C07-F0F88C02A04A}"/>
    <cellStyle name="Note 2 4 7 5 3" xfId="23902" xr:uid="{6AE35A1E-DA0F-464D-8941-662284A7AA67}"/>
    <cellStyle name="Note 2 4 7 6" xfId="31851" xr:uid="{4973B684-10A5-47CF-A671-59FE871E3288}"/>
    <cellStyle name="Note 2 4 7 6 2" xfId="27699" xr:uid="{140548F5-5954-490D-AC31-F16B6DB36FFB}"/>
    <cellStyle name="Note 2 4 7 6 3" xfId="23556" xr:uid="{150DABBD-DF7E-4E59-98B0-B81A3100178B}"/>
    <cellStyle name="Note 2 4 7 7" xfId="32908" xr:uid="{3BAAAD0B-4E18-4EC2-B6A8-F5927C8DCA47}"/>
    <cellStyle name="Note 2 4 7 7 2" xfId="28755" xr:uid="{6856ECD9-0AA7-4773-9A03-B09875D32014}"/>
    <cellStyle name="Note 2 4 7 7 3" xfId="24612" xr:uid="{905D162F-6C51-448B-B28B-7C985A775999}"/>
    <cellStyle name="Note 2 4 7 8" xfId="29865" xr:uid="{5B5C6629-E733-4D80-AF07-9BD6B69E3886}"/>
    <cellStyle name="Note 2 4 7 9" xfId="25718" xr:uid="{96D0C999-7456-4A8D-BC3C-3CC7373B0A47}"/>
    <cellStyle name="Note 2 5" xfId="20449" xr:uid="{00000000-0005-0000-0000-0000D6500000}"/>
    <cellStyle name="Note 2 5 2" xfId="20450" xr:uid="{00000000-0005-0000-0000-0000D7500000}"/>
    <cellStyle name="Note 2 5 2 2" xfId="20451" xr:uid="{00000000-0005-0000-0000-0000D8500000}"/>
    <cellStyle name="Note 2 5 2 2 10" xfId="21871" xr:uid="{D95CDF43-5871-4EE1-9C76-7B0D7FE8042E}"/>
    <cellStyle name="Note 2 5 2 2 2" xfId="21169" xr:uid="{00000000-0005-0000-0000-0000D9500000}"/>
    <cellStyle name="Note 2 5 2 2 2 2" xfId="32531" xr:uid="{13D5E368-5DF3-4477-AECD-D40941E1D8EB}"/>
    <cellStyle name="Note 2 5 2 2 2 2 2" xfId="28379" xr:uid="{115F9B5D-7FBE-48E4-8F09-AD702CB219B8}"/>
    <cellStyle name="Note 2 5 2 2 2 2 3" xfId="24236" xr:uid="{5C477498-4408-48D6-91F4-A87B6486D361}"/>
    <cellStyle name="Note 2 5 2 2 2 3" xfId="33261" xr:uid="{56E024BA-2ED8-48CE-8AB8-6C5FD6841E96}"/>
    <cellStyle name="Note 2 5 2 2 2 3 2" xfId="29107" xr:uid="{521B295B-038D-44DE-84A3-CEFFAFDED4CE}"/>
    <cellStyle name="Note 2 5 2 2 2 3 3" xfId="24963" xr:uid="{D33C7766-E710-4B5E-8F3A-C4D36B808A3E}"/>
    <cellStyle name="Note 2 5 2 2 2 4" xfId="33968" xr:uid="{9EEC36AB-D633-497B-AE9A-0F24E88B8044}"/>
    <cellStyle name="Note 2 5 2 2 2 4 2" xfId="35738" xr:uid="{1F9F8BF4-0850-44EC-AF80-75B8CC231355}"/>
    <cellStyle name="Note 2 5 2 2 2 4 3" xfId="36449" xr:uid="{693847A4-2F7F-42FE-86A0-1122935A5035}"/>
    <cellStyle name="Note 2 5 2 2 2 5" xfId="34575" xr:uid="{BABC83FB-A79E-41BE-83E8-AFAF8AB5372F}"/>
    <cellStyle name="Note 2 5 2 2 2 5 2" xfId="29495" xr:uid="{E52FC1D7-93D9-4CA2-A27B-E17ACE57DA66}"/>
    <cellStyle name="Note 2 5 2 2 2 5 3" xfId="25350" xr:uid="{90A1E442-636C-4AF9-B762-0D36C0DA3DDC}"/>
    <cellStyle name="Note 2 5 2 2 2 6" xfId="35011" xr:uid="{F042F5AF-E134-472B-8780-66E5FA8C128C}"/>
    <cellStyle name="Note 2 5 2 2 2 6 2" xfId="30100" xr:uid="{6F958BD4-383D-40BC-8B8E-E0EDC14EE6FB}"/>
    <cellStyle name="Note 2 5 2 2 2 6 3" xfId="25954" xr:uid="{3D717523-20FD-44BA-BFF6-0F1A9B0A352B}"/>
    <cellStyle name="Note 2 5 2 2 2 7" xfId="30570" xr:uid="{FC69DA11-76FF-42D3-A76E-7F9F13E5ECB6}"/>
    <cellStyle name="Note 2 5 2 2 2 8" xfId="26422" xr:uid="{C10AF170-752F-431B-BA46-F340AA1B64D3}"/>
    <cellStyle name="Note 2 5 2 2 2 9" xfId="22282" xr:uid="{685D4F90-C29A-49F4-A39E-5E31E9CA160A}"/>
    <cellStyle name="Note 2 5 2 2 3" xfId="31931" xr:uid="{FC4988D2-9887-47B6-9F08-8138D8520BE9}"/>
    <cellStyle name="Note 2 5 2 2 3 2" xfId="27779" xr:uid="{FE4D120B-898E-4DD6-801C-D4D9858DFDBE}"/>
    <cellStyle name="Note 2 5 2 2 3 3" xfId="23636" xr:uid="{F2659DE5-F580-4FD4-9FF0-002BEB07FAD5}"/>
    <cellStyle name="Note 2 5 2 2 4" xfId="30864" xr:uid="{DF04D958-A7FD-47B4-B4AC-24C980ACFC19}"/>
    <cellStyle name="Note 2 5 2 2 4 2" xfId="26712" xr:uid="{26EEE02B-DBE5-440D-B205-E0A3B56E72CE}"/>
    <cellStyle name="Note 2 5 2 2 4 3" xfId="22569" xr:uid="{6A09143C-8B60-48DB-8161-798BC0B351CC}"/>
    <cellStyle name="Note 2 5 2 2 5" xfId="32198" xr:uid="{7452C687-07FD-456B-B6DD-A2BBAEF1AE27}"/>
    <cellStyle name="Note 2 5 2 2 5 2" xfId="28046" xr:uid="{E64BDDE2-F1A9-42F8-B40C-070141EEB1F6}"/>
    <cellStyle name="Note 2 5 2 2 5 3" xfId="23903" xr:uid="{C22EB38E-A91C-484E-89EF-E71C83A1F289}"/>
    <cellStyle name="Note 2 5 2 2 6" xfId="31852" xr:uid="{D0CC33EA-8131-4A4C-835A-C3FA81F34A2B}"/>
    <cellStyle name="Note 2 5 2 2 6 2" xfId="27700" xr:uid="{E19BFE62-8A0F-4E58-8D9B-BA6B2557E543}"/>
    <cellStyle name="Note 2 5 2 2 6 3" xfId="23557" xr:uid="{C681C16E-FBA0-4A6A-9AC9-253F27247AB4}"/>
    <cellStyle name="Note 2 5 2 2 7" xfId="32909" xr:uid="{5CFD53BF-D53F-40CB-B027-C8C5A2AE2E21}"/>
    <cellStyle name="Note 2 5 2 2 7 2" xfId="28756" xr:uid="{AF6D76DC-8952-4134-B40E-D1AFB25DC3F7}"/>
    <cellStyle name="Note 2 5 2 2 7 3" xfId="24613" xr:uid="{2BAA3F2F-812F-44DB-B7FA-A53B503060AB}"/>
    <cellStyle name="Note 2 5 2 2 8" xfId="29868" xr:uid="{3309EC90-CB7F-4FF0-975D-3E82C83EE4A1}"/>
    <cellStyle name="Note 2 5 2 2 9" xfId="25721" xr:uid="{2340A19B-E281-449F-B448-B917CB9C802F}"/>
    <cellStyle name="Note 2 5 3" xfId="20452" xr:uid="{00000000-0005-0000-0000-0000DA500000}"/>
    <cellStyle name="Note 2 5 3 2" xfId="20453" xr:uid="{00000000-0005-0000-0000-0000DB500000}"/>
    <cellStyle name="Note 2 5 3 2 10" xfId="21872" xr:uid="{0E734894-9E94-4951-A9EF-7DB946191DF4}"/>
    <cellStyle name="Note 2 5 3 2 2" xfId="21168" xr:uid="{00000000-0005-0000-0000-0000DC500000}"/>
    <cellStyle name="Note 2 5 3 2 2 2" xfId="32530" xr:uid="{75695872-17CA-461C-B88A-3A9CDDB293BC}"/>
    <cellStyle name="Note 2 5 3 2 2 2 2" xfId="28378" xr:uid="{E87636BB-4AC8-47E5-8E7E-8FBEDA87DD71}"/>
    <cellStyle name="Note 2 5 3 2 2 2 3" xfId="24235" xr:uid="{A3C557A0-BFED-48A6-92A5-F57FD1997BC2}"/>
    <cellStyle name="Note 2 5 3 2 2 3" xfId="33260" xr:uid="{D4EB4F16-FB5A-4926-9F44-9F45B1BA6822}"/>
    <cellStyle name="Note 2 5 3 2 2 3 2" xfId="29106" xr:uid="{5AE777EA-6E1A-4225-A58D-1CDB9AA3FF82}"/>
    <cellStyle name="Note 2 5 3 2 2 3 3" xfId="24962" xr:uid="{BC5603E5-49EE-4971-8EE4-CE9E1F8AF646}"/>
    <cellStyle name="Note 2 5 3 2 2 4" xfId="33967" xr:uid="{14237C72-DE51-4927-A9BA-277C1537E7C6}"/>
    <cellStyle name="Note 2 5 3 2 2 4 2" xfId="35445" xr:uid="{E0886142-521B-4C1B-A783-8E1F9F3B987D}"/>
    <cellStyle name="Note 2 5 3 2 2 4 3" xfId="36864" xr:uid="{DFA71A45-A0C6-446B-8C6A-5890AC87F284}"/>
    <cellStyle name="Note 2 5 3 2 2 5" xfId="34574" xr:uid="{29B9AC11-AC16-421B-A324-FD8592F7AAC2}"/>
    <cellStyle name="Note 2 5 3 2 2 5 2" xfId="29494" xr:uid="{8AEEA63E-3E23-4020-ADCE-908B2EA2C071}"/>
    <cellStyle name="Note 2 5 3 2 2 5 3" xfId="25349" xr:uid="{1162C771-D97C-45F5-884D-3A77154729A4}"/>
    <cellStyle name="Note 2 5 3 2 2 6" xfId="35010" xr:uid="{DF347419-B772-4777-B89C-2D4B5A54CC97}"/>
    <cellStyle name="Note 2 5 3 2 2 6 2" xfId="30099" xr:uid="{05C31CF3-72E0-425E-A4D9-A2EC91F487A3}"/>
    <cellStyle name="Note 2 5 3 2 2 6 3" xfId="25953" xr:uid="{96B97600-0A69-4ECE-A19E-29B3C89CEFCF}"/>
    <cellStyle name="Note 2 5 3 2 2 7" xfId="30569" xr:uid="{5C746E49-F7DA-4018-B329-4FEE57D543A2}"/>
    <cellStyle name="Note 2 5 3 2 2 8" xfId="26421" xr:uid="{78EDAF1A-F8E4-4E8D-88D4-A7E77EEFB9B4}"/>
    <cellStyle name="Note 2 5 3 2 2 9" xfId="22281" xr:uid="{B487735A-09FF-4AA0-92EA-5B20D15FF96F}"/>
    <cellStyle name="Note 2 5 3 2 3" xfId="31932" xr:uid="{3B61E3DB-F815-4DE2-B9EC-9B8D1AE7FE12}"/>
    <cellStyle name="Note 2 5 3 2 3 2" xfId="27780" xr:uid="{DE1C6BA7-FB7A-4B06-BC02-0A8C323FEFF9}"/>
    <cellStyle name="Note 2 5 3 2 3 3" xfId="23637" xr:uid="{C18D66C8-137F-453F-8CBC-2C78D9C141F1}"/>
    <cellStyle name="Note 2 5 3 2 4" xfId="30862" xr:uid="{126E6998-D339-494D-9B3A-BC3F7480AAD5}"/>
    <cellStyle name="Note 2 5 3 2 4 2" xfId="26710" xr:uid="{52A24B05-6913-4478-9E8C-75CB9FCF142A}"/>
    <cellStyle name="Note 2 5 3 2 4 3" xfId="22567" xr:uid="{6D1ABC55-0F9A-46D4-9E97-763C51556549}"/>
    <cellStyle name="Note 2 5 3 2 5" xfId="32199" xr:uid="{4F27690A-233B-4421-B355-1E8357DEACFA}"/>
    <cellStyle name="Note 2 5 3 2 5 2" xfId="28047" xr:uid="{2864E190-CE27-4AB4-BA99-317C0C8816BA}"/>
    <cellStyle name="Note 2 5 3 2 5 3" xfId="23904" xr:uid="{DDCCDB73-BA1F-4EE6-B75F-8C2978E43B40}"/>
    <cellStyle name="Note 2 5 3 2 6" xfId="31853" xr:uid="{C0FEF699-F427-4215-A7F0-0B55236EBEB0}"/>
    <cellStyle name="Note 2 5 3 2 6 2" xfId="27701" xr:uid="{1EB62169-98B1-40DC-A909-9CDE9B4EBE53}"/>
    <cellStyle name="Note 2 5 3 2 6 3" xfId="23558" xr:uid="{E401E9AC-27F9-4E5C-8A13-03BBB47F7809}"/>
    <cellStyle name="Note 2 5 3 2 7" xfId="32910" xr:uid="{7BB42BB8-7F95-47B8-AEC7-4415EBC2D247}"/>
    <cellStyle name="Note 2 5 3 2 7 2" xfId="28757" xr:uid="{CBA811D2-9B30-4B72-A3DA-0111D18F5AC6}"/>
    <cellStyle name="Note 2 5 3 2 7 3" xfId="24614" xr:uid="{8DF1AEBB-CED4-4DC8-9D32-8923FE9D25B3}"/>
    <cellStyle name="Note 2 5 3 2 8" xfId="29870" xr:uid="{30E95D8B-8ADC-4E9A-92E7-8AAF034F42AD}"/>
    <cellStyle name="Note 2 5 3 2 9" xfId="25723" xr:uid="{F95D8805-C006-4604-963F-92CB3A0511A9}"/>
    <cellStyle name="Note 2 5 4" xfId="20454" xr:uid="{00000000-0005-0000-0000-0000DD500000}"/>
    <cellStyle name="Note 2 5 4 2" xfId="20455" xr:uid="{00000000-0005-0000-0000-0000DE500000}"/>
    <cellStyle name="Note 2 5 4 2 10" xfId="21873" xr:uid="{18531DE4-CCF8-4A9F-8C6D-D1C0EB264D59}"/>
    <cellStyle name="Note 2 5 4 2 2" xfId="21167" xr:uid="{00000000-0005-0000-0000-0000DF500000}"/>
    <cellStyle name="Note 2 5 4 2 2 2" xfId="32529" xr:uid="{392C5D01-86EF-46A8-B14E-8587A663116C}"/>
    <cellStyle name="Note 2 5 4 2 2 2 2" xfId="28377" xr:uid="{6D748FBB-D3CC-42F8-87F5-ED5B2AE1E813}"/>
    <cellStyle name="Note 2 5 4 2 2 2 3" xfId="24234" xr:uid="{062B1505-1788-4986-A909-71E6F9CE7300}"/>
    <cellStyle name="Note 2 5 4 2 2 3" xfId="33259" xr:uid="{01D55AD7-71C8-42D3-A1B3-84C979F80E1D}"/>
    <cellStyle name="Note 2 5 4 2 2 3 2" xfId="29105" xr:uid="{ECACAB2E-BBFB-45CB-8DFF-E24CFFFC65A4}"/>
    <cellStyle name="Note 2 5 4 2 2 3 3" xfId="24961" xr:uid="{231E0350-C38F-4539-B213-1FED79925D30}"/>
    <cellStyle name="Note 2 5 4 2 2 4" xfId="33966" xr:uid="{54B299A9-A9EA-4385-A648-51F4A4ACB593}"/>
    <cellStyle name="Note 2 5 4 2 2 4 2" xfId="35365" xr:uid="{77976BE7-2A60-4A80-A26A-5FF0BF84BDFB}"/>
    <cellStyle name="Note 2 5 4 2 2 4 3" xfId="25214" xr:uid="{B02DA764-5E4B-47D2-A9D7-88F1A6FA654F}"/>
    <cellStyle name="Note 2 5 4 2 2 5" xfId="34573" xr:uid="{2CAF3144-E93A-4EA5-972F-3403A3F9C842}"/>
    <cellStyle name="Note 2 5 4 2 2 5 2" xfId="29493" xr:uid="{BF8D4B5E-2FBA-4502-8D10-C82A5F1033C9}"/>
    <cellStyle name="Note 2 5 4 2 2 5 3" xfId="25348" xr:uid="{EF55AE5F-3243-4363-8412-5FFF14A51204}"/>
    <cellStyle name="Note 2 5 4 2 2 6" xfId="35009" xr:uid="{0426E7E8-6152-47CE-AE07-19C9AE2A28EC}"/>
    <cellStyle name="Note 2 5 4 2 2 6 2" xfId="30098" xr:uid="{CE80D9B9-836F-4142-9E0B-553445B9EE1D}"/>
    <cellStyle name="Note 2 5 4 2 2 6 3" xfId="25952" xr:uid="{19B3830D-4A61-4BA7-9061-D93985CAC17D}"/>
    <cellStyle name="Note 2 5 4 2 2 7" xfId="30568" xr:uid="{32A83013-A3D6-4E2D-8E86-C14A957849A1}"/>
    <cellStyle name="Note 2 5 4 2 2 8" xfId="26420" xr:uid="{CDD72FAE-EA17-4D79-86B0-8A093780FEED}"/>
    <cellStyle name="Note 2 5 4 2 2 9" xfId="22280" xr:uid="{9F99F540-F062-47C7-A5A4-5A0E6E7EAB6E}"/>
    <cellStyle name="Note 2 5 4 2 3" xfId="31934" xr:uid="{18FAEA58-6052-4C30-A618-D39DF36B630D}"/>
    <cellStyle name="Note 2 5 4 2 3 2" xfId="27782" xr:uid="{7EFD1B39-407A-4076-A66F-A51FDBEC6F68}"/>
    <cellStyle name="Note 2 5 4 2 3 3" xfId="23639" xr:uid="{D88095F7-A6F0-4458-852A-401C12A4018D}"/>
    <cellStyle name="Note 2 5 4 2 4" xfId="30860" xr:uid="{2BF38CDC-3C57-4CCF-8F92-6DA53DC51677}"/>
    <cellStyle name="Note 2 5 4 2 4 2" xfId="30813" xr:uid="{2E5078CB-5A4B-4B8D-AAC7-2EEE6BD16661}"/>
    <cellStyle name="Note 2 5 4 2 4 3" xfId="22565" xr:uid="{EDD0207C-021F-4817-94E2-CF22E50DF5F6}"/>
    <cellStyle name="Note 2 5 4 2 5" xfId="32200" xr:uid="{EAC9A061-CE2B-4C02-9512-62FD1BBEE570}"/>
    <cellStyle name="Note 2 5 4 2 5 2" xfId="28048" xr:uid="{CE1ABBF7-2E52-44B0-B561-AA55FF3F9584}"/>
    <cellStyle name="Note 2 5 4 2 5 3" xfId="23905" xr:uid="{17E19712-E5E5-48AB-AAE6-77F3076517DB}"/>
    <cellStyle name="Note 2 5 4 2 6" xfId="31854" xr:uid="{A45B6D55-250E-4701-A8CB-28AFB8355DF2}"/>
    <cellStyle name="Note 2 5 4 2 6 2" xfId="27702" xr:uid="{8109B580-8A28-44F2-B42A-2B541FB6E945}"/>
    <cellStyle name="Note 2 5 4 2 6 3" xfId="23559" xr:uid="{1841311D-2E5D-4BDF-A222-8223B842824E}"/>
    <cellStyle name="Note 2 5 4 2 7" xfId="32911" xr:uid="{A1B5872E-9BA5-4049-895F-B6617B877391}"/>
    <cellStyle name="Note 2 5 4 2 7 2" xfId="28758" xr:uid="{DCFDAE8E-4334-4344-8CE0-DF64C82194BF}"/>
    <cellStyle name="Note 2 5 4 2 7 3" xfId="24615" xr:uid="{188F711A-9AAF-44BE-81C4-70DFE9F2E141}"/>
    <cellStyle name="Note 2 5 4 2 8" xfId="29872" xr:uid="{F10F8743-2825-4F6D-AB55-E06A376FDD48}"/>
    <cellStyle name="Note 2 5 4 2 9" xfId="25725" xr:uid="{77080283-6674-4B23-AD60-D6E094BFC168}"/>
    <cellStyle name="Note 2 5 5" xfId="20456" xr:uid="{00000000-0005-0000-0000-0000E0500000}"/>
    <cellStyle name="Note 2 5 6" xfId="20457" xr:uid="{00000000-0005-0000-0000-0000E1500000}"/>
    <cellStyle name="Note 2 5 7" xfId="20458" xr:uid="{00000000-0005-0000-0000-0000E2500000}"/>
    <cellStyle name="Note 2 5 7 10" xfId="21874" xr:uid="{B33FBACD-8831-4CC3-8C5B-11EBF912FCCD}"/>
    <cellStyle name="Note 2 5 7 2" xfId="21166" xr:uid="{00000000-0005-0000-0000-0000E3500000}"/>
    <cellStyle name="Note 2 5 7 2 2" xfId="32528" xr:uid="{A029CC02-DAC2-4107-AAFD-84D5AC9D93DB}"/>
    <cellStyle name="Note 2 5 7 2 2 2" xfId="28376" xr:uid="{97E6CA92-0AE3-4096-BDDB-FE5496063F7F}"/>
    <cellStyle name="Note 2 5 7 2 2 3" xfId="24233" xr:uid="{4EA65C2B-012A-4D3C-B617-0D105BD30544}"/>
    <cellStyle name="Note 2 5 7 2 3" xfId="33258" xr:uid="{080F0565-79F2-4981-A883-81A7E036E03E}"/>
    <cellStyle name="Note 2 5 7 2 3 2" xfId="29104" xr:uid="{E28EA9A3-6755-4098-92F1-C3D7BA8778F4}"/>
    <cellStyle name="Note 2 5 7 2 3 3" xfId="24960" xr:uid="{6A423F3A-D178-4E0B-A242-4A490CC8C117}"/>
    <cellStyle name="Note 2 5 7 2 4" xfId="33965" xr:uid="{5138BEC7-8DD2-4A2D-8F5C-0C93294A2412}"/>
    <cellStyle name="Note 2 5 7 2 4 2" xfId="35780" xr:uid="{F01180AF-378A-43C7-B2D3-94657193BB25}"/>
    <cellStyle name="Note 2 5 7 2 4 3" xfId="25213" xr:uid="{DA407547-C95E-4302-89F9-13015638BE59}"/>
    <cellStyle name="Note 2 5 7 2 5" xfId="34572" xr:uid="{9ED38CC8-224B-4D1F-9281-57D6B78E8FEE}"/>
    <cellStyle name="Note 2 5 7 2 5 2" xfId="29492" xr:uid="{D204F56E-12AC-496A-8770-1F4F39EE56C6}"/>
    <cellStyle name="Note 2 5 7 2 5 3" xfId="25347" xr:uid="{BFF6D770-C890-4D51-98FA-F07C2A7A867C}"/>
    <cellStyle name="Note 2 5 7 2 6" xfId="35008" xr:uid="{B9D17D3D-858D-48DD-8343-FA9918C6DA1A}"/>
    <cellStyle name="Note 2 5 7 2 6 2" xfId="30097" xr:uid="{6758B529-EA55-4EE4-BB8A-028EB7A55723}"/>
    <cellStyle name="Note 2 5 7 2 6 3" xfId="25951" xr:uid="{60287FB8-D6DF-4D53-A5C5-B8800598E9A0}"/>
    <cellStyle name="Note 2 5 7 2 7" xfId="30567" xr:uid="{55D1C8C1-2C5B-449E-8D2A-DB35CA0C68B8}"/>
    <cellStyle name="Note 2 5 7 2 8" xfId="26419" xr:uid="{07E85DD1-20F3-4600-8C3E-9336B8BD88BB}"/>
    <cellStyle name="Note 2 5 7 2 9" xfId="22279" xr:uid="{B7A69082-F478-4397-ABFF-FDD139E6550C}"/>
    <cellStyle name="Note 2 5 7 3" xfId="31936" xr:uid="{205EADB6-3328-4DB8-93A6-0C92CA58A9FA}"/>
    <cellStyle name="Note 2 5 7 3 2" xfId="27784" xr:uid="{DAF6C3B9-3017-4CEA-A4E3-8FCAD63D84E8}"/>
    <cellStyle name="Note 2 5 7 3 3" xfId="23641" xr:uid="{14816271-D2D6-46A3-B800-8AABD6D429F5}"/>
    <cellStyle name="Note 2 5 7 4" xfId="30857" xr:uid="{EC43D507-ECEA-454E-BBAC-6A848DEF22CD}"/>
    <cellStyle name="Note 2 5 7 4 2" xfId="26707" xr:uid="{038AA951-6084-4AC8-9CA7-7B91546B80F4}"/>
    <cellStyle name="Note 2 5 7 4 3" xfId="22564" xr:uid="{15DC7C37-B7B7-40C6-A617-CADDE6D1FDE4}"/>
    <cellStyle name="Note 2 5 7 5" xfId="32201" xr:uid="{B067DA0D-E68B-495D-9D51-360F3C87E228}"/>
    <cellStyle name="Note 2 5 7 5 2" xfId="28049" xr:uid="{8B4D7E00-BC6A-4B0F-8393-8FCEBFBA0210}"/>
    <cellStyle name="Note 2 5 7 5 3" xfId="23906" xr:uid="{86DE3A80-2ED7-4F79-B988-3B8CD3B61462}"/>
    <cellStyle name="Note 2 5 7 6" xfId="31855" xr:uid="{B68894FC-0952-4E73-80B0-C9B4633D051D}"/>
    <cellStyle name="Note 2 5 7 6 2" xfId="27703" xr:uid="{0359631E-5D85-4B89-B57A-AE6BA256FB60}"/>
    <cellStyle name="Note 2 5 7 6 3" xfId="23560" xr:uid="{51162946-A83F-4717-918E-D820B755D459}"/>
    <cellStyle name="Note 2 5 7 7" xfId="32912" xr:uid="{9DD3DFD5-23F8-4424-863F-D810D7D2ED82}"/>
    <cellStyle name="Note 2 5 7 7 2" xfId="28759" xr:uid="{4158A02B-82DC-4E5E-909E-DB77C5AD4F6B}"/>
    <cellStyle name="Note 2 5 7 7 3" xfId="24616" xr:uid="{DEE6DDB1-388A-45AB-A2A4-C666B0721639}"/>
    <cellStyle name="Note 2 5 7 8" xfId="29875" xr:uid="{27AAA61B-4C83-425C-999B-21E59A02E2AC}"/>
    <cellStyle name="Note 2 5 7 9" xfId="25728" xr:uid="{74E7F987-2A1F-45C8-883D-E28433103F74}"/>
    <cellStyle name="Note 2 6" xfId="20459" xr:uid="{00000000-0005-0000-0000-0000E4500000}"/>
    <cellStyle name="Note 2 6 2" xfId="20460" xr:uid="{00000000-0005-0000-0000-0000E5500000}"/>
    <cellStyle name="Note 2 6 2 2" xfId="20461" xr:uid="{00000000-0005-0000-0000-0000E6500000}"/>
    <cellStyle name="Note 2 6 2 2 10" xfId="21875" xr:uid="{F2E92DEF-4C30-4DDF-B7FE-296562C4E412}"/>
    <cellStyle name="Note 2 6 2 2 2" xfId="21165" xr:uid="{00000000-0005-0000-0000-0000E7500000}"/>
    <cellStyle name="Note 2 6 2 2 2 2" xfId="32527" xr:uid="{323060F8-5D37-4102-8106-1F143F723C7C}"/>
    <cellStyle name="Note 2 6 2 2 2 2 2" xfId="28375" xr:uid="{ECC15EE5-16A8-4A92-83C3-DB613C5D45D9}"/>
    <cellStyle name="Note 2 6 2 2 2 2 3" xfId="24232" xr:uid="{80362864-314E-4CA4-91C1-70CEA4980ECD}"/>
    <cellStyle name="Note 2 6 2 2 2 3" xfId="33257" xr:uid="{40F2ED89-6958-46F5-B65A-BF0C9E458B93}"/>
    <cellStyle name="Note 2 6 2 2 2 3 2" xfId="29103" xr:uid="{9EBE6843-B497-4C29-8D6E-C0E7F7E17A43}"/>
    <cellStyle name="Note 2 6 2 2 2 3 3" xfId="24959" xr:uid="{E6DA4525-859B-4F40-80AB-4FFEFF82F714}"/>
    <cellStyle name="Note 2 6 2 2 2 4" xfId="33964" xr:uid="{6748A22E-54B0-4B79-948E-E3E005392269}"/>
    <cellStyle name="Note 2 6 2 2 2 4 2" xfId="29357" xr:uid="{74F04DD0-ED72-4811-9982-736F6FE95515}"/>
    <cellStyle name="Note 2 6 2 2 2 4 3" xfId="36403" xr:uid="{242F5767-BA85-4FE6-A1FC-F1EC092B4DA1}"/>
    <cellStyle name="Note 2 6 2 2 2 5" xfId="34571" xr:uid="{069B107E-716C-4AC9-8C4E-749D990FCF07}"/>
    <cellStyle name="Note 2 6 2 2 2 5 2" xfId="29491" xr:uid="{27E8FC85-445F-4A95-9021-E5D83C79E010}"/>
    <cellStyle name="Note 2 6 2 2 2 5 3" xfId="25346" xr:uid="{9B5189EF-4D69-4D94-A80F-62D98BD423C4}"/>
    <cellStyle name="Note 2 6 2 2 2 6" xfId="35007" xr:uid="{2014B750-B292-4FEB-AB18-ED2D1806BBEA}"/>
    <cellStyle name="Note 2 6 2 2 2 6 2" xfId="30096" xr:uid="{56BBFEA9-D464-43EB-825D-86BE5D0BA27D}"/>
    <cellStyle name="Note 2 6 2 2 2 6 3" xfId="25950" xr:uid="{F698CD3F-6C04-492F-B87C-845FA8EBF588}"/>
    <cellStyle name="Note 2 6 2 2 2 7" xfId="30566" xr:uid="{E20F54F7-6294-4287-82E5-9A643CEB38F7}"/>
    <cellStyle name="Note 2 6 2 2 2 8" xfId="26418" xr:uid="{C7914CB4-C25B-41F6-95FC-5C8C423F8326}"/>
    <cellStyle name="Note 2 6 2 2 2 9" xfId="22278" xr:uid="{7302BEC4-F609-43D4-8255-69C69186103E}"/>
    <cellStyle name="Note 2 6 2 2 3" xfId="31938" xr:uid="{20F5BA43-94F2-4A6B-B19F-BAA586BB36E3}"/>
    <cellStyle name="Note 2 6 2 2 3 2" xfId="27786" xr:uid="{A38BE2EB-BEDE-497F-9310-D499836826CC}"/>
    <cellStyle name="Note 2 6 2 2 3 3" xfId="23643" xr:uid="{FA404E89-A530-42BE-A1C2-503C5D0363C3}"/>
    <cellStyle name="Note 2 6 2 2 4" xfId="30854" xr:uid="{5DF75BA8-8DDD-4294-8205-EBABE4CBD3AD}"/>
    <cellStyle name="Note 2 6 2 2 4 2" xfId="26704" xr:uid="{A9EE8802-86E3-4EAC-95B6-748A4B8AABD0}"/>
    <cellStyle name="Note 2 6 2 2 4 3" xfId="22561" xr:uid="{97A76EAB-3531-4657-8F50-48A3CB064464}"/>
    <cellStyle name="Note 2 6 2 2 5" xfId="32202" xr:uid="{4B63F7DD-74C1-4D1D-BC6C-AAD99D65FA17}"/>
    <cellStyle name="Note 2 6 2 2 5 2" xfId="28050" xr:uid="{0F0E7D9D-2E43-43E8-8F77-7203E94E3704}"/>
    <cellStyle name="Note 2 6 2 2 5 3" xfId="23907" xr:uid="{B29BA85A-FDFB-4EFB-8F48-EA56E25A6343}"/>
    <cellStyle name="Note 2 6 2 2 6" xfId="31856" xr:uid="{25786F4F-2C5F-486B-91EE-5881ABE947FB}"/>
    <cellStyle name="Note 2 6 2 2 6 2" xfId="27704" xr:uid="{9AC5FE35-71BA-45BF-9D39-8A3F3ECD9749}"/>
    <cellStyle name="Note 2 6 2 2 6 3" xfId="23561" xr:uid="{CEC8E1EB-F8CD-4F16-BEA1-E393F5E56452}"/>
    <cellStyle name="Note 2 6 2 2 7" xfId="32913" xr:uid="{34FB2BB4-42EE-47CF-B695-9B74B1395A7A}"/>
    <cellStyle name="Note 2 6 2 2 7 2" xfId="28760" xr:uid="{83747856-6B97-42CE-8C36-B466F9C5A70A}"/>
    <cellStyle name="Note 2 6 2 2 7 3" xfId="24617" xr:uid="{04EECCD5-1D2E-4898-86F1-F94A170CADEC}"/>
    <cellStyle name="Note 2 6 2 2 8" xfId="29878" xr:uid="{6E006E61-C17E-480A-B959-7EFE43EF9C4D}"/>
    <cellStyle name="Note 2 6 2 2 9" xfId="25731" xr:uid="{350D6836-C670-400F-B07A-02747B941380}"/>
    <cellStyle name="Note 2 6 3" xfId="20462" xr:uid="{00000000-0005-0000-0000-0000E8500000}"/>
    <cellStyle name="Note 2 6 3 2" xfId="20463" xr:uid="{00000000-0005-0000-0000-0000E9500000}"/>
    <cellStyle name="Note 2 6 3 2 10" xfId="21876" xr:uid="{8BAB48E6-2D43-461D-98C5-F5978BDE81CC}"/>
    <cellStyle name="Note 2 6 3 2 2" xfId="21164" xr:uid="{00000000-0005-0000-0000-0000EA500000}"/>
    <cellStyle name="Note 2 6 3 2 2 2" xfId="32526" xr:uid="{C9E9184F-1D2A-4E97-904A-BDC38157C588}"/>
    <cellStyle name="Note 2 6 3 2 2 2 2" xfId="28374" xr:uid="{DE97EADE-4E12-47FA-A483-794C07E0C7A0}"/>
    <cellStyle name="Note 2 6 3 2 2 2 3" xfId="24231" xr:uid="{9D55D9B0-E6AD-48F2-9393-71581C7AF702}"/>
    <cellStyle name="Note 2 6 3 2 2 3" xfId="33256" xr:uid="{E92B2434-AB79-4B36-A510-AC4A825313B9}"/>
    <cellStyle name="Note 2 6 3 2 2 3 2" xfId="29102" xr:uid="{8AB17663-2571-4721-A374-443B6E8B95CD}"/>
    <cellStyle name="Note 2 6 3 2 2 3 3" xfId="24958" xr:uid="{9271144B-D675-4C83-B7EE-25E9033564DE}"/>
    <cellStyle name="Note 2 6 3 2 2 4" xfId="33963" xr:uid="{04523332-D449-4354-BEAD-0BEB7A99AFC9}"/>
    <cellStyle name="Note 2 6 3 2 2 4 2" xfId="29356" xr:uid="{984F25A4-437A-4674-967E-36A26471EE60}"/>
    <cellStyle name="Note 2 6 3 2 2 4 3" xfId="36922" xr:uid="{43AB24EF-29A5-441C-AC25-FC9FE8B7CFA4}"/>
    <cellStyle name="Note 2 6 3 2 2 5" xfId="34570" xr:uid="{40D4CC55-16A6-4B99-9768-76F96DA61FC8}"/>
    <cellStyle name="Note 2 6 3 2 2 5 2" xfId="29490" xr:uid="{3255026D-0BBA-4F20-99B8-78CC3E1B4B80}"/>
    <cellStyle name="Note 2 6 3 2 2 5 3" xfId="25345" xr:uid="{85C95959-C4D0-41B1-BEBA-D304E2836559}"/>
    <cellStyle name="Note 2 6 3 2 2 6" xfId="35006" xr:uid="{AA14D042-5453-40C9-9CE5-018C49DBCE6C}"/>
    <cellStyle name="Note 2 6 3 2 2 6 2" xfId="30095" xr:uid="{C24053AE-773D-4E91-8B1D-D5475F44D2A9}"/>
    <cellStyle name="Note 2 6 3 2 2 6 3" xfId="25949" xr:uid="{38DEEAC2-488C-4130-A8F0-01E5CB290A4B}"/>
    <cellStyle name="Note 2 6 3 2 2 7" xfId="30565" xr:uid="{73521466-6DB4-4757-B439-F57B19D71B43}"/>
    <cellStyle name="Note 2 6 3 2 2 8" xfId="26417" xr:uid="{677F97E0-9CEB-4607-862F-87E6D644E985}"/>
    <cellStyle name="Note 2 6 3 2 2 9" xfId="22277" xr:uid="{E86C1784-757D-403A-A592-ABDC0EFB952A}"/>
    <cellStyle name="Note 2 6 3 2 3" xfId="31940" xr:uid="{C0F85BF2-1CF8-4097-A210-ADF4FAC0AE82}"/>
    <cellStyle name="Note 2 6 3 2 3 2" xfId="27788" xr:uid="{D1AEC74C-5CD1-4552-99AA-505F4D79D121}"/>
    <cellStyle name="Note 2 6 3 2 3 3" xfId="23645" xr:uid="{370313D5-0DF0-4B51-8068-FD0D6FD7D49F}"/>
    <cellStyle name="Note 2 6 3 2 4" xfId="30852" xr:uid="{40A33C87-E31F-4948-8842-6B79B586CF84}"/>
    <cellStyle name="Note 2 6 3 2 4 2" xfId="26702" xr:uid="{47CC1C6B-E157-493D-A39A-6878A8CC55B1}"/>
    <cellStyle name="Note 2 6 3 2 4 3" xfId="22559" xr:uid="{76ECB838-628D-4A88-9987-11A12ADB7847}"/>
    <cellStyle name="Note 2 6 3 2 5" xfId="32203" xr:uid="{4D9DA5F1-9060-4836-9210-58D3EECA5611}"/>
    <cellStyle name="Note 2 6 3 2 5 2" xfId="28051" xr:uid="{E436D59A-9140-493F-9166-8D65F0058D74}"/>
    <cellStyle name="Note 2 6 3 2 5 3" xfId="23908" xr:uid="{27958A77-51E4-406F-BFFB-6E5F68FD9910}"/>
    <cellStyle name="Note 2 6 3 2 6" xfId="31857" xr:uid="{3EA9954C-3297-4030-9305-CF4EF8BD8F36}"/>
    <cellStyle name="Note 2 6 3 2 6 2" xfId="27705" xr:uid="{A3DC6627-168F-42AD-950C-6E15E1836BB8}"/>
    <cellStyle name="Note 2 6 3 2 6 3" xfId="23562" xr:uid="{5B9A92D1-EA1C-4752-A90D-79AB287D9E2C}"/>
    <cellStyle name="Note 2 6 3 2 7" xfId="32914" xr:uid="{F6F199D6-9600-4C87-A90D-50BCF3162E7E}"/>
    <cellStyle name="Note 2 6 3 2 7 2" xfId="28761" xr:uid="{A1F9E292-C6A7-490E-82A5-208A90775F04}"/>
    <cellStyle name="Note 2 6 3 2 7 3" xfId="24618" xr:uid="{EA1A3BBB-FBD6-4864-A099-A0EBF6481484}"/>
    <cellStyle name="Note 2 6 3 2 8" xfId="29880" xr:uid="{19F9D2E3-4563-40AE-A4FA-45F761B7E685}"/>
    <cellStyle name="Note 2 6 3 2 9" xfId="25733" xr:uid="{B4B03707-C8E6-4221-A88E-CD9C81554B5B}"/>
    <cellStyle name="Note 2 6 4" xfId="20464" xr:uid="{00000000-0005-0000-0000-0000EB500000}"/>
    <cellStyle name="Note 2 6 4 2" xfId="20465" xr:uid="{00000000-0005-0000-0000-0000EC500000}"/>
    <cellStyle name="Note 2 6 4 2 10" xfId="21877" xr:uid="{BF9C1956-E790-4456-A1BC-A6A8EB71512B}"/>
    <cellStyle name="Note 2 6 4 2 2" xfId="21163" xr:uid="{00000000-0005-0000-0000-0000ED500000}"/>
    <cellStyle name="Note 2 6 4 2 2 2" xfId="32525" xr:uid="{762EDE5D-9776-4741-89DE-0B5DD1493938}"/>
    <cellStyle name="Note 2 6 4 2 2 2 2" xfId="28373" xr:uid="{F349DCA0-C4E4-4AE3-9104-31E8DA7F8697}"/>
    <cellStyle name="Note 2 6 4 2 2 2 3" xfId="24230" xr:uid="{87386470-F01F-4AFA-A83D-EA8951E7F726}"/>
    <cellStyle name="Note 2 6 4 2 2 3" xfId="33255" xr:uid="{4915C375-D4DB-4BBF-961C-4838DACFB4B7}"/>
    <cellStyle name="Note 2 6 4 2 2 3 2" xfId="29101" xr:uid="{48BBBFE3-C427-421E-9CE6-8163BE399433}"/>
    <cellStyle name="Note 2 6 4 2 2 3 3" xfId="24957" xr:uid="{7B60995B-B15C-4328-8142-9499892E8E62}"/>
    <cellStyle name="Note 2 6 4 2 2 4" xfId="33962" xr:uid="{E012C2CA-0531-49BA-9D98-A890C1F3F87E}"/>
    <cellStyle name="Note 2 6 4 2 2 4 2" xfId="35319" xr:uid="{9E35562E-7AB2-468F-A888-F1EF565094C8}"/>
    <cellStyle name="Note 2 6 4 2 2 4 3" xfId="37020" xr:uid="{10D1B6A5-BE19-4474-893A-888B084C2EE6}"/>
    <cellStyle name="Note 2 6 4 2 2 5" xfId="34569" xr:uid="{29B0A4E5-4D5C-4F91-8CB5-4B9307A0C3C9}"/>
    <cellStyle name="Note 2 6 4 2 2 5 2" xfId="29489" xr:uid="{AD7EF2FD-D1C2-4BDF-91E5-C3C01561C092}"/>
    <cellStyle name="Note 2 6 4 2 2 5 3" xfId="25344" xr:uid="{6F6B0912-4225-4934-9CE0-C5407D2D6BE7}"/>
    <cellStyle name="Note 2 6 4 2 2 6" xfId="35005" xr:uid="{598B33D5-5EC3-46CA-BEBE-87C347E6103A}"/>
    <cellStyle name="Note 2 6 4 2 2 6 2" xfId="30094" xr:uid="{0FB1ED51-D741-4ED4-B2CA-33161FB31B23}"/>
    <cellStyle name="Note 2 6 4 2 2 6 3" xfId="25948" xr:uid="{091AF16F-2CE7-4B05-BF47-21AF605BD2F0}"/>
    <cellStyle name="Note 2 6 4 2 2 7" xfId="30564" xr:uid="{77B414EC-9758-4E71-BD9E-6A2F2361BA7F}"/>
    <cellStyle name="Note 2 6 4 2 2 8" xfId="26416" xr:uid="{DFC79AE3-9808-45F6-ACB7-B77B74E62FCD}"/>
    <cellStyle name="Note 2 6 4 2 2 9" xfId="22276" xr:uid="{13FACB2F-767A-4AB8-9E41-891C78420C2A}"/>
    <cellStyle name="Note 2 6 4 2 3" xfId="31941" xr:uid="{CB4BF476-BD8D-4849-8CCC-9592B64E9405}"/>
    <cellStyle name="Note 2 6 4 2 3 2" xfId="27789" xr:uid="{67EBFECD-61A5-4B7A-AD1E-22F15524D453}"/>
    <cellStyle name="Note 2 6 4 2 3 3" xfId="23646" xr:uid="{9D4D287B-2957-4A0D-8D74-01D66B054495}"/>
    <cellStyle name="Note 2 6 4 2 4" xfId="30850" xr:uid="{4DCA41B4-8DE8-4E36-B454-58B183D21D85}"/>
    <cellStyle name="Note 2 6 4 2 4 2" xfId="26700" xr:uid="{7E4EAB96-8FF9-4C4E-A72C-88AFB2F0B6C3}"/>
    <cellStyle name="Note 2 6 4 2 4 3" xfId="22557" xr:uid="{0B6A14A9-80AE-42E1-B36F-C7EA08BF5387}"/>
    <cellStyle name="Note 2 6 4 2 5" xfId="32204" xr:uid="{689BDF03-9CB8-47C8-9168-9465393F5D8D}"/>
    <cellStyle name="Note 2 6 4 2 5 2" xfId="28052" xr:uid="{EE074786-4F95-4C0E-8E3F-FDFE564AD552}"/>
    <cellStyle name="Note 2 6 4 2 5 3" xfId="23909" xr:uid="{BF375D44-C189-474C-AFBA-B76B8B8AB3ED}"/>
    <cellStyle name="Note 2 6 4 2 6" xfId="31858" xr:uid="{32F6F6BE-CA2C-4D54-8F90-542CCC33EC6D}"/>
    <cellStyle name="Note 2 6 4 2 6 2" xfId="27706" xr:uid="{8EB0A3A5-CFB0-4B31-8F7B-7CEDDCEE5045}"/>
    <cellStyle name="Note 2 6 4 2 6 3" xfId="23563" xr:uid="{9AE8AB78-D9C2-422A-9811-E8A1A09FAC67}"/>
    <cellStyle name="Note 2 6 4 2 7" xfId="32915" xr:uid="{D5687D1E-768A-4037-8816-A10B9F03ECB6}"/>
    <cellStyle name="Note 2 6 4 2 7 2" xfId="28762" xr:uid="{EE33C011-2117-4D9F-AED2-0EC44B741A1B}"/>
    <cellStyle name="Note 2 6 4 2 7 3" xfId="24619" xr:uid="{E6696716-5534-4E5F-B91F-273111A52F34}"/>
    <cellStyle name="Note 2 6 4 2 8" xfId="29882" xr:uid="{727CD17B-D2A3-4D35-9E9C-E51EEA2618E2}"/>
    <cellStyle name="Note 2 6 4 2 9" xfId="25735" xr:uid="{031667FA-7356-49DD-8E07-3FF4206A3026}"/>
    <cellStyle name="Note 2 6 5" xfId="20466" xr:uid="{00000000-0005-0000-0000-0000EE500000}"/>
    <cellStyle name="Note 2 6 6" xfId="20467" xr:uid="{00000000-0005-0000-0000-0000EF500000}"/>
    <cellStyle name="Note 2 6 7" xfId="20468" xr:uid="{00000000-0005-0000-0000-0000F0500000}"/>
    <cellStyle name="Note 2 6 7 10" xfId="21878" xr:uid="{DD51A28A-8A3C-4C73-9AA1-E10583CC5D4F}"/>
    <cellStyle name="Note 2 6 7 2" xfId="21162" xr:uid="{00000000-0005-0000-0000-0000F1500000}"/>
    <cellStyle name="Note 2 6 7 2 2" xfId="32524" xr:uid="{D0D3457F-7CB5-477D-AFAE-6E44A4064F89}"/>
    <cellStyle name="Note 2 6 7 2 2 2" xfId="28372" xr:uid="{0A9579ED-4B3B-4D10-B005-EA16028C287D}"/>
    <cellStyle name="Note 2 6 7 2 2 3" xfId="24229" xr:uid="{757A3AD1-7F6D-4159-81AB-1894C4E55A44}"/>
    <cellStyle name="Note 2 6 7 2 3" xfId="33254" xr:uid="{C97965C8-77CE-45C9-BED3-2DC8AE98DD6C}"/>
    <cellStyle name="Note 2 6 7 2 3 2" xfId="29100" xr:uid="{F2725738-DAE5-425A-8ECD-FAC0D02C61A8}"/>
    <cellStyle name="Note 2 6 7 2 3 3" xfId="24956" xr:uid="{B52A829F-4DFA-4E44-951D-952E4E4D50D3}"/>
    <cellStyle name="Note 2 6 7 2 4" xfId="33961" xr:uid="{086C8AF7-BF3E-4A73-9F18-36A83751472F}"/>
    <cellStyle name="Note 2 6 7 2 4 2" xfId="35838" xr:uid="{73A02330-5712-483A-8463-A27F3CA4E47B}"/>
    <cellStyle name="Note 2 6 7 2 4 3" xfId="37123" xr:uid="{FD95C268-96C5-4695-AC89-2F4F333A502D}"/>
    <cellStyle name="Note 2 6 7 2 5" xfId="34568" xr:uid="{BBBB6308-47E4-4CDB-B370-462430742D4C}"/>
    <cellStyle name="Note 2 6 7 2 5 2" xfId="29488" xr:uid="{274A079F-3C4D-499E-9180-0994EC1F70A9}"/>
    <cellStyle name="Note 2 6 7 2 5 3" xfId="25343" xr:uid="{AF70C642-D96B-42C6-A54E-9A7A3813117F}"/>
    <cellStyle name="Note 2 6 7 2 6" xfId="35004" xr:uid="{7C9EFA54-7D20-4209-8D71-7ABD2761FAC9}"/>
    <cellStyle name="Note 2 6 7 2 6 2" xfId="30093" xr:uid="{FF088AE8-6191-46BB-9EDC-069C827A6904}"/>
    <cellStyle name="Note 2 6 7 2 6 3" xfId="25947" xr:uid="{6C3BC953-6FB2-41D9-889E-EF1ACF2F9346}"/>
    <cellStyle name="Note 2 6 7 2 7" xfId="30563" xr:uid="{931DE60D-B52F-4017-A4CE-485CB2950CD1}"/>
    <cellStyle name="Note 2 6 7 2 8" xfId="26415" xr:uid="{77B16176-4047-4E7A-B08C-35FBF66395D9}"/>
    <cellStyle name="Note 2 6 7 2 9" xfId="22275" xr:uid="{030D2BA7-4317-4877-A443-F2CAEC0FEDFB}"/>
    <cellStyle name="Note 2 6 7 3" xfId="31942" xr:uid="{C91C7DE6-5DEF-4789-B569-51249814528A}"/>
    <cellStyle name="Note 2 6 7 3 2" xfId="27790" xr:uid="{2A17D8FA-6031-4642-94B0-23A3EDAAD1F9}"/>
    <cellStyle name="Note 2 6 7 3 3" xfId="23647" xr:uid="{5B4307D3-9946-49CF-820D-C25C74E80D7D}"/>
    <cellStyle name="Note 2 6 7 4" xfId="30848" xr:uid="{DEC7CC47-A4BB-4F3A-9906-534FCAA65FD8}"/>
    <cellStyle name="Note 2 6 7 4 2" xfId="26699" xr:uid="{D3A5A208-8D25-411B-B500-8A1E0E28C101}"/>
    <cellStyle name="Note 2 6 7 4 3" xfId="22555" xr:uid="{31FB7F61-EBDD-4874-8F7C-09376D927402}"/>
    <cellStyle name="Note 2 6 7 5" xfId="32205" xr:uid="{805F887E-6130-4DF9-A03B-2C420AE0ABBA}"/>
    <cellStyle name="Note 2 6 7 5 2" xfId="28053" xr:uid="{A305A58D-2480-4B00-85B5-4DBB02F7B12D}"/>
    <cellStyle name="Note 2 6 7 5 3" xfId="23910" xr:uid="{7CDC46DB-D616-4D9D-AE77-A214C6792822}"/>
    <cellStyle name="Note 2 6 7 6" xfId="31859" xr:uid="{72B4266D-8806-40B1-AE04-9441764F09B9}"/>
    <cellStyle name="Note 2 6 7 6 2" xfId="27707" xr:uid="{5C352BCA-7AAB-4F38-AC86-A513F30D0373}"/>
    <cellStyle name="Note 2 6 7 6 3" xfId="23564" xr:uid="{D1617A78-9867-4824-B88A-3FEC6FF02B60}"/>
    <cellStyle name="Note 2 6 7 7" xfId="32916" xr:uid="{50E8B1F7-9EC1-4894-9517-A7F2E2F3DFED}"/>
    <cellStyle name="Note 2 6 7 7 2" xfId="28763" xr:uid="{D0A78A19-D2C9-4BC1-A456-825B31A51ADF}"/>
    <cellStyle name="Note 2 6 7 7 3" xfId="24620" xr:uid="{98101C3A-1187-4CF9-A274-42664878104C}"/>
    <cellStyle name="Note 2 6 7 8" xfId="29885" xr:uid="{4CD3D35B-B2A2-4043-91DE-81DE8BE0AB9E}"/>
    <cellStyle name="Note 2 6 7 9" xfId="25738" xr:uid="{E43453AE-4461-4E3A-A344-FCAC2ACDDED4}"/>
    <cellStyle name="Note 2 7" xfId="20469" xr:uid="{00000000-0005-0000-0000-0000F2500000}"/>
    <cellStyle name="Note 2 7 2" xfId="20470" xr:uid="{00000000-0005-0000-0000-0000F3500000}"/>
    <cellStyle name="Note 2 7 2 2" xfId="20471" xr:uid="{00000000-0005-0000-0000-0000F4500000}"/>
    <cellStyle name="Note 2 7 2 2 10" xfId="21879" xr:uid="{6ACD7415-C2F1-485E-80FC-CF4D7FE7E4F9}"/>
    <cellStyle name="Note 2 7 2 2 2" xfId="21161" xr:uid="{00000000-0005-0000-0000-0000F5500000}"/>
    <cellStyle name="Note 2 7 2 2 2 2" xfId="32523" xr:uid="{3F08B341-29F8-4DA2-8EAD-C0109193200C}"/>
    <cellStyle name="Note 2 7 2 2 2 2 2" xfId="28371" xr:uid="{0D8E5091-A0F7-41A4-8A7D-710BBF47E28F}"/>
    <cellStyle name="Note 2 7 2 2 2 2 3" xfId="24228" xr:uid="{6B77DF47-9610-4350-9D7F-8F5C6DB4DC90}"/>
    <cellStyle name="Note 2 7 2 2 2 3" xfId="33253" xr:uid="{F481B8E8-283F-44E8-A44F-BB30C0A360EB}"/>
    <cellStyle name="Note 2 7 2 2 2 3 2" xfId="29099" xr:uid="{AF9FB876-7792-4B54-B748-CC62A57EF62A}"/>
    <cellStyle name="Note 2 7 2 2 2 3 3" xfId="24955" xr:uid="{F205C995-0356-4F94-B3BB-14D52CEB5AF3}"/>
    <cellStyle name="Note 2 7 2 2 2 4" xfId="33960" xr:uid="{89884284-67D7-4E85-8492-2B7F97770F93}"/>
    <cellStyle name="Note 2 7 2 2 2 4 2" xfId="35937" xr:uid="{AF76AA73-0714-46AC-8523-E7962F699141}"/>
    <cellStyle name="Note 2 7 2 2 2 4 3" xfId="37221" xr:uid="{080F2298-70A1-48DF-BD74-4DB2B1AF9B41}"/>
    <cellStyle name="Note 2 7 2 2 2 5" xfId="34567" xr:uid="{B8D227E7-5E73-47AC-9450-89A17BF7DAD2}"/>
    <cellStyle name="Note 2 7 2 2 2 5 2" xfId="29487" xr:uid="{0E2E6F2F-3680-4B5E-8455-4F38CCF49367}"/>
    <cellStyle name="Note 2 7 2 2 2 5 3" xfId="25342" xr:uid="{B6FFA10C-D1AA-43AD-9B25-33C425FDADFE}"/>
    <cellStyle name="Note 2 7 2 2 2 6" xfId="35003" xr:uid="{A120520C-6C34-43CC-B922-7A8DBF8178F9}"/>
    <cellStyle name="Note 2 7 2 2 2 6 2" xfId="30092" xr:uid="{CD2DDA2E-EB73-4240-963B-B96290AD1EF0}"/>
    <cellStyle name="Note 2 7 2 2 2 6 3" xfId="25946" xr:uid="{9CF58631-A25D-48FB-A2E0-655482BBC1C4}"/>
    <cellStyle name="Note 2 7 2 2 2 7" xfId="30562" xr:uid="{A2E34ECB-BB2F-49CE-9518-BE23CD8EF213}"/>
    <cellStyle name="Note 2 7 2 2 2 8" xfId="26414" xr:uid="{1BA9F4D2-BC69-437E-81A1-854A7C4DFAA9}"/>
    <cellStyle name="Note 2 7 2 2 2 9" xfId="22274" xr:uid="{487410C8-AE59-42B0-81B7-EFAD8574744C}"/>
    <cellStyle name="Note 2 7 2 2 3" xfId="31945" xr:uid="{E1B2903A-0A84-433C-9FC2-8934A62160C4}"/>
    <cellStyle name="Note 2 7 2 2 3 2" xfId="27793" xr:uid="{A03B7D3A-4500-4425-92E9-3C3838381342}"/>
    <cellStyle name="Note 2 7 2 2 3 3" xfId="23650" xr:uid="{6B87267C-BFA2-4667-9D6D-354ABAF47FD7}"/>
    <cellStyle name="Note 2 7 2 2 4" xfId="30846" xr:uid="{6F9FD4A9-1CCC-443D-87F8-930BBD42D0C2}"/>
    <cellStyle name="Note 2 7 2 2 4 2" xfId="26697" xr:uid="{DA429C45-7790-4FE2-BA10-476D7F40ABE3}"/>
    <cellStyle name="Note 2 7 2 2 4 3" xfId="22554" xr:uid="{13A31588-DE79-40BE-B593-DD6A2E8B2119}"/>
    <cellStyle name="Note 2 7 2 2 5" xfId="32206" xr:uid="{8F1EFDC7-AF84-47AE-8063-52AA1378650C}"/>
    <cellStyle name="Note 2 7 2 2 5 2" xfId="28054" xr:uid="{2F9676B9-776D-48B9-A32B-A8DB36419B7D}"/>
    <cellStyle name="Note 2 7 2 2 5 3" xfId="23911" xr:uid="{5E9121B2-D346-42B9-BFF6-19D94CF30EF2}"/>
    <cellStyle name="Note 2 7 2 2 6" xfId="31860" xr:uid="{C55BE4D0-BC7E-4D63-9060-0AF57AADD494}"/>
    <cellStyle name="Note 2 7 2 2 6 2" xfId="27708" xr:uid="{29D912D8-8623-47A5-A27E-AD2AF48CD0F5}"/>
    <cellStyle name="Note 2 7 2 2 6 3" xfId="23565" xr:uid="{EFF6E574-DA89-4903-95D7-10ACB139A993}"/>
    <cellStyle name="Note 2 7 2 2 7" xfId="32917" xr:uid="{9AAAC35C-E964-44D0-A0FC-2ABA02B83CB1}"/>
    <cellStyle name="Note 2 7 2 2 7 2" xfId="28764" xr:uid="{145F988A-D088-480C-BD22-04B924DD7A6A}"/>
    <cellStyle name="Note 2 7 2 2 7 3" xfId="24621" xr:uid="{64BD7760-528B-47FC-A656-BC12985BFFD6}"/>
    <cellStyle name="Note 2 7 2 2 8" xfId="29888" xr:uid="{0531035F-CD73-4BA0-8765-2CC82F8922F0}"/>
    <cellStyle name="Note 2 7 2 2 9" xfId="25741" xr:uid="{6CA6FD93-3EC9-4453-A8B3-508B8DA31B1E}"/>
    <cellStyle name="Note 2 7 3" xfId="20472" xr:uid="{00000000-0005-0000-0000-0000F6500000}"/>
    <cellStyle name="Note 2 7 3 2" xfId="20473" xr:uid="{00000000-0005-0000-0000-0000F7500000}"/>
    <cellStyle name="Note 2 7 3 2 10" xfId="21880" xr:uid="{8CBD4C87-6787-4A84-B296-DD98BA4028C1}"/>
    <cellStyle name="Note 2 7 3 2 2" xfId="21160" xr:uid="{00000000-0005-0000-0000-0000F8500000}"/>
    <cellStyle name="Note 2 7 3 2 2 2" xfId="32522" xr:uid="{231A2C72-067A-4240-AED0-A8146B04816C}"/>
    <cellStyle name="Note 2 7 3 2 2 2 2" xfId="28370" xr:uid="{627823E3-EC7C-43A1-8EA1-947329D7C7D3}"/>
    <cellStyle name="Note 2 7 3 2 2 2 3" xfId="24227" xr:uid="{AEFC9200-72CA-42C9-89DD-F95B24F29E64}"/>
    <cellStyle name="Note 2 7 3 2 2 3" xfId="33252" xr:uid="{17D69BF0-7DEA-4679-962B-AF2B2822CECE}"/>
    <cellStyle name="Note 2 7 3 2 2 3 2" xfId="29098" xr:uid="{21819DD7-EE86-42C8-AB43-4F852BA8E6FE}"/>
    <cellStyle name="Note 2 7 3 2 2 3 3" xfId="24954" xr:uid="{77A2127E-F11B-41C3-B325-6F8B100F6262}"/>
    <cellStyle name="Note 2 7 3 2 2 4" xfId="33959" xr:uid="{1F113F6C-62D3-477F-A88E-2B5832ABD5FA}"/>
    <cellStyle name="Note 2 7 3 2 2 4 2" xfId="36043" xr:uid="{E3ED135C-5FC6-4F49-B60C-78F694D1270B}"/>
    <cellStyle name="Note 2 7 3 2 2 4 3" xfId="37313" xr:uid="{47EFBA9A-9CF2-466C-8DD6-1114E615E743}"/>
    <cellStyle name="Note 2 7 3 2 2 5" xfId="34566" xr:uid="{90474BC1-4063-4D1C-B1A1-B92564152084}"/>
    <cellStyle name="Note 2 7 3 2 2 5 2" xfId="29486" xr:uid="{8066FD3F-3F92-4252-B7C7-C554C0E29711}"/>
    <cellStyle name="Note 2 7 3 2 2 5 3" xfId="25341" xr:uid="{388179D9-048A-4836-8377-10AFF545A9E3}"/>
    <cellStyle name="Note 2 7 3 2 2 6" xfId="35002" xr:uid="{5AFB3556-B622-4F82-B351-6D5D1221280E}"/>
    <cellStyle name="Note 2 7 3 2 2 6 2" xfId="30091" xr:uid="{07B780E7-9AAB-4EA4-852F-51F83942E3A1}"/>
    <cellStyle name="Note 2 7 3 2 2 6 3" xfId="25945" xr:uid="{78BDFA69-80E8-431C-962F-CE8242848FFC}"/>
    <cellStyle name="Note 2 7 3 2 2 7" xfId="30561" xr:uid="{35BE7938-64E5-44F7-BFE5-A0AEFA4B39FE}"/>
    <cellStyle name="Note 2 7 3 2 2 8" xfId="26413" xr:uid="{5EFCE58F-B107-4D2E-845C-90DC877FDECC}"/>
    <cellStyle name="Note 2 7 3 2 2 9" xfId="22273" xr:uid="{728106A9-2023-468F-89A9-1805BF6FE69D}"/>
    <cellStyle name="Note 2 7 3 2 3" xfId="31947" xr:uid="{3620D3C6-0E2E-472C-B06F-DB5BF297FB82}"/>
    <cellStyle name="Note 2 7 3 2 3 2" xfId="27795" xr:uid="{544469EB-FB7E-432E-A702-A2BB51C28DDE}"/>
    <cellStyle name="Note 2 7 3 2 3 3" xfId="23652" xr:uid="{76A352C0-452E-4607-B258-DA1300518905}"/>
    <cellStyle name="Note 2 7 3 2 4" xfId="30845" xr:uid="{3A9C894D-18C4-442A-A5AA-28F872C98BB3}"/>
    <cellStyle name="Note 2 7 3 2 4 2" xfId="26696" xr:uid="{A1E28388-08EE-40EC-AF8F-14CBE12CF27A}"/>
    <cellStyle name="Note 2 7 3 2 4 3" xfId="22553" xr:uid="{674BF1B0-9D2D-4C30-A6B6-BF6EA1A80C07}"/>
    <cellStyle name="Note 2 7 3 2 5" xfId="32207" xr:uid="{5479A64F-9E8F-497D-86FC-2CB8585D6964}"/>
    <cellStyle name="Note 2 7 3 2 5 2" xfId="28055" xr:uid="{C6A3F8C3-32AC-48C4-AD8B-1136E5CEA427}"/>
    <cellStyle name="Note 2 7 3 2 5 3" xfId="23912" xr:uid="{1604813B-648D-4F29-8D77-FFA7F9AA1E61}"/>
    <cellStyle name="Note 2 7 3 2 6" xfId="31861" xr:uid="{12B262EE-B9B1-41F1-A011-A289718D65B0}"/>
    <cellStyle name="Note 2 7 3 2 6 2" xfId="27709" xr:uid="{738EB29E-8ACF-48FE-ACD3-2307B421F6FD}"/>
    <cellStyle name="Note 2 7 3 2 6 3" xfId="23566" xr:uid="{367463C2-731E-440F-BAF1-AD17B17FB4C5}"/>
    <cellStyle name="Note 2 7 3 2 7" xfId="32918" xr:uid="{AB736ED4-81D8-4820-A22E-D21D3D078A1B}"/>
    <cellStyle name="Note 2 7 3 2 7 2" xfId="28765" xr:uid="{4498FB05-70E4-489B-8B29-2612D7EBFB63}"/>
    <cellStyle name="Note 2 7 3 2 7 3" xfId="24622" xr:uid="{B77105FD-EB74-4A51-A509-6C651C2657CF}"/>
    <cellStyle name="Note 2 7 3 2 8" xfId="29890" xr:uid="{64835B83-7595-49CC-A163-583AC768FBF9}"/>
    <cellStyle name="Note 2 7 3 2 9" xfId="25743" xr:uid="{22533082-D0F6-46D8-96D9-46D8F71FAB6A}"/>
    <cellStyle name="Note 2 7 4" xfId="20474" xr:uid="{00000000-0005-0000-0000-0000F9500000}"/>
    <cellStyle name="Note 2 7 4 2" xfId="20475" xr:uid="{00000000-0005-0000-0000-0000FA500000}"/>
    <cellStyle name="Note 2 7 4 2 10" xfId="21881" xr:uid="{41C09BEC-FCB4-4067-B571-7B1D1CFC8FAB}"/>
    <cellStyle name="Note 2 7 4 2 2" xfId="21159" xr:uid="{00000000-0005-0000-0000-0000FB500000}"/>
    <cellStyle name="Note 2 7 4 2 2 2" xfId="32521" xr:uid="{0DF1FD27-06AB-46C3-BB51-476507BBDB54}"/>
    <cellStyle name="Note 2 7 4 2 2 2 2" xfId="28369" xr:uid="{C697DEEB-AB04-4864-9835-602E05560540}"/>
    <cellStyle name="Note 2 7 4 2 2 2 3" xfId="24226" xr:uid="{13EAA2E6-7DD8-4668-9545-CCBFCFE2D818}"/>
    <cellStyle name="Note 2 7 4 2 2 3" xfId="33251" xr:uid="{00A54114-FEE1-4FD4-BDDB-0B93F45C39A7}"/>
    <cellStyle name="Note 2 7 4 2 2 3 2" xfId="29097" xr:uid="{0B7DA60D-9DD3-4CF0-9E82-FDD5776D9C59}"/>
    <cellStyle name="Note 2 7 4 2 2 3 3" xfId="24953" xr:uid="{D6037B10-113D-412F-8DBF-77A7D4246A81}"/>
    <cellStyle name="Note 2 7 4 2 2 4" xfId="33958" xr:uid="{EF618A4E-6A9A-4DD3-8173-704E3B5A0BFD}"/>
    <cellStyle name="Note 2 7 4 2 2 4 2" xfId="36141" xr:uid="{79E099F2-E032-4EEB-9C09-8CCD3A674280}"/>
    <cellStyle name="Note 2 7 4 2 2 4 3" xfId="36656" xr:uid="{64D95B7B-8E0B-4B35-A193-515ECABBD6AE}"/>
    <cellStyle name="Note 2 7 4 2 2 5" xfId="34565" xr:uid="{96641246-9708-4128-A125-A9E38087ED24}"/>
    <cellStyle name="Note 2 7 4 2 2 5 2" xfId="29485" xr:uid="{304F55FD-13AA-4AC7-B6E7-3883B7E3A5B0}"/>
    <cellStyle name="Note 2 7 4 2 2 5 3" xfId="25340" xr:uid="{49124955-6252-4F8A-9864-090B63E27DAB}"/>
    <cellStyle name="Note 2 7 4 2 2 6" xfId="35001" xr:uid="{095D9ECB-A540-4D34-9073-E5DCA8192846}"/>
    <cellStyle name="Note 2 7 4 2 2 6 2" xfId="30090" xr:uid="{6F1F0FDA-5BEF-4EC4-BAD7-FC9A43C58CED}"/>
    <cellStyle name="Note 2 7 4 2 2 6 3" xfId="25944" xr:uid="{274F5FE3-BD01-4DFD-A270-D91C61679962}"/>
    <cellStyle name="Note 2 7 4 2 2 7" xfId="30560" xr:uid="{C54B57D5-83FC-4401-90B7-55B19A816B1D}"/>
    <cellStyle name="Note 2 7 4 2 2 8" xfId="26412" xr:uid="{BC14653D-68A7-4F61-903E-C9C17968EA96}"/>
    <cellStyle name="Note 2 7 4 2 2 9" xfId="22272" xr:uid="{F656C374-2E02-4CFD-ACB8-7FAD56338720}"/>
    <cellStyle name="Note 2 7 4 2 3" xfId="31949" xr:uid="{565B935F-B936-43DE-BCF7-4990465184F9}"/>
    <cellStyle name="Note 2 7 4 2 3 2" xfId="27797" xr:uid="{9E8B2FDE-7E3F-4439-AB71-B345691DA784}"/>
    <cellStyle name="Note 2 7 4 2 3 3" xfId="23654" xr:uid="{A492CA10-1338-4CE6-B7FE-DF86516C500A}"/>
    <cellStyle name="Note 2 7 4 2 4" xfId="30844" xr:uid="{76070E37-8938-41B9-8DC4-5E152652803D}"/>
    <cellStyle name="Note 2 7 4 2 4 2" xfId="26695" xr:uid="{0026561E-0745-4967-B746-D849F7646235}"/>
    <cellStyle name="Note 2 7 4 2 4 3" xfId="22552" xr:uid="{96DA7C1D-BE23-46DB-9E54-FAF10C3B17CE}"/>
    <cellStyle name="Note 2 7 4 2 5" xfId="32208" xr:uid="{C044E81B-2048-48FA-B2CF-4A68F7EF0114}"/>
    <cellStyle name="Note 2 7 4 2 5 2" xfId="28056" xr:uid="{42412632-D3A6-455D-9951-8ACFBCB3C33D}"/>
    <cellStyle name="Note 2 7 4 2 5 3" xfId="23913" xr:uid="{EC6B07EF-BFD2-4A33-A15D-CCE1E9F20C6F}"/>
    <cellStyle name="Note 2 7 4 2 6" xfId="31862" xr:uid="{DB431217-45FF-4F73-ACBB-AE8B7ED2B219}"/>
    <cellStyle name="Note 2 7 4 2 6 2" xfId="27710" xr:uid="{10B471FC-4D6D-45F1-83CE-BDCCE3A4F301}"/>
    <cellStyle name="Note 2 7 4 2 6 3" xfId="23567" xr:uid="{56F5239B-D918-47C6-A093-561636832E0F}"/>
    <cellStyle name="Note 2 7 4 2 7" xfId="32919" xr:uid="{1D4A768E-5CB8-4CAB-A367-948C54522907}"/>
    <cellStyle name="Note 2 7 4 2 7 2" xfId="28766" xr:uid="{4F85E913-2B6C-4B4E-AD25-FD7B6583765F}"/>
    <cellStyle name="Note 2 7 4 2 7 3" xfId="24623" xr:uid="{5833037C-4B99-4C15-861F-FC6C91E20CB4}"/>
    <cellStyle name="Note 2 7 4 2 8" xfId="29892" xr:uid="{11153573-F055-4509-8281-9D925951D2D8}"/>
    <cellStyle name="Note 2 7 4 2 9" xfId="25745" xr:uid="{C604D56E-1D1C-4E22-9046-C4C5951452C5}"/>
    <cellStyle name="Note 2 7 5" xfId="20476" xr:uid="{00000000-0005-0000-0000-0000FC500000}"/>
    <cellStyle name="Note 2 7 6" xfId="20477" xr:uid="{00000000-0005-0000-0000-0000FD500000}"/>
    <cellStyle name="Note 2 7 7" xfId="20478" xr:uid="{00000000-0005-0000-0000-0000FE500000}"/>
    <cellStyle name="Note 2 7 7 10" xfId="21882" xr:uid="{15FF9FD2-4B54-4C68-9F27-BA11008A6993}"/>
    <cellStyle name="Note 2 7 7 2" xfId="21158" xr:uid="{00000000-0005-0000-0000-0000FF500000}"/>
    <cellStyle name="Note 2 7 7 2 2" xfId="32520" xr:uid="{B2954765-0ED5-4806-9905-D0E31702DCE2}"/>
    <cellStyle name="Note 2 7 7 2 2 2" xfId="28368" xr:uid="{F8419FB2-F38C-414D-AA63-7C54680891C3}"/>
    <cellStyle name="Note 2 7 7 2 2 3" xfId="24225" xr:uid="{F8BF1811-BFC4-47CB-9538-2FDD4FC06AE4}"/>
    <cellStyle name="Note 2 7 7 2 3" xfId="33250" xr:uid="{0542FAC3-93E3-4A02-989F-C458776521C2}"/>
    <cellStyle name="Note 2 7 7 2 3 2" xfId="29096" xr:uid="{55BB0250-F543-4F4B-860B-72CEB65209AB}"/>
    <cellStyle name="Note 2 7 7 2 3 3" xfId="24952" xr:uid="{DD5E9B2F-715A-4E40-95F1-9F87F83E7BAE}"/>
    <cellStyle name="Note 2 7 7 2 4" xfId="33957" xr:uid="{607AFF9E-0B2C-4644-B53F-6C63477A437B}"/>
    <cellStyle name="Note 2 7 7 2 4 2" xfId="36232" xr:uid="{01475404-2C8F-47C0-A61D-A6A55347E90E}"/>
    <cellStyle name="Note 2 7 7 2 4 3" xfId="36737" xr:uid="{8EEBAF99-3C93-4793-8CF8-77C5F2A18AF3}"/>
    <cellStyle name="Note 2 7 7 2 5" xfId="34564" xr:uid="{1B888F1B-F80A-4751-A7CA-608D30D87247}"/>
    <cellStyle name="Note 2 7 7 2 5 2" xfId="29484" xr:uid="{ECA80213-F499-4FCE-B578-C97B5FBD647C}"/>
    <cellStyle name="Note 2 7 7 2 5 3" xfId="25339" xr:uid="{B9C64A80-1BC2-4F24-82BD-64056B507A95}"/>
    <cellStyle name="Note 2 7 7 2 6" xfId="35000" xr:uid="{A06C39AC-692D-4A06-8791-6E4FA5CB2C4C}"/>
    <cellStyle name="Note 2 7 7 2 6 2" xfId="30089" xr:uid="{AAA0B667-7D7C-40BF-AACB-1C32611D2C36}"/>
    <cellStyle name="Note 2 7 7 2 6 3" xfId="25943" xr:uid="{242CB780-86DE-4026-87F8-AE60438E920D}"/>
    <cellStyle name="Note 2 7 7 2 7" xfId="30559" xr:uid="{329321F9-5122-4616-B7C2-C4D3B71770B0}"/>
    <cellStyle name="Note 2 7 7 2 8" xfId="26411" xr:uid="{9C6D1987-AC56-47BA-A54B-57547DF0B687}"/>
    <cellStyle name="Note 2 7 7 2 9" xfId="22271" xr:uid="{DF4D7753-A00C-4AF3-82EB-B6ED7BFC902B}"/>
    <cellStyle name="Note 2 7 7 3" xfId="31950" xr:uid="{BA913A69-7BC3-450C-A2F6-1EB2B567753F}"/>
    <cellStyle name="Note 2 7 7 3 2" xfId="27798" xr:uid="{6F313721-FA4C-4407-9DC7-5931D97A5377}"/>
    <cellStyle name="Note 2 7 7 3 3" xfId="23655" xr:uid="{9DAFF03A-0CD3-4C3D-821D-A6B1FC135457}"/>
    <cellStyle name="Note 2 7 7 4" xfId="30843" xr:uid="{11729E58-C45C-4B1C-9FA0-979DD8C6F295}"/>
    <cellStyle name="Note 2 7 7 4 2" xfId="26694" xr:uid="{F51E6AEE-916A-40AB-99A8-BF683F1AA552}"/>
    <cellStyle name="Note 2 7 7 4 3" xfId="22551" xr:uid="{D5C7FCE6-034E-48B6-B962-7BE2B0249BBD}"/>
    <cellStyle name="Note 2 7 7 5" xfId="32209" xr:uid="{B275A028-96E6-46CA-BFC9-34D499F66977}"/>
    <cellStyle name="Note 2 7 7 5 2" xfId="28057" xr:uid="{E5AE4E73-B1CA-4D80-B10B-1AE62CA03083}"/>
    <cellStyle name="Note 2 7 7 5 3" xfId="23914" xr:uid="{EA1832C6-DB94-48FE-91C9-CC80B212BA3D}"/>
    <cellStyle name="Note 2 7 7 6" xfId="31863" xr:uid="{0748BC2D-75A2-483A-932A-8CB370A18F11}"/>
    <cellStyle name="Note 2 7 7 6 2" xfId="27711" xr:uid="{6D6D7D23-F951-41F7-813B-F8392E4938AC}"/>
    <cellStyle name="Note 2 7 7 6 3" xfId="23568" xr:uid="{2AF057CD-2EF1-4E8A-A6CE-B32B9F67FDC4}"/>
    <cellStyle name="Note 2 7 7 7" xfId="32920" xr:uid="{C7A881FA-3FFB-4A29-B62C-F125093BC766}"/>
    <cellStyle name="Note 2 7 7 7 2" xfId="28767" xr:uid="{73568F4D-FCA3-47F5-B739-984203F83A27}"/>
    <cellStyle name="Note 2 7 7 7 3" xfId="24624" xr:uid="{C60C65D1-FC07-4B2B-911B-937DB6E3492B}"/>
    <cellStyle name="Note 2 7 7 8" xfId="29895" xr:uid="{B6C5902F-9874-4BA6-B083-62CFB2D82504}"/>
    <cellStyle name="Note 2 7 7 9" xfId="25748" xr:uid="{DAB7D4AD-445F-4C6E-8589-102AB0B466D1}"/>
    <cellStyle name="Note 2 8" xfId="20479" xr:uid="{00000000-0005-0000-0000-000000510000}"/>
    <cellStyle name="Note 2 8 2" xfId="20480" xr:uid="{00000000-0005-0000-0000-000001510000}"/>
    <cellStyle name="Note 2 8 2 10" xfId="21883" xr:uid="{C2844E5D-F126-428A-AA74-7225583E686A}"/>
    <cellStyle name="Note 2 8 2 2" xfId="21157" xr:uid="{00000000-0005-0000-0000-000002510000}"/>
    <cellStyle name="Note 2 8 2 2 2" xfId="32519" xr:uid="{1C0FD970-D7DD-47EC-89CE-87715B1E6423}"/>
    <cellStyle name="Note 2 8 2 2 2 2" xfId="28367" xr:uid="{2B02939C-E5B2-44F0-AE4F-59B69D9AB3F8}"/>
    <cellStyle name="Note 2 8 2 2 2 3" xfId="24224" xr:uid="{B76FA1FA-FE05-4F8F-B724-87CAF8630EF9}"/>
    <cellStyle name="Note 2 8 2 2 3" xfId="33249" xr:uid="{210E624E-8F91-4052-AE7C-6C05383FD41F}"/>
    <cellStyle name="Note 2 8 2 2 3 2" xfId="29095" xr:uid="{D1E7EB9B-1E22-49E6-8416-7CA10E0102AE}"/>
    <cellStyle name="Note 2 8 2 2 3 3" xfId="24951" xr:uid="{E68D28AC-56C8-49C2-BC85-68B0A04995C5}"/>
    <cellStyle name="Note 2 8 2 2 4" xfId="33956" xr:uid="{651061AF-A3D3-4C00-8CEF-BF8AE89072FC}"/>
    <cellStyle name="Note 2 8 2 2 4 2" xfId="35572" xr:uid="{A2FDAF6D-9AC0-46F6-852C-1FAA29CEA8F3}"/>
    <cellStyle name="Note 2 8 2 2 4 3" xfId="36572" xr:uid="{A55B0551-882A-4EC9-B26D-2FA23B210F1E}"/>
    <cellStyle name="Note 2 8 2 2 5" xfId="34563" xr:uid="{20D4B0DA-0F03-4E76-B5B1-BC2337907FCA}"/>
    <cellStyle name="Note 2 8 2 2 5 2" xfId="29483" xr:uid="{6E6EA64D-B252-447C-A400-038A735507A3}"/>
    <cellStyle name="Note 2 8 2 2 5 3" xfId="25338" xr:uid="{B5130230-E860-4A89-8F41-BB97BB5828C7}"/>
    <cellStyle name="Note 2 8 2 2 6" xfId="34999" xr:uid="{F1EFCA85-F9E2-4BE9-A76B-62B9FB769FF3}"/>
    <cellStyle name="Note 2 8 2 2 6 2" xfId="30088" xr:uid="{9DEB2E4E-112A-4ED9-B886-2A3D30CAC531}"/>
    <cellStyle name="Note 2 8 2 2 6 3" xfId="25942" xr:uid="{5133B409-6F47-4344-A143-736C12258A4F}"/>
    <cellStyle name="Note 2 8 2 2 7" xfId="30558" xr:uid="{0DA69421-FEE4-4DB5-8284-8B8315629253}"/>
    <cellStyle name="Note 2 8 2 2 8" xfId="26410" xr:uid="{2D2C0DA1-8217-40BD-9DF2-9657D051291C}"/>
    <cellStyle name="Note 2 8 2 2 9" xfId="22270" xr:uid="{5FE3DC0F-B144-496D-AFC8-2E739C0D5309}"/>
    <cellStyle name="Note 2 8 2 3" xfId="31951" xr:uid="{B10AFDF5-EF6D-44AE-83FB-A3EFF8C17477}"/>
    <cellStyle name="Note 2 8 2 3 2" xfId="27799" xr:uid="{F15E661C-E613-48A6-9A0D-96631CED53BF}"/>
    <cellStyle name="Note 2 8 2 3 3" xfId="23656" xr:uid="{B9C63A01-A9B9-47D3-91A7-7EC7463BD903}"/>
    <cellStyle name="Note 2 8 2 4" xfId="30842" xr:uid="{F14622FF-D8AF-46BE-A35C-A5EA99F81488}"/>
    <cellStyle name="Note 2 8 2 4 2" xfId="26693" xr:uid="{E0F39EC4-D618-449F-BA9A-B101DD330105}"/>
    <cellStyle name="Note 2 8 2 4 3" xfId="22550" xr:uid="{9D6F59D0-D368-46A1-BAC5-989AA2B3085D}"/>
    <cellStyle name="Note 2 8 2 5" xfId="32210" xr:uid="{7B5C8A66-4B87-44B8-8D10-AB4B1229B7C3}"/>
    <cellStyle name="Note 2 8 2 5 2" xfId="28058" xr:uid="{9FE2DB45-687E-4339-A763-34E9BFF7BFD6}"/>
    <cellStyle name="Note 2 8 2 5 3" xfId="23915" xr:uid="{121B6489-E3A3-4DD9-984F-3F77CA546C25}"/>
    <cellStyle name="Note 2 8 2 6" xfId="31864" xr:uid="{4D09D527-5D34-4E49-97FD-A8AFF03C1DCC}"/>
    <cellStyle name="Note 2 8 2 6 2" xfId="27712" xr:uid="{56CF74B8-6C87-4FEE-A7E0-2D132383B7E5}"/>
    <cellStyle name="Note 2 8 2 6 3" xfId="23569" xr:uid="{A3B3DF32-0ABA-4769-907F-ACA235752306}"/>
    <cellStyle name="Note 2 8 2 7" xfId="32923" xr:uid="{B0409F1D-073B-4EF3-843F-F817D62527C8}"/>
    <cellStyle name="Note 2 8 2 7 2" xfId="28770" xr:uid="{3483AE22-0765-4EF1-9BF0-D9741367C6F4}"/>
    <cellStyle name="Note 2 8 2 7 3" xfId="24627" xr:uid="{FD5D48CD-7439-47EF-A77B-38FC6725E686}"/>
    <cellStyle name="Note 2 8 2 8" xfId="29897" xr:uid="{B21394D7-59DF-49A3-9C31-F0C77F542F8B}"/>
    <cellStyle name="Note 2 8 2 9" xfId="25750" xr:uid="{76DB3457-E08B-4F17-8985-B99B653D3E84}"/>
    <cellStyle name="Note 2 8 3" xfId="20481" xr:uid="{00000000-0005-0000-0000-000003510000}"/>
    <cellStyle name="Note 2 8 3 10" xfId="21884" xr:uid="{DFA6158C-C98F-401B-9271-DF83F5B1281D}"/>
    <cellStyle name="Note 2 8 3 2" xfId="21156" xr:uid="{00000000-0005-0000-0000-000004510000}"/>
    <cellStyle name="Note 2 8 3 2 2" xfId="32518" xr:uid="{689DA011-8284-4AD3-83CE-326F6A6D180E}"/>
    <cellStyle name="Note 2 8 3 2 2 2" xfId="28366" xr:uid="{9B45D033-E406-4DF5-BEC6-B4FE7C02BE0F}"/>
    <cellStyle name="Note 2 8 3 2 2 3" xfId="24223" xr:uid="{90088F58-E4FD-49D6-9EF3-4994B5D9B10A}"/>
    <cellStyle name="Note 2 8 3 2 3" xfId="33248" xr:uid="{9F4C86BD-2EE8-4C59-AF72-A3235D516640}"/>
    <cellStyle name="Note 2 8 3 2 3 2" xfId="29094" xr:uid="{4FAA5D9D-3D97-4164-95D0-A7CB1945249D}"/>
    <cellStyle name="Note 2 8 3 2 3 3" xfId="24950" xr:uid="{1E7F1CF0-63CB-4DA2-B062-B902B6EFC2B1}"/>
    <cellStyle name="Note 2 8 3 2 4" xfId="33955" xr:uid="{9FDEAF8E-3BAF-4D12-B696-9CDE1D2E96A8}"/>
    <cellStyle name="Note 2 8 3 2 4 2" xfId="35653" xr:uid="{58CEFB09-F699-427F-B1BB-E0DBAF11AFB9}"/>
    <cellStyle name="Note 2 8 3 2 4 3" xfId="36488" xr:uid="{B8319B5D-5CE4-4323-BAA9-B95093546B4A}"/>
    <cellStyle name="Note 2 8 3 2 5" xfId="34562" xr:uid="{2329254F-0214-4964-A5E4-5BEAD2F5E437}"/>
    <cellStyle name="Note 2 8 3 2 5 2" xfId="29482" xr:uid="{77DB4168-BF43-4AA3-9373-8693D1C0FD93}"/>
    <cellStyle name="Note 2 8 3 2 5 3" xfId="25337" xr:uid="{66708812-AB8F-436B-93C7-94683419DB89}"/>
    <cellStyle name="Note 2 8 3 2 6" xfId="34998" xr:uid="{0FAB966C-18D0-4CC9-AA02-1DD85CB0D07B}"/>
    <cellStyle name="Note 2 8 3 2 6 2" xfId="30087" xr:uid="{6711979A-5F2C-421F-BE51-A9793CE8565D}"/>
    <cellStyle name="Note 2 8 3 2 6 3" xfId="25941" xr:uid="{CE6A9B76-3EFB-4B12-B2A1-CFECB41E440D}"/>
    <cellStyle name="Note 2 8 3 2 7" xfId="30557" xr:uid="{F1046016-CA6A-4B2C-BD6A-88C04C9B4153}"/>
    <cellStyle name="Note 2 8 3 2 8" xfId="26409" xr:uid="{F7A4D051-20AC-4090-B46C-4974D4E2C77A}"/>
    <cellStyle name="Note 2 8 3 2 9" xfId="22269" xr:uid="{8E72C37E-1A6C-43C7-AD43-16A9950DB0F3}"/>
    <cellStyle name="Note 2 8 3 3" xfId="31952" xr:uid="{021CABAF-4A26-49CF-BE4F-403169694480}"/>
    <cellStyle name="Note 2 8 3 3 2" xfId="27800" xr:uid="{5C4550AD-0D48-4957-8F78-9C1337A02949}"/>
    <cellStyle name="Note 2 8 3 3 3" xfId="23657" xr:uid="{D517FA88-9B69-4612-ABDD-4404AF4301C1}"/>
    <cellStyle name="Note 2 8 3 4" xfId="30841" xr:uid="{5D4ABE77-DF3E-4785-8551-77715D0A05BA}"/>
    <cellStyle name="Note 2 8 3 4 2" xfId="26692" xr:uid="{E09738CB-EEE8-4F26-9F2A-B21B66AF0060}"/>
    <cellStyle name="Note 2 8 3 4 3" xfId="22549" xr:uid="{DBD60CEE-E6BD-4EF1-BB23-3730C492DE72}"/>
    <cellStyle name="Note 2 8 3 5" xfId="32211" xr:uid="{EB2CCFCE-0C48-46E3-B147-04A496BB70D8}"/>
    <cellStyle name="Note 2 8 3 5 2" xfId="28059" xr:uid="{A2BCF239-34BA-4A9B-853F-540BFE904286}"/>
    <cellStyle name="Note 2 8 3 5 3" xfId="23916" xr:uid="{65B96859-2248-4FE3-B390-ABA7B5949E3C}"/>
    <cellStyle name="Note 2 8 3 6" xfId="31865" xr:uid="{A488F4BC-08C4-4117-9B53-D080B6433766}"/>
    <cellStyle name="Note 2 8 3 6 2" xfId="27713" xr:uid="{956BBA90-A28D-4EEE-8B6B-2932D2681CA1}"/>
    <cellStyle name="Note 2 8 3 6 3" xfId="23570" xr:uid="{A5740ACC-B7A8-484C-87A9-E26959EE0A5A}"/>
    <cellStyle name="Note 2 8 3 7" xfId="32924" xr:uid="{7CA13AB8-8285-44BD-9167-1CB714C0B3DF}"/>
    <cellStyle name="Note 2 8 3 7 2" xfId="28771" xr:uid="{EC6F0B02-54AA-4516-B5E2-FEAE51387702}"/>
    <cellStyle name="Note 2 8 3 7 3" xfId="24628" xr:uid="{189174A2-3134-42C3-A4B4-31EBCB01755C}"/>
    <cellStyle name="Note 2 8 3 8" xfId="29898" xr:uid="{3E1D2E43-712B-471D-AF61-CAED31502D5D}"/>
    <cellStyle name="Note 2 8 3 9" xfId="25751" xr:uid="{693DC064-E0CA-4D31-A5CB-81627BF2A113}"/>
    <cellStyle name="Note 2 8 4" xfId="20482" xr:uid="{00000000-0005-0000-0000-000005510000}"/>
    <cellStyle name="Note 2 8 4 10" xfId="21885" xr:uid="{B2EE8106-4C75-4B4E-A036-25D15BC8A1B1}"/>
    <cellStyle name="Note 2 8 4 2" xfId="21155" xr:uid="{00000000-0005-0000-0000-000006510000}"/>
    <cellStyle name="Note 2 8 4 2 2" xfId="32517" xr:uid="{698C61F6-CD0D-4EB5-89F6-CBC6057826CE}"/>
    <cellStyle name="Note 2 8 4 2 2 2" xfId="28365" xr:uid="{F765BCF9-BAE9-4DBF-8D9B-890EA62EBCD9}"/>
    <cellStyle name="Note 2 8 4 2 2 3" xfId="24222" xr:uid="{822EE926-4C50-4C63-8D9D-55925F059E97}"/>
    <cellStyle name="Note 2 8 4 2 3" xfId="33247" xr:uid="{1C7C2F8A-A230-4055-9C50-15BCBA583292}"/>
    <cellStyle name="Note 2 8 4 2 3 2" xfId="29093" xr:uid="{30FA7937-A000-4570-8C82-232E6B5E0CF8}"/>
    <cellStyle name="Note 2 8 4 2 3 3" xfId="24949" xr:uid="{76D2FB06-8AF6-4F12-8B2A-1010949FD785}"/>
    <cellStyle name="Note 2 8 4 2 4" xfId="33954" xr:uid="{329696AE-D21D-45B9-97BB-3D1D680F2306}"/>
    <cellStyle name="Note 2 8 4 2 4 2" xfId="35488" xr:uid="{93BB06EE-C730-43C8-83A0-44751CC8BD20}"/>
    <cellStyle name="Note 2 8 4 2 4 3" xfId="36821" xr:uid="{8F9E858F-BC3E-440D-AF09-0E17FE91AC3E}"/>
    <cellStyle name="Note 2 8 4 2 5" xfId="34561" xr:uid="{822F79FB-5EC2-42C9-ADF9-58081281F487}"/>
    <cellStyle name="Note 2 8 4 2 5 2" xfId="29481" xr:uid="{26F53DFE-9A0D-4772-8BE4-23AB6AB1B6DB}"/>
    <cellStyle name="Note 2 8 4 2 5 3" xfId="25336" xr:uid="{7C1FFF76-64A8-42B5-BE24-220827F6B91B}"/>
    <cellStyle name="Note 2 8 4 2 6" xfId="34997" xr:uid="{FF31EE2E-58C2-4B18-A97E-D8C9A2413FB6}"/>
    <cellStyle name="Note 2 8 4 2 6 2" xfId="30086" xr:uid="{799D7CEE-8714-4ACD-A25E-A6B33CE7F2ED}"/>
    <cellStyle name="Note 2 8 4 2 6 3" xfId="25940" xr:uid="{A93C6520-5978-46E0-B4C4-58ECE5EC9BDB}"/>
    <cellStyle name="Note 2 8 4 2 7" xfId="30556" xr:uid="{B9E9FD91-6F23-4840-BF63-B2C02F230264}"/>
    <cellStyle name="Note 2 8 4 2 8" xfId="26408" xr:uid="{DB3D1004-9113-42BE-B1E2-8973B5CF8040}"/>
    <cellStyle name="Note 2 8 4 2 9" xfId="22268" xr:uid="{60A6CBEE-830B-436E-8450-C5550742D62A}"/>
    <cellStyle name="Note 2 8 4 3" xfId="31953" xr:uid="{1A426D9E-6551-4287-A736-BDE99EE76378}"/>
    <cellStyle name="Note 2 8 4 3 2" xfId="27801" xr:uid="{49EC3956-B9AB-47F5-8D33-14793179A1B7}"/>
    <cellStyle name="Note 2 8 4 3 3" xfId="23658" xr:uid="{3F9A3535-C79D-4ED3-BFB0-5A8C1E1C069C}"/>
    <cellStyle name="Note 2 8 4 4" xfId="30840" xr:uid="{19E4698E-AE8D-4835-B3D5-525520FCF348}"/>
    <cellStyle name="Note 2 8 4 4 2" xfId="26691" xr:uid="{B124B32B-E499-49B8-9B45-DE4DF0935D3B}"/>
    <cellStyle name="Note 2 8 4 4 3" xfId="22548" xr:uid="{D971A384-D76E-48B5-862D-AEF79411DC40}"/>
    <cellStyle name="Note 2 8 4 5" xfId="32213" xr:uid="{1DDB09C6-DCDB-40B7-8293-DC7BC97A8B67}"/>
    <cellStyle name="Note 2 8 4 5 2" xfId="28061" xr:uid="{2CA7C4EC-37D9-4D04-8061-761204D16ED6}"/>
    <cellStyle name="Note 2 8 4 5 3" xfId="23918" xr:uid="{55EA298A-7E44-4F55-BE76-5BD398FE3B7F}"/>
    <cellStyle name="Note 2 8 4 6" xfId="31866" xr:uid="{16BFC21C-B939-4422-B6A5-7D83F2BCD124}"/>
    <cellStyle name="Note 2 8 4 6 2" xfId="27714" xr:uid="{278C6EBD-50DC-4829-A16F-6D577F1AE78C}"/>
    <cellStyle name="Note 2 8 4 6 3" xfId="23571" xr:uid="{00B9BEC0-2E25-4A35-BFBB-71FF07649768}"/>
    <cellStyle name="Note 2 8 4 7" xfId="32925" xr:uid="{5CEE1B6B-7860-4F33-ACA8-67DAF6577E26}"/>
    <cellStyle name="Note 2 8 4 7 2" xfId="28772" xr:uid="{C3189CAA-357A-43D7-AF13-8FFEC0487C35}"/>
    <cellStyle name="Note 2 8 4 7 3" xfId="24629" xr:uid="{FDD571AD-25A6-41F1-9399-43305A87A02C}"/>
    <cellStyle name="Note 2 8 4 8" xfId="29899" xr:uid="{8FE772F4-C6F1-4B2E-9845-3EE15348D910}"/>
    <cellStyle name="Note 2 8 4 9" xfId="25752" xr:uid="{F1945A9F-3D51-4B18-87C2-79935DCE986F}"/>
    <cellStyle name="Note 2 8 5" xfId="20483" xr:uid="{00000000-0005-0000-0000-000007510000}"/>
    <cellStyle name="Note 2 8 5 10" xfId="21886" xr:uid="{81D6C00A-7C4E-4D31-9D60-2F4572E4A8EA}"/>
    <cellStyle name="Note 2 8 5 2" xfId="21154" xr:uid="{00000000-0005-0000-0000-000008510000}"/>
    <cellStyle name="Note 2 8 5 2 2" xfId="32516" xr:uid="{88D4C911-CCCB-4D14-A9F4-E3BD9B1AE46D}"/>
    <cellStyle name="Note 2 8 5 2 2 2" xfId="28364" xr:uid="{3B828434-579C-47A9-A397-E417C2644C2F}"/>
    <cellStyle name="Note 2 8 5 2 2 3" xfId="24221" xr:uid="{BA21BE2A-E7F3-40C7-9AEC-8E8C7110B7FE}"/>
    <cellStyle name="Note 2 8 5 2 3" xfId="33246" xr:uid="{31545A52-F206-444B-B6AD-4FB29FB94D4F}"/>
    <cellStyle name="Note 2 8 5 2 3 2" xfId="29092" xr:uid="{3B3D5A6B-33BF-4687-9A11-49FD75257917}"/>
    <cellStyle name="Note 2 8 5 2 3 3" xfId="24948" xr:uid="{26120763-DB2C-4E09-8266-8603152DA911}"/>
    <cellStyle name="Note 2 8 5 2 4" xfId="33953" xr:uid="{342B018C-475A-4382-86BF-2FBDC3917865}"/>
    <cellStyle name="Note 2 8 5 2 4 2" xfId="35404" xr:uid="{3964A055-792D-4CD8-9CB3-E75E72F478E3}"/>
    <cellStyle name="Note 2 8 5 2 4 3" xfId="25212" xr:uid="{26ECCF9E-256B-43D5-8203-B924E93665B5}"/>
    <cellStyle name="Note 2 8 5 2 5" xfId="34560" xr:uid="{38E745EA-9A0D-4740-A0DC-86DA648D7BB8}"/>
    <cellStyle name="Note 2 8 5 2 5 2" xfId="29480" xr:uid="{F1F2DD1D-ACF5-49E0-8A1C-B2ACFEA5E4D8}"/>
    <cellStyle name="Note 2 8 5 2 5 3" xfId="25335" xr:uid="{052AEDF8-CE8D-4455-B8FB-8B28EA8BA03A}"/>
    <cellStyle name="Note 2 8 5 2 6" xfId="34996" xr:uid="{85B5E4B9-3835-4D1A-81BC-A6CE12D4953B}"/>
    <cellStyle name="Note 2 8 5 2 6 2" xfId="30085" xr:uid="{36C78713-AFDB-45DF-A98B-7922B5B5A947}"/>
    <cellStyle name="Note 2 8 5 2 6 3" xfId="25939" xr:uid="{D43BA07B-F7D9-457C-B75B-926E189B9FB5}"/>
    <cellStyle name="Note 2 8 5 2 7" xfId="30555" xr:uid="{491B78A7-FB71-4415-ADDB-3A26E323AA28}"/>
    <cellStyle name="Note 2 8 5 2 8" xfId="26407" xr:uid="{52397BAF-8651-47EC-B495-4FF990CF45EB}"/>
    <cellStyle name="Note 2 8 5 2 9" xfId="22267" xr:uid="{49117266-8651-4001-867F-6A423FE47BE1}"/>
    <cellStyle name="Note 2 8 5 3" xfId="31954" xr:uid="{7071CF85-5953-4598-8849-52169802924A}"/>
    <cellStyle name="Note 2 8 5 3 2" xfId="27802" xr:uid="{DDE11AC3-0843-4DA7-8A3A-2639CA8BB92C}"/>
    <cellStyle name="Note 2 8 5 3 3" xfId="23659" xr:uid="{C226E10C-5E3F-40D6-ACA2-09BE637B916C}"/>
    <cellStyle name="Note 2 8 5 4" xfId="30839" xr:uid="{EE7B388C-CC36-493B-A028-D0B051193812}"/>
    <cellStyle name="Note 2 8 5 4 2" xfId="26690" xr:uid="{230B39ED-86C6-43C1-B619-288AC6E9E672}"/>
    <cellStyle name="Note 2 8 5 4 3" xfId="22547" xr:uid="{49AA101C-D165-461F-AB4B-3681AB28F6EA}"/>
    <cellStyle name="Note 2 8 5 5" xfId="32256" xr:uid="{B45401F4-E823-4243-8E93-466C90821163}"/>
    <cellStyle name="Note 2 8 5 5 2" xfId="28104" xr:uid="{42B8B89E-9860-4C6B-98AA-397AAB509E3D}"/>
    <cellStyle name="Note 2 8 5 5 3" xfId="23961" xr:uid="{29729E49-3B22-40E6-899E-156AC445C8B2}"/>
    <cellStyle name="Note 2 8 5 6" xfId="31867" xr:uid="{13E39D4E-5E93-4076-B614-E1BAFA4414CD}"/>
    <cellStyle name="Note 2 8 5 6 2" xfId="27715" xr:uid="{E6E6AE39-BF18-467C-9118-A749C7347FE3}"/>
    <cellStyle name="Note 2 8 5 6 3" xfId="23572" xr:uid="{A66C6477-4E7C-41ED-8D6E-EDAB4DA2099C}"/>
    <cellStyle name="Note 2 8 5 7" xfId="32926" xr:uid="{CE7BBDD2-8956-408B-A890-2400E59F2B8F}"/>
    <cellStyle name="Note 2 8 5 7 2" xfId="28773" xr:uid="{BA70675B-828E-45C0-91C5-4A35A063894E}"/>
    <cellStyle name="Note 2 8 5 7 3" xfId="24630" xr:uid="{98057BA4-23FE-49A7-844A-CF918D60B3D4}"/>
    <cellStyle name="Note 2 8 5 8" xfId="29900" xr:uid="{74A005F7-D164-45B6-B85C-59D525CE0EC4}"/>
    <cellStyle name="Note 2 8 5 9" xfId="25753" xr:uid="{80BA0511-2D2A-4409-9908-005639BD2397}"/>
    <cellStyle name="Note 2 9" xfId="20484" xr:uid="{00000000-0005-0000-0000-000009510000}"/>
    <cellStyle name="Note 2 9 2" xfId="20485" xr:uid="{00000000-0005-0000-0000-00000A510000}"/>
    <cellStyle name="Note 2 9 2 10" xfId="21887" xr:uid="{0811B2A3-555F-43A1-87DE-3C629581DD21}"/>
    <cellStyle name="Note 2 9 2 2" xfId="21153" xr:uid="{00000000-0005-0000-0000-00000B510000}"/>
    <cellStyle name="Note 2 9 2 2 2" xfId="32515" xr:uid="{2E7B68E2-2490-4CDF-9517-62E8BB40138C}"/>
    <cellStyle name="Note 2 9 2 2 2 2" xfId="28363" xr:uid="{1E6B2981-15F7-42CE-B84F-D79F9B391E6C}"/>
    <cellStyle name="Note 2 9 2 2 2 3" xfId="24220" xr:uid="{A25B7DA1-DD08-47A5-871E-01D2CDBE5BEE}"/>
    <cellStyle name="Note 2 9 2 2 3" xfId="33245" xr:uid="{73B69DD9-5BA4-42F6-BBAC-31FF5E0C577A}"/>
    <cellStyle name="Note 2 9 2 2 3 2" xfId="29091" xr:uid="{4E780981-F24B-4BD6-936C-0E95F1EC157A}"/>
    <cellStyle name="Note 2 9 2 2 3 3" xfId="24947" xr:uid="{E7E5BB3E-EBB4-400D-979C-D0C3AF08A8ED}"/>
    <cellStyle name="Note 2 9 2 2 4" xfId="33952" xr:uid="{948304EF-1BB4-43AA-8244-F550848F01D3}"/>
    <cellStyle name="Note 2 9 2 2 4 2" xfId="35737" xr:uid="{B956244E-B321-40D2-AB81-FA924BCF89E1}"/>
    <cellStyle name="Note 2 9 2 2 4 3" xfId="36402" xr:uid="{26C81C5B-BDF8-42ED-B42E-8DC7D85E5EE5}"/>
    <cellStyle name="Note 2 9 2 2 5" xfId="34559" xr:uid="{8685624A-25A5-4EA6-AEC4-13C06028C13A}"/>
    <cellStyle name="Note 2 9 2 2 5 2" xfId="29479" xr:uid="{0DA979DA-C226-4CB2-A1DE-2F8F163261E9}"/>
    <cellStyle name="Note 2 9 2 2 5 3" xfId="25334" xr:uid="{F757A88D-B36A-425B-A6EC-29D9BD18BFE3}"/>
    <cellStyle name="Note 2 9 2 2 6" xfId="34995" xr:uid="{7F361A5A-E07E-4A6C-AADA-E95E8E0F2B4C}"/>
    <cellStyle name="Note 2 9 2 2 6 2" xfId="30084" xr:uid="{D4BD49E3-B08D-43CA-AE44-A107F7F1B50B}"/>
    <cellStyle name="Note 2 9 2 2 6 3" xfId="25938" xr:uid="{EBF4F4EF-0747-4F02-B857-95D5F3069281}"/>
    <cellStyle name="Note 2 9 2 2 7" xfId="30554" xr:uid="{1F38FC6E-BB06-4C6E-9E97-F965A70446CA}"/>
    <cellStyle name="Note 2 9 2 2 8" xfId="26406" xr:uid="{02373264-2208-42AD-B696-6EA94FBD8815}"/>
    <cellStyle name="Note 2 9 2 2 9" xfId="22266" xr:uid="{E29E0F94-38E6-407A-B685-08EEE96F0CC3}"/>
    <cellStyle name="Note 2 9 2 3" xfId="31955" xr:uid="{72C19B47-20C0-46B9-A4AE-1A9188599915}"/>
    <cellStyle name="Note 2 9 2 3 2" xfId="27803" xr:uid="{5DE10707-7818-4CA9-8CAB-A7F7AA6909EE}"/>
    <cellStyle name="Note 2 9 2 3 3" xfId="23660" xr:uid="{7C0F41D5-93D4-4B65-A883-0F5008B4F809}"/>
    <cellStyle name="Note 2 9 2 4" xfId="30838" xr:uid="{39518EF0-46D2-4624-B0DE-9E551D432ECF}"/>
    <cellStyle name="Note 2 9 2 4 2" xfId="26689" xr:uid="{8A825B15-3755-462D-8E31-F9CA1ADBAD63}"/>
    <cellStyle name="Note 2 9 2 4 3" xfId="22546" xr:uid="{EED1CE76-9F84-4A4C-84DC-FD8EFE5C4AAD}"/>
    <cellStyle name="Note 2 9 2 5" xfId="32265" xr:uid="{1CA7469B-119C-4BE8-AD83-13342931415D}"/>
    <cellStyle name="Note 2 9 2 5 2" xfId="28113" xr:uid="{1D574D28-55CB-4981-B594-EDE8420F7FEC}"/>
    <cellStyle name="Note 2 9 2 5 3" xfId="23970" xr:uid="{427F7D16-E297-4B00-AFF4-F5D39E8861F1}"/>
    <cellStyle name="Note 2 9 2 6" xfId="30818" xr:uid="{5B5A08ED-696D-4FE6-BB3F-1D65CD8DE560}"/>
    <cellStyle name="Note 2 9 2 6 2" xfId="26669" xr:uid="{607E2A1C-B9DA-4E54-B6A2-EF2026E19CE4}"/>
    <cellStyle name="Note 2 9 2 6 3" xfId="22526" xr:uid="{D135B230-E2E4-4258-AB30-344729C9F635}"/>
    <cellStyle name="Note 2 9 2 7" xfId="32927" xr:uid="{F2EC77B8-5DD6-4A98-BAF6-500216C082B0}"/>
    <cellStyle name="Note 2 9 2 7 2" xfId="28774" xr:uid="{75EDEC7B-E0A3-4193-906B-D245FDB76534}"/>
    <cellStyle name="Note 2 9 2 7 3" xfId="24631" xr:uid="{928217B7-39D9-4A75-8FF4-D00B451860E6}"/>
    <cellStyle name="Note 2 9 2 8" xfId="29902" xr:uid="{DB3C529A-BE83-49AF-80BF-302BD9C4240A}"/>
    <cellStyle name="Note 2 9 2 9" xfId="25755" xr:uid="{9933F0A9-8514-40CA-8201-3AA454368076}"/>
    <cellStyle name="Note 2 9 3" xfId="20486" xr:uid="{00000000-0005-0000-0000-00000C510000}"/>
    <cellStyle name="Note 2 9 3 10" xfId="21888" xr:uid="{96DE1D05-2033-4242-BE0F-870FAE380C2F}"/>
    <cellStyle name="Note 2 9 3 2" xfId="21152" xr:uid="{00000000-0005-0000-0000-00000D510000}"/>
    <cellStyle name="Note 2 9 3 2 2" xfId="32514" xr:uid="{D3E980C3-D83B-4389-BA8B-D3F387A9D4D7}"/>
    <cellStyle name="Note 2 9 3 2 2 2" xfId="28362" xr:uid="{F0AD40C0-E60E-4D99-B767-9A2101B7E872}"/>
    <cellStyle name="Note 2 9 3 2 2 3" xfId="24219" xr:uid="{DB4858E2-8023-4158-981C-E52CBD549333}"/>
    <cellStyle name="Note 2 9 3 2 3" xfId="33244" xr:uid="{7DDB5E17-437F-4356-8CB9-0AFAD1660A8D}"/>
    <cellStyle name="Note 2 9 3 2 3 2" xfId="29090" xr:uid="{6944FF72-996E-4D1E-9C19-3F51674620A6}"/>
    <cellStyle name="Note 2 9 3 2 3 3" xfId="24946" xr:uid="{6232DC2F-51C1-4A72-AD52-063EFDC08734}"/>
    <cellStyle name="Note 2 9 3 2 4" xfId="33951" xr:uid="{F0B38E30-D17B-41E0-9878-3DAFF056C6FD}"/>
    <cellStyle name="Note 2 9 3 2 4 2" xfId="29355" xr:uid="{F0063EB6-0C37-434A-B39F-6674A1E4386D}"/>
    <cellStyle name="Note 2 9 3 2 4 3" xfId="36921" xr:uid="{C59ED0B0-EC85-44F6-BB06-1198B8A98381}"/>
    <cellStyle name="Note 2 9 3 2 5" xfId="34558" xr:uid="{A62CBB25-D572-43CD-8A54-5EDD72AC51F2}"/>
    <cellStyle name="Note 2 9 3 2 5 2" xfId="29478" xr:uid="{295F1379-897A-4EC5-B7B2-0AAB0797EB03}"/>
    <cellStyle name="Note 2 9 3 2 5 3" xfId="25333" xr:uid="{A4F5F368-56C0-48A9-A64A-850BFB511F81}"/>
    <cellStyle name="Note 2 9 3 2 6" xfId="34994" xr:uid="{03D9BA5E-4B08-48B7-9D8C-22CFF1F2B483}"/>
    <cellStyle name="Note 2 9 3 2 6 2" xfId="30083" xr:uid="{C99411B0-9DA7-4063-B211-BBD92AEDA829}"/>
    <cellStyle name="Note 2 9 3 2 6 3" xfId="25937" xr:uid="{0ADA4ACF-8652-4878-9569-89C2B467C1AF}"/>
    <cellStyle name="Note 2 9 3 2 7" xfId="30553" xr:uid="{913DBCBE-9B1A-4440-A7DF-29F313C39644}"/>
    <cellStyle name="Note 2 9 3 2 8" xfId="26405" xr:uid="{5044D727-7404-455C-8DF5-AB597A2ABB6C}"/>
    <cellStyle name="Note 2 9 3 2 9" xfId="22265" xr:uid="{A08C0CC1-A527-4F24-90ED-5903998CC71D}"/>
    <cellStyle name="Note 2 9 3 3" xfId="31956" xr:uid="{7BABBB92-B06E-4199-B982-4427B24C4F31}"/>
    <cellStyle name="Note 2 9 3 3 2" xfId="27804" xr:uid="{C5A76D29-8439-4817-99C6-8C17E31900F4}"/>
    <cellStyle name="Note 2 9 3 3 3" xfId="23661" xr:uid="{84396987-8420-4DF7-833E-467E2676A2F6}"/>
    <cellStyle name="Note 2 9 3 4" xfId="30837" xr:uid="{CDD01C8B-B885-48A3-922B-C8757EF1FC49}"/>
    <cellStyle name="Note 2 9 3 4 2" xfId="26688" xr:uid="{E29A6CEE-572F-4ABA-B48A-3959CA053C70}"/>
    <cellStyle name="Note 2 9 3 4 3" xfId="22545" xr:uid="{D3278D63-1A9C-493E-9E6B-E36B2A673226}"/>
    <cellStyle name="Note 2 9 3 5" xfId="32270" xr:uid="{B41312B4-58EA-4154-9FDF-678E3711002E}"/>
    <cellStyle name="Note 2 9 3 5 2" xfId="28118" xr:uid="{04881DCB-F232-4CB2-A2A2-E367542EEE0F}"/>
    <cellStyle name="Note 2 9 3 5 3" xfId="23975" xr:uid="{F98418E1-2A71-4A9B-B83E-F22E5DE43C26}"/>
    <cellStyle name="Note 2 9 3 6" xfId="30817" xr:uid="{74F8D996-69C4-417E-BA87-DA78D1CDEC90}"/>
    <cellStyle name="Note 2 9 3 6 2" xfId="26668" xr:uid="{8A22FC74-D05C-45C7-9EAD-5AF23710B5D6}"/>
    <cellStyle name="Note 2 9 3 6 3" xfId="22525" xr:uid="{26035CE4-90D9-4D98-9138-AF73FC99C52C}"/>
    <cellStyle name="Note 2 9 3 7" xfId="32928" xr:uid="{3961296B-635B-4BEB-9AA9-1D6231E18274}"/>
    <cellStyle name="Note 2 9 3 7 2" xfId="28775" xr:uid="{5CAC1DC2-9B03-4177-8F0C-2E4DCF8DD6BC}"/>
    <cellStyle name="Note 2 9 3 7 3" xfId="24632" xr:uid="{B10670A8-B082-4C4B-9D32-6B0804C18227}"/>
    <cellStyle name="Note 2 9 3 8" xfId="29903" xr:uid="{8447CCEA-5BBB-4015-AE49-F6A49AA072B6}"/>
    <cellStyle name="Note 2 9 3 9" xfId="25756" xr:uid="{40309647-03AE-45F0-A4A7-FBFA3F22B10F}"/>
    <cellStyle name="Note 2 9 4" xfId="20487" xr:uid="{00000000-0005-0000-0000-00000E510000}"/>
    <cellStyle name="Note 2 9 4 10" xfId="21889" xr:uid="{A2D6121A-2850-4C09-B20F-78C377E0AD34}"/>
    <cellStyle name="Note 2 9 4 2" xfId="21151" xr:uid="{00000000-0005-0000-0000-00000F510000}"/>
    <cellStyle name="Note 2 9 4 2 2" xfId="32513" xr:uid="{CEDAFDAE-8EF3-4088-A0E1-4245D879DB2F}"/>
    <cellStyle name="Note 2 9 4 2 2 2" xfId="28361" xr:uid="{9BC3C985-B135-46EC-BD2D-81C588FC0A79}"/>
    <cellStyle name="Note 2 9 4 2 2 3" xfId="24218" xr:uid="{C5724CC7-5100-4322-A2A9-7197FD183EC2}"/>
    <cellStyle name="Note 2 9 4 2 3" xfId="33243" xr:uid="{29BB26D6-BD41-42A5-8EC6-AAFFCC77DE6F}"/>
    <cellStyle name="Note 2 9 4 2 3 2" xfId="29089" xr:uid="{E86D6DD6-6B86-4493-B086-A722A27CB8B3}"/>
    <cellStyle name="Note 2 9 4 2 3 3" xfId="24945" xr:uid="{B2C9C7C9-0A61-46ED-9209-DF7739DC9934}"/>
    <cellStyle name="Note 2 9 4 2 4" xfId="33950" xr:uid="{17C9637D-D1EB-4758-992B-85B72121BEA5}"/>
    <cellStyle name="Note 2 9 4 2 4 2" xfId="35318" xr:uid="{0AC303A6-7C59-4E47-8C37-F375551F273E}"/>
    <cellStyle name="Note 2 9 4 2 4 3" xfId="37019" xr:uid="{05BE0B60-DCDF-4C8D-8CB6-0810A452DA3F}"/>
    <cellStyle name="Note 2 9 4 2 5" xfId="34557" xr:uid="{C7E6A0D2-7C43-443D-AEC1-783EF28F1CE1}"/>
    <cellStyle name="Note 2 9 4 2 5 2" xfId="29477" xr:uid="{ADE1427C-6D01-4EC2-994F-EEFC97A27A48}"/>
    <cellStyle name="Note 2 9 4 2 5 3" xfId="25332" xr:uid="{EDE61D34-D687-4185-8944-5B26387C1A64}"/>
    <cellStyle name="Note 2 9 4 2 6" xfId="34993" xr:uid="{52ED58B7-0466-493D-BEA8-BF0E11A4D4F7}"/>
    <cellStyle name="Note 2 9 4 2 6 2" xfId="30082" xr:uid="{0FEF2F5B-5EB2-4B89-B0B5-5A13A399C666}"/>
    <cellStyle name="Note 2 9 4 2 6 3" xfId="25936" xr:uid="{31E58A7E-4E85-481A-872B-5C9F318DC671}"/>
    <cellStyle name="Note 2 9 4 2 7" xfId="30552" xr:uid="{89089E5F-B1C0-4E84-9F26-B98BD42948CD}"/>
    <cellStyle name="Note 2 9 4 2 8" xfId="26404" xr:uid="{1AD8D37E-B6A4-4E30-91C2-8853180DCD5C}"/>
    <cellStyle name="Note 2 9 4 2 9" xfId="22264" xr:uid="{D4AAA515-AB3A-4CFE-8EAB-7B9EE174DCEC}"/>
    <cellStyle name="Note 2 9 4 3" xfId="31957" xr:uid="{888B5A98-0019-4DC8-8109-98E540EA0F05}"/>
    <cellStyle name="Note 2 9 4 3 2" xfId="27805" xr:uid="{1B0479DA-AC24-433F-8B48-D244B4BCE818}"/>
    <cellStyle name="Note 2 9 4 3 3" xfId="23662" xr:uid="{59FDCADC-98FC-4820-A536-7CA108D658F1}"/>
    <cellStyle name="Note 2 9 4 4" xfId="30836" xr:uid="{7D863DBF-0E76-4234-A70B-B111AB803139}"/>
    <cellStyle name="Note 2 9 4 4 2" xfId="26687" xr:uid="{21403491-5A06-48CC-80F2-3A8F9427D88A}"/>
    <cellStyle name="Note 2 9 4 4 3" xfId="22544" xr:uid="{00B8B751-D4F8-4207-9E06-29055253E987}"/>
    <cellStyle name="Note 2 9 4 5" xfId="32275" xr:uid="{AAA85397-392F-4947-8EBA-7334B5FAEFD4}"/>
    <cellStyle name="Note 2 9 4 5 2" xfId="28123" xr:uid="{48C62EE7-4095-43A6-98C5-492DEFF937D0}"/>
    <cellStyle name="Note 2 9 4 5 3" xfId="23980" xr:uid="{41D0769F-8EB6-4644-9290-F424E2F15D44}"/>
    <cellStyle name="Note 2 9 4 6" xfId="30816" xr:uid="{9C198374-D936-48A3-9170-F8856939DD9B}"/>
    <cellStyle name="Note 2 9 4 6 2" xfId="26667" xr:uid="{20CE7E7A-31ED-4549-8C70-60D6D94EB48D}"/>
    <cellStyle name="Note 2 9 4 6 3" xfId="22524" xr:uid="{7223F02F-B098-4CC4-A68B-B5D845F52CC0}"/>
    <cellStyle name="Note 2 9 4 7" xfId="32929" xr:uid="{BDC30BAC-3ACB-43A2-8BAC-FAB8048092B4}"/>
    <cellStyle name="Note 2 9 4 7 2" xfId="28776" xr:uid="{4B4A5694-E74F-4CE3-853D-C7AE7E664DBA}"/>
    <cellStyle name="Note 2 9 4 7 3" xfId="24633" xr:uid="{4896EF19-8E6C-4B9D-923C-E7F8B12CAFB7}"/>
    <cellStyle name="Note 2 9 4 8" xfId="29904" xr:uid="{33C66E62-49CA-4BD2-BBD8-A29D8F4895D8}"/>
    <cellStyle name="Note 2 9 4 9" xfId="25757" xr:uid="{52358D66-1DF2-4882-9769-324C0414CAFC}"/>
    <cellStyle name="Note 2 9 5" xfId="20488" xr:uid="{00000000-0005-0000-0000-000010510000}"/>
    <cellStyle name="Note 2 9 5 10" xfId="21890" xr:uid="{C8403E54-DF9B-4CE8-AC56-F11E36CFD8AF}"/>
    <cellStyle name="Note 2 9 5 2" xfId="21150" xr:uid="{00000000-0005-0000-0000-000011510000}"/>
    <cellStyle name="Note 2 9 5 2 2" xfId="32512" xr:uid="{92B73868-99B4-4472-98DC-1E48B16D83A9}"/>
    <cellStyle name="Note 2 9 5 2 2 2" xfId="28360" xr:uid="{B21DA1AF-35A6-424F-88DF-6F8FA8A4D9EC}"/>
    <cellStyle name="Note 2 9 5 2 2 3" xfId="24217" xr:uid="{A86A618B-41F2-461A-A821-9F923733E28E}"/>
    <cellStyle name="Note 2 9 5 2 3" xfId="33242" xr:uid="{12CA528C-C38C-4931-8D78-FA809C299552}"/>
    <cellStyle name="Note 2 9 5 2 3 2" xfId="29088" xr:uid="{ABFD97FA-EDBC-4479-B216-AEEB7D4849EE}"/>
    <cellStyle name="Note 2 9 5 2 3 3" xfId="24944" xr:uid="{D3C034E9-3373-46C6-8E88-F0D0CC5DAD57}"/>
    <cellStyle name="Note 2 9 5 2 4" xfId="33949" xr:uid="{0ED70608-359B-4383-BFAC-68CEEDEA948B}"/>
    <cellStyle name="Note 2 9 5 2 4 2" xfId="35837" xr:uid="{3C8B1A7C-99CE-46EA-814C-BC8A2A31F82A}"/>
    <cellStyle name="Note 2 9 5 2 4 3" xfId="37122" xr:uid="{B70168B3-3A4C-4321-B591-08A6A68ED2CB}"/>
    <cellStyle name="Note 2 9 5 2 5" xfId="34556" xr:uid="{E5C6A2E8-1AC5-476E-9F11-88B7F216B313}"/>
    <cellStyle name="Note 2 9 5 2 5 2" xfId="29476" xr:uid="{78742062-3CFA-4C11-A562-CCB4A22907DC}"/>
    <cellStyle name="Note 2 9 5 2 5 3" xfId="25331" xr:uid="{F104CF20-8830-4C3C-8B2A-4AB48A1A3302}"/>
    <cellStyle name="Note 2 9 5 2 6" xfId="34992" xr:uid="{166B0E30-9479-4297-A7A1-1EBEDB7A384F}"/>
    <cellStyle name="Note 2 9 5 2 6 2" xfId="30081" xr:uid="{A02849D8-5EBC-4367-A6BC-8EAE94DD1009}"/>
    <cellStyle name="Note 2 9 5 2 6 3" xfId="25935" xr:uid="{765FD4C3-F654-4DE1-99BC-16E6DAE5BA88}"/>
    <cellStyle name="Note 2 9 5 2 7" xfId="30551" xr:uid="{A65BABBD-1530-472C-86CC-6B9E4232D604}"/>
    <cellStyle name="Note 2 9 5 2 8" xfId="26403" xr:uid="{BA9F87E1-1876-4479-B952-B1E60CBB74C6}"/>
    <cellStyle name="Note 2 9 5 2 9" xfId="22263" xr:uid="{493E914C-4584-44CB-8D6C-1F2AC59EC00B}"/>
    <cellStyle name="Note 2 9 5 3" xfId="31958" xr:uid="{CD427626-74C8-4D98-B25E-BF26687C948E}"/>
    <cellStyle name="Note 2 9 5 3 2" xfId="27806" xr:uid="{F32F31C4-978B-4761-8D60-732F4D061AFC}"/>
    <cellStyle name="Note 2 9 5 3 3" xfId="23663" xr:uid="{6B8D2066-912A-4803-821A-F2D817162FBA}"/>
    <cellStyle name="Note 2 9 5 4" xfId="30835" xr:uid="{6EEF872D-61B2-4925-A27F-F305D6363769}"/>
    <cellStyle name="Note 2 9 5 4 2" xfId="26686" xr:uid="{E8F68DD1-FF91-4492-9857-81673FC88FC1}"/>
    <cellStyle name="Note 2 9 5 4 3" xfId="22543" xr:uid="{D0D02FDE-3BBD-46DE-A4C9-FBD1E96CD7DC}"/>
    <cellStyle name="Note 2 9 5 5" xfId="32280" xr:uid="{DC230FA8-D65E-411F-9525-636B83BA4E0A}"/>
    <cellStyle name="Note 2 9 5 5 2" xfId="28128" xr:uid="{F7CEC317-04FC-4E14-B7E9-038C370DF48A}"/>
    <cellStyle name="Note 2 9 5 5 3" xfId="23985" xr:uid="{2DE84E9B-6C98-4029-B5FD-76212F5E8C90}"/>
    <cellStyle name="Note 2 9 5 6" xfId="31868" xr:uid="{B294C0F8-E45E-4172-9606-5D186706C5E8}"/>
    <cellStyle name="Note 2 9 5 6 2" xfId="27716" xr:uid="{ABF61796-BB28-4BCB-8832-5E55573E1926}"/>
    <cellStyle name="Note 2 9 5 6 3" xfId="23573" xr:uid="{8F4EFAF5-21EE-454B-A253-1EAA1713C937}"/>
    <cellStyle name="Note 2 9 5 7" xfId="32930" xr:uid="{975359FB-A32B-4FB0-BB53-11968CB18412}"/>
    <cellStyle name="Note 2 9 5 7 2" xfId="28777" xr:uid="{D52F5B59-80F4-4A09-AA5E-EAC29E2DC044}"/>
    <cellStyle name="Note 2 9 5 7 3" xfId="24634" xr:uid="{CD5F4827-9850-4C0F-9BCE-C3E6C6607A48}"/>
    <cellStyle name="Note 2 9 5 8" xfId="29905" xr:uid="{39209338-99CD-4B4D-9693-3B743B176011}"/>
    <cellStyle name="Note 2 9 5 9" xfId="25758" xr:uid="{F1805F88-86AD-41AD-900D-E3ADAB57B91C}"/>
    <cellStyle name="Note 3 2" xfId="20489" xr:uid="{00000000-0005-0000-0000-000012510000}"/>
    <cellStyle name="Note 3 2 10" xfId="29906" xr:uid="{AF4A1D95-637A-488F-ADD9-6D3247368AC9}"/>
    <cellStyle name="Note 3 2 11" xfId="25759" xr:uid="{53ADFEE2-18B8-40B7-A554-83AFD11C4461}"/>
    <cellStyle name="Note 3 2 12" xfId="21891" xr:uid="{6D9222CE-2EB2-48E1-87B7-414F94E0B815}"/>
    <cellStyle name="Note 3 2 2" xfId="20490" xr:uid="{00000000-0005-0000-0000-000013510000}"/>
    <cellStyle name="Note 3 2 2 10" xfId="21892" xr:uid="{87DA020E-567E-452D-8B3F-324251326378}"/>
    <cellStyle name="Note 3 2 2 2" xfId="21148" xr:uid="{00000000-0005-0000-0000-000014510000}"/>
    <cellStyle name="Note 3 2 2 2 2" xfId="32510" xr:uid="{154F5326-3D5E-49E5-B065-495925BC7934}"/>
    <cellStyle name="Note 3 2 2 2 2 2" xfId="28358" xr:uid="{03011748-1F4F-403E-82FE-163FED51865E}"/>
    <cellStyle name="Note 3 2 2 2 2 3" xfId="24215" xr:uid="{93869055-5B0D-4F4D-9DF5-EA6F59EE2D37}"/>
    <cellStyle name="Note 3 2 2 2 3" xfId="33240" xr:uid="{5D4FB23A-9A44-4E5B-AE43-6047B92860FC}"/>
    <cellStyle name="Note 3 2 2 2 3 2" xfId="29086" xr:uid="{13ED2450-4700-4EFF-9B52-B84DC69B6981}"/>
    <cellStyle name="Note 3 2 2 2 3 3" xfId="24942" xr:uid="{A04F4613-A8BE-473A-BAA2-B9D58C1104A0}"/>
    <cellStyle name="Note 3 2 2 2 4" xfId="33947" xr:uid="{1F9F39A8-0B1B-4900-844B-0DC09AEECF62}"/>
    <cellStyle name="Note 3 2 2 2 4 2" xfId="36042" xr:uid="{E163CAB6-C8C1-4D12-90B4-AC1D92D3F3CC}"/>
    <cellStyle name="Note 3 2 2 2 4 3" xfId="37312" xr:uid="{88938E40-F89F-4E65-837B-A9C599DFF2FE}"/>
    <cellStyle name="Note 3 2 2 2 5" xfId="34554" xr:uid="{84DE8041-E7CD-4757-989D-F898B72ED93D}"/>
    <cellStyle name="Note 3 2 2 2 5 2" xfId="29474" xr:uid="{9CBAB28B-5AF3-415E-BD58-FF47FDCBD2A6}"/>
    <cellStyle name="Note 3 2 2 2 5 3" xfId="25329" xr:uid="{BD275469-FC2B-4F6C-A841-91401C76EC20}"/>
    <cellStyle name="Note 3 2 2 2 6" xfId="34990" xr:uid="{0E1CF33F-7B29-4741-BF36-3C8E8DA12506}"/>
    <cellStyle name="Note 3 2 2 2 6 2" xfId="30079" xr:uid="{C812C232-A393-4DBE-8D8A-F6FA8AED8C9A}"/>
    <cellStyle name="Note 3 2 2 2 6 3" xfId="25933" xr:uid="{4DACC11A-603E-4E41-BE6D-572430226498}"/>
    <cellStyle name="Note 3 2 2 2 7" xfId="30549" xr:uid="{D6970950-5223-4C15-B109-CF7422770555}"/>
    <cellStyle name="Note 3 2 2 2 8" xfId="26401" xr:uid="{63A115ED-DF35-4616-AF8F-17DE6EFCA5DF}"/>
    <cellStyle name="Note 3 2 2 2 9" xfId="22261" xr:uid="{973451F2-000E-4C37-8B11-FBB510EA8E32}"/>
    <cellStyle name="Note 3 2 2 3" xfId="31960" xr:uid="{7E9381CC-2CB9-49E6-BBDD-15C153A72FC3}"/>
    <cellStyle name="Note 3 2 2 3 2" xfId="27808" xr:uid="{4E85CC79-E7A4-4B36-AB6C-7D502EE9F669}"/>
    <cellStyle name="Note 3 2 2 3 3" xfId="23665" xr:uid="{5B6C5F16-72B2-45DA-A99C-D252A53374A7}"/>
    <cellStyle name="Note 3 2 2 4" xfId="30833" xr:uid="{DB2A2665-8C45-41ED-B896-3B84F77A9F2E}"/>
    <cellStyle name="Note 3 2 2 4 2" xfId="26684" xr:uid="{2B5BE448-F19F-4456-86D9-FE4CF13CB519}"/>
    <cellStyle name="Note 3 2 2 4 3" xfId="22541" xr:uid="{6F42938D-DBF2-407F-B0CF-44EB7F672C49}"/>
    <cellStyle name="Note 3 2 2 5" xfId="32303" xr:uid="{CF822A2B-203A-4FAD-8178-F4C263103213}"/>
    <cellStyle name="Note 3 2 2 5 2" xfId="28151" xr:uid="{98F04C86-C46F-4FED-AA34-D97F58EAC37B}"/>
    <cellStyle name="Note 3 2 2 5 3" xfId="24008" xr:uid="{D0ED84F7-FC1B-4C67-B9CC-CB95AC1B5316}"/>
    <cellStyle name="Note 3 2 2 6" xfId="31875" xr:uid="{C4AAF14A-F060-4FEF-9A1E-EBEF41C87E5F}"/>
    <cellStyle name="Note 3 2 2 6 2" xfId="27723" xr:uid="{88522C62-5088-45E5-8944-8158F4AA00F4}"/>
    <cellStyle name="Note 3 2 2 6 3" xfId="23580" xr:uid="{3AB31774-20A3-4FFD-95BF-4B0AEADBAF50}"/>
    <cellStyle name="Note 3 2 2 7" xfId="32932" xr:uid="{CE28EAE2-5094-4C8F-B514-145A7C10F2B8}"/>
    <cellStyle name="Note 3 2 2 7 2" xfId="28779" xr:uid="{C4A5FA0D-1D48-493F-A2CC-A765811FA7CA}"/>
    <cellStyle name="Note 3 2 2 7 3" xfId="24636" xr:uid="{B7F58FA7-3668-4A25-83F9-5F997E2FBA87}"/>
    <cellStyle name="Note 3 2 2 8" xfId="29907" xr:uid="{1842252A-BB87-4D4D-B764-C70BE0A927D5}"/>
    <cellStyle name="Note 3 2 2 9" xfId="25760" xr:uid="{FC7E9A79-CA82-4193-9777-84344EFAA708}"/>
    <cellStyle name="Note 3 2 3" xfId="20491" xr:uid="{00000000-0005-0000-0000-000015510000}"/>
    <cellStyle name="Note 3 2 4" xfId="21149" xr:uid="{00000000-0005-0000-0000-000016510000}"/>
    <cellStyle name="Note 3 2 4 2" xfId="32511" xr:uid="{33546C2D-0D4C-4CF9-B4EE-C91E960F6DDD}"/>
    <cellStyle name="Note 3 2 4 2 2" xfId="28359" xr:uid="{9AFF467D-DEDE-4B3B-9F56-C1D1788C968D}"/>
    <cellStyle name="Note 3 2 4 2 3" xfId="24216" xr:uid="{174129C7-FA1A-4DD1-B5E9-BD95999F162B}"/>
    <cellStyle name="Note 3 2 4 3" xfId="33241" xr:uid="{858F0170-EA50-4F24-9B6C-B2495F03F9DC}"/>
    <cellStyle name="Note 3 2 4 3 2" xfId="29087" xr:uid="{DD68986B-15AD-4E54-B2FF-2A06038F31A6}"/>
    <cellStyle name="Note 3 2 4 3 3" xfId="24943" xr:uid="{5BA3E403-D9FE-429D-BF85-C16A72D4E6B0}"/>
    <cellStyle name="Note 3 2 4 4" xfId="33948" xr:uid="{CD73D1FD-D782-42BA-A8F5-0392C212610E}"/>
    <cellStyle name="Note 3 2 4 4 2" xfId="35936" xr:uid="{EF5D9733-066D-497E-904A-670012ABD7D8}"/>
    <cellStyle name="Note 3 2 4 4 3" xfId="37220" xr:uid="{BAA1F949-7D9B-44D0-B215-F71CB7689870}"/>
    <cellStyle name="Note 3 2 4 5" xfId="34555" xr:uid="{2A837891-452C-4034-86F3-911F8510DA3C}"/>
    <cellStyle name="Note 3 2 4 5 2" xfId="29475" xr:uid="{2076EEB7-24DB-441F-94B2-59AB0BC10047}"/>
    <cellStyle name="Note 3 2 4 5 3" xfId="25330" xr:uid="{0F6DB708-C26E-48E7-B75D-B3FF7880573C}"/>
    <cellStyle name="Note 3 2 4 6" xfId="34991" xr:uid="{8D33897F-20EC-42E1-9D4F-9E111FA3B21E}"/>
    <cellStyle name="Note 3 2 4 6 2" xfId="30080" xr:uid="{450CCC15-68E8-4ABC-B772-5ABC6C16EC77}"/>
    <cellStyle name="Note 3 2 4 6 3" xfId="25934" xr:uid="{A60E2E74-A51A-4D1A-BE67-E8A5A05CC59C}"/>
    <cellStyle name="Note 3 2 4 7" xfId="30550" xr:uid="{BD33D1F9-9569-4E74-8F8A-5318B3C722C3}"/>
    <cellStyle name="Note 3 2 4 8" xfId="26402" xr:uid="{18CFE3F4-02BF-4C64-8481-DF6819AFCF89}"/>
    <cellStyle name="Note 3 2 4 9" xfId="22262" xr:uid="{E4C052D4-8924-44AE-B60B-73A74A981E51}"/>
    <cellStyle name="Note 3 2 5" xfId="31959" xr:uid="{A0C17F79-44FD-4D37-B22E-D31A76480DE3}"/>
    <cellStyle name="Note 3 2 5 2" xfId="27807" xr:uid="{E29CE286-5D01-4D20-A286-5EDFBF4BEFB6}"/>
    <cellStyle name="Note 3 2 5 3" xfId="23664" xr:uid="{E9AC96DE-6E50-4583-9E0E-7B0E8D1E38B5}"/>
    <cellStyle name="Note 3 2 6" xfId="30834" xr:uid="{177B5331-EAF5-4B15-A5AF-7FD728045FEF}"/>
    <cellStyle name="Note 3 2 6 2" xfId="26685" xr:uid="{0A12CB4E-F6BD-4DC8-8EA9-7D2086DCF18F}"/>
    <cellStyle name="Note 3 2 6 3" xfId="22542" xr:uid="{7A51060B-BCD6-47F3-9115-1A35BE268F9C}"/>
    <cellStyle name="Note 3 2 7" xfId="32285" xr:uid="{9ED3E939-6C56-4F2E-A476-D39114A84481}"/>
    <cellStyle name="Note 3 2 7 2" xfId="28133" xr:uid="{454C1468-6E2A-44BD-9447-E92289587EE6}"/>
    <cellStyle name="Note 3 2 7 3" xfId="23990" xr:uid="{2A75E2DB-F62C-45A9-8FB0-3EF0446BA204}"/>
    <cellStyle name="Note 3 2 8" xfId="31870" xr:uid="{B878835D-EFC5-4834-AF3F-6ECFE62AF67E}"/>
    <cellStyle name="Note 3 2 8 2" xfId="27718" xr:uid="{95058448-67FA-4E57-9AE5-4BAFF4A96FB3}"/>
    <cellStyle name="Note 3 2 8 3" xfId="23575" xr:uid="{0AA8975A-8549-4069-B846-8DE6F1D6A480}"/>
    <cellStyle name="Note 3 2 9" xfId="32931" xr:uid="{2F46BCCE-D8DD-4317-81D6-0BA30AA4A6D8}"/>
    <cellStyle name="Note 3 2 9 2" xfId="28778" xr:uid="{047D5E68-2C41-4A66-BA61-40AC637876CF}"/>
    <cellStyle name="Note 3 2 9 3" xfId="24635" xr:uid="{A0928A77-1290-40A2-995F-323253F5D3DC}"/>
    <cellStyle name="Note 3 3" xfId="20492" xr:uid="{00000000-0005-0000-0000-000017510000}"/>
    <cellStyle name="Note 3 3 10" xfId="25762" xr:uid="{2F49B785-21FE-4704-8A6C-2DCE7A2B4872}"/>
    <cellStyle name="Note 3 3 11" xfId="21893" xr:uid="{5F49ADC9-879E-479E-9C86-1012CA772ACC}"/>
    <cellStyle name="Note 3 3 2" xfId="20493" xr:uid="{00000000-0005-0000-0000-000018510000}"/>
    <cellStyle name="Note 3 3 3" xfId="21147" xr:uid="{00000000-0005-0000-0000-000019510000}"/>
    <cellStyle name="Note 3 3 3 2" xfId="32509" xr:uid="{9737D375-605F-4A64-A5F1-B7A6F69B4086}"/>
    <cellStyle name="Note 3 3 3 2 2" xfId="28357" xr:uid="{CAD6D280-4648-472F-9B69-4103045967F5}"/>
    <cellStyle name="Note 3 3 3 2 3" xfId="24214" xr:uid="{7D23E9F3-432E-40F5-9BE7-0C421C6D3CAF}"/>
    <cellStyle name="Note 3 3 3 3" xfId="33239" xr:uid="{9C063DBA-B439-4D2C-BC13-CE566AF0E729}"/>
    <cellStyle name="Note 3 3 3 3 2" xfId="29085" xr:uid="{E6CF92A6-BC3C-4957-BB0B-A46139486C76}"/>
    <cellStyle name="Note 3 3 3 3 3" xfId="24941" xr:uid="{FB85A47D-347B-47BE-8AC9-ED9AC404BE48}"/>
    <cellStyle name="Note 3 3 3 4" xfId="33946" xr:uid="{ECBE1681-47DB-4168-BAB6-A5EE085288BD}"/>
    <cellStyle name="Note 3 3 3 4 2" xfId="36140" xr:uid="{83E7D5ED-3056-469C-B55E-564A88AB064D}"/>
    <cellStyle name="Note 3 3 3 4 3" xfId="36657" xr:uid="{B2E3FE8B-9AC3-420E-9FC9-3D42506528B0}"/>
    <cellStyle name="Note 3 3 3 5" xfId="34553" xr:uid="{1582DB2B-06B4-499A-85D8-04C1A78C2A2A}"/>
    <cellStyle name="Note 3 3 3 5 2" xfId="29473" xr:uid="{48131C72-4481-4394-A9C5-D7275415B571}"/>
    <cellStyle name="Note 3 3 3 5 3" xfId="25328" xr:uid="{3BEC4912-114C-40BF-9DD1-B9AFDC04AD4B}"/>
    <cellStyle name="Note 3 3 3 6" xfId="34989" xr:uid="{284A8902-07E4-4913-9E1F-C910ECF00BB5}"/>
    <cellStyle name="Note 3 3 3 6 2" xfId="30078" xr:uid="{751A4DE8-8AA7-4884-B7F6-CBD8E7B2DF0C}"/>
    <cellStyle name="Note 3 3 3 6 3" xfId="25932" xr:uid="{F08C6EC1-E14C-4CDE-87E0-B2EC92761787}"/>
    <cellStyle name="Note 3 3 3 7" xfId="30548" xr:uid="{07F5FD41-13B4-4D53-ABC7-8A2FFC618907}"/>
    <cellStyle name="Note 3 3 3 8" xfId="26400" xr:uid="{5735A42F-F32C-427F-8BCC-D9D251BFAC74}"/>
    <cellStyle name="Note 3 3 3 9" xfId="22260" xr:uid="{3AE4571E-B43B-4255-BFB1-0367C6CE2CFD}"/>
    <cellStyle name="Note 3 3 4" xfId="31961" xr:uid="{B2C1703E-D55A-440F-B891-B448E5D1F6EB}"/>
    <cellStyle name="Note 3 3 4 2" xfId="27809" xr:uid="{908C9779-1536-492A-ADED-6779F28886A1}"/>
    <cellStyle name="Note 3 3 4 3" xfId="23666" xr:uid="{69653A75-CDBB-443B-925A-04CC6D641BE8}"/>
    <cellStyle name="Note 3 3 5" xfId="30832" xr:uid="{C5B10279-B1FF-4495-8BC1-D4897C4E8A78}"/>
    <cellStyle name="Note 3 3 5 2" xfId="26683" xr:uid="{2AD32538-1698-4908-B27A-BBD37268ACAA}"/>
    <cellStyle name="Note 3 3 5 3" xfId="22540" xr:uid="{A2E3F584-805E-40D2-8EC6-C727C5C31DC8}"/>
    <cellStyle name="Note 3 3 6" xfId="32304" xr:uid="{C3FBD554-BC78-4A61-B133-C978C8FA67AE}"/>
    <cellStyle name="Note 3 3 6 2" xfId="28152" xr:uid="{DE0D055D-A71C-4BF8-A857-708E0D1D41F8}"/>
    <cellStyle name="Note 3 3 6 3" xfId="24009" xr:uid="{29B6AE78-40AC-4F79-BAA0-5A8661DC5B58}"/>
    <cellStyle name="Note 3 3 7" xfId="31884" xr:uid="{20C74F04-5815-4A69-9147-3CAF83B9D564}"/>
    <cellStyle name="Note 3 3 7 2" xfId="27732" xr:uid="{1E72FB42-118A-426F-B88C-2960806E12A5}"/>
    <cellStyle name="Note 3 3 7 3" xfId="23589" xr:uid="{3F062644-2931-4E95-99CC-E193F78988E7}"/>
    <cellStyle name="Note 3 3 8" xfId="32933" xr:uid="{30CDE427-D892-4CA5-91DE-026EE21B2750}"/>
    <cellStyle name="Note 3 3 8 2" xfId="28780" xr:uid="{0D633BFE-3E61-4D81-9F8C-CEE214DD2660}"/>
    <cellStyle name="Note 3 3 8 3" xfId="24637" xr:uid="{251FB4B3-79E5-42CF-A786-E630B49E5106}"/>
    <cellStyle name="Note 3 3 9" xfId="29909" xr:uid="{89575A50-7DE9-4A41-8EBD-8030A9DF826C}"/>
    <cellStyle name="Note 3 4" xfId="20494" xr:uid="{00000000-0005-0000-0000-00001A510000}"/>
    <cellStyle name="Note 3 4 10" xfId="21894" xr:uid="{02CC63DF-5AFE-41CD-AEBE-3379A2F911E9}"/>
    <cellStyle name="Note 3 4 2" xfId="21146" xr:uid="{00000000-0005-0000-0000-00001B510000}"/>
    <cellStyle name="Note 3 4 2 2" xfId="32508" xr:uid="{3731CA2D-68F3-45D9-B4EE-9DEC5B539369}"/>
    <cellStyle name="Note 3 4 2 2 2" xfId="28356" xr:uid="{AD4BACC9-8EE9-4CA4-A830-0BFE577D3806}"/>
    <cellStyle name="Note 3 4 2 2 3" xfId="24213" xr:uid="{2F19A0E1-1BFF-457F-BA70-DAD22FD21956}"/>
    <cellStyle name="Note 3 4 2 3" xfId="33238" xr:uid="{15AF0149-E221-4A9C-B4D2-DE27A8432CDD}"/>
    <cellStyle name="Note 3 4 2 3 2" xfId="29084" xr:uid="{014EF33E-8340-46FD-939C-5B08492B98D3}"/>
    <cellStyle name="Note 3 4 2 3 3" xfId="24940" xr:uid="{3F40F8E8-16F0-4913-82DD-2B22A106569F}"/>
    <cellStyle name="Note 3 4 2 4" xfId="33945" xr:uid="{02BE33CF-0251-477A-8147-6E736E1F1192}"/>
    <cellStyle name="Note 3 4 2 4 2" xfId="36231" xr:uid="{BE53F222-51E0-4F84-972E-DE5FAB73AA85}"/>
    <cellStyle name="Note 3 4 2 4 3" xfId="36736" xr:uid="{D478EC29-3574-497A-B7C3-DFBADEFE67E4}"/>
    <cellStyle name="Note 3 4 2 5" xfId="34552" xr:uid="{BCD31137-F96C-48B4-905B-E7BBA1776157}"/>
    <cellStyle name="Note 3 4 2 5 2" xfId="29472" xr:uid="{2B407B5F-93FA-40A8-AE08-8C58CCC21345}"/>
    <cellStyle name="Note 3 4 2 5 3" xfId="25327" xr:uid="{228E6F9B-B76E-401E-94FB-BD92E7B5B773}"/>
    <cellStyle name="Note 3 4 2 6" xfId="34988" xr:uid="{428155CE-2D5C-408D-BA8A-C593F487F152}"/>
    <cellStyle name="Note 3 4 2 6 2" xfId="30077" xr:uid="{08BEABC2-85AC-448C-8617-41C371059318}"/>
    <cellStyle name="Note 3 4 2 6 3" xfId="25931" xr:uid="{E6016125-E671-4B9A-A513-427D518343F7}"/>
    <cellStyle name="Note 3 4 2 7" xfId="30547" xr:uid="{E79EB999-BF61-413B-AA18-CD82FF59DEFA}"/>
    <cellStyle name="Note 3 4 2 8" xfId="26399" xr:uid="{AE4B107C-F8C4-4B33-AAF1-73E0AD926A37}"/>
    <cellStyle name="Note 3 4 2 9" xfId="22259" xr:uid="{193F356E-1DAA-4E85-BF99-CAC6CBBC19FB}"/>
    <cellStyle name="Note 3 4 3" xfId="31962" xr:uid="{B38429DA-E704-4FA2-8C77-1D27936E25D4}"/>
    <cellStyle name="Note 3 4 3 2" xfId="27810" xr:uid="{7AD9C927-E62C-40C4-B3EB-D1E16A5AFA3B}"/>
    <cellStyle name="Note 3 4 3 3" xfId="23667" xr:uid="{D10BAC3B-CD92-4870-908E-EFE98BAFEDF0}"/>
    <cellStyle name="Note 3 4 4" xfId="30831" xr:uid="{25960BB1-D445-4FDE-9BCE-723E6286327E}"/>
    <cellStyle name="Note 3 4 4 2" xfId="26682" xr:uid="{0DA2BC1A-4D0B-49FE-AFF8-EC66CDBB6561}"/>
    <cellStyle name="Note 3 4 4 3" xfId="22539" xr:uid="{78808555-5A52-482F-A514-30379E43E73A}"/>
    <cellStyle name="Note 3 4 5" xfId="32305" xr:uid="{18D3B1AE-DD3D-409E-87EB-E9BA1845EFE4}"/>
    <cellStyle name="Note 3 4 5 2" xfId="28153" xr:uid="{F045157C-D204-4BD7-9E03-FEA218787706}"/>
    <cellStyle name="Note 3 4 5 3" xfId="24010" xr:uid="{9EEE8700-965F-455E-A131-037AC2C56FE4}"/>
    <cellStyle name="Note 3 4 6" xfId="31901" xr:uid="{31814E57-8713-40EB-978C-CAE6CD752686}"/>
    <cellStyle name="Note 3 4 6 2" xfId="27749" xr:uid="{6F94C5CC-EE39-4B6C-9A64-EA999D23FDFA}"/>
    <cellStyle name="Note 3 4 6 3" xfId="23606" xr:uid="{7AF0A907-7344-472B-ACCE-D67B8FE37AF5}"/>
    <cellStyle name="Note 3 4 7" xfId="32934" xr:uid="{EB7FC724-871D-4ADE-B563-78C3C58AD279}"/>
    <cellStyle name="Note 3 4 7 2" xfId="28781" xr:uid="{0B048B0F-5F42-4B37-86F7-5CBB579F3A6F}"/>
    <cellStyle name="Note 3 4 7 3" xfId="24638" xr:uid="{73B1A141-38DA-46B3-9C4E-ADBCCA7A5D30}"/>
    <cellStyle name="Note 3 4 8" xfId="29911" xr:uid="{9DC7E996-E383-4AE3-BA53-3B23E11E48D8}"/>
    <cellStyle name="Note 3 4 9" xfId="25764" xr:uid="{9FFFD233-0394-427F-827B-CEDA3160935E}"/>
    <cellStyle name="Note 3 5" xfId="20495" xr:uid="{00000000-0005-0000-0000-00001C510000}"/>
    <cellStyle name="Note 4 2" xfId="20496" xr:uid="{00000000-0005-0000-0000-00001D510000}"/>
    <cellStyle name="Note 4 2 10" xfId="29913" xr:uid="{489E4AFE-BB7E-42E8-8E1C-9F5A27AE9D86}"/>
    <cellStyle name="Note 4 2 11" xfId="25766" xr:uid="{35C8FE71-0386-4DFC-9DB7-9DD7E2392470}"/>
    <cellStyle name="Note 4 2 12" xfId="21895" xr:uid="{F2851286-8D15-4D5A-8DF2-95A076B9AA34}"/>
    <cellStyle name="Note 4 2 2" xfId="20497" xr:uid="{00000000-0005-0000-0000-00001E510000}"/>
    <cellStyle name="Note 4 2 2 10" xfId="21896" xr:uid="{1BDF8702-A1E8-48C2-B4FF-9EBD4ACC912C}"/>
    <cellStyle name="Note 4 2 2 2" xfId="21144" xr:uid="{00000000-0005-0000-0000-00001F510000}"/>
    <cellStyle name="Note 4 2 2 2 2" xfId="32506" xr:uid="{DC5AC362-1050-4A98-AF65-FD4101725ED6}"/>
    <cellStyle name="Note 4 2 2 2 2 2" xfId="28354" xr:uid="{D029E6FD-F5EA-497D-89CE-123F90AF75EE}"/>
    <cellStyle name="Note 4 2 2 2 2 3" xfId="24211" xr:uid="{8481C72C-AAAA-4FCA-973A-6251C1BE4683}"/>
    <cellStyle name="Note 4 2 2 2 3" xfId="33236" xr:uid="{BB1E2111-8FEA-4B21-A00D-148AEA5ED1CF}"/>
    <cellStyle name="Note 4 2 2 2 3 2" xfId="29082" xr:uid="{CFE928C6-8240-4CA5-9B5C-60E289C00CD4}"/>
    <cellStyle name="Note 4 2 2 2 3 3" xfId="24938" xr:uid="{3C6A549D-EE30-46C4-83DC-9EBA0E807EE7}"/>
    <cellStyle name="Note 4 2 2 2 4" xfId="33943" xr:uid="{01743CC6-AA0F-4758-BE5A-E9BFF68784E2}"/>
    <cellStyle name="Note 4 2 2 2 4 2" xfId="35652" xr:uid="{4763969A-84DD-4289-AC90-F07F9EC13B17}"/>
    <cellStyle name="Note 4 2 2 2 4 3" xfId="36489" xr:uid="{BFC0F248-6BE6-4BBA-9194-E2E932E73257}"/>
    <cellStyle name="Note 4 2 2 2 5" xfId="34550" xr:uid="{866B7457-8541-4179-A473-7557B2088846}"/>
    <cellStyle name="Note 4 2 2 2 5 2" xfId="29470" xr:uid="{00FD723C-95F2-4E00-A297-50143C66DFC8}"/>
    <cellStyle name="Note 4 2 2 2 5 3" xfId="25325" xr:uid="{EA75B5D3-C6DD-4760-B9B3-0C95725DB84A}"/>
    <cellStyle name="Note 4 2 2 2 6" xfId="34986" xr:uid="{6F3690F0-0002-443C-8D69-B9EFDC6B15B4}"/>
    <cellStyle name="Note 4 2 2 2 6 2" xfId="30075" xr:uid="{812B5D7A-5AAC-4572-BBD6-3D13D595BF64}"/>
    <cellStyle name="Note 4 2 2 2 6 3" xfId="25929" xr:uid="{DCCABD8C-72ED-4A4C-8897-33973D65E84A}"/>
    <cellStyle name="Note 4 2 2 2 7" xfId="30545" xr:uid="{91282A4F-21B1-486F-877F-97A9CDB6755E}"/>
    <cellStyle name="Note 4 2 2 2 8" xfId="26397" xr:uid="{5EDD7322-30A6-40CE-98BA-792CF2BD79A3}"/>
    <cellStyle name="Note 4 2 2 2 9" xfId="22257" xr:uid="{C4DA1192-306C-4E52-8417-3DCC8F3992E9}"/>
    <cellStyle name="Note 4 2 2 3" xfId="31964" xr:uid="{4E70EEF6-C05F-49D0-BAE5-D04572125FBA}"/>
    <cellStyle name="Note 4 2 2 3 2" xfId="27812" xr:uid="{C6EAA0CA-CCA7-4B6D-9771-41A09C8992B1}"/>
    <cellStyle name="Note 4 2 2 3 3" xfId="23669" xr:uid="{92AE7EEB-E65C-407E-BDA6-E19C20D0D533}"/>
    <cellStyle name="Note 4 2 2 4" xfId="30829" xr:uid="{32755E4D-15F2-4DF0-85EC-B184D587E0DB}"/>
    <cellStyle name="Note 4 2 2 4 2" xfId="26680" xr:uid="{BC3036AD-C753-43DF-8EBC-0231A33CD351}"/>
    <cellStyle name="Note 4 2 2 4 3" xfId="22537" xr:uid="{6F288E34-381C-42A7-9EE0-9C22F45B7B45}"/>
    <cellStyle name="Note 4 2 2 5" xfId="32307" xr:uid="{4D8DBB60-198A-42DB-829C-E903E72FA7D8}"/>
    <cellStyle name="Note 4 2 2 5 2" xfId="28155" xr:uid="{8F93540F-43DD-4372-A37A-D32275AEDA52}"/>
    <cellStyle name="Note 4 2 2 5 3" xfId="24012" xr:uid="{587FB059-7022-496E-8EDB-AE3D7837C5FF}"/>
    <cellStyle name="Note 4 2 2 6" xfId="31923" xr:uid="{BD1D4F93-F411-4101-9B49-D0B5BA0465F3}"/>
    <cellStyle name="Note 4 2 2 6 2" xfId="27771" xr:uid="{BECC65C6-27A9-4EC4-B34E-C9CAA222EEF1}"/>
    <cellStyle name="Note 4 2 2 6 3" xfId="23628" xr:uid="{A92F1E33-332E-4A75-98F5-8349FC3E3DDB}"/>
    <cellStyle name="Note 4 2 2 7" xfId="32936" xr:uid="{A01EDC4F-955F-41C6-8BD7-482392C2A22E}"/>
    <cellStyle name="Note 4 2 2 7 2" xfId="28783" xr:uid="{3C88FBFB-2D00-42D4-AE5C-2281D698C1A7}"/>
    <cellStyle name="Note 4 2 2 7 3" xfId="24640" xr:uid="{75A1A1A0-FFBD-4792-8D31-21EC56428AFE}"/>
    <cellStyle name="Note 4 2 2 8" xfId="29914" xr:uid="{02B21E87-E3B0-4475-8DD2-2B64DFB561BB}"/>
    <cellStyle name="Note 4 2 2 9" xfId="25767" xr:uid="{6D8A27C2-B89C-4D57-B45B-6898463C2A8C}"/>
    <cellStyle name="Note 4 2 3" xfId="20498" xr:uid="{00000000-0005-0000-0000-000020510000}"/>
    <cellStyle name="Note 4 2 4" xfId="21145" xr:uid="{00000000-0005-0000-0000-000021510000}"/>
    <cellStyle name="Note 4 2 4 2" xfId="32507" xr:uid="{3EB7997C-EE35-45FE-95F7-071FD2DD4145}"/>
    <cellStyle name="Note 4 2 4 2 2" xfId="28355" xr:uid="{ED461DC9-7C4D-4A8D-B3DE-6E24F42FD017}"/>
    <cellStyle name="Note 4 2 4 2 3" xfId="24212" xr:uid="{84B0F71F-3EC0-41CE-905E-4127BA9E95F7}"/>
    <cellStyle name="Note 4 2 4 3" xfId="33237" xr:uid="{62D29BF9-7E1B-49B2-B330-18B27EFCBD55}"/>
    <cellStyle name="Note 4 2 4 3 2" xfId="29083" xr:uid="{4C879028-5E27-41C1-90E8-46C1634C0B65}"/>
    <cellStyle name="Note 4 2 4 3 3" xfId="24939" xr:uid="{29075641-B0A4-472B-876D-AFD629D35D4A}"/>
    <cellStyle name="Note 4 2 4 4" xfId="33944" xr:uid="{D32E17EC-2F15-4137-8733-FC19553D08AE}"/>
    <cellStyle name="Note 4 2 4 4 2" xfId="35573" xr:uid="{931385E1-5939-4D9C-BC60-2F482A20E8CD}"/>
    <cellStyle name="Note 4 2 4 4 3" xfId="36573" xr:uid="{4224DF8E-0C5D-4209-9436-95947796C7BA}"/>
    <cellStyle name="Note 4 2 4 5" xfId="34551" xr:uid="{A3D1086C-01D4-43C8-9C7B-E42372487B88}"/>
    <cellStyle name="Note 4 2 4 5 2" xfId="29471" xr:uid="{E2F18AD7-F8C0-4C95-9803-943A806FE062}"/>
    <cellStyle name="Note 4 2 4 5 3" xfId="25326" xr:uid="{0BD01E66-2684-4740-9FBA-DB79D8CF0B8B}"/>
    <cellStyle name="Note 4 2 4 6" xfId="34987" xr:uid="{78DF60C1-2B64-4202-8BAE-8F04EE938E81}"/>
    <cellStyle name="Note 4 2 4 6 2" xfId="30076" xr:uid="{C1294958-7708-476A-9742-C6A8FD1E2068}"/>
    <cellStyle name="Note 4 2 4 6 3" xfId="25930" xr:uid="{8E506BF0-FABF-48BF-856C-2DC33FC454C2}"/>
    <cellStyle name="Note 4 2 4 7" xfId="30546" xr:uid="{13DE68B2-9BCE-47C0-A542-8380715CDD39}"/>
    <cellStyle name="Note 4 2 4 8" xfId="26398" xr:uid="{4829BF41-A8D9-4AD8-90B3-F930829962A4}"/>
    <cellStyle name="Note 4 2 4 9" xfId="22258" xr:uid="{A4F67B66-9024-4D2A-AF60-C8085E97E957}"/>
    <cellStyle name="Note 4 2 5" xfId="31963" xr:uid="{DCF9245A-C2B4-4A87-AFB2-32F2D6B1ABAD}"/>
    <cellStyle name="Note 4 2 5 2" xfId="27811" xr:uid="{356234B9-E16D-41BC-ACF0-A2FA6AA9C937}"/>
    <cellStyle name="Note 4 2 5 3" xfId="23668" xr:uid="{E70AE955-FC9E-4D19-BC1D-73346767961D}"/>
    <cellStyle name="Note 4 2 6" xfId="30830" xr:uid="{D448B60D-A046-452D-A948-EDD68D52649D}"/>
    <cellStyle name="Note 4 2 6 2" xfId="26681" xr:uid="{C95586F5-CA8B-4D2F-9646-23DA0C63971C}"/>
    <cellStyle name="Note 4 2 6 3" xfId="22538" xr:uid="{ACB0EE01-A011-475D-A1C0-2CBC647D555E}"/>
    <cellStyle name="Note 4 2 7" xfId="32306" xr:uid="{FE96B23D-467A-42C4-8647-671BFE2DC4DE}"/>
    <cellStyle name="Note 4 2 7 2" xfId="28154" xr:uid="{740A0E32-2C4A-4437-8B80-045B16EDD439}"/>
    <cellStyle name="Note 4 2 7 3" xfId="24011" xr:uid="{49E77B19-54B3-4D60-A298-D71D93DC6313}"/>
    <cellStyle name="Note 4 2 8" xfId="31922" xr:uid="{D0D00EBE-D9AD-4748-82FD-BFBF75888840}"/>
    <cellStyle name="Note 4 2 8 2" xfId="27770" xr:uid="{5DEEBF2A-2033-43DC-9887-8D075DD06832}"/>
    <cellStyle name="Note 4 2 8 3" xfId="23627" xr:uid="{89D4B4B2-8CEF-431D-A743-7B71FE21D5C4}"/>
    <cellStyle name="Note 4 2 9" xfId="32935" xr:uid="{19E670A0-4636-40E5-A5B2-1B568013B209}"/>
    <cellStyle name="Note 4 2 9 2" xfId="28782" xr:uid="{DA8EDB2D-00CD-4936-ABA9-268BE8F2D624}"/>
    <cellStyle name="Note 4 2 9 3" xfId="24639" xr:uid="{E7C88758-CC78-46F0-8D15-F0C566348558}"/>
    <cellStyle name="Note 4 3" xfId="20499" xr:uid="{00000000-0005-0000-0000-000022510000}"/>
    <cellStyle name="Note 4 4" xfId="20500" xr:uid="{00000000-0005-0000-0000-000023510000}"/>
    <cellStyle name="Note 4 4 10" xfId="21897" xr:uid="{AB31BF70-EA84-4609-BF87-35FAB0B402AE}"/>
    <cellStyle name="Note 4 4 2" xfId="21143" xr:uid="{00000000-0005-0000-0000-000024510000}"/>
    <cellStyle name="Note 4 4 2 2" xfId="32505" xr:uid="{B05E1376-F33E-419B-98C6-433404A8970A}"/>
    <cellStyle name="Note 4 4 2 2 2" xfId="28353" xr:uid="{6A6E7C64-2F38-4FDD-8E94-35E8402C5812}"/>
    <cellStyle name="Note 4 4 2 2 3" xfId="24210" xr:uid="{51AD531E-FF83-47FD-A583-EB83D482CA6D}"/>
    <cellStyle name="Note 4 4 2 3" xfId="33235" xr:uid="{0FE6AF51-BE51-4F0B-BE06-4250D950C057}"/>
    <cellStyle name="Note 4 4 2 3 2" xfId="29081" xr:uid="{59CC0FDA-28C1-4F89-9BF9-42608B7304E3}"/>
    <cellStyle name="Note 4 4 2 3 3" xfId="24937" xr:uid="{3B531519-2FB4-499B-A8FA-753FDF0B83B0}"/>
    <cellStyle name="Note 4 4 2 4" xfId="33942" xr:uid="{A81F9786-30C0-49B2-ABA9-0B14BD702D70}"/>
    <cellStyle name="Note 4 4 2 4 2" xfId="35489" xr:uid="{E74C645C-7921-49B3-987B-EC096B231ADE}"/>
    <cellStyle name="Note 4 4 2 4 3" xfId="36820" xr:uid="{CD727F98-BEDA-4BA6-90C8-24BC54F013B5}"/>
    <cellStyle name="Note 4 4 2 5" xfId="34549" xr:uid="{E751DDBD-4E94-4BBB-8B19-A2C5D8762345}"/>
    <cellStyle name="Note 4 4 2 5 2" xfId="29469" xr:uid="{5BBB63AF-2E2E-4E56-B908-67651B76A04B}"/>
    <cellStyle name="Note 4 4 2 5 3" xfId="25324" xr:uid="{886619EE-1662-4366-BE33-BE15DA3B5B4B}"/>
    <cellStyle name="Note 4 4 2 6" xfId="34985" xr:uid="{0E7F916C-9EE1-40EC-8919-B6B176119DD7}"/>
    <cellStyle name="Note 4 4 2 6 2" xfId="30074" xr:uid="{844618AC-EE02-4B6B-B469-8C7B5DF59014}"/>
    <cellStyle name="Note 4 4 2 6 3" xfId="25928" xr:uid="{91F74FFE-F437-4722-960C-127B01649B19}"/>
    <cellStyle name="Note 4 4 2 7" xfId="30544" xr:uid="{87913508-7091-4BC6-A2CF-A5FABAA67159}"/>
    <cellStyle name="Note 4 4 2 8" xfId="26396" xr:uid="{497B7684-EA4C-46D0-A683-CE3291A5E9B5}"/>
    <cellStyle name="Note 4 4 2 9" xfId="22256" xr:uid="{9234ABE1-DB54-4B5C-A629-F85AEB3DAFE2}"/>
    <cellStyle name="Note 4 4 3" xfId="31965" xr:uid="{4B8EF565-3A88-49CC-9C12-D74AFEF82B4E}"/>
    <cellStyle name="Note 4 4 3 2" xfId="27813" xr:uid="{8F76D138-EA98-4EF7-BF8E-0E6AD7310503}"/>
    <cellStyle name="Note 4 4 3 3" xfId="23670" xr:uid="{178B1A1D-D465-4F15-B9C7-513D0AC78EC0}"/>
    <cellStyle name="Note 4 4 4" xfId="30828" xr:uid="{26C2C0D0-CCFF-4D03-A2F6-051212750280}"/>
    <cellStyle name="Note 4 4 4 2" xfId="26679" xr:uid="{67CAE404-38AA-4E6B-9DD7-704005D88DFC}"/>
    <cellStyle name="Note 4 4 4 3" xfId="22536" xr:uid="{12BBEC20-8AF6-4D45-AB4E-8451D5F23F70}"/>
    <cellStyle name="Note 4 4 5" xfId="32308" xr:uid="{6374C530-235E-43AD-A139-F055B6C2EE1F}"/>
    <cellStyle name="Note 4 4 5 2" xfId="28156" xr:uid="{3B0A014D-2F88-46C2-843A-EAC000CBC40F}"/>
    <cellStyle name="Note 4 4 5 3" xfId="24013" xr:uid="{B929BF76-E5EB-43A3-8A20-0B8A77B29E42}"/>
    <cellStyle name="Note 4 4 6" xfId="31927" xr:uid="{436CC313-F45C-45C6-9481-9B3B68235229}"/>
    <cellStyle name="Note 4 4 6 2" xfId="27775" xr:uid="{23184068-2CC6-4B14-8ADC-878F96E4B4C8}"/>
    <cellStyle name="Note 4 4 6 3" xfId="23632" xr:uid="{C67473C2-8A9F-43A7-B473-385992752565}"/>
    <cellStyle name="Note 4 4 7" xfId="32937" xr:uid="{BE940FE6-0B1F-41D2-8599-8FB865505780}"/>
    <cellStyle name="Note 4 4 7 2" xfId="28784" xr:uid="{89040CAC-FD23-4252-9C80-FF724C1B53B5}"/>
    <cellStyle name="Note 4 4 7 3" xfId="24641" xr:uid="{2637BE34-78BE-48DE-B362-E0BDBC69FCB5}"/>
    <cellStyle name="Note 4 4 8" xfId="29917" xr:uid="{F221F4FD-F72B-4338-86B6-A26ED78488E5}"/>
    <cellStyle name="Note 4 4 9" xfId="25770" xr:uid="{99FA09B1-ABAD-49CB-8098-93A096629DA1}"/>
    <cellStyle name="Note 4 5" xfId="20501" xr:uid="{00000000-0005-0000-0000-000025510000}"/>
    <cellStyle name="Note 5" xfId="20502" xr:uid="{00000000-0005-0000-0000-000026510000}"/>
    <cellStyle name="Note 5 10" xfId="31929" xr:uid="{DA282138-3B91-4670-BDD6-21F81EF968B9}"/>
    <cellStyle name="Note 5 10 2" xfId="27777" xr:uid="{3FE0C8BA-9BD5-48AC-BAAE-53D70EAFB5FB}"/>
    <cellStyle name="Note 5 10 3" xfId="23634" xr:uid="{479FECB5-2D5B-47B0-8DCA-BB35C2F0CBAA}"/>
    <cellStyle name="Note 5 11" xfId="32938" xr:uid="{84AD7306-EA28-4AA1-88EB-9D0300646942}"/>
    <cellStyle name="Note 5 11 2" xfId="28785" xr:uid="{CA81FCB7-E687-484B-BAD3-BEEE3A1500CA}"/>
    <cellStyle name="Note 5 11 3" xfId="24642" xr:uid="{27D07DB9-48C8-416D-A5D4-D11878CF8F5C}"/>
    <cellStyle name="Note 5 12" xfId="29919" xr:uid="{ADFB1151-CB3D-4185-9C82-041B9D3C2667}"/>
    <cellStyle name="Note 5 13" xfId="25772" xr:uid="{533A59FB-6E02-4113-BFE6-81B1B392F6A3}"/>
    <cellStyle name="Note 5 14" xfId="21898" xr:uid="{9C5CD88F-3997-4E2F-99CE-074CB0A0A528}"/>
    <cellStyle name="Note 5 2" xfId="20503" xr:uid="{00000000-0005-0000-0000-000027510000}"/>
    <cellStyle name="Note 5 2 10" xfId="25773" xr:uid="{04455F5A-B35E-441D-9DB1-C580AE884F62}"/>
    <cellStyle name="Note 5 2 11" xfId="21899" xr:uid="{A1B09603-EAAF-40B7-AA16-E92CB8368980}"/>
    <cellStyle name="Note 5 2 2" xfId="20504" xr:uid="{00000000-0005-0000-0000-000028510000}"/>
    <cellStyle name="Note 5 2 3" xfId="21141" xr:uid="{00000000-0005-0000-0000-000029510000}"/>
    <cellStyle name="Note 5 2 3 2" xfId="32503" xr:uid="{E4A608A2-52A0-456D-932C-0F424436BE1B}"/>
    <cellStyle name="Note 5 2 3 2 2" xfId="28351" xr:uid="{20A8AD59-4D76-4646-8B58-E7FC26E15043}"/>
    <cellStyle name="Note 5 2 3 2 3" xfId="24208" xr:uid="{4EA3EB1D-DA4A-4CF6-834F-A529E6AF3DD6}"/>
    <cellStyle name="Note 5 2 3 3" xfId="33233" xr:uid="{84B37428-9B87-43B9-9BE1-EC3E886D60D6}"/>
    <cellStyle name="Note 5 2 3 3 2" xfId="29079" xr:uid="{EBCA51C8-3817-4C1D-A468-0560B5691DAB}"/>
    <cellStyle name="Note 5 2 3 3 3" xfId="24935" xr:uid="{54112B51-FCD6-4784-A6F1-565C693422DC}"/>
    <cellStyle name="Note 5 2 3 4" xfId="33940" xr:uid="{22A63C3C-5A59-4C2B-8AA1-AA63298249CC}"/>
    <cellStyle name="Note 5 2 3 4 2" xfId="35736" xr:uid="{691FBF84-C9F9-408A-8E23-2D28BA1FB2A7}"/>
    <cellStyle name="Note 5 2 3 4 3" xfId="36401" xr:uid="{87B78227-8032-428E-BFFB-6ABAB5ED48D0}"/>
    <cellStyle name="Note 5 2 3 5" xfId="34547" xr:uid="{B5B0B345-D923-4314-94E0-DB91B09A486C}"/>
    <cellStyle name="Note 5 2 3 5 2" xfId="29467" xr:uid="{8E038A1A-3A3D-4B22-8439-6E0482E9BB7C}"/>
    <cellStyle name="Note 5 2 3 5 3" xfId="25322" xr:uid="{B031C449-75FB-42DA-99A4-3D449141F322}"/>
    <cellStyle name="Note 5 2 3 6" xfId="34983" xr:uid="{01D9E92F-2920-4894-B850-FA815440A2E9}"/>
    <cellStyle name="Note 5 2 3 6 2" xfId="30072" xr:uid="{444863D4-6806-4B34-AE73-E5E10CD6E65A}"/>
    <cellStyle name="Note 5 2 3 6 3" xfId="25926" xr:uid="{4ED0B6C5-4DE1-4C65-BDA1-4EB62F3B7BF0}"/>
    <cellStyle name="Note 5 2 3 7" xfId="30542" xr:uid="{4D2FA33B-5B0B-4C64-B836-11EF1D64EAF2}"/>
    <cellStyle name="Note 5 2 3 8" xfId="26394" xr:uid="{E74B1E2E-AAC3-45F9-9EF0-8D0D6FEC8654}"/>
    <cellStyle name="Note 5 2 3 9" xfId="22254" xr:uid="{8B4ECA3D-7905-4933-A5F1-02284AAF9A42}"/>
    <cellStyle name="Note 5 2 4" xfId="31967" xr:uid="{87402927-3A34-40DD-9DA4-5604AD12EE3A}"/>
    <cellStyle name="Note 5 2 4 2" xfId="27815" xr:uid="{5DF67EB4-C1C1-43CE-9BF1-66C34907B7A5}"/>
    <cellStyle name="Note 5 2 4 3" xfId="23672" xr:uid="{B9D1CDA3-904F-43A7-BE1A-A7899548577D}"/>
    <cellStyle name="Note 5 2 5" xfId="30826" xr:uid="{EDE08BFD-D716-4541-8FF7-8B98619B1F8C}"/>
    <cellStyle name="Note 5 2 5 2" xfId="26677" xr:uid="{A70B6EF2-ADD5-4F5A-803C-FBB27E21FE54}"/>
    <cellStyle name="Note 5 2 5 3" xfId="22534" xr:uid="{9423EFCE-37B9-4552-97E9-9AC8E5B087E7}"/>
    <cellStyle name="Note 5 2 6" xfId="32310" xr:uid="{A6CFD2B3-F72E-4973-BBA5-228D25EF75EE}"/>
    <cellStyle name="Note 5 2 6 2" xfId="28158" xr:uid="{CF1C9111-ECB6-419B-8792-342BA733FF3F}"/>
    <cellStyle name="Note 5 2 6 3" xfId="24015" xr:uid="{4886EFE2-020B-445E-AEEA-75E0475BBE4B}"/>
    <cellStyle name="Note 5 2 7" xfId="31930" xr:uid="{A6611C34-BFD4-429D-B2E6-E529838B7139}"/>
    <cellStyle name="Note 5 2 7 2" xfId="27778" xr:uid="{7EB76906-D8C4-449F-95EA-A6FAD77DEFBB}"/>
    <cellStyle name="Note 5 2 7 3" xfId="23635" xr:uid="{14BFA2F1-B3ED-4ED1-9076-E226FB48CFB3}"/>
    <cellStyle name="Note 5 2 8" xfId="32939" xr:uid="{46DE3D12-1D75-40CB-BA12-C6FD5993053E}"/>
    <cellStyle name="Note 5 2 8 2" xfId="28786" xr:uid="{9C713367-5339-4906-8831-E5E183357CB4}"/>
    <cellStyle name="Note 5 2 8 3" xfId="24643" xr:uid="{5A0E12AC-0881-4411-9BF7-B2F3AED62F87}"/>
    <cellStyle name="Note 5 2 9" xfId="29920" xr:uid="{24C35715-7CF1-4ED5-9C5C-33B2A3A59D19}"/>
    <cellStyle name="Note 5 3" xfId="20505" xr:uid="{00000000-0005-0000-0000-00002A510000}"/>
    <cellStyle name="Note 5 3 10" xfId="25775" xr:uid="{C0E5A474-3CED-4D2F-AFD3-0449A9CEDCDE}"/>
    <cellStyle name="Note 5 3 11" xfId="21900" xr:uid="{EE48562D-F68E-47C6-AC07-ACE34FC03E0B}"/>
    <cellStyle name="Note 5 3 2" xfId="20506" xr:uid="{00000000-0005-0000-0000-00002B510000}"/>
    <cellStyle name="Note 5 3 3" xfId="21140" xr:uid="{00000000-0005-0000-0000-00002C510000}"/>
    <cellStyle name="Note 5 3 3 2" xfId="32502" xr:uid="{EC4A2177-6DC2-4A63-93EF-D813589CA19D}"/>
    <cellStyle name="Note 5 3 3 2 2" xfId="28350" xr:uid="{BD7BE832-4843-4631-B37A-3AB08237606C}"/>
    <cellStyle name="Note 5 3 3 2 3" xfId="24207" xr:uid="{F1395898-B6AB-48CD-BC32-C1BA108EFF6B}"/>
    <cellStyle name="Note 5 3 3 3" xfId="33232" xr:uid="{ED88D7DB-8638-40B1-B583-635F62CCC053}"/>
    <cellStyle name="Note 5 3 3 3 2" xfId="29078" xr:uid="{A6A86793-183A-42A1-9A75-EC56EB221C79}"/>
    <cellStyle name="Note 5 3 3 3 3" xfId="24934" xr:uid="{11C188D3-4F23-4C37-B3B2-CF362E3891A5}"/>
    <cellStyle name="Note 5 3 3 4" xfId="33939" xr:uid="{68255034-B7D3-4EB5-9579-45FC61A9FF81}"/>
    <cellStyle name="Note 5 3 3 4 2" xfId="29354" xr:uid="{CC21AA37-0220-42A2-9DBC-52009BAFE83E}"/>
    <cellStyle name="Note 5 3 3 4 3" xfId="36920" xr:uid="{2CD79056-AE02-4439-8F71-BA58AB230F01}"/>
    <cellStyle name="Note 5 3 3 5" xfId="34546" xr:uid="{5D155D8E-3163-44A4-9F2F-AF500BB2509F}"/>
    <cellStyle name="Note 5 3 3 5 2" xfId="29466" xr:uid="{21CAB756-81FC-4FB5-87A4-60718A617CD6}"/>
    <cellStyle name="Note 5 3 3 5 3" xfId="25321" xr:uid="{E15E76C6-18C0-47FC-A011-6A9AC63F8749}"/>
    <cellStyle name="Note 5 3 3 6" xfId="34982" xr:uid="{8FE78C50-A6A6-4F26-B68B-AA37F521E401}"/>
    <cellStyle name="Note 5 3 3 6 2" xfId="30071" xr:uid="{2320541E-338A-417E-887E-2400CAB2F3EC}"/>
    <cellStyle name="Note 5 3 3 6 3" xfId="25925" xr:uid="{BFBA8669-0C0F-4CB7-BE31-CA18982B1369}"/>
    <cellStyle name="Note 5 3 3 7" xfId="30541" xr:uid="{EA8BC7BA-C796-4346-B603-A056CE7BC08F}"/>
    <cellStyle name="Note 5 3 3 8" xfId="26393" xr:uid="{3D1511EB-8E8E-4641-BCB0-CC4F345DF98F}"/>
    <cellStyle name="Note 5 3 3 9" xfId="22253" xr:uid="{A98D890D-DA04-4A4B-B1F1-76129E12B99E}"/>
    <cellStyle name="Note 5 3 4" xfId="31969" xr:uid="{80A358F6-3CD7-4FF1-8993-D17C814F1DD4}"/>
    <cellStyle name="Note 5 3 4 2" xfId="27817" xr:uid="{5B6BA131-D31F-4E68-BD5E-42DC1729D16F}"/>
    <cellStyle name="Note 5 3 4 3" xfId="23674" xr:uid="{2CDF5327-CB94-48CA-951D-A81B763EB4E9}"/>
    <cellStyle name="Note 5 3 5" xfId="30825" xr:uid="{9C3DB3ED-7C6F-4417-9413-C82756F518EA}"/>
    <cellStyle name="Note 5 3 5 2" xfId="26676" xr:uid="{39528AA3-3327-4D67-9A72-4524E895AB87}"/>
    <cellStyle name="Note 5 3 5 3" xfId="22533" xr:uid="{F408931C-C8C3-4D14-8238-3F27D78B5800}"/>
    <cellStyle name="Note 5 3 6" xfId="32311" xr:uid="{9A1221B9-95BB-44AB-8A6B-A753EFE9BAF4}"/>
    <cellStyle name="Note 5 3 6 2" xfId="28159" xr:uid="{90253992-F279-4BF4-8D02-D31D6735D141}"/>
    <cellStyle name="Note 5 3 6 3" xfId="24016" xr:uid="{6CFCD2E7-3827-429A-A723-B81B109335F8}"/>
    <cellStyle name="Note 5 3 7" xfId="31933" xr:uid="{F81D5A8A-DE53-40E6-9A4A-1B72E9D99CDB}"/>
    <cellStyle name="Note 5 3 7 2" xfId="27781" xr:uid="{9021843A-D2AB-4665-A449-1CE047D3E3D4}"/>
    <cellStyle name="Note 5 3 7 3" xfId="23638" xr:uid="{C0D8BDEA-F1D1-412B-9246-106D251116DD}"/>
    <cellStyle name="Note 5 3 8" xfId="32940" xr:uid="{F6C1F56B-384F-4609-8144-50007335D35D}"/>
    <cellStyle name="Note 5 3 8 2" xfId="28787" xr:uid="{377C71A2-E82C-47F0-BFCB-B7719B6241E7}"/>
    <cellStyle name="Note 5 3 8 3" xfId="24644" xr:uid="{19AABFF3-0A1F-4B3C-B48D-B5C9B91BAF9A}"/>
    <cellStyle name="Note 5 3 9" xfId="29922" xr:uid="{C84E6174-8B42-41F1-88A9-DB10AAB06F4B}"/>
    <cellStyle name="Note 5 4" xfId="20507" xr:uid="{00000000-0005-0000-0000-00002D510000}"/>
    <cellStyle name="Note 5 4 10" xfId="21901" xr:uid="{BE5F228D-1D56-4C1A-993A-AEF803BA9B7B}"/>
    <cellStyle name="Note 5 4 2" xfId="21139" xr:uid="{00000000-0005-0000-0000-00002E510000}"/>
    <cellStyle name="Note 5 4 2 2" xfId="32501" xr:uid="{CF8FB9D7-379D-4F0E-8629-7029C42DF6E5}"/>
    <cellStyle name="Note 5 4 2 2 2" xfId="28349" xr:uid="{64BCCD79-A727-451F-8688-C34682D5D966}"/>
    <cellStyle name="Note 5 4 2 2 3" xfId="24206" xr:uid="{F2EA721B-E036-4E0F-A777-78A3614ED90A}"/>
    <cellStyle name="Note 5 4 2 3" xfId="33231" xr:uid="{3787C57B-CBB6-44A4-AE12-D7875F79FD9B}"/>
    <cellStyle name="Note 5 4 2 3 2" xfId="29077" xr:uid="{5C3B3C27-189B-427A-8760-CF15C95EDCAA}"/>
    <cellStyle name="Note 5 4 2 3 3" xfId="24933" xr:uid="{43D245E2-6D64-4EB7-AB26-428F64848859}"/>
    <cellStyle name="Note 5 4 2 4" xfId="33938" xr:uid="{AB218E41-9FE8-45FB-958D-8D208071A6E4}"/>
    <cellStyle name="Note 5 4 2 4 2" xfId="35317" xr:uid="{1374F490-3877-4FED-A6C3-D552EDD9B075}"/>
    <cellStyle name="Note 5 4 2 4 3" xfId="37018" xr:uid="{F41B8CD6-4563-4442-A9EE-E7E1BEDFE729}"/>
    <cellStyle name="Note 5 4 2 5" xfId="34545" xr:uid="{983A5EC2-6C64-4247-97BB-67928166AFD1}"/>
    <cellStyle name="Note 5 4 2 5 2" xfId="29465" xr:uid="{149EC784-CBE2-48A3-BE06-1D4BA1A3D6A3}"/>
    <cellStyle name="Note 5 4 2 5 3" xfId="25320" xr:uid="{F9E2D00E-C411-42F6-B83A-3EAF58CEEFBD}"/>
    <cellStyle name="Note 5 4 2 6" xfId="34981" xr:uid="{4AE1764E-FCB9-4843-A4C7-6192E299B79A}"/>
    <cellStyle name="Note 5 4 2 6 2" xfId="30070" xr:uid="{A8FCC200-8F4F-48C8-A9DD-827B63D4AB35}"/>
    <cellStyle name="Note 5 4 2 6 3" xfId="25924" xr:uid="{CBB0FDA3-D294-4051-B4E5-A04BEC1F3BED}"/>
    <cellStyle name="Note 5 4 2 7" xfId="30540" xr:uid="{B81F946A-E28F-480F-96D1-A2AE873A9C71}"/>
    <cellStyle name="Note 5 4 2 8" xfId="26392" xr:uid="{B1016D46-C95B-4058-A747-8B7CEF14938E}"/>
    <cellStyle name="Note 5 4 2 9" xfId="22252" xr:uid="{D07B03F3-38A1-42C1-A67E-708BD3293BEC}"/>
    <cellStyle name="Note 5 4 3" xfId="31970" xr:uid="{D4A7A8A5-9B56-4588-9219-22441E059A9D}"/>
    <cellStyle name="Note 5 4 3 2" xfId="27818" xr:uid="{3663EBC4-175D-4DC6-8979-ADDBFD2FF241}"/>
    <cellStyle name="Note 5 4 3 3" xfId="23675" xr:uid="{641A70E3-2D6A-4406-BCF3-D7E2B13A327B}"/>
    <cellStyle name="Note 5 4 4" xfId="30824" xr:uid="{12EBB50B-BDDF-4502-959F-9A13BE10C2CF}"/>
    <cellStyle name="Note 5 4 4 2" xfId="26675" xr:uid="{B262F46A-A8F2-40E2-AE71-F2185A23AC4F}"/>
    <cellStyle name="Note 5 4 4 3" xfId="22532" xr:uid="{4DCF9228-4FB1-43C6-992A-86EA738CBF21}"/>
    <cellStyle name="Note 5 4 5" xfId="32312" xr:uid="{40BDE497-7F9E-4E3B-A03C-ED7C506FC295}"/>
    <cellStyle name="Note 5 4 5 2" xfId="28160" xr:uid="{F0DA2E35-1141-4A23-9C1E-2A828DB9A371}"/>
    <cellStyle name="Note 5 4 5 3" xfId="24017" xr:uid="{5A143655-4E12-40C0-A682-C17D4EAA163F}"/>
    <cellStyle name="Note 5 4 6" xfId="31935" xr:uid="{3F9AF44D-06AF-4037-8CB6-AC42F834F0FC}"/>
    <cellStyle name="Note 5 4 6 2" xfId="27783" xr:uid="{0CFD5247-C668-48E5-98D5-85935C679426}"/>
    <cellStyle name="Note 5 4 6 3" xfId="23640" xr:uid="{E669006D-915C-4DD5-B976-D9B68C420269}"/>
    <cellStyle name="Note 5 4 7" xfId="32941" xr:uid="{88D8E1C1-0240-4AAE-AFE9-B3A26CAA2B08}"/>
    <cellStyle name="Note 5 4 7 2" xfId="28788" xr:uid="{1F73DFA9-1BF6-4CB1-9992-1CCD5DF90E41}"/>
    <cellStyle name="Note 5 4 7 3" xfId="24645" xr:uid="{F114E881-6D03-4609-AF65-AC34CBB12FF1}"/>
    <cellStyle name="Note 5 4 8" xfId="29924" xr:uid="{1F4441ED-26FF-42C0-8F0C-72BB0F1A0055}"/>
    <cellStyle name="Note 5 4 9" xfId="25777" xr:uid="{BD6CE1DD-097E-42C0-82CC-69D6CB4020B0}"/>
    <cellStyle name="Note 5 5" xfId="20508" xr:uid="{00000000-0005-0000-0000-00002F510000}"/>
    <cellStyle name="Note 5 6" xfId="21142" xr:uid="{00000000-0005-0000-0000-000030510000}"/>
    <cellStyle name="Note 5 6 2" xfId="32504" xr:uid="{2245267B-78DE-4200-BE06-7B1D3BAC8583}"/>
    <cellStyle name="Note 5 6 2 2" xfId="28352" xr:uid="{2313E690-0A8A-4663-AD09-4DDC98357A36}"/>
    <cellStyle name="Note 5 6 2 3" xfId="24209" xr:uid="{1DF14F9C-1CBA-4C8A-9B06-C87749FD60A0}"/>
    <cellStyle name="Note 5 6 3" xfId="33234" xr:uid="{D9F126F7-0A13-48D4-BA06-3CB6AAB0D3A3}"/>
    <cellStyle name="Note 5 6 3 2" xfId="29080" xr:uid="{8D75D301-87BD-4643-BA07-D83F17AE4E1D}"/>
    <cellStyle name="Note 5 6 3 3" xfId="24936" xr:uid="{9EFD86C4-08CD-4F35-97F2-4B311DA922CC}"/>
    <cellStyle name="Note 5 6 4" xfId="33941" xr:uid="{3D560FBD-91D9-4C1E-95F8-BE5E343FA423}"/>
    <cellStyle name="Note 5 6 4 2" xfId="35405" xr:uid="{2B7CD6C2-A37A-4D9F-945A-ACF391EB60FE}"/>
    <cellStyle name="Note 5 6 4 3" xfId="25211" xr:uid="{A9B0F485-7410-40A7-A076-B5B7BAF12613}"/>
    <cellStyle name="Note 5 6 5" xfId="34548" xr:uid="{1D4F9D75-8A38-4293-B75A-97A715D830E0}"/>
    <cellStyle name="Note 5 6 5 2" xfId="29468" xr:uid="{217DD16F-80BD-45DE-B19F-4F9FF32E0C12}"/>
    <cellStyle name="Note 5 6 5 3" xfId="25323" xr:uid="{FAA9B898-0FA8-47F1-AE21-ADF3BF437A01}"/>
    <cellStyle name="Note 5 6 6" xfId="34984" xr:uid="{DEAE8480-6C98-4DBD-953E-89EECD59B970}"/>
    <cellStyle name="Note 5 6 6 2" xfId="30073" xr:uid="{FBB6162F-090A-4776-BE0D-6BF8EC310F99}"/>
    <cellStyle name="Note 5 6 6 3" xfId="25927" xr:uid="{260CDBEA-740E-4CE1-B4E4-E1F06CDF6D2A}"/>
    <cellStyle name="Note 5 6 7" xfId="30543" xr:uid="{0DB4A15E-D557-4518-B811-7BD094449DAF}"/>
    <cellStyle name="Note 5 6 8" xfId="26395" xr:uid="{64ADF389-AE6A-4893-A145-C4F3A1CE6A7F}"/>
    <cellStyle name="Note 5 6 9" xfId="22255" xr:uid="{3E206563-C052-478B-A95C-9E13A919C188}"/>
    <cellStyle name="Note 5 7" xfId="31966" xr:uid="{D0A50B90-40FB-402C-AD80-E49E72E791E2}"/>
    <cellStyle name="Note 5 7 2" xfId="27814" xr:uid="{DE99844A-400E-4DD5-AAE3-E06647C52500}"/>
    <cellStyle name="Note 5 7 3" xfId="23671" xr:uid="{EDD9A6EF-3CBC-494C-8A1A-D9B4D643EDC4}"/>
    <cellStyle name="Note 5 8" xfId="30827" xr:uid="{D5AEE39F-605F-4909-A02B-45E38D004C3D}"/>
    <cellStyle name="Note 5 8 2" xfId="26678" xr:uid="{5C981CE2-F74F-496D-8385-D801806452AF}"/>
    <cellStyle name="Note 5 8 3" xfId="22535" xr:uid="{9755ECDF-48D8-4CAF-8322-C006EA929F6F}"/>
    <cellStyle name="Note 5 9" xfId="32309" xr:uid="{4A5D0AC5-7722-4082-B7E1-F198ADE3C446}"/>
    <cellStyle name="Note 5 9 2" xfId="28157" xr:uid="{A21E631E-838F-41AC-9F46-7DCE192E73E4}"/>
    <cellStyle name="Note 5 9 3" xfId="24014" xr:uid="{2C872341-46C4-44BA-9C16-C323A9A8F096}"/>
    <cellStyle name="Note 6" xfId="20509" xr:uid="{00000000-0005-0000-0000-000031510000}"/>
    <cellStyle name="Note 6 10" xfId="32942" xr:uid="{63FD7730-553B-416F-88C3-254F656D52E0}"/>
    <cellStyle name="Note 6 10 2" xfId="28789" xr:uid="{5A82AA9B-D11E-4985-93A6-B68B777021E9}"/>
    <cellStyle name="Note 6 10 3" xfId="24646" xr:uid="{60BB4CCF-6565-486B-B7E8-9935F92C283C}"/>
    <cellStyle name="Note 6 11" xfId="29926" xr:uid="{AA159442-833A-4B6F-B7FA-7AEB3B61B8A1}"/>
    <cellStyle name="Note 6 12" xfId="25779" xr:uid="{9867C470-3C9A-4CFD-9079-75167F95A86B}"/>
    <cellStyle name="Note 6 13" xfId="21902" xr:uid="{738DEE8D-C0E5-41FF-A226-6ABAF7B249BD}"/>
    <cellStyle name="Note 6 2" xfId="20510" xr:uid="{00000000-0005-0000-0000-000032510000}"/>
    <cellStyle name="Note 6 2 10" xfId="25780" xr:uid="{BB3D0821-13DF-477A-8B48-9BFD72D0EA09}"/>
    <cellStyle name="Note 6 2 11" xfId="21903" xr:uid="{B8538E1F-A3ED-462E-88CE-F64ED094CB47}"/>
    <cellStyle name="Note 6 2 2" xfId="20511" xr:uid="{00000000-0005-0000-0000-000033510000}"/>
    <cellStyle name="Note 6 2 3" xfId="21137" xr:uid="{00000000-0005-0000-0000-000034510000}"/>
    <cellStyle name="Note 6 2 3 2" xfId="32499" xr:uid="{AB524D24-47B0-4CEE-BA11-C92B9C81B48E}"/>
    <cellStyle name="Note 6 2 3 2 2" xfId="28347" xr:uid="{9EAC4427-DF38-49B9-88F0-836F875FE2BF}"/>
    <cellStyle name="Note 6 2 3 2 3" xfId="24204" xr:uid="{118F8C23-B91E-42A2-A36D-F8E315D00DF0}"/>
    <cellStyle name="Note 6 2 3 3" xfId="33229" xr:uid="{A9406D27-1690-43BD-A611-805B8FFA2463}"/>
    <cellStyle name="Note 6 2 3 3 2" xfId="29075" xr:uid="{4CD7014D-4204-4D10-8D76-7FF9A9C10B03}"/>
    <cellStyle name="Note 6 2 3 3 3" xfId="24931" xr:uid="{B51DFA2A-84D1-4B86-9809-3ED29628A8CF}"/>
    <cellStyle name="Note 6 2 3 4" xfId="33936" xr:uid="{9AA7D90B-AB07-47D3-8B6E-04134B8D7FCA}"/>
    <cellStyle name="Note 6 2 3 4 2" xfId="35935" xr:uid="{33C9A01D-5CED-4C70-9580-294B9AA8C545}"/>
    <cellStyle name="Note 6 2 3 4 3" xfId="37219" xr:uid="{31D533BB-7FFA-430F-AB65-95843615BD96}"/>
    <cellStyle name="Note 6 2 3 5" xfId="34543" xr:uid="{652AC93C-FD44-471F-B965-5775D6A42879}"/>
    <cellStyle name="Note 6 2 3 5 2" xfId="29463" xr:uid="{2C78AFB3-AB38-4D9E-B3C5-A3FDA158D417}"/>
    <cellStyle name="Note 6 2 3 5 3" xfId="25318" xr:uid="{B89D7171-3869-4FDD-A6F1-042769735177}"/>
    <cellStyle name="Note 6 2 3 6" xfId="34979" xr:uid="{1B6C1A2F-2407-465B-BF34-ED0F9472FB4E}"/>
    <cellStyle name="Note 6 2 3 6 2" xfId="30068" xr:uid="{F8B97DBE-21D3-4D8B-A2DD-9F5751A235A8}"/>
    <cellStyle name="Note 6 2 3 6 3" xfId="25922" xr:uid="{D249CA4D-65B6-46B8-AE8A-97DE5188648C}"/>
    <cellStyle name="Note 6 2 3 7" xfId="30538" xr:uid="{071644D3-B36A-426A-B9A2-EDF8E089D6F9}"/>
    <cellStyle name="Note 6 2 3 8" xfId="26390" xr:uid="{E1D016FF-5B56-4888-AC3E-57E3B1D0526C}"/>
    <cellStyle name="Note 6 2 3 9" xfId="22250" xr:uid="{8F12CE5E-33AE-4BA9-9AF7-119031C98E34}"/>
    <cellStyle name="Note 6 2 4" xfId="31973" xr:uid="{E302A37C-0630-4225-A87B-D9DDB7FB5943}"/>
    <cellStyle name="Note 6 2 4 2" xfId="27821" xr:uid="{CD50A60E-6962-4AB0-BB48-52BD09BA9A07}"/>
    <cellStyle name="Note 6 2 4 3" xfId="23678" xr:uid="{0BE6F5AE-50BD-4957-8A8F-8EBAFDE974D1}"/>
    <cellStyle name="Note 6 2 5" xfId="30822" xr:uid="{7B3B9DD0-D897-4E25-8253-9842CB9F1214}"/>
    <cellStyle name="Note 6 2 5 2" xfId="26673" xr:uid="{12FAB6BC-4442-4560-BE83-2EB1B155D089}"/>
    <cellStyle name="Note 6 2 5 3" xfId="22530" xr:uid="{52333BE0-69E2-4EB1-83C0-CFBFEAFA40AD}"/>
    <cellStyle name="Note 6 2 6" xfId="32314" xr:uid="{49FA6095-4B6A-495F-90E4-5A3E4C3F3BBD}"/>
    <cellStyle name="Note 6 2 6 2" xfId="28162" xr:uid="{9F2899A4-1F05-41BD-B8C1-DBF057A08D95}"/>
    <cellStyle name="Note 6 2 6 3" xfId="24019" xr:uid="{7E008F6C-CB1A-4944-9427-1DD7F0F3BF69}"/>
    <cellStyle name="Note 6 2 7" xfId="31939" xr:uid="{B1E22D8A-7F21-4F75-834C-6EF07202F5F3}"/>
    <cellStyle name="Note 6 2 7 2" xfId="27787" xr:uid="{897BF2C6-12B7-43B4-8832-40A22591F978}"/>
    <cellStyle name="Note 6 2 7 3" xfId="23644" xr:uid="{081E0106-93BA-4D23-9161-1E7E06D74C50}"/>
    <cellStyle name="Note 6 2 8" xfId="32943" xr:uid="{4F704B9C-7F61-44BE-9F7C-E42AE6543B71}"/>
    <cellStyle name="Note 6 2 8 2" xfId="28790" xr:uid="{2898AF18-8FDD-466D-8E00-734DEA58E5D0}"/>
    <cellStyle name="Note 6 2 8 3" xfId="24647" xr:uid="{3BAAEB36-1F9E-4C4B-A67F-9644E4006721}"/>
    <cellStyle name="Note 6 2 9" xfId="29927" xr:uid="{5A16DE8A-5F4B-4C46-BA56-7153A12D21F6}"/>
    <cellStyle name="Note 6 3" xfId="20512" xr:uid="{00000000-0005-0000-0000-000035510000}"/>
    <cellStyle name="Note 6 4" xfId="20513" xr:uid="{00000000-0005-0000-0000-000036510000}"/>
    <cellStyle name="Note 6 5" xfId="21138" xr:uid="{00000000-0005-0000-0000-000037510000}"/>
    <cellStyle name="Note 6 5 2" xfId="32500" xr:uid="{74BDF996-E1DA-4D7E-8B46-8BD473E00EB0}"/>
    <cellStyle name="Note 6 5 2 2" xfId="28348" xr:uid="{BAD07D49-F57D-46C6-8C15-FA538F1416BA}"/>
    <cellStyle name="Note 6 5 2 3" xfId="24205" xr:uid="{D3A4754C-B7DF-4D7E-B0D2-0CC603506682}"/>
    <cellStyle name="Note 6 5 3" xfId="33230" xr:uid="{9D1274D5-7C80-4B5C-8D94-C5E72D938563}"/>
    <cellStyle name="Note 6 5 3 2" xfId="29076" xr:uid="{2B4FFF61-BDFF-4EB4-9C50-85E630ACF183}"/>
    <cellStyle name="Note 6 5 3 3" xfId="24932" xr:uid="{72B8C7D0-D6A8-4520-842D-5F0A3D6970E5}"/>
    <cellStyle name="Note 6 5 4" xfId="33937" xr:uid="{C360026D-1A70-4765-BCBB-898241903A17}"/>
    <cellStyle name="Note 6 5 4 2" xfId="35836" xr:uid="{2B6B0FDB-E1C8-42B4-974F-AB5B7BED8AF2}"/>
    <cellStyle name="Note 6 5 4 3" xfId="37121" xr:uid="{FD6B2C89-5F61-4AB9-BB9A-9C597D4DEB84}"/>
    <cellStyle name="Note 6 5 5" xfId="34544" xr:uid="{71FEC7D9-722D-4E92-95BA-29149F4F550D}"/>
    <cellStyle name="Note 6 5 5 2" xfId="29464" xr:uid="{D689FB9C-D4E6-4C81-A8E4-CF2F1D1043D9}"/>
    <cellStyle name="Note 6 5 5 3" xfId="25319" xr:uid="{44503652-C4AA-4E91-8405-AAD0C23E02FF}"/>
    <cellStyle name="Note 6 5 6" xfId="34980" xr:uid="{418800B9-4D2D-431B-96C7-44433A3B2D99}"/>
    <cellStyle name="Note 6 5 6 2" xfId="30069" xr:uid="{90C2D271-C992-402A-805B-59A858E5DFD7}"/>
    <cellStyle name="Note 6 5 6 3" xfId="25923" xr:uid="{63417739-7FF0-407E-83E4-144F9003276C}"/>
    <cellStyle name="Note 6 5 7" xfId="30539" xr:uid="{801F2C13-EC29-496E-BB8F-AB268F6BFCBD}"/>
    <cellStyle name="Note 6 5 8" xfId="26391" xr:uid="{02F890FA-39A2-4E07-81B2-228D0D0A6D1C}"/>
    <cellStyle name="Note 6 5 9" xfId="22251" xr:uid="{47462F80-CB76-454A-8C12-35BBA6121DA6}"/>
    <cellStyle name="Note 6 6" xfId="31972" xr:uid="{EA62330C-A1B7-427E-8B4E-879CE67F1065}"/>
    <cellStyle name="Note 6 6 2" xfId="27820" xr:uid="{085E68FC-1051-44AB-A498-B082FFFB2DA4}"/>
    <cellStyle name="Note 6 6 3" xfId="23677" xr:uid="{7BEC57D1-F147-4532-B219-994882C751F5}"/>
    <cellStyle name="Note 6 7" xfId="30823" xr:uid="{F3AB7EDC-5703-49B1-848B-611FCF2733CC}"/>
    <cellStyle name="Note 6 7 2" xfId="26674" xr:uid="{65B45EFE-A9D0-4E79-914B-2C9BEAEB60C7}"/>
    <cellStyle name="Note 6 7 3" xfId="22531" xr:uid="{D44D6435-6A4E-4D19-9205-AEAD16FAED6C}"/>
    <cellStyle name="Note 6 8" xfId="32313" xr:uid="{04C1E2FD-3269-459C-BE20-F53AEE3D7708}"/>
    <cellStyle name="Note 6 8 2" xfId="28161" xr:uid="{CB898351-10E3-48C1-B99D-E0070EBAD7D2}"/>
    <cellStyle name="Note 6 8 3" xfId="24018" xr:uid="{E360BCD9-423E-4CCB-995B-D21D01BCD86D}"/>
    <cellStyle name="Note 6 9" xfId="31937" xr:uid="{BC4E571B-5782-46E8-90C2-24C22C983F52}"/>
    <cellStyle name="Note 6 9 2" xfId="27785" xr:uid="{1DAAE5DF-6F1B-4979-9770-864BFB6D3543}"/>
    <cellStyle name="Note 6 9 3" xfId="23642" xr:uid="{4288355C-161A-40FB-84DD-93D046D78A7F}"/>
    <cellStyle name="Note 7" xfId="20514" xr:uid="{00000000-0005-0000-0000-000038510000}"/>
    <cellStyle name="Note 7 10" xfId="21904" xr:uid="{BD7AF4F9-9625-4E8C-89DB-3D03E99EABE1}"/>
    <cellStyle name="Note 7 2" xfId="21136" xr:uid="{00000000-0005-0000-0000-000039510000}"/>
    <cellStyle name="Note 7 2 2" xfId="32498" xr:uid="{B6B04766-6678-4DA4-9E09-D6F0916E2E93}"/>
    <cellStyle name="Note 7 2 2 2" xfId="28346" xr:uid="{F228B164-5E8E-4853-918A-855AE0863F3B}"/>
    <cellStyle name="Note 7 2 2 3" xfId="24203" xr:uid="{C3FEE55A-59C3-475E-B8F0-021356ED1971}"/>
    <cellStyle name="Note 7 2 3" xfId="33228" xr:uid="{4E169891-2119-4E72-B207-341F38F86DB9}"/>
    <cellStyle name="Note 7 2 3 2" xfId="29074" xr:uid="{FC5457F6-7814-460D-8EDE-637733E83BBC}"/>
    <cellStyle name="Note 7 2 3 3" xfId="24930" xr:uid="{3427000E-319B-4DF1-A952-85E9BDE7C820}"/>
    <cellStyle name="Note 7 2 4" xfId="33935" xr:uid="{5720BD75-FA6B-4F76-9D77-D2BEC7953FC9}"/>
    <cellStyle name="Note 7 2 4 2" xfId="36041" xr:uid="{2B9C05AB-0F82-41A4-9D4E-77F18CF6768B}"/>
    <cellStyle name="Note 7 2 4 3" xfId="37311" xr:uid="{33B4A6ED-51CC-4CA9-A0A5-FB897013709B}"/>
    <cellStyle name="Note 7 2 5" xfId="34542" xr:uid="{81C34C4F-DCA5-4651-B9C8-34169B0A3BD6}"/>
    <cellStyle name="Note 7 2 5 2" xfId="29462" xr:uid="{335F16AF-D4A7-428D-8D38-537A7C83E31C}"/>
    <cellStyle name="Note 7 2 5 3" xfId="25317" xr:uid="{3B8B3771-DBE3-43BE-A040-EDCD16211236}"/>
    <cellStyle name="Note 7 2 6" xfId="34978" xr:uid="{B18710B0-6F18-4D92-80C3-665E300E49A9}"/>
    <cellStyle name="Note 7 2 6 2" xfId="30067" xr:uid="{A58C8D4D-0D2F-4A61-B1D8-D30514B3B513}"/>
    <cellStyle name="Note 7 2 6 3" xfId="25921" xr:uid="{6F10B358-8BFD-4B61-A937-EA2B24183F85}"/>
    <cellStyle name="Note 7 2 7" xfId="30537" xr:uid="{C87129F9-1A41-4595-BF34-9F5A5764D230}"/>
    <cellStyle name="Note 7 2 8" xfId="26389" xr:uid="{0730FE4E-2D0E-4244-8D11-29CDE259644A}"/>
    <cellStyle name="Note 7 2 9" xfId="22249" xr:uid="{0B69B793-EABF-49A7-B5FB-7126DC9E6D77}"/>
    <cellStyle name="Note 7 3" xfId="31977" xr:uid="{EDAB5D0C-56F7-4612-8127-0D5B548BAC65}"/>
    <cellStyle name="Note 7 3 2" xfId="27825" xr:uid="{AC3E68FB-0D30-4D10-9F38-0966DBADB033}"/>
    <cellStyle name="Note 7 3 3" xfId="23682" xr:uid="{786F3D12-26AC-4249-B320-53F870441FC0}"/>
    <cellStyle name="Note 7 4" xfId="30821" xr:uid="{2E031F4A-0E00-4298-8BA6-B877FCB06942}"/>
    <cellStyle name="Note 7 4 2" xfId="26672" xr:uid="{1037C797-58C2-4A97-8A09-D8089EABDA9C}"/>
    <cellStyle name="Note 7 4 3" xfId="22529" xr:uid="{6D1EA1BA-698D-459C-9C6E-E8D708DD12AE}"/>
    <cellStyle name="Note 7 5" xfId="32315" xr:uid="{5C68E48E-5E30-4D4A-B6F9-14563399DF81}"/>
    <cellStyle name="Note 7 5 2" xfId="28163" xr:uid="{83682D9B-BA20-4D5E-ACEE-42B11144F0FF}"/>
    <cellStyle name="Note 7 5 3" xfId="24020" xr:uid="{D0C0E617-9C17-4A9D-A319-B9A0B3B66FC4}"/>
    <cellStyle name="Note 7 6" xfId="31943" xr:uid="{C8ACEF58-5198-429E-9C50-FB5DFD8873CB}"/>
    <cellStyle name="Note 7 6 2" xfId="27791" xr:uid="{1F3E7248-F86C-4966-AE75-874221CCDEE6}"/>
    <cellStyle name="Note 7 6 3" xfId="23648" xr:uid="{733A4038-6824-4273-B7B7-F8DC002B794D}"/>
    <cellStyle name="Note 7 7" xfId="32944" xr:uid="{2CD7EB60-47A6-4811-88FD-F6927DF68E47}"/>
    <cellStyle name="Note 7 7 2" xfId="28791" xr:uid="{C794D206-8EC6-4FF3-8E96-944237DD5146}"/>
    <cellStyle name="Note 7 7 3" xfId="24648" xr:uid="{992EB3A0-B953-4F16-B2C8-1D8504160737}"/>
    <cellStyle name="Note 7 8" xfId="29931" xr:uid="{5C464DBE-BC07-4E9F-80FC-5A23218EFD60}"/>
    <cellStyle name="Note 7 9" xfId="25784" xr:uid="{E77B721F-0A60-4E7F-B3ED-D8754804A220}"/>
    <cellStyle name="Note 8" xfId="20515" xr:uid="{00000000-0005-0000-0000-00003A510000}"/>
    <cellStyle name="Note 8 10" xfId="25785" xr:uid="{DF2EA4F5-9CCD-482E-9EC4-01AE3E938AA7}"/>
    <cellStyle name="Note 8 11" xfId="21905" xr:uid="{D4B3B243-9FDC-43AC-98DD-48F185B44E7D}"/>
    <cellStyle name="Note 8 2" xfId="20516" xr:uid="{00000000-0005-0000-0000-00003B510000}"/>
    <cellStyle name="Note 8 2 10" xfId="21906" xr:uid="{97BD5974-E521-47FD-9138-9C6354D0FB05}"/>
    <cellStyle name="Note 8 2 2" xfId="21134" xr:uid="{00000000-0005-0000-0000-00003C510000}"/>
    <cellStyle name="Note 8 2 2 2" xfId="32496" xr:uid="{B4878FB4-81A7-44CA-A9B4-C692FADD7A6A}"/>
    <cellStyle name="Note 8 2 2 2 2" xfId="28344" xr:uid="{B4244DC8-60EA-492C-BD54-693135CE5B3D}"/>
    <cellStyle name="Note 8 2 2 2 3" xfId="24201" xr:uid="{03141C3F-50A2-45B7-AF68-ED55AD1452A2}"/>
    <cellStyle name="Note 8 2 2 3" xfId="33226" xr:uid="{E39B9B86-95E5-49D3-8BED-6D7E67EF7F5A}"/>
    <cellStyle name="Note 8 2 2 3 2" xfId="29072" xr:uid="{41C24440-428E-49AC-B725-02E49C80E139}"/>
    <cellStyle name="Note 8 2 2 3 3" xfId="24928" xr:uid="{EE2F3D0A-4BED-4180-98BE-CB355AEE8A44}"/>
    <cellStyle name="Note 8 2 2 4" xfId="33933" xr:uid="{CD01BD6B-8C7B-4235-8568-0AAA07781A01}"/>
    <cellStyle name="Note 8 2 2 4 2" xfId="36230" xr:uid="{A6BF94D7-598D-467A-914D-8964D1BA811A}"/>
    <cellStyle name="Note 8 2 2 4 3" xfId="36735" xr:uid="{E341C242-8F83-4FD2-B73A-58FE1EDF9E31}"/>
    <cellStyle name="Note 8 2 2 5" xfId="34540" xr:uid="{4F2D067B-43BB-4A32-AC6B-79026C90D2D8}"/>
    <cellStyle name="Note 8 2 2 5 2" xfId="29460" xr:uid="{C57C825B-4D83-45B2-803A-932BCE32DDF2}"/>
    <cellStyle name="Note 8 2 2 5 3" xfId="25315" xr:uid="{7696E5A6-99BC-4E20-A2F7-7A48F3FE5DDC}"/>
    <cellStyle name="Note 8 2 2 6" xfId="34976" xr:uid="{D44C772E-ED88-4FDF-ABF4-981BEC026043}"/>
    <cellStyle name="Note 8 2 2 6 2" xfId="30065" xr:uid="{663F4593-A82D-4FE2-A63B-E28E1434F51E}"/>
    <cellStyle name="Note 8 2 2 6 3" xfId="25919" xr:uid="{7AFCD311-4F23-4A55-876D-00C86692C566}"/>
    <cellStyle name="Note 8 2 2 7" xfId="30535" xr:uid="{A4A79BCF-EB5A-4AE8-8081-7787AFDDD8DC}"/>
    <cellStyle name="Note 8 2 2 8" xfId="26387" xr:uid="{70BBDB2A-1652-4606-BC9E-0EAAD24927A9}"/>
    <cellStyle name="Note 8 2 2 9" xfId="22247" xr:uid="{8CFB6C69-AE19-4DC7-BB6E-B4A5AF8DA232}"/>
    <cellStyle name="Note 8 2 3" xfId="31979" xr:uid="{FDA04252-5463-4D3F-BA88-3D9C057A41D4}"/>
    <cellStyle name="Note 8 2 3 2" xfId="27827" xr:uid="{99ED104B-F252-4010-B87C-FA5007780836}"/>
    <cellStyle name="Note 8 2 3 3" xfId="23684" xr:uid="{D3E2532A-B237-42E7-A6A9-8EABB66CC45F}"/>
    <cellStyle name="Note 8 2 4" xfId="30820" xr:uid="{E89F45E8-D28C-46B0-9FB5-216D154997E9}"/>
    <cellStyle name="Note 8 2 4 2" xfId="26671" xr:uid="{9A86213F-4E44-482F-BB94-22F1F5F03897}"/>
    <cellStyle name="Note 8 2 4 3" xfId="22528" xr:uid="{28F678AA-717A-4500-9315-0EA765038596}"/>
    <cellStyle name="Note 8 2 5" xfId="33502" xr:uid="{D3A0C6A2-A513-431A-87FF-05AAC8BCC7DA}"/>
    <cellStyle name="Note 8 2 5 2" xfId="35442" xr:uid="{C9B73CD1-56C3-448B-911D-8DC736446461}"/>
    <cellStyle name="Note 8 2 5 3" xfId="25168" xr:uid="{73093839-5242-41F6-83AB-07F0DE139793}"/>
    <cellStyle name="Note 8 2 6" xfId="31946" xr:uid="{A93814B8-AC8D-4FD0-B2AE-83A57F9657B1}"/>
    <cellStyle name="Note 8 2 6 2" xfId="27794" xr:uid="{17A2A462-6B8A-4519-8D18-4B5C00B693E1}"/>
    <cellStyle name="Note 8 2 6 3" xfId="23651" xr:uid="{7D283F97-A01F-411A-AC68-BA34ABCD1C9B}"/>
    <cellStyle name="Note 8 2 7" xfId="32947" xr:uid="{27D800C0-189E-4F11-B55A-BF3F96421CF2}"/>
    <cellStyle name="Note 8 2 7 2" xfId="28794" xr:uid="{B2ADD650-AF89-44CC-944A-B287086A71A9}"/>
    <cellStyle name="Note 8 2 7 3" xfId="24651" xr:uid="{6721DCDE-CB8E-40C7-ACEE-FB3603F41F74}"/>
    <cellStyle name="Note 8 2 8" xfId="29933" xr:uid="{DD60FC86-5FA3-41D1-B2E0-6C944B394793}"/>
    <cellStyle name="Note 8 2 9" xfId="25786" xr:uid="{205076DA-B056-4A60-A992-952D41FB9DFD}"/>
    <cellStyle name="Note 8 3" xfId="21135" xr:uid="{00000000-0005-0000-0000-00003D510000}"/>
    <cellStyle name="Note 8 3 2" xfId="32497" xr:uid="{6B0F5B72-FB08-4AB4-990C-1DF9F39A0497}"/>
    <cellStyle name="Note 8 3 2 2" xfId="28345" xr:uid="{40E3A7BF-E5C7-413C-9C6F-76B346929C14}"/>
    <cellStyle name="Note 8 3 2 3" xfId="24202" xr:uid="{51130D21-5C14-4BB5-B80C-EAFC835F6EA2}"/>
    <cellStyle name="Note 8 3 3" xfId="33227" xr:uid="{712EA917-20B0-4899-BF7F-ED3D0454B788}"/>
    <cellStyle name="Note 8 3 3 2" xfId="29073" xr:uid="{D8198686-A42F-427B-B28E-C7D0F59CF46D}"/>
    <cellStyle name="Note 8 3 3 3" xfId="24929" xr:uid="{9E64F943-EB4C-4F06-8921-421E0AFC400A}"/>
    <cellStyle name="Note 8 3 4" xfId="33934" xr:uid="{D9C6894B-59AE-4DCD-9638-1F28E3288C9D}"/>
    <cellStyle name="Note 8 3 4 2" xfId="36139" xr:uid="{0B4B8925-216D-46B3-A417-A2B508933DDB}"/>
    <cellStyle name="Note 8 3 4 3" xfId="36658" xr:uid="{97650A4A-0A8E-40AF-AB49-292D1F45CC79}"/>
    <cellStyle name="Note 8 3 5" xfId="34541" xr:uid="{795EA945-1536-482C-8DCE-63A07727E210}"/>
    <cellStyle name="Note 8 3 5 2" xfId="29461" xr:uid="{B3F5084A-C12A-43C9-84B9-ABA587C01550}"/>
    <cellStyle name="Note 8 3 5 3" xfId="25316" xr:uid="{D50C1F13-FF09-4617-B278-34C3BE58A0DF}"/>
    <cellStyle name="Note 8 3 6" xfId="34977" xr:uid="{ECBA6616-F131-4245-B78A-A458F5913979}"/>
    <cellStyle name="Note 8 3 6 2" xfId="30066" xr:uid="{B1FE6E08-E699-437C-A12D-01F28D9E6C7F}"/>
    <cellStyle name="Note 8 3 6 3" xfId="25920" xr:uid="{A43BD430-A3BF-4E55-90FD-DA48EF543087}"/>
    <cellStyle name="Note 8 3 7" xfId="30536" xr:uid="{FE529F4F-8EDE-404F-AF1C-95F9B2371021}"/>
    <cellStyle name="Note 8 3 8" xfId="26388" xr:uid="{DB102B64-08D4-4626-BAF0-C5E7A51E382C}"/>
    <cellStyle name="Note 8 3 9" xfId="22248" xr:uid="{954C08F0-EC51-4F08-B344-EE87502BB134}"/>
    <cellStyle name="Note 8 4" xfId="31978" xr:uid="{7AD2047E-5121-4A23-82DB-E2ECDFD29A0F}"/>
    <cellStyle name="Note 8 4 2" xfId="27826" xr:uid="{CBED99C1-F42D-4AF2-8809-63A69D5EDC5E}"/>
    <cellStyle name="Note 8 4 3" xfId="23683" xr:uid="{DDFB24BB-5F37-46D7-BDE1-A39C21FB7EE8}"/>
    <cellStyle name="Note 8 5" xfId="32772" xr:uid="{88BE8BD9-45ED-482F-A6F4-98709AA9621B}"/>
    <cellStyle name="Note 8 5 2" xfId="28620" xr:uid="{60CA4E47-6D4B-4156-BDB9-D6E62D7F6151}"/>
    <cellStyle name="Note 8 5 3" xfId="24477" xr:uid="{0F5D1FBE-232E-4896-A596-21A6B520D4E9}"/>
    <cellStyle name="Note 8 6" xfId="32316" xr:uid="{DF0781CC-5B8B-489C-9DA4-B863648B2120}"/>
    <cellStyle name="Note 8 6 2" xfId="28164" xr:uid="{B491FDBF-E619-439D-B626-BC22E6A82E4C}"/>
    <cellStyle name="Note 8 6 3" xfId="24021" xr:uid="{26FA644A-6248-478D-81EC-9593622D4F3E}"/>
    <cellStyle name="Note 8 7" xfId="31944" xr:uid="{8E1A7A92-A67F-4263-9ACA-A8605F89387A}"/>
    <cellStyle name="Note 8 7 2" xfId="27792" xr:uid="{39779CE7-89A9-4012-9832-37D1CDE5AB46}"/>
    <cellStyle name="Note 8 7 3" xfId="23649" xr:uid="{E90F894E-AD34-42AB-9892-3F79D64234D5}"/>
    <cellStyle name="Note 8 8" xfId="32945" xr:uid="{9B44FC66-FEC2-4A07-ABF7-75F59D84AFC5}"/>
    <cellStyle name="Note 8 8 2" xfId="28792" xr:uid="{CA71D94F-F45B-4AA6-8526-8B0365ED159A}"/>
    <cellStyle name="Note 8 8 3" xfId="24649" xr:uid="{D3FDFD8E-A49D-403A-97F6-F5F122F933F6}"/>
    <cellStyle name="Note 8 9" xfId="29932" xr:uid="{CCF9EEF8-56AC-48B0-9BBC-4E7FCC8CA52A}"/>
    <cellStyle name="Note 9" xfId="20517" xr:uid="{00000000-0005-0000-0000-00003E510000}"/>
    <cellStyle name="Note 9 10" xfId="21907" xr:uid="{0C13A738-8AE6-4E41-AF1B-BC661B1167B6}"/>
    <cellStyle name="Note 9 2" xfId="21133" xr:uid="{00000000-0005-0000-0000-00003F510000}"/>
    <cellStyle name="Note 9 2 2" xfId="32495" xr:uid="{99F712F8-5163-4C78-A1E3-46848A5F1EC2}"/>
    <cellStyle name="Note 9 2 2 2" xfId="28343" xr:uid="{7497BB15-5F23-4592-89D3-33833A88EF2D}"/>
    <cellStyle name="Note 9 2 2 3" xfId="24200" xr:uid="{26F76430-F8D2-464B-8E4D-A2BC1BA61E91}"/>
    <cellStyle name="Note 9 2 3" xfId="33225" xr:uid="{3D1F00CB-F36C-4CB3-BD29-4A219A58230C}"/>
    <cellStyle name="Note 9 2 3 2" xfId="29071" xr:uid="{E10BE081-D715-423F-BBF9-5A471366870F}"/>
    <cellStyle name="Note 9 2 3 3" xfId="24927" xr:uid="{5BAB4C72-F47C-4CF6-93CC-BDD85C84EC68}"/>
    <cellStyle name="Note 9 2 4" xfId="33932" xr:uid="{1966DB1C-EB91-4421-AC2F-EE12F8819016}"/>
    <cellStyle name="Note 9 2 4 2" xfId="35574" xr:uid="{E1F18067-AE8E-46C8-8E44-E4A77C5D3375}"/>
    <cellStyle name="Note 9 2 4 3" xfId="36574" xr:uid="{0066A374-CA18-4189-9BC9-F7F42536C5F6}"/>
    <cellStyle name="Note 9 2 5" xfId="34539" xr:uid="{574DE337-FF95-45F1-B914-CF73EE54246E}"/>
    <cellStyle name="Note 9 2 5 2" xfId="29459" xr:uid="{7DF997F5-1D46-47AE-A83B-6B309C723223}"/>
    <cellStyle name="Note 9 2 5 3" xfId="25314" xr:uid="{F38822C1-1375-4631-8B92-F168F850CAC7}"/>
    <cellStyle name="Note 9 2 6" xfId="34975" xr:uid="{AFE3E5C2-DB61-4696-8403-7DF6B8AF0DF0}"/>
    <cellStyle name="Note 9 2 6 2" xfId="30064" xr:uid="{BCF475F0-BA40-4675-AA09-00B837F2CD9A}"/>
    <cellStyle name="Note 9 2 6 3" xfId="25918" xr:uid="{962B9324-250F-4DDF-8E7D-6316DF4F7BE5}"/>
    <cellStyle name="Note 9 2 7" xfId="30534" xr:uid="{205B6F48-D19C-4DA3-A263-7BB3278B2730}"/>
    <cellStyle name="Note 9 2 8" xfId="26386" xr:uid="{C1125EE4-F902-40D1-8657-47B5F28C1000}"/>
    <cellStyle name="Note 9 2 9" xfId="22246" xr:uid="{55FD8CFF-B19C-476C-9205-1D34C59B71B5}"/>
    <cellStyle name="Note 9 3" xfId="31980" xr:uid="{79FC84CF-B384-45BD-B87C-7D57AA847394}"/>
    <cellStyle name="Note 9 3 2" xfId="27828" xr:uid="{EAE7F846-0CFC-4C73-8E40-83A657F8490C}"/>
    <cellStyle name="Note 9 3 3" xfId="23685" xr:uid="{D360C6A9-0328-4DE9-AE83-1AE06993217D}"/>
    <cellStyle name="Note 9 4" xfId="32774" xr:uid="{3084E190-EA79-4523-B876-C20375002A4E}"/>
    <cellStyle name="Note 9 4 2" xfId="28621" xr:uid="{FAA85CDA-8D09-4F29-B482-038F3E4C8701}"/>
    <cellStyle name="Note 9 4 3" xfId="24478" xr:uid="{F378FF7F-98D1-4713-A2AF-1EFD884A0600}"/>
    <cellStyle name="Note 9 5" xfId="32317" xr:uid="{C60AC562-3B9F-4785-A9F4-70162BD8B898}"/>
    <cellStyle name="Note 9 5 2" xfId="28165" xr:uid="{C08EB4D3-1AB6-4D2A-B732-E3F896BF7035}"/>
    <cellStyle name="Note 9 5 3" xfId="24022" xr:uid="{7B8D1461-B31E-4B25-9124-D9EC47CA1ED7}"/>
    <cellStyle name="Note 9 6" xfId="31948" xr:uid="{F58B21F3-079C-4603-B386-F114D1AB2595}"/>
    <cellStyle name="Note 9 6 2" xfId="27796" xr:uid="{8B21EE45-F621-437E-BFB2-E386D5BA1271}"/>
    <cellStyle name="Note 9 6 3" xfId="23653" xr:uid="{3004D0B7-3703-4CBA-9181-1D09D4931B1A}"/>
    <cellStyle name="Note 9 7" xfId="32990" xr:uid="{F8E96AAA-BD6D-4195-AD83-00A3DF67BFD5}"/>
    <cellStyle name="Note 9 7 2" xfId="28837" xr:uid="{D5273E49-4B5F-4AD7-B462-2024D754DD91}"/>
    <cellStyle name="Note 9 7 3" xfId="24693" xr:uid="{151280C4-7211-4390-A1A4-858CF1003721}"/>
    <cellStyle name="Note 9 8" xfId="29934" xr:uid="{2635C283-2393-4831-ADF1-91B517E5B00A}"/>
    <cellStyle name="Note 9 9" xfId="25787" xr:uid="{B45CDD7B-308F-4A4B-A616-20E4B05D5D8D}"/>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alExposure 2 10" xfId="22245" xr:uid="{7847E7C4-E453-4918-BDFC-12790DBA33A7}"/>
    <cellStyle name="optionalExposure 2 2" xfId="32494" xr:uid="{856FD846-8B1D-4AE5-9CC8-499297A8F9A3}"/>
    <cellStyle name="optionalExposure 2 2 2" xfId="28342" xr:uid="{B1902C51-FA1D-485C-8673-8ED25C13E9F7}"/>
    <cellStyle name="optionalExposure 2 2 3" xfId="24199" xr:uid="{83FF0AA0-C3F8-40C7-BA1C-B12C14B46C78}"/>
    <cellStyle name="optionalExposure 2 3" xfId="33224" xr:uid="{8CF7A591-EEDB-41E9-9FF4-7B4E7160E28E}"/>
    <cellStyle name="optionalExposure 2 3 2" xfId="29070" xr:uid="{C2BF0209-CA44-49BB-BF17-F86170169A25}"/>
    <cellStyle name="optionalExposure 2 3 3" xfId="24926" xr:uid="{00AFD630-E714-4DF2-84E9-4A1A504EA8C8}"/>
    <cellStyle name="optionalExposure 2 4" xfId="33931" xr:uid="{EC58D5C8-58A7-4CB4-97B9-C16AAA06B521}"/>
    <cellStyle name="optionalExposure 2 4 2" xfId="35651" xr:uid="{C0B75644-F120-4D51-BBEC-6707A09469DE}"/>
    <cellStyle name="optionalExposure 2 4 3" xfId="36490" xr:uid="{801E4EC9-D40D-4499-9C02-0AB9CD9CCAFD}"/>
    <cellStyle name="optionalExposure 2 5" xfId="34538" xr:uid="{78756754-4F84-44DE-9670-6B7C78EADFF5}"/>
    <cellStyle name="optionalExposure 2 5 2" xfId="29458" xr:uid="{AE73479E-BD1F-4874-8A2D-99690E47BEEC}"/>
    <cellStyle name="optionalExposure 2 5 3" xfId="25313" xr:uid="{E018BA29-9CD6-4279-8019-21DE8AB06360}"/>
    <cellStyle name="optionalExposure 2 6" xfId="30533" xr:uid="{49B4A24E-213E-4B52-9B0E-1E27325D10CE}"/>
    <cellStyle name="optionalExposure 2 7" xfId="35259" xr:uid="{4F010E85-7BCB-42AA-B37B-78880EC14797}"/>
    <cellStyle name="optionalExposure 2 8" xfId="26385" xr:uid="{456BBA26-60E9-41FB-996E-5CC094996AC0}"/>
    <cellStyle name="optionalExposure 2 9" xfId="36343" xr:uid="{192C55EE-0F4F-48DC-81CC-A52C416671A4}"/>
    <cellStyle name="optionalExposure 3" xfId="31987" xr:uid="{7709A518-D2A2-46FE-A516-E32D6CC79D22}"/>
    <cellStyle name="optionalExposure 3 2" xfId="27835" xr:uid="{290B59B9-1E9B-4845-BA0A-B9920DB7736C}"/>
    <cellStyle name="optionalExposure 3 3" xfId="23692" xr:uid="{932369BF-C8CF-4AEE-874E-80773DD6505A}"/>
    <cellStyle name="optionalExposure 4" xfId="32775" xr:uid="{1864A103-A179-4B5D-A2C5-3D6D888F6C3D}"/>
    <cellStyle name="optionalExposure 4 2" xfId="28622" xr:uid="{A7BB7DF0-9657-476D-8475-ED68B9BC3A58}"/>
    <cellStyle name="optionalExposure 4 3" xfId="24479" xr:uid="{B5E3A4D1-E506-4E80-8C70-E691691B55D4}"/>
    <cellStyle name="optionalExposure 5" xfId="33503" xr:uid="{CE5B9413-B4AD-4A65-B095-6C6BB3F98E55}"/>
    <cellStyle name="optionalExposure 5 2" xfId="35526" xr:uid="{6C06C030-D848-412B-8EF0-DE3DE66BCA30}"/>
    <cellStyle name="optionalExposure 5 3" xfId="36783" xr:uid="{4CFB6F5A-213A-44B0-8B56-A6E813A87BB3}"/>
    <cellStyle name="optionalExposure 6" xfId="29941" xr:uid="{E8BD95A6-D615-49A3-9C1C-BE13585C4A7D}"/>
    <cellStyle name="optionalExposure 7" xfId="35233" xr:uid="{2FE8F69B-0D9D-4E12-A12A-57CE05FF9E72}"/>
    <cellStyle name="optionalExposure 8" xfId="35242" xr:uid="{FD02D588-5EBF-4EC5-9FAF-E5D10A0A4DE4}"/>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10" xfId="21909" xr:uid="{0DCB3B22-2946-432E-872B-2EE2F1F7D8D1}"/>
    <cellStyle name="Output 2 10 2 2" xfId="21130" xr:uid="{00000000-0005-0000-0000-00004E510000}"/>
    <cellStyle name="Output 2 10 2 2 2" xfId="32492" xr:uid="{D6DA8F15-F39E-4E7E-A708-49675AB395C3}"/>
    <cellStyle name="Output 2 10 2 2 2 2" xfId="28340" xr:uid="{49BC348D-7A0B-4BC6-ABB6-2299A1785F11}"/>
    <cellStyle name="Output 2 10 2 2 2 3" xfId="24197" xr:uid="{DC8A09CD-AE47-4A5D-BABF-D94125DC26F8}"/>
    <cellStyle name="Output 2 10 2 2 3" xfId="33222" xr:uid="{403DD011-9E43-4DBD-A1C2-B8D57D6A006B}"/>
    <cellStyle name="Output 2 10 2 2 3 2" xfId="29068" xr:uid="{13D76DE6-51A7-496C-B6DA-E2D5807171C2}"/>
    <cellStyle name="Output 2 10 2 2 3 3" xfId="24924" xr:uid="{2C387054-B207-49BD-A688-7D9954ABE306}"/>
    <cellStyle name="Output 2 10 2 2 4" xfId="33929" xr:uid="{981669FE-D915-4C55-B7E4-3A9B798486AF}"/>
    <cellStyle name="Output 2 10 2 2 4 2" xfId="35406" xr:uid="{8F24B2AF-1199-4A30-BB0F-E9C690CBAF56}"/>
    <cellStyle name="Output 2 10 2 2 4 3" xfId="25210" xr:uid="{60EB8E1F-074D-4CDB-B76A-AC55769F1829}"/>
    <cellStyle name="Output 2 10 2 2 5" xfId="34536" xr:uid="{DE9B6D73-9E50-4018-811D-C016260E4E6D}"/>
    <cellStyle name="Output 2 10 2 2 5 2" xfId="29456" xr:uid="{6FC4653A-52A7-442E-AA15-8532BDAEABD9}"/>
    <cellStyle name="Output 2 10 2 2 5 3" xfId="25311" xr:uid="{FDABB38D-8117-4B55-985F-BAAF682AABB0}"/>
    <cellStyle name="Output 2 10 2 2 6" xfId="34973" xr:uid="{EFB177A2-7598-4984-BFD5-F84E99A5AE30}"/>
    <cellStyle name="Output 2 10 2 2 6 2" xfId="30062" xr:uid="{9720941B-AACF-469A-8D4F-3C9E9194D487}"/>
    <cellStyle name="Output 2 10 2 2 6 3" xfId="25916" xr:uid="{91B80BA4-A506-4A6B-AA2D-2C1092147B2F}"/>
    <cellStyle name="Output 2 10 2 2 7" xfId="30531" xr:uid="{1927A935-7F11-4D74-BDCF-9E0CE0A931BE}"/>
    <cellStyle name="Output 2 10 2 2 8" xfId="26383" xr:uid="{0B29540F-1B79-4B0A-8485-1E98F2DAE0ED}"/>
    <cellStyle name="Output 2 10 2 2 9" xfId="22243" xr:uid="{3675B6CE-6503-440E-AE53-82066D15B077}"/>
    <cellStyle name="Output 2 10 2 3" xfId="31993" xr:uid="{0191FA2C-7A41-445C-8C3A-41CE353702FD}"/>
    <cellStyle name="Output 2 10 2 3 2" xfId="27841" xr:uid="{E2665508-5C85-46DE-9F99-A98FD310414D}"/>
    <cellStyle name="Output 2 10 2 3 3" xfId="23698" xr:uid="{59666E1B-EEF1-4FD5-B0A9-0365648004C2}"/>
    <cellStyle name="Output 2 10 2 4" xfId="32777" xr:uid="{E5100AD2-3990-4CB6-BC26-5A37911F8485}"/>
    <cellStyle name="Output 2 10 2 4 2" xfId="28624" xr:uid="{2F503997-FC4D-4695-B290-C5C424B104C2}"/>
    <cellStyle name="Output 2 10 2 4 3" xfId="24481" xr:uid="{91560490-5B94-40BC-A37D-9894E8EDCE87}"/>
    <cellStyle name="Output 2 10 2 5" xfId="33505" xr:uid="{D233F30E-7AE5-40E5-A21D-29F69066E9BE}"/>
    <cellStyle name="Output 2 10 2 5 2" xfId="35610" xr:uid="{283423C5-EA83-459F-9BED-CF7849E810D0}"/>
    <cellStyle name="Output 2 10 2 5 3" xfId="36610" xr:uid="{E1AF5508-C0C1-4851-8DBE-DE9B02E0C458}"/>
    <cellStyle name="Output 2 10 2 6" xfId="31971" xr:uid="{7A20B88E-0B96-4A27-846F-AEA8714B5A96}"/>
    <cellStyle name="Output 2 10 2 6 2" xfId="27819" xr:uid="{7E2689F2-8CFC-4368-8D39-9DE4AE72E4A9}"/>
    <cellStyle name="Output 2 10 2 6 3" xfId="23676" xr:uid="{DFC6F353-C56F-41E6-8882-893860C98E5C}"/>
    <cellStyle name="Output 2 10 2 7" xfId="33033" xr:uid="{E05680A5-FD86-4202-B653-9A5DCB598D53}"/>
    <cellStyle name="Output 2 10 2 7 2" xfId="28880" xr:uid="{E13979D1-AAF4-4AB3-A903-2B364476F458}"/>
    <cellStyle name="Output 2 10 2 7 3" xfId="24736" xr:uid="{D51840FF-6D85-493D-A034-359F957CA17D}"/>
    <cellStyle name="Output 2 10 2 8" xfId="29947" xr:uid="{E8372ED8-8043-4E23-A346-90864699AD0A}"/>
    <cellStyle name="Output 2 10 2 9" xfId="25800" xr:uid="{4733D959-C4E9-40BF-9251-82DD2BEF85DD}"/>
    <cellStyle name="Output 2 10 3" xfId="20531" xr:uid="{00000000-0005-0000-0000-00004F510000}"/>
    <cellStyle name="Output 2 10 3 10" xfId="21910" xr:uid="{A0B79720-2672-47FE-AAF9-7B9F4D77F4D0}"/>
    <cellStyle name="Output 2 10 3 2" xfId="21129" xr:uid="{00000000-0005-0000-0000-000050510000}"/>
    <cellStyle name="Output 2 10 3 2 2" xfId="32491" xr:uid="{A4AA0402-7EEE-4430-A178-D9E529827285}"/>
    <cellStyle name="Output 2 10 3 2 2 2" xfId="28339" xr:uid="{A2146EA9-B7A1-41E3-8EB6-C92909C072EC}"/>
    <cellStyle name="Output 2 10 3 2 2 3" xfId="24196" xr:uid="{444758F0-E4F3-496F-BBEE-374BE4395873}"/>
    <cellStyle name="Output 2 10 3 2 3" xfId="33221" xr:uid="{CC914726-7F53-4B4B-A642-57B42CF4A9F6}"/>
    <cellStyle name="Output 2 10 3 2 3 2" xfId="29067" xr:uid="{D8D2A6BF-D594-4655-95E5-3800FFFA62B8}"/>
    <cellStyle name="Output 2 10 3 2 3 3" xfId="24923" xr:uid="{BE531022-BB48-43B3-BEA9-A9C11BAD6558}"/>
    <cellStyle name="Output 2 10 3 2 4" xfId="33928" xr:uid="{2D15F564-6F98-4ED4-AB5D-3C46DCD21423}"/>
    <cellStyle name="Output 2 10 3 2 4 2" xfId="35735" xr:uid="{19E81596-57E9-45A9-ADF8-31CADD0C1C90}"/>
    <cellStyle name="Output 2 10 3 2 4 3" xfId="36400" xr:uid="{0179AD7D-F19F-4DD4-BF0E-6BC25861877E}"/>
    <cellStyle name="Output 2 10 3 2 5" xfId="34535" xr:uid="{EB4A6D30-BF1A-4FFC-8880-C7357B85CAA1}"/>
    <cellStyle name="Output 2 10 3 2 5 2" xfId="29455" xr:uid="{7E05AD26-C2DE-4FA0-8EE5-D137F8D44FBA}"/>
    <cellStyle name="Output 2 10 3 2 5 3" xfId="25310" xr:uid="{CB311C48-24B5-45D6-AAC4-F082BEC57867}"/>
    <cellStyle name="Output 2 10 3 2 6" xfId="34972" xr:uid="{D6B748F9-60C2-461B-BFE3-5948C892FC4E}"/>
    <cellStyle name="Output 2 10 3 2 6 2" xfId="30061" xr:uid="{58B618D3-C494-4171-A4F7-A5A9FB2872FC}"/>
    <cellStyle name="Output 2 10 3 2 6 3" xfId="25915" xr:uid="{30FE163C-ED7D-4714-A2BE-511EF8EE0ECA}"/>
    <cellStyle name="Output 2 10 3 2 7" xfId="30530" xr:uid="{44A58C7B-1188-48FE-A182-BEFB88A1D7B9}"/>
    <cellStyle name="Output 2 10 3 2 8" xfId="26382" xr:uid="{8A6788BB-1826-4F31-8F0A-24660EEC5161}"/>
    <cellStyle name="Output 2 10 3 2 9" xfId="22242" xr:uid="{EA32ABC8-DBCA-4EB9-B3B5-167FC6E10277}"/>
    <cellStyle name="Output 2 10 3 3" xfId="31994" xr:uid="{E14DBC3B-811D-4051-A717-47620B2976C6}"/>
    <cellStyle name="Output 2 10 3 3 2" xfId="27842" xr:uid="{9877874E-2357-442F-9FFA-53C574FBA818}"/>
    <cellStyle name="Output 2 10 3 3 3" xfId="23699" xr:uid="{AB4B4F37-BADC-4920-AA72-DDDB1AC02DCA}"/>
    <cellStyle name="Output 2 10 3 4" xfId="32778" xr:uid="{4AB529C7-6EA4-4546-B1EF-77A2E0FB1BF0}"/>
    <cellStyle name="Output 2 10 3 4 2" xfId="28625" xr:uid="{6F861AAB-449B-4F67-9413-5BA344D06590}"/>
    <cellStyle name="Output 2 10 3 4 3" xfId="24482" xr:uid="{4F429C15-CAA6-4ED5-8EBC-95CE77DD5D68}"/>
    <cellStyle name="Output 2 10 3 5" xfId="33506" xr:uid="{F4A57D14-D0D1-4BF5-BFDF-75D24A3935A8}"/>
    <cellStyle name="Output 2 10 3 5 2" xfId="36194" xr:uid="{4D1E611F-0101-434A-AE9A-30EB8012682B}"/>
    <cellStyle name="Output 2 10 3 5 3" xfId="36699" xr:uid="{FCBFDB25-E4F1-4719-BE8C-592367B54868}"/>
    <cellStyle name="Output 2 10 3 6" xfId="31974" xr:uid="{CD1CA2F1-E22B-484B-B030-3D6712A13FC4}"/>
    <cellStyle name="Output 2 10 3 6 2" xfId="27822" xr:uid="{4488458D-2091-492D-AB0C-CEF47372E9DE}"/>
    <cellStyle name="Output 2 10 3 6 3" xfId="23679" xr:uid="{253F0322-B29D-473B-ADE7-BABA31771289}"/>
    <cellStyle name="Output 2 10 3 7" xfId="33034" xr:uid="{546EA7DF-7ED5-4B73-B3AA-0536C867A19A}"/>
    <cellStyle name="Output 2 10 3 7 2" xfId="28881" xr:uid="{17EDCAD9-9B8E-451D-964B-E62A0D2A7E4B}"/>
    <cellStyle name="Output 2 10 3 7 3" xfId="24737" xr:uid="{B21D0102-414A-47FC-8F9A-CB288518D5D1}"/>
    <cellStyle name="Output 2 10 3 8" xfId="29948" xr:uid="{9559CB7A-47EF-424A-88F1-1595BE1B97AE}"/>
    <cellStyle name="Output 2 10 3 9" xfId="25801" xr:uid="{89BA913C-0801-4F29-9F9A-91D02DB5DA25}"/>
    <cellStyle name="Output 2 10 4" xfId="20532" xr:uid="{00000000-0005-0000-0000-000051510000}"/>
    <cellStyle name="Output 2 10 4 10" xfId="21911" xr:uid="{7A12C771-76E9-473D-BC6D-6A2168222181}"/>
    <cellStyle name="Output 2 10 4 2" xfId="21128" xr:uid="{00000000-0005-0000-0000-000052510000}"/>
    <cellStyle name="Output 2 10 4 2 2" xfId="32490" xr:uid="{BD7645E3-04BB-46FB-A522-511AC4EF9A49}"/>
    <cellStyle name="Output 2 10 4 2 2 2" xfId="28338" xr:uid="{77799C5B-0092-4E46-9470-E5ABD60D93BC}"/>
    <cellStyle name="Output 2 10 4 2 2 3" xfId="24195" xr:uid="{2D866FE9-2489-487E-A824-0BA4BBD416FC}"/>
    <cellStyle name="Output 2 10 4 2 3" xfId="33220" xr:uid="{1359D97A-C69A-481E-9E8A-25B211822348}"/>
    <cellStyle name="Output 2 10 4 2 3 2" xfId="29066" xr:uid="{66DACFE1-F428-4880-9154-4C6BF4CE63E7}"/>
    <cellStyle name="Output 2 10 4 2 3 3" xfId="24922" xr:uid="{32DC2DBD-AEDC-47EB-9D53-C7D1ADA93014}"/>
    <cellStyle name="Output 2 10 4 2 4" xfId="33927" xr:uid="{C50B7BD6-55E9-4FB9-AC86-D8B8A330AF2B}"/>
    <cellStyle name="Output 2 10 4 2 4 2" xfId="29353" xr:uid="{3D634950-D79A-49E8-AB54-8C9034FF74AF}"/>
    <cellStyle name="Output 2 10 4 2 4 3" xfId="36919" xr:uid="{F02B2D27-7BD8-40EB-8FD8-0F251763F1CA}"/>
    <cellStyle name="Output 2 10 4 2 5" xfId="34534" xr:uid="{AB3BF065-AA32-4F86-9863-FB558E78A35A}"/>
    <cellStyle name="Output 2 10 4 2 5 2" xfId="29454" xr:uid="{BD10761B-6598-4F30-BB13-3B10EE3AFD02}"/>
    <cellStyle name="Output 2 10 4 2 5 3" xfId="25309" xr:uid="{46C79B70-6410-43A8-A8B4-146608A1E70D}"/>
    <cellStyle name="Output 2 10 4 2 6" xfId="34971" xr:uid="{8CA58538-BA30-4D68-B649-DC223C365F3B}"/>
    <cellStyle name="Output 2 10 4 2 6 2" xfId="30060" xr:uid="{24D98751-66D0-4CF1-BEB4-E0D11CD79AD3}"/>
    <cellStyle name="Output 2 10 4 2 6 3" xfId="25914" xr:uid="{6AB5D238-9540-4747-B82A-B036ABE5297A}"/>
    <cellStyle name="Output 2 10 4 2 7" xfId="30529" xr:uid="{02016FD5-E705-429B-AE27-FD1F9A0217B1}"/>
    <cellStyle name="Output 2 10 4 2 8" xfId="26381" xr:uid="{6EE0A1E9-3F66-4261-B250-95D5352B67DA}"/>
    <cellStyle name="Output 2 10 4 2 9" xfId="22241" xr:uid="{F15B6FF6-E8AA-4609-8ADC-10BB3BA4F142}"/>
    <cellStyle name="Output 2 10 4 3" xfId="31995" xr:uid="{7E23632E-3BD8-48FA-A1B6-72CBDC248CBF}"/>
    <cellStyle name="Output 2 10 4 3 2" xfId="27843" xr:uid="{28708AEF-7A9D-41E5-A7FF-73E6013FE382}"/>
    <cellStyle name="Output 2 10 4 3 3" xfId="23700" xr:uid="{39DB1029-354D-4C1B-B9CF-E857270DE7AA}"/>
    <cellStyle name="Output 2 10 4 4" xfId="32779" xr:uid="{0520E629-DB72-4073-9FDD-0575321DCC21}"/>
    <cellStyle name="Output 2 10 4 4 2" xfId="28626" xr:uid="{53BA6C0E-D4D8-4485-93BB-9C592B4FA1AF}"/>
    <cellStyle name="Output 2 10 4 4 3" xfId="24483" xr:uid="{F563CDAD-660F-4B6A-B0F5-CBA89AE54EF5}"/>
    <cellStyle name="Output 2 10 4 5" xfId="33507" xr:uid="{628AE2BF-4E11-4904-AA0C-317BC6753308}"/>
    <cellStyle name="Output 2 10 4 5 2" xfId="36103" xr:uid="{831E307F-C7C5-4106-B34D-0C2E214DC252}"/>
    <cellStyle name="Output 2 10 4 5 3" xfId="36694" xr:uid="{627DCA1D-FA3B-4872-BA84-2D54416DE38B}"/>
    <cellStyle name="Output 2 10 4 6" xfId="31975" xr:uid="{3A9672F9-3C81-4104-A64E-B8A1F6A48A12}"/>
    <cellStyle name="Output 2 10 4 6 2" xfId="27823" xr:uid="{DF9CBAB5-F89B-4ACA-8DCF-4B7755C92D7C}"/>
    <cellStyle name="Output 2 10 4 6 3" xfId="23680" xr:uid="{384594AA-D3B2-45A2-84A4-FBB3150ADFD3}"/>
    <cellStyle name="Output 2 10 4 7" xfId="33035" xr:uid="{E877BD6E-2A2E-45E4-AB27-17E3E3F695F2}"/>
    <cellStyle name="Output 2 10 4 7 2" xfId="28882" xr:uid="{87F920BA-125E-44EF-B00E-D97B97867A19}"/>
    <cellStyle name="Output 2 10 4 7 3" xfId="24738" xr:uid="{9DF88AE4-5FE5-4090-AD2C-DE9888497605}"/>
    <cellStyle name="Output 2 10 4 8" xfId="29949" xr:uid="{97D63DB1-2211-459E-B861-2A32C7FB48CA}"/>
    <cellStyle name="Output 2 10 4 9" xfId="25802" xr:uid="{E835819D-E6E2-4F89-9FFE-6CE9A20765F1}"/>
    <cellStyle name="Output 2 10 5" xfId="20533" xr:uid="{00000000-0005-0000-0000-000053510000}"/>
    <cellStyle name="Output 2 10 5 10" xfId="21912" xr:uid="{D23B1681-C38F-427D-8E65-BDEA89F24153}"/>
    <cellStyle name="Output 2 10 5 2" xfId="21127" xr:uid="{00000000-0005-0000-0000-000054510000}"/>
    <cellStyle name="Output 2 10 5 2 2" xfId="32489" xr:uid="{F6AA5D48-8F55-40DF-997E-928DBBBCF445}"/>
    <cellStyle name="Output 2 10 5 2 2 2" xfId="28337" xr:uid="{2A1E060C-F884-448F-A6F0-F4A29F088A55}"/>
    <cellStyle name="Output 2 10 5 2 2 3" xfId="24194" xr:uid="{AB7DF845-176C-42A2-9817-3F6FF312B437}"/>
    <cellStyle name="Output 2 10 5 2 3" xfId="33219" xr:uid="{9C941EF2-190B-4B65-A005-783371E656C7}"/>
    <cellStyle name="Output 2 10 5 2 3 2" xfId="29065" xr:uid="{0146EEDD-15A7-4F54-8A11-7776EB79B403}"/>
    <cellStyle name="Output 2 10 5 2 3 3" xfId="24921" xr:uid="{FD3E7486-99C6-4633-82F5-AD99682AC8CD}"/>
    <cellStyle name="Output 2 10 5 2 4" xfId="33926" xr:uid="{39A2C145-23F5-4394-BFB9-E49D19A2D94A}"/>
    <cellStyle name="Output 2 10 5 2 4 2" xfId="35316" xr:uid="{EB4F36C2-9D8C-4AED-9548-34C9202802F5}"/>
    <cellStyle name="Output 2 10 5 2 4 3" xfId="37017" xr:uid="{338E8F6A-64B6-4751-BA0D-55A33A65E159}"/>
    <cellStyle name="Output 2 10 5 2 5" xfId="34533" xr:uid="{43524455-A506-4677-BF6C-02AB9F8E1E93}"/>
    <cellStyle name="Output 2 10 5 2 5 2" xfId="29453" xr:uid="{14E19ABD-BC22-4657-98AD-9B868544E141}"/>
    <cellStyle name="Output 2 10 5 2 5 3" xfId="25308" xr:uid="{1F9312D8-9EDA-4AE7-88D8-159848BAF77B}"/>
    <cellStyle name="Output 2 10 5 2 6" xfId="34970" xr:uid="{E6E74050-2D0D-449A-A026-B2C4A00020CC}"/>
    <cellStyle name="Output 2 10 5 2 6 2" xfId="30059" xr:uid="{087F8F82-0CB1-403D-B58B-E7C3597A0CE4}"/>
    <cellStyle name="Output 2 10 5 2 6 3" xfId="25913" xr:uid="{F19BE3E4-7536-4A12-9596-9C815DEDB2CF}"/>
    <cellStyle name="Output 2 10 5 2 7" xfId="30528" xr:uid="{DE8D8E1B-6BDB-49AF-BE52-D99C2394A964}"/>
    <cellStyle name="Output 2 10 5 2 8" xfId="26380" xr:uid="{AC60D85D-4FC8-4C00-BB61-38C476927725}"/>
    <cellStyle name="Output 2 10 5 2 9" xfId="22240" xr:uid="{C8AA81EC-845D-47E8-A15B-D2DF8497A4ED}"/>
    <cellStyle name="Output 2 10 5 3" xfId="31996" xr:uid="{A2481DC1-78FB-408B-BE34-122E72B8B1E7}"/>
    <cellStyle name="Output 2 10 5 3 2" xfId="27844" xr:uid="{E17CFE2E-62B7-421E-88A7-63120B41FFD6}"/>
    <cellStyle name="Output 2 10 5 3 3" xfId="23701" xr:uid="{E0A2811E-D550-4F9C-8393-3D2A2D3AB1B5}"/>
    <cellStyle name="Output 2 10 5 4" xfId="32780" xr:uid="{0CC1C909-C884-4C63-97BD-F98CBBCA149B}"/>
    <cellStyle name="Output 2 10 5 4 2" xfId="28627" xr:uid="{2259C743-5E20-4C7C-A852-90498930E9A7}"/>
    <cellStyle name="Output 2 10 5 4 3" xfId="24484" xr:uid="{FF643A99-5997-4C7D-9F7B-BE1B86C46575}"/>
    <cellStyle name="Output 2 10 5 5" xfId="33508" xr:uid="{4F55784D-83FB-452C-AC50-F7F5CB378370}"/>
    <cellStyle name="Output 2 10 5 5 2" xfId="36005" xr:uid="{AC732634-F62B-42E0-8EB1-666B0E87462F}"/>
    <cellStyle name="Output 2 10 5 5 3" xfId="37275" xr:uid="{4F12448A-84A5-4803-83FE-6886677C8BF8}"/>
    <cellStyle name="Output 2 10 5 6" xfId="31976" xr:uid="{01A5A31E-167C-41C7-9F53-9FA7B84EEB5D}"/>
    <cellStyle name="Output 2 10 5 6 2" xfId="27824" xr:uid="{AF4C4F4B-C4F7-48C3-B6A1-EB1FA3563D45}"/>
    <cellStyle name="Output 2 10 5 6 3" xfId="23681" xr:uid="{D1A2D88D-6655-45D6-94DB-449221172D05}"/>
    <cellStyle name="Output 2 10 5 7" xfId="33036" xr:uid="{653E9B3E-632A-429E-8EEF-D5D43D32FE7D}"/>
    <cellStyle name="Output 2 10 5 7 2" xfId="28883" xr:uid="{91DD6C24-1CDF-4F53-BF5C-6D9E1ECF8758}"/>
    <cellStyle name="Output 2 10 5 7 3" xfId="24739" xr:uid="{5C0CF697-9081-4349-A63C-2EBAB4C873D6}"/>
    <cellStyle name="Output 2 10 5 8" xfId="29950" xr:uid="{B1F27450-82A4-4D68-8BAB-DD401B56D31B}"/>
    <cellStyle name="Output 2 10 5 9" xfId="25803" xr:uid="{B3130319-A8DA-4FC8-BFBE-8F1026F86075}"/>
    <cellStyle name="Output 2 11" xfId="20534" xr:uid="{00000000-0005-0000-0000-000055510000}"/>
    <cellStyle name="Output 2 11 10" xfId="31981" xr:uid="{6887420F-6FBD-4F21-AEFA-419B831F3E69}"/>
    <cellStyle name="Output 2 11 10 2" xfId="27829" xr:uid="{971D6B0F-C39B-4C59-898B-A4F5F5C4D8EA}"/>
    <cellStyle name="Output 2 11 10 3" xfId="23686" xr:uid="{08BE1EF8-C9F2-4206-AD5A-5024085B7CBF}"/>
    <cellStyle name="Output 2 11 11" xfId="33037" xr:uid="{CE124E56-6C24-4C9A-9620-068FCD6EBE22}"/>
    <cellStyle name="Output 2 11 11 2" xfId="28884" xr:uid="{864CC68E-DCF0-4278-A9D5-31DD82F806EC}"/>
    <cellStyle name="Output 2 11 11 3" xfId="24740" xr:uid="{8257E579-FC46-4CAF-9D8B-785B51718290}"/>
    <cellStyle name="Output 2 11 12" xfId="29951" xr:uid="{DD8EBE77-87CB-4CDF-8CD5-9487E9F13955}"/>
    <cellStyle name="Output 2 11 13" xfId="25804" xr:uid="{43B556F9-0ED6-4D2C-B0D7-5CEB2A103B29}"/>
    <cellStyle name="Output 2 11 14" xfId="21913" xr:uid="{D538B89D-EB1B-43AB-836C-9A0BFB162947}"/>
    <cellStyle name="Output 2 11 2" xfId="20535" xr:uid="{00000000-0005-0000-0000-000056510000}"/>
    <cellStyle name="Output 2 11 2 10" xfId="21914" xr:uid="{A9A2AA93-5162-4A51-9511-602848BFEB5F}"/>
    <cellStyle name="Output 2 11 2 2" xfId="21125" xr:uid="{00000000-0005-0000-0000-000057510000}"/>
    <cellStyle name="Output 2 11 2 2 2" xfId="32487" xr:uid="{6E8E72AE-03FE-4F20-ADCD-424D8ED43501}"/>
    <cellStyle name="Output 2 11 2 2 2 2" xfId="28335" xr:uid="{9DED7618-4A4D-4952-9D81-EEE1D00E2C1D}"/>
    <cellStyle name="Output 2 11 2 2 2 3" xfId="24192" xr:uid="{16AAF471-C8E9-4138-91D8-F854D33297E1}"/>
    <cellStyle name="Output 2 11 2 2 3" xfId="33217" xr:uid="{22BADC3F-9FC5-4D04-A998-C1D3E9C4BBF4}"/>
    <cellStyle name="Output 2 11 2 2 3 2" xfId="29063" xr:uid="{00F19841-EE2A-4F48-B66D-B7B3F0893962}"/>
    <cellStyle name="Output 2 11 2 2 3 3" xfId="24919" xr:uid="{23AD40B3-EB94-4C4B-BD22-55D88793E2F9}"/>
    <cellStyle name="Output 2 11 2 2 4" xfId="33924" xr:uid="{27A15D73-88F8-4A7E-9989-C0FE70DAF114}"/>
    <cellStyle name="Output 2 11 2 2 4 2" xfId="35934" xr:uid="{7500D509-AD27-466C-8133-65992230C66A}"/>
    <cellStyle name="Output 2 11 2 2 4 3" xfId="37218" xr:uid="{AF4B6881-12B1-4F0A-B62D-954841E1F2E7}"/>
    <cellStyle name="Output 2 11 2 2 5" xfId="34531" xr:uid="{B8CD1273-0D80-4E68-9B0E-49BFF7930D14}"/>
    <cellStyle name="Output 2 11 2 2 5 2" xfId="29451" xr:uid="{5BAD89CA-32F2-40C7-B1FC-D36DB9741F9D}"/>
    <cellStyle name="Output 2 11 2 2 5 3" xfId="25306" xr:uid="{CB868B01-1E8B-49FE-AB6C-B2ED6E258F29}"/>
    <cellStyle name="Output 2 11 2 2 6" xfId="34968" xr:uid="{6704FA40-F8DB-4431-85B2-D6A91C011598}"/>
    <cellStyle name="Output 2 11 2 2 6 2" xfId="21417" xr:uid="{7D260BEC-4EE5-4A5F-B03B-FA44BB9BAFEF}"/>
    <cellStyle name="Output 2 11 2 2 6 3" xfId="25911" xr:uid="{73E8885B-1CB5-4298-A8A3-355694FB1FE8}"/>
    <cellStyle name="Output 2 11 2 2 7" xfId="30526" xr:uid="{45F994CB-E945-4397-8878-D92AE0A9D79D}"/>
    <cellStyle name="Output 2 11 2 2 8" xfId="26378" xr:uid="{C24424C7-8F72-47C5-90B2-B46B8BB64F6D}"/>
    <cellStyle name="Output 2 11 2 2 9" xfId="22238" xr:uid="{3ECB60DF-AD04-4064-A984-ADD13EBDEEF1}"/>
    <cellStyle name="Output 2 11 2 3" xfId="31998" xr:uid="{421C7F62-616D-4649-95ED-A789B18B01FE}"/>
    <cellStyle name="Output 2 11 2 3 2" xfId="27846" xr:uid="{0BDFB2E0-93C4-4CC0-AFE1-C1532B26B811}"/>
    <cellStyle name="Output 2 11 2 3 3" xfId="23703" xr:uid="{90128B4D-1F1D-4AE8-A4E2-1F85D528DFC0}"/>
    <cellStyle name="Output 2 11 2 4" xfId="32782" xr:uid="{E7673B32-8635-4394-B129-C4048CAA06C8}"/>
    <cellStyle name="Output 2 11 2 4 2" xfId="28629" xr:uid="{AEE7060D-67E9-4F04-BFDE-4EE11D89DDCF}"/>
    <cellStyle name="Output 2 11 2 4 3" xfId="24486" xr:uid="{F3C094C3-966E-4597-9510-BA72F8A23E6C}"/>
    <cellStyle name="Output 2 11 2 5" xfId="33510" xr:uid="{19821A5E-C711-432F-9A18-FCD87FC0B9FA}"/>
    <cellStyle name="Output 2 11 2 5 2" xfId="35800" xr:uid="{69C940D3-9F6B-45EA-B933-71E690D6B2B3}"/>
    <cellStyle name="Output 2 11 2 5 3" xfId="37085" xr:uid="{E80A49EF-BC19-4556-90CA-9CC8AD196A92}"/>
    <cellStyle name="Output 2 11 2 6" xfId="31982" xr:uid="{9FC34988-1BC0-4AEA-8D86-2AF363B1B98E}"/>
    <cellStyle name="Output 2 11 2 6 2" xfId="27830" xr:uid="{B9246A0B-54EC-42EF-81F3-F6D0FF2D59E2}"/>
    <cellStyle name="Output 2 11 2 6 3" xfId="23687" xr:uid="{0C725F62-516F-4866-9BED-9C1E96612F53}"/>
    <cellStyle name="Output 2 11 2 7" xfId="33038" xr:uid="{D7B7539F-F93F-46C2-994D-60938178969B}"/>
    <cellStyle name="Output 2 11 2 7 2" xfId="28885" xr:uid="{6948482C-C547-4A71-B149-62AAF7ECBACE}"/>
    <cellStyle name="Output 2 11 2 7 3" xfId="24741" xr:uid="{1CCF9231-7E4A-4DAB-BF9E-B61480C9191D}"/>
    <cellStyle name="Output 2 11 2 8" xfId="29952" xr:uid="{4D0891FD-4B32-476F-BE1D-5C449B7A1F8C}"/>
    <cellStyle name="Output 2 11 2 9" xfId="25805" xr:uid="{644B99B5-8A83-4132-8D50-DA672314064E}"/>
    <cellStyle name="Output 2 11 3" xfId="20536" xr:uid="{00000000-0005-0000-0000-000058510000}"/>
    <cellStyle name="Output 2 11 3 10" xfId="21915" xr:uid="{E8DA728B-3A55-4274-B3EC-581509989BB7}"/>
    <cellStyle name="Output 2 11 3 2" xfId="21124" xr:uid="{00000000-0005-0000-0000-000059510000}"/>
    <cellStyle name="Output 2 11 3 2 2" xfId="32486" xr:uid="{AC1E2AFB-1395-4164-9253-E33A1D6E8224}"/>
    <cellStyle name="Output 2 11 3 2 2 2" xfId="28334" xr:uid="{E0EC62F8-3501-4435-A53D-CF3FE381A67D}"/>
    <cellStyle name="Output 2 11 3 2 2 3" xfId="24191" xr:uid="{C83DB5B8-0CE8-4991-814C-C60535CB2A01}"/>
    <cellStyle name="Output 2 11 3 2 3" xfId="33216" xr:uid="{9D7DD190-F0EA-44A1-92C3-DDB9F84A668F}"/>
    <cellStyle name="Output 2 11 3 2 3 2" xfId="29062" xr:uid="{3FC44BFB-4B38-4DED-B7E5-B645BCF257E4}"/>
    <cellStyle name="Output 2 11 3 2 3 3" xfId="24918" xr:uid="{6430D53F-4A8A-4620-92D2-C8BC1DCE1FEF}"/>
    <cellStyle name="Output 2 11 3 2 4" xfId="33923" xr:uid="{256BB0A1-2E80-4347-A8D8-CE89D6DE727F}"/>
    <cellStyle name="Output 2 11 3 2 4 2" xfId="36040" xr:uid="{B398AB1E-3DB9-4619-82BA-8CAEB8DBFC9F}"/>
    <cellStyle name="Output 2 11 3 2 4 3" xfId="37310" xr:uid="{2B2DFF16-5D98-47A0-BD24-0E232946ACE7}"/>
    <cellStyle name="Output 2 11 3 2 5" xfId="34530" xr:uid="{62F828E2-A4DF-4352-A058-FD6825EB0163}"/>
    <cellStyle name="Output 2 11 3 2 5 2" xfId="29450" xr:uid="{27D4F679-18B6-48E5-B1FF-C585344FC48A}"/>
    <cellStyle name="Output 2 11 3 2 5 3" xfId="25305" xr:uid="{E23923B0-E626-4E6E-8830-1C4CFE548CB4}"/>
    <cellStyle name="Output 2 11 3 2 6" xfId="34967" xr:uid="{38A790CE-A919-44B8-ABA5-058197F20824}"/>
    <cellStyle name="Output 2 11 3 2 6 2" xfId="30057" xr:uid="{E6527675-9663-4BD3-946D-B3C414B3728B}"/>
    <cellStyle name="Output 2 11 3 2 6 3" xfId="35249" xr:uid="{D90077FC-2803-4574-8B01-873F63354B4F}"/>
    <cellStyle name="Output 2 11 3 2 7" xfId="30525" xr:uid="{46FB885D-2B0C-41C0-9C2C-D0A6EB0F4EDD}"/>
    <cellStyle name="Output 2 11 3 2 8" xfId="26377" xr:uid="{FA699BBD-D8DD-4F99-8740-73C7D769DFDC}"/>
    <cellStyle name="Output 2 11 3 2 9" xfId="22237" xr:uid="{E8366C5B-D754-41D8-80D5-F6A2C4123CD8}"/>
    <cellStyle name="Output 2 11 3 3" xfId="31999" xr:uid="{581CA171-4186-4944-9A10-EC61E37C61A8}"/>
    <cellStyle name="Output 2 11 3 3 2" xfId="27847" xr:uid="{5FE8A180-EAD6-4748-BDAE-5E03EC9158F5}"/>
    <cellStyle name="Output 2 11 3 3 3" xfId="23704" xr:uid="{96F4FDE9-EAD6-4D99-BB29-DC5472B5BBA0}"/>
    <cellStyle name="Output 2 11 3 4" xfId="32783" xr:uid="{1643858F-517C-4E00-9AA7-3C5136339DE9}"/>
    <cellStyle name="Output 2 11 3 4 2" xfId="28630" xr:uid="{AFEAE916-D97C-442B-ACA1-510E7DD4141C}"/>
    <cellStyle name="Output 2 11 3 4 3" xfId="24487" xr:uid="{933E54A7-4E10-4522-BC7B-7FE079951F5D}"/>
    <cellStyle name="Output 2 11 3 5" xfId="33511" xr:uid="{0F7FA3F3-0462-4D89-AD6B-72A90611B519}"/>
    <cellStyle name="Output 2 11 3 5 2" xfId="35281" xr:uid="{7E91D443-7AC3-418A-A6B6-60F455124E12}"/>
    <cellStyle name="Output 2 11 3 5 3" xfId="36982" xr:uid="{FFFAFA54-C489-47DC-9491-4296C23FEC2D}"/>
    <cellStyle name="Output 2 11 3 6" xfId="31983" xr:uid="{9C5DCC3A-29F5-4971-81F1-56188ACCD924}"/>
    <cellStyle name="Output 2 11 3 6 2" xfId="27831" xr:uid="{C407A84E-21C8-459E-863F-06FB9AD2DD3D}"/>
    <cellStyle name="Output 2 11 3 6 3" xfId="23688" xr:uid="{0D3C13C4-4A32-4898-B497-A5DD0C5F2E22}"/>
    <cellStyle name="Output 2 11 3 7" xfId="33039" xr:uid="{CFAFD512-8189-4897-9400-23FAFE746CCD}"/>
    <cellStyle name="Output 2 11 3 7 2" xfId="28886" xr:uid="{2DC0B05F-921B-4C6F-AE12-7FCF52DED1A4}"/>
    <cellStyle name="Output 2 11 3 7 3" xfId="24742" xr:uid="{0546EE2A-EB93-4A68-BFA1-14B0D32F5FC8}"/>
    <cellStyle name="Output 2 11 3 8" xfId="29953" xr:uid="{09BC426E-4A59-4961-A8E7-33153FE5CA8B}"/>
    <cellStyle name="Output 2 11 3 9" xfId="25806" xr:uid="{6406E403-E3A0-47BC-B24E-65C8AD124679}"/>
    <cellStyle name="Output 2 11 4" xfId="20537" xr:uid="{00000000-0005-0000-0000-00005A510000}"/>
    <cellStyle name="Output 2 11 4 10" xfId="21916" xr:uid="{B4D99EA4-B790-4227-8FA0-2D47713155E4}"/>
    <cellStyle name="Output 2 11 4 2" xfId="21123" xr:uid="{00000000-0005-0000-0000-00005B510000}"/>
    <cellStyle name="Output 2 11 4 2 2" xfId="32485" xr:uid="{D1A05C8C-7AC3-4D21-9FC3-D2CDC7BCEED8}"/>
    <cellStyle name="Output 2 11 4 2 2 2" xfId="28333" xr:uid="{A62F8638-47B6-4E07-9FF8-5BAADE40BEF3}"/>
    <cellStyle name="Output 2 11 4 2 2 3" xfId="24190" xr:uid="{A115026B-6511-4B3B-BA5D-61262BBD48E3}"/>
    <cellStyle name="Output 2 11 4 2 3" xfId="33215" xr:uid="{16083920-6413-47E0-A71C-05CF4EF288BE}"/>
    <cellStyle name="Output 2 11 4 2 3 2" xfId="29061" xr:uid="{43796A17-2ACB-4513-A81E-EF8312DADF9C}"/>
    <cellStyle name="Output 2 11 4 2 3 3" xfId="24917" xr:uid="{C9DC917D-0777-4211-8543-A6F04725DA68}"/>
    <cellStyle name="Output 2 11 4 2 4" xfId="33922" xr:uid="{00775C51-2483-4DA4-AB08-E7BE8E369F84}"/>
    <cellStyle name="Output 2 11 4 2 4 2" xfId="36138" xr:uid="{70C440F8-F0B3-4EFD-BECA-2CAB2F4F26A7}"/>
    <cellStyle name="Output 2 11 4 2 4 3" xfId="36659" xr:uid="{A1B5EE91-0059-46AF-9A08-792F46B9F815}"/>
    <cellStyle name="Output 2 11 4 2 5" xfId="34529" xr:uid="{98D068BB-39E3-4711-9B8A-7FE58CE0E36D}"/>
    <cellStyle name="Output 2 11 4 2 5 2" xfId="29449" xr:uid="{38812307-ED9F-408E-B268-31B8AF606BCC}"/>
    <cellStyle name="Output 2 11 4 2 5 3" xfId="25304" xr:uid="{32678935-70EE-4C81-A47D-52AA9C21EB46}"/>
    <cellStyle name="Output 2 11 4 2 6" xfId="34966" xr:uid="{BC577B2C-21EB-4AF5-85D6-3F8A0353B8F5}"/>
    <cellStyle name="Output 2 11 4 2 6 2" xfId="30056" xr:uid="{3019F817-B664-444F-9506-D454623B1DBF}"/>
    <cellStyle name="Output 2 11 4 2 6 3" xfId="25910" xr:uid="{E51D7826-78D0-4DD9-AA34-35BF213016B7}"/>
    <cellStyle name="Output 2 11 4 2 7" xfId="30524" xr:uid="{8938EC27-E5C2-4B83-B1CB-2F7114787080}"/>
    <cellStyle name="Output 2 11 4 2 8" xfId="26376" xr:uid="{C2892630-2EB9-48B3-BA65-01D297305CC2}"/>
    <cellStyle name="Output 2 11 4 2 9" xfId="22236" xr:uid="{8AA65A61-11DB-481A-B492-E1A3FFE93AC8}"/>
    <cellStyle name="Output 2 11 4 3" xfId="32000" xr:uid="{C9224DA3-86C4-4559-B2C3-038DC002DE80}"/>
    <cellStyle name="Output 2 11 4 3 2" xfId="27848" xr:uid="{AF5977BE-6DFE-45F1-B6A1-101C7ABDD6C0}"/>
    <cellStyle name="Output 2 11 4 3 3" xfId="23705" xr:uid="{024DEEA0-4A49-44AE-AD7F-48AA7A3360D8}"/>
    <cellStyle name="Output 2 11 4 4" xfId="32784" xr:uid="{EC3E1CBA-4942-4E8A-B77E-5CE78BE24F0C}"/>
    <cellStyle name="Output 2 11 4 4 2" xfId="28631" xr:uid="{CEA63E96-6407-4399-9BD5-71556B110540}"/>
    <cellStyle name="Output 2 11 4 4 3" xfId="24488" xr:uid="{94558D2B-0048-4B28-A76B-ED6763F16008}"/>
    <cellStyle name="Output 2 11 4 5" xfId="33512" xr:uid="{0FBBB447-A697-4539-B14B-9625CE52ED7B}"/>
    <cellStyle name="Output 2 11 4 5 2" xfId="29312" xr:uid="{A6B9F1C2-4238-4548-A4A5-AB2A37517126}"/>
    <cellStyle name="Output 2 11 4 5 3" xfId="36884" xr:uid="{4030AA04-F12E-4A5E-B012-55B69F300485}"/>
    <cellStyle name="Output 2 11 4 6" xfId="31984" xr:uid="{7BF0AC68-5D83-4D1D-B6D6-2200FA1E2F0C}"/>
    <cellStyle name="Output 2 11 4 6 2" xfId="27832" xr:uid="{16858880-7F95-4DE5-8F06-C622FEA57F04}"/>
    <cellStyle name="Output 2 11 4 6 3" xfId="23689" xr:uid="{884A95C2-FFF3-44ED-8285-F67B8EF4C9B2}"/>
    <cellStyle name="Output 2 11 4 7" xfId="33040" xr:uid="{C3CEEFB4-C59F-4121-B02D-4C5830177ABA}"/>
    <cellStyle name="Output 2 11 4 7 2" xfId="28887" xr:uid="{3C188116-12E8-4E51-B9AA-F00FC124703A}"/>
    <cellStyle name="Output 2 11 4 7 3" xfId="24743" xr:uid="{14D92321-DB0A-4A66-83AC-BB281F7F1A6C}"/>
    <cellStyle name="Output 2 11 4 8" xfId="29954" xr:uid="{F4F933C7-D337-4C8A-BA13-5F34A6FCCA49}"/>
    <cellStyle name="Output 2 11 4 9" xfId="25807" xr:uid="{92F6F2D5-3ED4-4945-9824-4D457C1AFB83}"/>
    <cellStyle name="Output 2 11 5" xfId="20538" xr:uid="{00000000-0005-0000-0000-00005C510000}"/>
    <cellStyle name="Output 2 11 5 10" xfId="21917" xr:uid="{11792425-7612-4116-9145-D1438B89D02F}"/>
    <cellStyle name="Output 2 11 5 2" xfId="21122" xr:uid="{00000000-0005-0000-0000-00005D510000}"/>
    <cellStyle name="Output 2 11 5 2 2" xfId="32484" xr:uid="{61D7A42C-1873-41AC-ADC0-9A2BC74888B0}"/>
    <cellStyle name="Output 2 11 5 2 2 2" xfId="28332" xr:uid="{39A1C0B1-1D61-4462-A94A-26331EE854DE}"/>
    <cellStyle name="Output 2 11 5 2 2 3" xfId="24189" xr:uid="{1C0C9240-7567-4527-AF99-B9E0B4D3D24D}"/>
    <cellStyle name="Output 2 11 5 2 3" xfId="33214" xr:uid="{D6CB757B-AB6D-4E93-A65B-D9726D66F5E4}"/>
    <cellStyle name="Output 2 11 5 2 3 2" xfId="29060" xr:uid="{8F140D9C-E51F-4515-AD76-2BDB4C22CD09}"/>
    <cellStyle name="Output 2 11 5 2 3 3" xfId="24916" xr:uid="{AC226159-A19D-407C-A6CC-98528886693D}"/>
    <cellStyle name="Output 2 11 5 2 4" xfId="33921" xr:uid="{0E51FD0C-1D96-4D0E-A900-D1FB46E8DA72}"/>
    <cellStyle name="Output 2 11 5 2 4 2" xfId="36229" xr:uid="{7E201391-B843-4E51-B784-0C0E584B86C6}"/>
    <cellStyle name="Output 2 11 5 2 4 3" xfId="36734" xr:uid="{F116A5B2-7264-417B-B795-0565198155A9}"/>
    <cellStyle name="Output 2 11 5 2 5" xfId="34528" xr:uid="{07ED876B-6BC6-4EAD-A182-9C57A69119AD}"/>
    <cellStyle name="Output 2 11 5 2 5 2" xfId="29448" xr:uid="{02808395-0F3A-4EF8-8865-20AE6EA53678}"/>
    <cellStyle name="Output 2 11 5 2 5 3" xfId="25303" xr:uid="{A09EA9DB-538F-41DA-9DAD-B4FF23EB18F0}"/>
    <cellStyle name="Output 2 11 5 2 6" xfId="34965" xr:uid="{39158BDC-22B7-4BE9-8B6F-0C04643491E9}"/>
    <cellStyle name="Output 2 11 5 2 6 2" xfId="30055" xr:uid="{C6A48E73-59F2-4EFB-A0C8-B4B437E046CC}"/>
    <cellStyle name="Output 2 11 5 2 6 3" xfId="25909" xr:uid="{A53493E1-9F46-4592-AEBF-FE01FABD78D0}"/>
    <cellStyle name="Output 2 11 5 2 7" xfId="30523" xr:uid="{F71EBCDC-FBBE-4B12-AC10-29E685B2EBB6}"/>
    <cellStyle name="Output 2 11 5 2 8" xfId="26375" xr:uid="{4380F2CD-119E-47AA-B450-148C0ADFA1A0}"/>
    <cellStyle name="Output 2 11 5 2 9" xfId="22235" xr:uid="{D55B28A8-DC66-476F-AC53-D8688B7D3216}"/>
    <cellStyle name="Output 2 11 5 3" xfId="32001" xr:uid="{D6A884F1-2950-4227-808B-77E12F919A58}"/>
    <cellStyle name="Output 2 11 5 3 2" xfId="27849" xr:uid="{0619A1AC-3E42-4E6E-952D-49D7CB649CD0}"/>
    <cellStyle name="Output 2 11 5 3 3" xfId="23706" xr:uid="{24933595-69A7-4D99-BBBB-A90500CB5A80}"/>
    <cellStyle name="Output 2 11 5 4" xfId="32785" xr:uid="{09682E76-B836-48E6-AE84-79467D6FAA08}"/>
    <cellStyle name="Output 2 11 5 4 2" xfId="28632" xr:uid="{B941DBB9-E5B6-44F7-94CB-B347E871CA55}"/>
    <cellStyle name="Output 2 11 5 4 3" xfId="24489" xr:uid="{E416FB4A-1ADB-4492-A827-822F0F7E1AE4}"/>
    <cellStyle name="Output 2 11 5 5" xfId="33513" xr:uid="{B9EF6CD4-FD8E-41FB-A7D6-FB68012FFEDA}"/>
    <cellStyle name="Output 2 11 5 5 2" xfId="29313" xr:uid="{68C4F4C9-90D0-416C-B294-D67D1A8D4439}"/>
    <cellStyle name="Output 2 11 5 5 3" xfId="36365" xr:uid="{76BB4ECE-6A3C-4CE9-B71F-8698F902D5F0}"/>
    <cellStyle name="Output 2 11 5 6" xfId="31985" xr:uid="{BEED529F-309C-4D8C-99D1-DD3C1C96938B}"/>
    <cellStyle name="Output 2 11 5 6 2" xfId="27833" xr:uid="{060F622C-E47E-4621-B662-065D579E486F}"/>
    <cellStyle name="Output 2 11 5 6 3" xfId="23690" xr:uid="{66B9073F-D4F7-4A90-A4E8-102A007E69A2}"/>
    <cellStyle name="Output 2 11 5 7" xfId="33041" xr:uid="{799EFA0C-F9B7-4E87-806B-662DC8B7F8DE}"/>
    <cellStyle name="Output 2 11 5 7 2" xfId="28888" xr:uid="{9E648FC6-D3E9-4778-B453-8545AA58C036}"/>
    <cellStyle name="Output 2 11 5 7 3" xfId="24744" xr:uid="{C4BECA1B-ABB7-4B47-A7E5-AC46A66B3B3F}"/>
    <cellStyle name="Output 2 11 5 8" xfId="29955" xr:uid="{C230072B-7A9D-4901-8BDA-F1AA88B45635}"/>
    <cellStyle name="Output 2 11 5 9" xfId="25808" xr:uid="{6B72213E-111E-47B2-9314-DE195141E511}"/>
    <cellStyle name="Output 2 11 6" xfId="21126" xr:uid="{00000000-0005-0000-0000-00005E510000}"/>
    <cellStyle name="Output 2 11 6 2" xfId="32488" xr:uid="{67ED1C20-E810-40C8-B7E2-413C27A5C674}"/>
    <cellStyle name="Output 2 11 6 2 2" xfId="28336" xr:uid="{117F53E3-FF44-4DF2-9BC7-3D09934FE177}"/>
    <cellStyle name="Output 2 11 6 2 3" xfId="24193" xr:uid="{28BF818F-4F00-450C-A523-53DF9CC052B7}"/>
    <cellStyle name="Output 2 11 6 3" xfId="33218" xr:uid="{3670AE64-4D6B-4959-86F3-58E57CEDF5EF}"/>
    <cellStyle name="Output 2 11 6 3 2" xfId="29064" xr:uid="{7DE59A0B-AE55-4835-8B26-79FBD1E52D09}"/>
    <cellStyle name="Output 2 11 6 3 3" xfId="24920" xr:uid="{F158512A-6AF5-4B6F-A685-846A49F055D3}"/>
    <cellStyle name="Output 2 11 6 4" xfId="33925" xr:uid="{BE366EBD-7A99-4259-803F-B6AF6A5A76CB}"/>
    <cellStyle name="Output 2 11 6 4 2" xfId="35835" xr:uid="{29D6A4A3-754A-4DA1-8BDC-5132675E3A44}"/>
    <cellStyle name="Output 2 11 6 4 3" xfId="37120" xr:uid="{3572920B-7C48-4406-9C46-397CA6BCC584}"/>
    <cellStyle name="Output 2 11 6 5" xfId="34532" xr:uid="{3DD35110-1C7C-4CF4-B4ED-F9A1281414D6}"/>
    <cellStyle name="Output 2 11 6 5 2" xfId="29452" xr:uid="{5FD08640-E7DA-4EC2-B876-1FB9D31961D7}"/>
    <cellStyle name="Output 2 11 6 5 3" xfId="25307" xr:uid="{DA4D3226-DDF9-4C59-9E99-DE7113CAAD93}"/>
    <cellStyle name="Output 2 11 6 6" xfId="34969" xr:uid="{13681EAA-A4F7-43E3-A28E-88E4576DF711}"/>
    <cellStyle name="Output 2 11 6 6 2" xfId="30058" xr:uid="{2FD2CF1C-42FE-4F7E-8F6B-DBFEDA61F436}"/>
    <cellStyle name="Output 2 11 6 6 3" xfId="25912" xr:uid="{FBB71A1B-9DFE-42D9-9BAF-CB2B8476EA69}"/>
    <cellStyle name="Output 2 11 6 7" xfId="30527" xr:uid="{26211B62-E3ED-4B5F-AC8A-759842E59C75}"/>
    <cellStyle name="Output 2 11 6 8" xfId="26379" xr:uid="{6E016939-8A23-467A-9D4B-C4F19D16682F}"/>
    <cellStyle name="Output 2 11 6 9" xfId="22239" xr:uid="{AE53C19F-09F9-412A-947E-1ABE97A56D31}"/>
    <cellStyle name="Output 2 11 7" xfId="31997" xr:uid="{17B9652E-29CA-4209-A8E7-B24D8BA0CB7F}"/>
    <cellStyle name="Output 2 11 7 2" xfId="27845" xr:uid="{7FC50EC9-E22F-4686-B578-47700AE1EBA4}"/>
    <cellStyle name="Output 2 11 7 3" xfId="23702" xr:uid="{CF9422D8-AF41-4F3C-8D51-F4B6AA7AE2B0}"/>
    <cellStyle name="Output 2 11 8" xfId="32781" xr:uid="{1F41562A-E39E-4195-AF02-FEF9C135244C}"/>
    <cellStyle name="Output 2 11 8 2" xfId="28628" xr:uid="{F7F64C78-55AE-49B6-9E58-4097D8B470E0}"/>
    <cellStyle name="Output 2 11 8 3" xfId="24485" xr:uid="{AA01B4CA-5906-4FE8-8B3A-E90655CB8FFF}"/>
    <cellStyle name="Output 2 11 9" xfId="33509" xr:uid="{CD3EB571-1A1F-4B01-A881-5A9BCD769BA9}"/>
    <cellStyle name="Output 2 11 9 2" xfId="35899" xr:uid="{6EBF6AFF-DD14-452C-8E5E-ECD2E67E5FDC}"/>
    <cellStyle name="Output 2 11 9 3" xfId="37183" xr:uid="{70C56773-291F-42F0-B3A1-2010C0D0B54D}"/>
    <cellStyle name="Output 2 12" xfId="20539" xr:uid="{00000000-0005-0000-0000-00005F510000}"/>
    <cellStyle name="Output 2 12 10" xfId="31986" xr:uid="{42799B54-A763-4CBF-88F3-9C60D50CBE94}"/>
    <cellStyle name="Output 2 12 10 2" xfId="27834" xr:uid="{5C6ADD3F-3B32-4025-892D-49058F4C780C}"/>
    <cellStyle name="Output 2 12 10 3" xfId="23691" xr:uid="{D2176CAD-1898-4B63-BDEE-A303B694810A}"/>
    <cellStyle name="Output 2 12 11" xfId="33042" xr:uid="{AF0F47F0-D7C9-4006-ABF1-93DBEAA887BE}"/>
    <cellStyle name="Output 2 12 11 2" xfId="28889" xr:uid="{64794B9A-F131-4B42-8526-18E7D327CAB5}"/>
    <cellStyle name="Output 2 12 11 3" xfId="24745" xr:uid="{7AA657C6-13A7-4B8E-B1EF-6855E6A8D8E9}"/>
    <cellStyle name="Output 2 12 12" xfId="29956" xr:uid="{EDCE0F3C-9D1D-4F5D-B7D6-AA71E82B53CD}"/>
    <cellStyle name="Output 2 12 13" xfId="25809" xr:uid="{B9327681-5835-4447-B54A-F923C01E7990}"/>
    <cellStyle name="Output 2 12 14" xfId="21918" xr:uid="{4C32CFF8-D6A3-48A1-95DD-6DABB039CC63}"/>
    <cellStyle name="Output 2 12 2" xfId="20540" xr:uid="{00000000-0005-0000-0000-000060510000}"/>
    <cellStyle name="Output 2 12 2 10" xfId="21919" xr:uid="{50D9E4F9-0D89-4FFB-AD19-A21BF3231425}"/>
    <cellStyle name="Output 2 12 2 2" xfId="21120" xr:uid="{00000000-0005-0000-0000-000061510000}"/>
    <cellStyle name="Output 2 12 2 2 2" xfId="32482" xr:uid="{BCFA5621-69EA-4671-8AFA-9AC975402D92}"/>
    <cellStyle name="Output 2 12 2 2 2 2" xfId="28330" xr:uid="{E2728F57-3D9C-4D76-A6A1-790BA8CB3A97}"/>
    <cellStyle name="Output 2 12 2 2 2 3" xfId="24187" xr:uid="{C6E149BA-0783-49E6-B703-30A62E69283D}"/>
    <cellStyle name="Output 2 12 2 2 3" xfId="33212" xr:uid="{3B41BF5B-ADB3-48C4-9776-455CFC8828F9}"/>
    <cellStyle name="Output 2 12 2 2 3 2" xfId="29058" xr:uid="{0A3941B0-BA49-4244-87A0-46EBAA58168D}"/>
    <cellStyle name="Output 2 12 2 2 3 3" xfId="24914" xr:uid="{28183EDA-B12B-42E1-8D4D-923D1DE58FE1}"/>
    <cellStyle name="Output 2 12 2 2 4" xfId="33919" xr:uid="{E97067B7-FAC7-4C7C-93E1-AD140732705D}"/>
    <cellStyle name="Output 2 12 2 2 4 2" xfId="35650" xr:uid="{885087F5-50EE-42D4-842E-62E1E214D84C}"/>
    <cellStyle name="Output 2 12 2 2 4 3" xfId="36491" xr:uid="{F416993F-6DEF-4622-80B9-54853C7F5AFF}"/>
    <cellStyle name="Output 2 12 2 2 5" xfId="34526" xr:uid="{5438ED51-AD57-49C3-AECA-DB84E6690C5E}"/>
    <cellStyle name="Output 2 12 2 2 5 2" xfId="29446" xr:uid="{856C42F5-0D92-48D8-A399-2A1565E0B42D}"/>
    <cellStyle name="Output 2 12 2 2 5 3" xfId="25301" xr:uid="{C05EBB3F-8FCF-4707-B22C-EA5E000AFDFB}"/>
    <cellStyle name="Output 2 12 2 2 6" xfId="34963" xr:uid="{02B786FA-C893-49DF-BCFB-7541CAA2D889}"/>
    <cellStyle name="Output 2 12 2 2 6 2" xfId="30053" xr:uid="{0D522561-2046-4803-80E0-B2DB84E858FC}"/>
    <cellStyle name="Output 2 12 2 2 6 3" xfId="25907" xr:uid="{C5EDCFD4-4D47-4296-AAE1-4CBADAED07B7}"/>
    <cellStyle name="Output 2 12 2 2 7" xfId="30521" xr:uid="{AEF90D3E-2CFC-418E-A546-22898FE544FA}"/>
    <cellStyle name="Output 2 12 2 2 8" xfId="26373" xr:uid="{168292A2-A6A3-447A-BBF1-CFEA6B32CEB4}"/>
    <cellStyle name="Output 2 12 2 2 9" xfId="22233" xr:uid="{9CAC4882-71AB-429B-9005-359E451055A1}"/>
    <cellStyle name="Output 2 12 2 3" xfId="32003" xr:uid="{F21B2052-3A1D-4D6B-A4F1-5B595A4375B5}"/>
    <cellStyle name="Output 2 12 2 3 2" xfId="27851" xr:uid="{E547F6DB-A354-4375-860A-C300A9AD8071}"/>
    <cellStyle name="Output 2 12 2 3 3" xfId="23708" xr:uid="{EDC62007-2EDF-4847-9B50-2DDD40A7C3C5}"/>
    <cellStyle name="Output 2 12 2 4" xfId="32787" xr:uid="{F3843595-7C03-461D-989D-2067A367AFC5}"/>
    <cellStyle name="Output 2 12 2 4 2" xfId="28634" xr:uid="{E34CCD33-1543-4B4D-9799-A61509B30F20}"/>
    <cellStyle name="Output 2 12 2 4 3" xfId="24491" xr:uid="{928FB945-861F-4363-B707-1E55A4E317A3}"/>
    <cellStyle name="Output 2 12 2 5" xfId="33515" xr:uid="{C022C8F6-5E0B-4660-846B-688D2BA21D5E}"/>
    <cellStyle name="Output 2 12 2 5 2" xfId="35438" xr:uid="{B6DD023C-33CE-46A5-803B-CD03789133C6}"/>
    <cellStyle name="Output 2 12 2 5 3" xfId="25170" xr:uid="{8514630A-114D-42CC-A6DE-7D5321B3637F}"/>
    <cellStyle name="Output 2 12 2 6" xfId="31988" xr:uid="{50B0B45C-4063-492E-ABF0-0B37B462E3C6}"/>
    <cellStyle name="Output 2 12 2 6 2" xfId="27836" xr:uid="{51D38C93-712D-4E25-B934-9DA355AE62BB}"/>
    <cellStyle name="Output 2 12 2 6 3" xfId="23693" xr:uid="{E2D66347-1430-4818-A7D8-D13F58493DCB}"/>
    <cellStyle name="Output 2 12 2 7" xfId="33043" xr:uid="{5786BB12-FBFE-4D8C-99E9-0B8709F380BE}"/>
    <cellStyle name="Output 2 12 2 7 2" xfId="28890" xr:uid="{9B3F9644-C9C9-4C2D-AA03-A7EC762CFD37}"/>
    <cellStyle name="Output 2 12 2 7 3" xfId="24746" xr:uid="{35781C88-25EE-43F7-9B8D-02BA5E6D5351}"/>
    <cellStyle name="Output 2 12 2 8" xfId="29957" xr:uid="{A58B6A13-CB9F-4722-AC66-E03D30A9A3C2}"/>
    <cellStyle name="Output 2 12 2 9" xfId="25810" xr:uid="{0E2E55FB-84F4-4FF7-9DBB-C7DD63A69744}"/>
    <cellStyle name="Output 2 12 3" xfId="20541" xr:uid="{00000000-0005-0000-0000-000062510000}"/>
    <cellStyle name="Output 2 12 3 10" xfId="21920" xr:uid="{422E6127-6D27-466A-A50E-79FB58C89D01}"/>
    <cellStyle name="Output 2 12 3 2" xfId="21119" xr:uid="{00000000-0005-0000-0000-000063510000}"/>
    <cellStyle name="Output 2 12 3 2 2" xfId="32481" xr:uid="{9318FF6E-F39A-48BC-84AF-1D6826EA4497}"/>
    <cellStyle name="Output 2 12 3 2 2 2" xfId="28329" xr:uid="{10B5905E-7E7C-4DEE-BB79-292455AF8A9A}"/>
    <cellStyle name="Output 2 12 3 2 2 3" xfId="24186" xr:uid="{41F1E01D-0E40-4683-B070-BE9CEB3B1D49}"/>
    <cellStyle name="Output 2 12 3 2 3" xfId="33211" xr:uid="{F74140D6-2526-4F98-8585-94AF8C29B1E8}"/>
    <cellStyle name="Output 2 12 3 2 3 2" xfId="29057" xr:uid="{6BD29ECA-F8EF-4932-A421-A7CE5A94FD16}"/>
    <cellStyle name="Output 2 12 3 2 3 3" xfId="24913" xr:uid="{0C126AE5-5793-45E1-BAE7-82E8B9EFF4EA}"/>
    <cellStyle name="Output 2 12 3 2 4" xfId="33918" xr:uid="{E43B5567-66EC-4E8E-8339-B0F6F068F9F7}"/>
    <cellStyle name="Output 2 12 3 2 4 2" xfId="35491" xr:uid="{DE7E7B39-2AF5-4CB1-A6DC-835273A2EC92}"/>
    <cellStyle name="Output 2 12 3 2 4 3" xfId="36818" xr:uid="{CECE92C8-137B-4B1F-AF0B-DA27912442D6}"/>
    <cellStyle name="Output 2 12 3 2 5" xfId="34525" xr:uid="{FA890E8E-5136-4F6B-8870-0EDECC5DBE73}"/>
    <cellStyle name="Output 2 12 3 2 5 2" xfId="29445" xr:uid="{CA39E2F3-B3FD-4D87-ABD5-52D5872E7E4F}"/>
    <cellStyle name="Output 2 12 3 2 5 3" xfId="25300" xr:uid="{D504C060-B8F2-493D-8705-FDFEF2A1723E}"/>
    <cellStyle name="Output 2 12 3 2 6" xfId="34962" xr:uid="{2DCA80B1-2737-4922-ABCD-02A1E09DDE84}"/>
    <cellStyle name="Output 2 12 3 2 6 2" xfId="30052" xr:uid="{B91BF130-CE8C-4367-972E-13D298ADC1E9}"/>
    <cellStyle name="Output 2 12 3 2 6 3" xfId="25906" xr:uid="{CEEBF79A-6468-493A-8CE5-266D8A1B1B8D}"/>
    <cellStyle name="Output 2 12 3 2 7" xfId="30520" xr:uid="{179C1034-81E5-4AA5-905F-7254153D6BA8}"/>
    <cellStyle name="Output 2 12 3 2 8" xfId="26372" xr:uid="{2E499854-110D-498F-9BF0-EE8F8C8BC44D}"/>
    <cellStyle name="Output 2 12 3 2 9" xfId="22232" xr:uid="{37F0B58C-F26F-4A19-9429-04C5C259ABF4}"/>
    <cellStyle name="Output 2 12 3 3" xfId="32004" xr:uid="{C5165C85-7531-4E1F-9A92-968F11D3B0F1}"/>
    <cellStyle name="Output 2 12 3 3 2" xfId="27852" xr:uid="{340A5BA8-1665-46FC-BDDE-9A3F8A75C54B}"/>
    <cellStyle name="Output 2 12 3 3 3" xfId="23709" xr:uid="{17A544BA-7BFF-4DFA-AD2C-5820B65AA89F}"/>
    <cellStyle name="Output 2 12 3 4" xfId="32788" xr:uid="{72AC0DC6-1954-4628-90F8-548E4F6EF8BF}"/>
    <cellStyle name="Output 2 12 3 4 2" xfId="28635" xr:uid="{8C9EAE04-B000-443E-AE28-6E22D0866001}"/>
    <cellStyle name="Output 2 12 3 4 3" xfId="24492" xr:uid="{CA1C98F3-B353-4CDD-B15C-E646CED2C384}"/>
    <cellStyle name="Output 2 12 3 5" xfId="33516" xr:uid="{E2F49D45-A437-4E0B-94AC-FB788AA0B993}"/>
    <cellStyle name="Output 2 12 3 5 2" xfId="35522" xr:uid="{5A0FC699-0B71-4767-9D4A-0D6934168F90}"/>
    <cellStyle name="Output 2 12 3 5 3" xfId="36787" xr:uid="{403744E4-0C03-469B-B40F-2834F3E941F3}"/>
    <cellStyle name="Output 2 12 3 6" xfId="31989" xr:uid="{6F988361-4C89-4E48-AFCD-5CED580D3F43}"/>
    <cellStyle name="Output 2 12 3 6 2" xfId="27837" xr:uid="{1A2F552D-F641-4D45-AF7F-541583657A9F}"/>
    <cellStyle name="Output 2 12 3 6 3" xfId="23694" xr:uid="{1FF252CE-6FA5-4D97-B17C-4E3B75D84CB9}"/>
    <cellStyle name="Output 2 12 3 7" xfId="33044" xr:uid="{F4CAAA96-7107-4184-8431-CE312E83E6B7}"/>
    <cellStyle name="Output 2 12 3 7 2" xfId="28891" xr:uid="{AA6D0166-E73A-4BB7-AB78-2FA6438B359C}"/>
    <cellStyle name="Output 2 12 3 7 3" xfId="24747" xr:uid="{6BF397DB-09C0-4958-AAA4-C8F0DEA44BE0}"/>
    <cellStyle name="Output 2 12 3 8" xfId="29958" xr:uid="{5D5A432E-B14E-4876-812E-273F93924B59}"/>
    <cellStyle name="Output 2 12 3 9" xfId="25811" xr:uid="{7B3D1248-EB84-4087-AE69-9C3C965056FD}"/>
    <cellStyle name="Output 2 12 4" xfId="20542" xr:uid="{00000000-0005-0000-0000-000064510000}"/>
    <cellStyle name="Output 2 12 4 10" xfId="21921" xr:uid="{97DF2596-90E8-4F00-A56A-F469F9C8C7C2}"/>
    <cellStyle name="Output 2 12 4 2" xfId="21118" xr:uid="{00000000-0005-0000-0000-000065510000}"/>
    <cellStyle name="Output 2 12 4 2 2" xfId="32480" xr:uid="{540F7C84-7CAF-4C71-8B89-6FD0CBB555DD}"/>
    <cellStyle name="Output 2 12 4 2 2 2" xfId="28328" xr:uid="{4B496BAC-9D4C-4CF3-9994-B219E7A138D3}"/>
    <cellStyle name="Output 2 12 4 2 2 3" xfId="24185" xr:uid="{0E9165B0-6BD7-4467-8435-18E7170F0A0C}"/>
    <cellStyle name="Output 2 12 4 2 3" xfId="33210" xr:uid="{1F75D2AD-9511-43AB-835F-809C4C4F04AE}"/>
    <cellStyle name="Output 2 12 4 2 3 2" xfId="29056" xr:uid="{637F162C-358F-4C5A-A0AB-CF84E3E51315}"/>
    <cellStyle name="Output 2 12 4 2 3 3" xfId="24912" xr:uid="{3A9591FB-F875-492D-BD57-5B10D723995C}"/>
    <cellStyle name="Output 2 12 4 2 4" xfId="33917" xr:uid="{387578E7-08D8-47F3-BE74-16B8887A524D}"/>
    <cellStyle name="Output 2 12 4 2 4 2" xfId="35407" xr:uid="{4C049733-FC60-4524-B237-B70F82E5256A}"/>
    <cellStyle name="Output 2 12 4 2 4 3" xfId="25209" xr:uid="{1E7BBA82-75A9-439B-A571-18DFB66ECA8C}"/>
    <cellStyle name="Output 2 12 4 2 5" xfId="34524" xr:uid="{51316396-9CC3-4AFB-89A7-ACF4FE468161}"/>
    <cellStyle name="Output 2 12 4 2 5 2" xfId="29444" xr:uid="{469BE723-3EAC-40AB-B15F-EA5869CAEBF6}"/>
    <cellStyle name="Output 2 12 4 2 5 3" xfId="25299" xr:uid="{D68EE3FB-F54B-4585-8F62-655F0D376307}"/>
    <cellStyle name="Output 2 12 4 2 6" xfId="34961" xr:uid="{3933A752-8070-476D-A7EF-78F0E2C38CF1}"/>
    <cellStyle name="Output 2 12 4 2 6 2" xfId="30051" xr:uid="{BB12B172-1D09-46B7-86F7-69EB70AE3676}"/>
    <cellStyle name="Output 2 12 4 2 6 3" xfId="25905" xr:uid="{4CCBA31A-92D4-4358-B32E-5CB8827752A5}"/>
    <cellStyle name="Output 2 12 4 2 7" xfId="30519" xr:uid="{22A5FBDC-0768-4388-8289-812955DDC4D1}"/>
    <cellStyle name="Output 2 12 4 2 8" xfId="26371" xr:uid="{9B515BB8-F67D-4025-924A-54025AF2D49B}"/>
    <cellStyle name="Output 2 12 4 2 9" xfId="22231" xr:uid="{6997DDCC-2A14-4DE8-AC76-B212B1798E0C}"/>
    <cellStyle name="Output 2 12 4 3" xfId="32005" xr:uid="{C91D3D4E-807D-4C44-9179-485F4FB032A9}"/>
    <cellStyle name="Output 2 12 4 3 2" xfId="27853" xr:uid="{5EEE2C54-6C47-4D62-AD30-6F21A46FE37C}"/>
    <cellStyle name="Output 2 12 4 3 3" xfId="23710" xr:uid="{FB792E4A-61F1-4DF9-8790-2EFAA3F2F2FD}"/>
    <cellStyle name="Output 2 12 4 4" xfId="32789" xr:uid="{BC6245C2-C0FB-4EC0-9F82-E6CE74A95578}"/>
    <cellStyle name="Output 2 12 4 4 2" xfId="28636" xr:uid="{7E589892-3B44-4753-B194-58F703588CC1}"/>
    <cellStyle name="Output 2 12 4 4 3" xfId="24493" xr:uid="{5B3A7EFD-539F-40EB-BA3D-E73926684B19}"/>
    <cellStyle name="Output 2 12 4 5" xfId="33517" xr:uid="{6D31D37F-53A9-453F-88DA-22E1D50A4A30}"/>
    <cellStyle name="Output 2 12 4 5 2" xfId="35619" xr:uid="{30360EE9-15D6-4592-879D-00932C109B1E}"/>
    <cellStyle name="Output 2 12 4 5 3" xfId="36522" xr:uid="{8772E9C9-1B2D-4227-99A7-E6FC2FF5148D}"/>
    <cellStyle name="Output 2 12 4 6" xfId="31990" xr:uid="{4374C493-F097-4034-8AF0-7673286E4B85}"/>
    <cellStyle name="Output 2 12 4 6 2" xfId="27838" xr:uid="{5EC3E0AB-4719-40AF-9DB7-21DA384B0BC8}"/>
    <cellStyle name="Output 2 12 4 6 3" xfId="23695" xr:uid="{1BFBB1A3-94D0-435D-B03F-40C7DD3B09FC}"/>
    <cellStyle name="Output 2 12 4 7" xfId="33045" xr:uid="{9F6753FF-BEA8-419D-B98A-7EFD28CF974D}"/>
    <cellStyle name="Output 2 12 4 7 2" xfId="28892" xr:uid="{C762428E-EFC6-4890-BB2A-63041BCE24B0}"/>
    <cellStyle name="Output 2 12 4 7 3" xfId="24748" xr:uid="{DD3BAF1D-B615-4D73-B933-C50F5483DD99}"/>
    <cellStyle name="Output 2 12 4 8" xfId="29959" xr:uid="{01F8F12B-3813-49C8-B639-430B6F39B847}"/>
    <cellStyle name="Output 2 12 4 9" xfId="25812" xr:uid="{BB1C2E04-F106-48C7-8992-2CA3E5380B23}"/>
    <cellStyle name="Output 2 12 5" xfId="20543" xr:uid="{00000000-0005-0000-0000-000066510000}"/>
    <cellStyle name="Output 2 12 5 10" xfId="21922" xr:uid="{1B209EA3-A9F7-4E6D-B5F0-9AD502A68FA7}"/>
    <cellStyle name="Output 2 12 5 2" xfId="21117" xr:uid="{00000000-0005-0000-0000-000067510000}"/>
    <cellStyle name="Output 2 12 5 2 2" xfId="32479" xr:uid="{652BCE48-189E-4150-BF55-7BAA9110726E}"/>
    <cellStyle name="Output 2 12 5 2 2 2" xfId="28327" xr:uid="{B0EBDC05-C2EC-4AFF-8F13-9EC1EE7E1AB1}"/>
    <cellStyle name="Output 2 12 5 2 2 3" xfId="24184" xr:uid="{00A0B39B-446C-448B-906A-7954BB3566A9}"/>
    <cellStyle name="Output 2 12 5 2 3" xfId="33209" xr:uid="{DAE56356-9B6D-4412-9625-B613CCA5633F}"/>
    <cellStyle name="Output 2 12 5 2 3 2" xfId="29055" xr:uid="{13AEFE53-72A4-441A-B2EE-8BCEF5B0751F}"/>
    <cellStyle name="Output 2 12 5 2 3 3" xfId="24911" xr:uid="{676F2561-0819-420F-B30A-C1B6BBAF081F}"/>
    <cellStyle name="Output 2 12 5 2 4" xfId="33916" xr:uid="{43300606-CF8A-4AA0-84F6-C240CCBB7FA9}"/>
    <cellStyle name="Output 2 12 5 2 4 2" xfId="35734" xr:uid="{50B917E9-F2B1-4D43-AF94-BFC6DA92DCFE}"/>
    <cellStyle name="Output 2 12 5 2 4 3" xfId="25208" xr:uid="{6BEBF1BB-8BAA-452D-9344-1957D55A2FEC}"/>
    <cellStyle name="Output 2 12 5 2 5" xfId="34523" xr:uid="{981ED102-349D-4BF6-AB25-8877762C0D1D}"/>
    <cellStyle name="Output 2 12 5 2 5 2" xfId="29443" xr:uid="{89E93682-069D-41AD-8B21-20C5309A2677}"/>
    <cellStyle name="Output 2 12 5 2 5 3" xfId="25298" xr:uid="{E412AAEE-4BC7-4527-9268-DECE6A999E31}"/>
    <cellStyle name="Output 2 12 5 2 6" xfId="34960" xr:uid="{43D18927-49FB-43BE-8A3D-7141F01E3068}"/>
    <cellStyle name="Output 2 12 5 2 6 2" xfId="30050" xr:uid="{3DA4B8ED-FC0C-4DBE-95E5-173C80DBBC65}"/>
    <cellStyle name="Output 2 12 5 2 6 3" xfId="25904" xr:uid="{CEB088B2-6AD5-4CA6-9957-F7A28045A363}"/>
    <cellStyle name="Output 2 12 5 2 7" xfId="30518" xr:uid="{E6FAF76C-01B9-4E28-A228-5BF32DC56C37}"/>
    <cellStyle name="Output 2 12 5 2 8" xfId="26370" xr:uid="{CAA5BC89-704D-4E76-8B22-CDC2B6B746F3}"/>
    <cellStyle name="Output 2 12 5 2 9" xfId="22230" xr:uid="{CFC483F0-0941-4305-BDE2-4E103BC8F83D}"/>
    <cellStyle name="Output 2 12 5 3" xfId="32006" xr:uid="{48799FD1-8972-4B16-886D-17F9D7D6CE9E}"/>
    <cellStyle name="Output 2 12 5 3 2" xfId="27854" xr:uid="{244F8FA1-C718-4D56-A66B-BB09A02DEAD0}"/>
    <cellStyle name="Output 2 12 5 3 3" xfId="23711" xr:uid="{10768B80-5465-4EB2-9919-AA2E756552D6}"/>
    <cellStyle name="Output 2 12 5 4" xfId="32790" xr:uid="{1A2EE7F0-74DC-4CB4-A979-DFF2A8FFEDEB}"/>
    <cellStyle name="Output 2 12 5 4 2" xfId="28637" xr:uid="{5D015F3B-5560-4C6A-BE16-81BA277FF018}"/>
    <cellStyle name="Output 2 12 5 4 3" xfId="24494" xr:uid="{7DE0DF1D-DB05-4F2C-A58E-2394D851A86A}"/>
    <cellStyle name="Output 2 12 5 5" xfId="33518" xr:uid="{F218DFB2-04B7-4AAE-AEA4-4F11C92322F2}"/>
    <cellStyle name="Output 2 12 5 5 2" xfId="35606" xr:uid="{E420A16F-A5CC-4215-8447-43630D58CEE6}"/>
    <cellStyle name="Output 2 12 5 5 3" xfId="36606" xr:uid="{9253C847-2FC0-4787-855A-9CB4C507CB41}"/>
    <cellStyle name="Output 2 12 5 6" xfId="31992" xr:uid="{2E286B57-5764-4BCA-B5B8-38352B2BEBF9}"/>
    <cellStyle name="Output 2 12 5 6 2" xfId="27840" xr:uid="{AD3F626E-592B-4300-8E5B-CCC337963A0E}"/>
    <cellStyle name="Output 2 12 5 6 3" xfId="23697" xr:uid="{28DCC776-605D-4C99-98EF-D940AA96D474}"/>
    <cellStyle name="Output 2 12 5 7" xfId="33046" xr:uid="{8B23408D-5159-4627-B257-957652A36FDE}"/>
    <cellStyle name="Output 2 12 5 7 2" xfId="28893" xr:uid="{2C0A8548-50D3-482D-99C0-0403BF5BAB66}"/>
    <cellStyle name="Output 2 12 5 7 3" xfId="24749" xr:uid="{DB3B72F2-2254-4460-A180-6078264E292D}"/>
    <cellStyle name="Output 2 12 5 8" xfId="29960" xr:uid="{3CB02FD0-0A45-47A9-B60B-DE970E64A4B6}"/>
    <cellStyle name="Output 2 12 5 9" xfId="25813" xr:uid="{CCBBFA48-B0D2-411C-928E-3EEAD0E3880D}"/>
    <cellStyle name="Output 2 12 6" xfId="21121" xr:uid="{00000000-0005-0000-0000-000068510000}"/>
    <cellStyle name="Output 2 12 6 2" xfId="32483" xr:uid="{4DBCD6F0-026E-4754-9683-E8B3457CDAA4}"/>
    <cellStyle name="Output 2 12 6 2 2" xfId="28331" xr:uid="{1D109DD9-A6CE-4410-BE1C-E1130A36E016}"/>
    <cellStyle name="Output 2 12 6 2 3" xfId="24188" xr:uid="{97F05CAB-843F-448F-8931-E7DE712F9C29}"/>
    <cellStyle name="Output 2 12 6 3" xfId="33213" xr:uid="{FA779A3D-3624-4278-88C0-E0327EA34A56}"/>
    <cellStyle name="Output 2 12 6 3 2" xfId="29059" xr:uid="{2FE1EB1F-DBC5-486B-8D90-842049032FCB}"/>
    <cellStyle name="Output 2 12 6 3 3" xfId="24915" xr:uid="{E60717F7-A667-463A-B161-BD4E0F27D24A}"/>
    <cellStyle name="Output 2 12 6 4" xfId="33920" xr:uid="{0ED13BFA-8293-4920-81E1-7EFCEC417A4F}"/>
    <cellStyle name="Output 2 12 6 4 2" xfId="35575" xr:uid="{DA2C929B-3349-42CC-A490-BFC9929BBB85}"/>
    <cellStyle name="Output 2 12 6 4 3" xfId="36575" xr:uid="{3DDB2B6F-AD3E-44A5-A8C6-CDF1F45E39F2}"/>
    <cellStyle name="Output 2 12 6 5" xfId="34527" xr:uid="{BB0AAD58-760B-4453-AE3F-C60FFA8E6995}"/>
    <cellStyle name="Output 2 12 6 5 2" xfId="29447" xr:uid="{ED9CE26C-37B2-4FA0-A4AF-8F867FFF6BD7}"/>
    <cellStyle name="Output 2 12 6 5 3" xfId="25302" xr:uid="{4BC16C95-08D4-4A80-A8C6-A33EFD7C2417}"/>
    <cellStyle name="Output 2 12 6 6" xfId="34964" xr:uid="{97D215DF-DC0A-4945-8DD5-49F6F8B968DE}"/>
    <cellStyle name="Output 2 12 6 6 2" xfId="30054" xr:uid="{039049B4-0380-4758-B08A-C0C53B732564}"/>
    <cellStyle name="Output 2 12 6 6 3" xfId="25908" xr:uid="{82C3A6D1-A687-40BC-9318-6267C3F8C20F}"/>
    <cellStyle name="Output 2 12 6 7" xfId="30522" xr:uid="{BDB4B45D-9F65-4023-AA5D-98690E511D05}"/>
    <cellStyle name="Output 2 12 6 8" xfId="26374" xr:uid="{A34A2A28-EAC6-402C-8EDA-8DEA4218F201}"/>
    <cellStyle name="Output 2 12 6 9" xfId="22234" xr:uid="{CFEE6B40-BE14-43A8-926D-96A61E150023}"/>
    <cellStyle name="Output 2 12 7" xfId="32002" xr:uid="{1294CC0E-B82C-4320-9C62-B71F52071CC6}"/>
    <cellStyle name="Output 2 12 7 2" xfId="27850" xr:uid="{7AA5ED47-C92D-4F25-8AEA-D10915EEC201}"/>
    <cellStyle name="Output 2 12 7 3" xfId="23707" xr:uid="{93F20F41-52A4-4502-BB1F-8E7202206F93}"/>
    <cellStyle name="Output 2 12 8" xfId="32786" xr:uid="{72FE0C0B-E380-4283-96EE-5239B4E12C16}"/>
    <cellStyle name="Output 2 12 8 2" xfId="28633" xr:uid="{819AC4C5-E3C2-4372-A9C8-A2062E3A008F}"/>
    <cellStyle name="Output 2 12 8 3" xfId="24490" xr:uid="{CEEDA039-603B-4CE9-85CE-F4EA89E5FDDA}"/>
    <cellStyle name="Output 2 12 9" xfId="33514" xr:uid="{5F294276-347E-4438-9461-9AD1DCEC0307}"/>
    <cellStyle name="Output 2 12 9 2" xfId="35703" xr:uid="{09A4E8B8-1427-4A79-94CC-7867A6FEAECF}"/>
    <cellStyle name="Output 2 12 9 3" xfId="25169" xr:uid="{CFB8270F-05EB-4AFE-9E92-E187FEB26E02}"/>
    <cellStyle name="Output 2 13" xfId="20544" xr:uid="{00000000-0005-0000-0000-000069510000}"/>
    <cellStyle name="Output 2 13 10" xfId="33047" xr:uid="{2AEB04DA-1FBF-4C75-A180-07E15F13BEFE}"/>
    <cellStyle name="Output 2 13 10 2" xfId="28894" xr:uid="{AD1CE077-3840-4407-8A5D-24AE545A64AA}"/>
    <cellStyle name="Output 2 13 10 3" xfId="24750" xr:uid="{049290AB-DC35-4DD4-9565-C784EF52BD33}"/>
    <cellStyle name="Output 2 13 11" xfId="29961" xr:uid="{9BE9831E-9404-400D-BA6F-B0B5AD1A6F48}"/>
    <cellStyle name="Output 2 13 12" xfId="25814" xr:uid="{C84E0162-0061-450E-9CFB-757EDDA72283}"/>
    <cellStyle name="Output 2 13 13" xfId="21923" xr:uid="{E8C09E80-0A8E-4FB9-9D72-17EAC3386523}"/>
    <cellStyle name="Output 2 13 2" xfId="20545" xr:uid="{00000000-0005-0000-0000-00006A510000}"/>
    <cellStyle name="Output 2 13 2 10" xfId="21924" xr:uid="{E947AF9A-920E-4893-BA3A-FDE24CE52A66}"/>
    <cellStyle name="Output 2 13 2 2" xfId="21115" xr:uid="{00000000-0005-0000-0000-00006B510000}"/>
    <cellStyle name="Output 2 13 2 2 2" xfId="32477" xr:uid="{E41504DA-D200-4D44-96A9-7F8A2892EB9A}"/>
    <cellStyle name="Output 2 13 2 2 2 2" xfId="28325" xr:uid="{63CC4529-34F8-470B-8352-5A7E39087884}"/>
    <cellStyle name="Output 2 13 2 2 2 3" xfId="24182" xr:uid="{8E85D72C-DC6D-416D-952F-76FB62A7B80F}"/>
    <cellStyle name="Output 2 13 2 2 3" xfId="33207" xr:uid="{782ACECF-6918-487B-9D20-89CF2F073F92}"/>
    <cellStyle name="Output 2 13 2 2 3 2" xfId="29053" xr:uid="{B6A54B32-8985-4C6B-A5F5-8B2C9D772C8F}"/>
    <cellStyle name="Output 2 13 2 2 3 3" xfId="24909" xr:uid="{19FA8810-D90A-4285-ACE2-2C4FFD7331BD}"/>
    <cellStyle name="Output 2 13 2 2 4" xfId="33914" xr:uid="{96F47B11-EB42-4679-A1E9-56154D2A5F4D}"/>
    <cellStyle name="Output 2 13 2 2 4 2" xfId="29351" xr:uid="{4D205300-813C-4539-9908-2316F87B6E3C}"/>
    <cellStyle name="Output 2 13 2 2 4 3" xfId="36918" xr:uid="{F414690E-43AA-4ED9-93D9-0845426A9E60}"/>
    <cellStyle name="Output 2 13 2 2 5" xfId="34521" xr:uid="{101BC06A-F505-48CD-AB1D-C2A9305BEEA7}"/>
    <cellStyle name="Output 2 13 2 2 5 2" xfId="29441" xr:uid="{8829B3C4-30EF-4C42-A8CC-F0802DC9333C}"/>
    <cellStyle name="Output 2 13 2 2 5 3" xfId="25296" xr:uid="{1B568C8F-C9E4-4ACF-95FF-84AB388F49C1}"/>
    <cellStyle name="Output 2 13 2 2 6" xfId="34958" xr:uid="{A382FB45-64B0-4807-9BFF-CD05E87F371F}"/>
    <cellStyle name="Output 2 13 2 2 6 2" xfId="30048" xr:uid="{620BDF29-3CF4-43AC-9124-7097054BFCC3}"/>
    <cellStyle name="Output 2 13 2 2 6 3" xfId="25902" xr:uid="{075F3807-666E-47AB-8FB7-8566252D498E}"/>
    <cellStyle name="Output 2 13 2 2 7" xfId="30516" xr:uid="{B94B0B30-453A-4E5E-A412-0DF7DD2B343B}"/>
    <cellStyle name="Output 2 13 2 2 8" xfId="26368" xr:uid="{8C7B2E51-C4DA-4696-BBC2-761828F88A6F}"/>
    <cellStyle name="Output 2 13 2 2 9" xfId="22228" xr:uid="{938B3513-8867-4D13-B860-3B91BF79D1F7}"/>
    <cellStyle name="Output 2 13 2 3" xfId="32008" xr:uid="{23943F0B-932C-498E-B69F-088DBBCB7C59}"/>
    <cellStyle name="Output 2 13 2 3 2" xfId="27856" xr:uid="{86307D36-67C7-4739-83EF-72F0D1652109}"/>
    <cellStyle name="Output 2 13 2 3 3" xfId="23713" xr:uid="{E75CFEBD-5B9F-4BD5-B24B-D755CE2BB3F8}"/>
    <cellStyle name="Output 2 13 2 4" xfId="32792" xr:uid="{C76CACC6-CDB3-4FD6-AC32-CD367E234563}"/>
    <cellStyle name="Output 2 13 2 4 2" xfId="28639" xr:uid="{9FF61860-C6D7-42CC-B81E-6366D5A6EEFA}"/>
    <cellStyle name="Output 2 13 2 4 3" xfId="24496" xr:uid="{463FAA1E-0041-4FAE-A5C9-C24D7EF74FC3}"/>
    <cellStyle name="Output 2 13 2 5" xfId="33520" xr:uid="{6E1C8647-B8D0-4E6E-96D0-5DDA37C633A7}"/>
    <cellStyle name="Output 2 13 2 5 2" xfId="36107" xr:uid="{FB441853-3363-46AB-BC27-F92530DFB265}"/>
    <cellStyle name="Output 2 13 2 5 3" xfId="36690" xr:uid="{163063C7-D39D-4F04-AB63-BF5BACB173D4}"/>
    <cellStyle name="Output 2 13 2 6" xfId="32040" xr:uid="{A067F15B-1242-4B0F-B5D3-27E9E098F2F9}"/>
    <cellStyle name="Output 2 13 2 6 2" xfId="27888" xr:uid="{8EF5FABE-4BE8-4245-B761-54A3BD4C1AEF}"/>
    <cellStyle name="Output 2 13 2 6 3" xfId="23745" xr:uid="{6920C685-4C1B-4642-9CB2-72336986B551}"/>
    <cellStyle name="Output 2 13 2 7" xfId="33048" xr:uid="{0DCC2B3B-28E1-4FB1-A702-C2A31DB3FCA1}"/>
    <cellStyle name="Output 2 13 2 7 2" xfId="28895" xr:uid="{F3764AF8-9BB1-456A-A813-3A035834EDA8}"/>
    <cellStyle name="Output 2 13 2 7 3" xfId="24751" xr:uid="{D91A0090-FAE0-4AA4-93A1-4FF64A163E15}"/>
    <cellStyle name="Output 2 13 2 8" xfId="29962" xr:uid="{9426AA5D-2039-4C01-8909-DB41D47A4404}"/>
    <cellStyle name="Output 2 13 2 9" xfId="25815" xr:uid="{C04812AC-676F-4988-A33D-E71A6D4A8087}"/>
    <cellStyle name="Output 2 13 3" xfId="20546" xr:uid="{00000000-0005-0000-0000-00006C510000}"/>
    <cellStyle name="Output 2 13 3 10" xfId="21925" xr:uid="{28D3EDB5-7834-44C5-8741-5B4633299E55}"/>
    <cellStyle name="Output 2 13 3 2" xfId="21114" xr:uid="{00000000-0005-0000-0000-00006D510000}"/>
    <cellStyle name="Output 2 13 3 2 2" xfId="32476" xr:uid="{604E9BC1-0AE7-480E-B6D5-FE15D08B6201}"/>
    <cellStyle name="Output 2 13 3 2 2 2" xfId="28324" xr:uid="{5EB76700-688D-4599-8477-BDE7E85941F4}"/>
    <cellStyle name="Output 2 13 3 2 2 3" xfId="24181" xr:uid="{180E0771-CD5B-482F-A143-B4F28E85B4BC}"/>
    <cellStyle name="Output 2 13 3 2 3" xfId="33206" xr:uid="{3C22CF7A-085E-486E-89CD-DD0EFC308AA4}"/>
    <cellStyle name="Output 2 13 3 2 3 2" xfId="29052" xr:uid="{B118951F-82DA-4D86-8DAD-D533BA1AA05C}"/>
    <cellStyle name="Output 2 13 3 2 3 3" xfId="26213" xr:uid="{4FC44D70-F798-430E-94F9-8CD32D203420}"/>
    <cellStyle name="Output 2 13 3 2 4" xfId="33913" xr:uid="{2BBC76E3-4790-442E-9AC5-89568C370ECB}"/>
    <cellStyle name="Output 2 13 3 2 4 2" xfId="35315" xr:uid="{9ED9A4D7-D961-4A11-A160-545C56101F75}"/>
    <cellStyle name="Output 2 13 3 2 4 3" xfId="37016" xr:uid="{78999268-1615-4DB3-BFA2-BC8DC0FB5E0F}"/>
    <cellStyle name="Output 2 13 3 2 5" xfId="34520" xr:uid="{751BADB6-ACA2-4D99-A8F0-0826A74C0CB3}"/>
    <cellStyle name="Output 2 13 3 2 5 2" xfId="29440" xr:uid="{C5BA9A6C-0847-4AB3-BF2B-7731E39F9943}"/>
    <cellStyle name="Output 2 13 3 2 5 3" xfId="25295" xr:uid="{720100FD-E466-43D0-BA91-0C178A2B8086}"/>
    <cellStyle name="Output 2 13 3 2 6" xfId="34957" xr:uid="{B3DE749E-7551-45D9-B4B7-53A10D94E627}"/>
    <cellStyle name="Output 2 13 3 2 6 2" xfId="30047" xr:uid="{D5A42345-D74F-4616-BBAC-5C132276412F}"/>
    <cellStyle name="Output 2 13 3 2 6 3" xfId="25901" xr:uid="{A9588F37-5A55-443B-88B8-409FF9E04E60}"/>
    <cellStyle name="Output 2 13 3 2 7" xfId="30515" xr:uid="{AE0685D6-5ED2-49E4-AC16-1A5E14DC249A}"/>
    <cellStyle name="Output 2 13 3 2 8" xfId="26367" xr:uid="{EE0357B9-C885-466F-A138-EEDDD743B0F4}"/>
    <cellStyle name="Output 2 13 3 2 9" xfId="22227" xr:uid="{57CF46EE-831D-4FF3-B262-2F609CE871F4}"/>
    <cellStyle name="Output 2 13 3 3" xfId="32009" xr:uid="{293888D4-1D13-4789-96E6-9C951A7D4F1F}"/>
    <cellStyle name="Output 2 13 3 3 2" xfId="27857" xr:uid="{F11D001B-EA01-4B1E-ADD2-5A717594B391}"/>
    <cellStyle name="Output 2 13 3 3 3" xfId="23714" xr:uid="{671E8DB8-B7AF-47E6-BAAA-1CF6BFF351CF}"/>
    <cellStyle name="Output 2 13 3 4" xfId="32793" xr:uid="{7D93893D-9EE4-4DA9-BBAD-92740CC80044}"/>
    <cellStyle name="Output 2 13 3 4 2" xfId="28640" xr:uid="{A9767328-D945-4C18-8E77-36E5BC207DB1}"/>
    <cellStyle name="Output 2 13 3 4 3" xfId="24497" xr:uid="{8EBC47E3-F252-4B47-957B-328AAFAB8A08}"/>
    <cellStyle name="Output 2 13 3 5" xfId="33521" xr:uid="{44D6CB3C-449C-4FE0-B0B4-78D2B376561B}"/>
    <cellStyle name="Output 2 13 3 5 2" xfId="36009" xr:uid="{7DA5EF13-47B4-498E-9789-B99AC3FE9053}"/>
    <cellStyle name="Output 2 13 3 5 3" xfId="37279" xr:uid="{84D75988-D62D-488B-8F41-472B36BC8672}"/>
    <cellStyle name="Output 2 13 3 6" xfId="32045" xr:uid="{DA5A2859-C631-4939-97CE-90AB3FBB6F46}"/>
    <cellStyle name="Output 2 13 3 6 2" xfId="27893" xr:uid="{80F2A3EE-8FED-4747-8A83-C7BF3709BCE4}"/>
    <cellStyle name="Output 2 13 3 6 3" xfId="23750" xr:uid="{A7876D67-2522-4268-8674-3690A807937D}"/>
    <cellStyle name="Output 2 13 3 7" xfId="33049" xr:uid="{940DE6F6-8021-4AD2-AB8E-347D3E952784}"/>
    <cellStyle name="Output 2 13 3 7 2" xfId="28896" xr:uid="{595BD4FF-BD0B-49D4-B602-5CA9D193F4A1}"/>
    <cellStyle name="Output 2 13 3 7 3" xfId="24752" xr:uid="{18A93AED-6D2C-4B11-ADDD-66EB9B3105B9}"/>
    <cellStyle name="Output 2 13 3 8" xfId="29963" xr:uid="{C62AF248-D654-486C-865F-D8CA8DEE8920}"/>
    <cellStyle name="Output 2 13 3 9" xfId="25816" xr:uid="{5755595E-70C9-447B-B928-D1DF39E9199A}"/>
    <cellStyle name="Output 2 13 4" xfId="20547" xr:uid="{00000000-0005-0000-0000-00006E510000}"/>
    <cellStyle name="Output 2 13 4 10" xfId="21926" xr:uid="{234B10B5-23CE-499B-BE27-A77A15C809B9}"/>
    <cellStyle name="Output 2 13 4 2" xfId="21113" xr:uid="{00000000-0005-0000-0000-00006F510000}"/>
    <cellStyle name="Output 2 13 4 2 2" xfId="32475" xr:uid="{E40F77DF-523D-46AC-A463-8DC3FEB7A604}"/>
    <cellStyle name="Output 2 13 4 2 2 2" xfId="28323" xr:uid="{79B9C981-215E-4E3F-A4E0-CB8485934061}"/>
    <cellStyle name="Output 2 13 4 2 2 3" xfId="24180" xr:uid="{627A4DE0-1A6B-4BC0-8FD1-11CB65FBEB09}"/>
    <cellStyle name="Output 2 13 4 2 3" xfId="33205" xr:uid="{EAB92471-F173-4382-B81E-0D3ECA8CD4A7}"/>
    <cellStyle name="Output 2 13 4 2 3 2" xfId="29051" xr:uid="{631C9FD8-12A9-4972-9594-87526E6D6D3E}"/>
    <cellStyle name="Output 2 13 4 2 3 3" xfId="24908" xr:uid="{018E97BE-CC42-4310-BA62-C1C2731DDB7D}"/>
    <cellStyle name="Output 2 13 4 2 4" xfId="33912" xr:uid="{2DFEE4C6-EE0A-4821-B46E-313C16685C10}"/>
    <cellStyle name="Output 2 13 4 2 4 2" xfId="35834" xr:uid="{86964D28-96E0-4C25-A4F8-365BE510B90E}"/>
    <cellStyle name="Output 2 13 4 2 4 3" xfId="37119" xr:uid="{5B434F6C-EE7A-4E16-91CB-7D3AD177A903}"/>
    <cellStyle name="Output 2 13 4 2 5" xfId="34519" xr:uid="{F96F8AEA-8B1B-4A8E-B165-7B95F9E0A4A3}"/>
    <cellStyle name="Output 2 13 4 2 5 2" xfId="29439" xr:uid="{DB7D1D66-7239-44F6-B8B1-DE274C475441}"/>
    <cellStyle name="Output 2 13 4 2 5 3" xfId="25294" xr:uid="{2D687D86-F55B-4CD4-A0DB-776D84C41DBE}"/>
    <cellStyle name="Output 2 13 4 2 6" xfId="34956" xr:uid="{C0488129-5C52-43F0-9BA5-8F75A20B2E98}"/>
    <cellStyle name="Output 2 13 4 2 6 2" xfId="30046" xr:uid="{ADF1D869-BFAE-449B-B8C0-03D8F3897134}"/>
    <cellStyle name="Output 2 13 4 2 6 3" xfId="25900" xr:uid="{CBBEBD22-300A-4945-B577-04056B74C5FF}"/>
    <cellStyle name="Output 2 13 4 2 7" xfId="30514" xr:uid="{25447471-A1BC-4A1E-AC51-2C5857F4E2CD}"/>
    <cellStyle name="Output 2 13 4 2 8" xfId="26366" xr:uid="{1D653F90-464C-45BE-9693-A989E7145281}"/>
    <cellStyle name="Output 2 13 4 2 9" xfId="22226" xr:uid="{2281D706-3D51-4B53-A611-97D6D3003E33}"/>
    <cellStyle name="Output 2 13 4 3" xfId="32010" xr:uid="{87A2C157-EAAE-45D5-B105-96726DC1294A}"/>
    <cellStyle name="Output 2 13 4 3 2" xfId="27858" xr:uid="{149F239B-FAE4-4D89-B26C-180864EDFFEC}"/>
    <cellStyle name="Output 2 13 4 3 3" xfId="23715" xr:uid="{B2A68BFC-070E-4D8E-B115-EC27C37652C5}"/>
    <cellStyle name="Output 2 13 4 4" xfId="32794" xr:uid="{3663BCB7-952D-4DA2-9DA2-D0813548DDD2}"/>
    <cellStyle name="Output 2 13 4 4 2" xfId="28641" xr:uid="{8E963B39-4F7B-4A04-82E1-DEACB5F0D805}"/>
    <cellStyle name="Output 2 13 4 4 3" xfId="24498" xr:uid="{771BE8E1-8233-4A6C-B563-C64D822A89EB}"/>
    <cellStyle name="Output 2 13 4 5" xfId="33522" xr:uid="{C6A3FF26-FC4A-41E7-8C15-C63DD2C79082}"/>
    <cellStyle name="Output 2 13 4 5 2" xfId="35903" xr:uid="{5D3E59C1-D950-4557-94C5-B3BEC29B237F}"/>
    <cellStyle name="Output 2 13 4 5 3" xfId="37187" xr:uid="{F3828DDC-77B3-4AA8-BB7A-7BF26230A995}"/>
    <cellStyle name="Output 2 13 4 6" xfId="32050" xr:uid="{BE2A725E-E074-4131-9CD1-7BC3A86E2A68}"/>
    <cellStyle name="Output 2 13 4 6 2" xfId="27898" xr:uid="{FC496D49-AC90-4447-99B3-1C46D7934209}"/>
    <cellStyle name="Output 2 13 4 6 3" xfId="23755" xr:uid="{1017229B-B178-48D6-983A-C8A3E50920AC}"/>
    <cellStyle name="Output 2 13 4 7" xfId="33050" xr:uid="{358264D7-F58C-4ABC-952B-BA58AFE79CA7}"/>
    <cellStyle name="Output 2 13 4 7 2" xfId="28897" xr:uid="{D0A64504-AD0F-4E4D-86A9-3DBACDBBF8CD}"/>
    <cellStyle name="Output 2 13 4 7 3" xfId="24753" xr:uid="{21E9E6AC-1353-4B78-81A3-F0FC79157A90}"/>
    <cellStyle name="Output 2 13 4 8" xfId="29964" xr:uid="{43F5EA68-C952-43FA-846B-DD7BD3FC07A1}"/>
    <cellStyle name="Output 2 13 4 9" xfId="25817" xr:uid="{57D3AF7E-CE03-48F8-A658-1B5EDD2A72F8}"/>
    <cellStyle name="Output 2 13 5" xfId="21116" xr:uid="{00000000-0005-0000-0000-000070510000}"/>
    <cellStyle name="Output 2 13 5 2" xfId="32478" xr:uid="{A703111D-7752-467D-8CBB-B47C2F491DB8}"/>
    <cellStyle name="Output 2 13 5 2 2" xfId="28326" xr:uid="{967F239C-C28C-4B37-A629-A5E532F426F3}"/>
    <cellStyle name="Output 2 13 5 2 3" xfId="24183" xr:uid="{651E0DFB-869D-44BD-AFB7-BE2AB70225D0}"/>
    <cellStyle name="Output 2 13 5 3" xfId="33208" xr:uid="{F99F72ED-8993-4DBD-ADCE-9CCB188FE62B}"/>
    <cellStyle name="Output 2 13 5 3 2" xfId="29054" xr:uid="{712C9871-4E7D-4F43-B136-FA6BE8015757}"/>
    <cellStyle name="Output 2 13 5 3 3" xfId="24910" xr:uid="{BAA5D6E7-C9FC-4141-AAD8-D289A9DC87A2}"/>
    <cellStyle name="Output 2 13 5 4" xfId="33915" xr:uid="{91993F27-48C7-4078-A2D9-2E6A8993431F}"/>
    <cellStyle name="Output 2 13 5 4 2" xfId="29352" xr:uid="{EA7F9715-F983-4A87-9BDC-904CC17554A6}"/>
    <cellStyle name="Output 2 13 5 4 3" xfId="36399" xr:uid="{23E26177-02C6-4AFC-9391-541968FF5AB6}"/>
    <cellStyle name="Output 2 13 5 5" xfId="34522" xr:uid="{9DD7B13E-178A-49CB-B243-6D787B1C3866}"/>
    <cellStyle name="Output 2 13 5 5 2" xfId="29442" xr:uid="{1331A36A-5FA1-4FBE-93F6-2DE5F8724684}"/>
    <cellStyle name="Output 2 13 5 5 3" xfId="25297" xr:uid="{F00DE13F-784A-47DB-BBE9-151FF51E0677}"/>
    <cellStyle name="Output 2 13 5 6" xfId="34959" xr:uid="{1D6B5B60-71A9-4A74-8759-EC033E91D0DF}"/>
    <cellStyle name="Output 2 13 5 6 2" xfId="30049" xr:uid="{DBE4A531-7961-4B94-AEA3-666C8F30CF9A}"/>
    <cellStyle name="Output 2 13 5 6 3" xfId="25903" xr:uid="{C91E53B5-FC4F-4C4F-A0AE-8F0FABE50654}"/>
    <cellStyle name="Output 2 13 5 7" xfId="30517" xr:uid="{161CB617-27CA-4DA4-AD05-3FB5FCEAA6EC}"/>
    <cellStyle name="Output 2 13 5 8" xfId="26369" xr:uid="{8D0B7948-45E3-466D-8C47-B9BCBB986D2F}"/>
    <cellStyle name="Output 2 13 5 9" xfId="22229" xr:uid="{B29C2B09-1039-42BC-9EAA-0B467236B442}"/>
    <cellStyle name="Output 2 13 6" xfId="32007" xr:uid="{B07CCC6A-B179-455B-920D-AF4591F5D7BB}"/>
    <cellStyle name="Output 2 13 6 2" xfId="27855" xr:uid="{B26DD1E6-50E7-4DAD-8808-C58629C2B902}"/>
    <cellStyle name="Output 2 13 6 3" xfId="23712" xr:uid="{8F7A4D9B-A8B3-4E24-ABED-ABE1A4C2DA1E}"/>
    <cellStyle name="Output 2 13 7" xfId="32791" xr:uid="{FCE8EC1C-09C1-48CE-BD48-783217EE83EE}"/>
    <cellStyle name="Output 2 13 7 2" xfId="28638" xr:uid="{2046D3A3-B9E2-45FD-8A1C-5BE3C552A92D}"/>
    <cellStyle name="Output 2 13 7 3" xfId="24495" xr:uid="{6EC9B453-AF04-4323-B7E2-28B52E7885BA}"/>
    <cellStyle name="Output 2 13 8" xfId="33519" xr:uid="{329E3F17-3C03-4681-8FD9-F518B9F6E4A1}"/>
    <cellStyle name="Output 2 13 8 2" xfId="36198" xr:uid="{05BAE800-8124-414B-9F82-CCD471B784AC}"/>
    <cellStyle name="Output 2 13 8 3" xfId="36703" xr:uid="{508A878C-5011-4B30-A106-4E421B7BCF16}"/>
    <cellStyle name="Output 2 13 9" xfId="32035" xr:uid="{C4FE2CF8-FD05-4C7E-9639-123170BDBF0B}"/>
    <cellStyle name="Output 2 13 9 2" xfId="27883" xr:uid="{63CF0181-E9FE-4EBE-B99F-0223A660424D}"/>
    <cellStyle name="Output 2 13 9 3" xfId="23740" xr:uid="{6420CF07-9D4A-4E18-994C-656AC4C46EBE}"/>
    <cellStyle name="Output 2 14" xfId="20548" xr:uid="{00000000-0005-0000-0000-000071510000}"/>
    <cellStyle name="Output 2 14 10" xfId="21927" xr:uid="{E69F4292-0E66-4FA1-9ADD-335D32C9D1AF}"/>
    <cellStyle name="Output 2 14 2" xfId="21112" xr:uid="{00000000-0005-0000-0000-000072510000}"/>
    <cellStyle name="Output 2 14 2 2" xfId="32474" xr:uid="{AFDE1DE6-197A-4095-A1CF-E4776767D410}"/>
    <cellStyle name="Output 2 14 2 2 2" xfId="28322" xr:uid="{5CFC362A-379E-4469-8336-69B39ADFEB6F}"/>
    <cellStyle name="Output 2 14 2 2 3" xfId="24179" xr:uid="{845627B6-05D1-478B-82E3-113D76687D97}"/>
    <cellStyle name="Output 2 14 2 3" xfId="33204" xr:uid="{5474C4B4-33D7-405E-9830-73DA1BFE1EC2}"/>
    <cellStyle name="Output 2 14 2 3 2" xfId="30361" xr:uid="{BE37C987-4BCE-468D-AEA7-0E8CD19131E9}"/>
    <cellStyle name="Output 2 14 2 3 3" xfId="24907" xr:uid="{4FA0DEA0-3C5F-4657-8DD1-FDED90E08C4A}"/>
    <cellStyle name="Output 2 14 2 4" xfId="33911" xr:uid="{F771F488-FDB0-47B6-A116-A885CEE95317}"/>
    <cellStyle name="Output 2 14 2 4 2" xfId="35933" xr:uid="{ACE81D5E-7A40-4F5C-A970-2A1CAF226C1D}"/>
    <cellStyle name="Output 2 14 2 4 3" xfId="37217" xr:uid="{23B2E70C-766B-43B8-A1B1-A281A4C7FFD8}"/>
    <cellStyle name="Output 2 14 2 5" xfId="34518" xr:uid="{56588CE4-7E19-47AF-B73C-F40D9610C0F9}"/>
    <cellStyle name="Output 2 14 2 5 2" xfId="29438" xr:uid="{C38E4CDD-857B-4372-ABBC-EF76453DADE1}"/>
    <cellStyle name="Output 2 14 2 5 3" xfId="25293" xr:uid="{CD4A373B-8F41-403D-AC3E-5A2D23AA3B11}"/>
    <cellStyle name="Output 2 14 2 6" xfId="34955" xr:uid="{CC18A48E-416D-4261-89B3-104FE837345C}"/>
    <cellStyle name="Output 2 14 2 6 2" xfId="30045" xr:uid="{AC63AC5D-758E-483F-851B-438E07FEF9B2}"/>
    <cellStyle name="Output 2 14 2 6 3" xfId="25899" xr:uid="{020585DE-43E2-4288-9A40-D170FCFCBD2C}"/>
    <cellStyle name="Output 2 14 2 7" xfId="30513" xr:uid="{533C9DF6-A434-4F60-8071-DFC5A066EFF8}"/>
    <cellStyle name="Output 2 14 2 8" xfId="26365" xr:uid="{6035906F-56F9-464D-9537-8B27E2F55AD7}"/>
    <cellStyle name="Output 2 14 2 9" xfId="22225" xr:uid="{23431DE8-9D57-4A29-A1FC-3FBA071CE59C}"/>
    <cellStyle name="Output 2 14 3" xfId="32011" xr:uid="{DCADE84E-3A6C-4769-ABC5-E6EC4F28ADDA}"/>
    <cellStyle name="Output 2 14 3 2" xfId="27859" xr:uid="{956C71CE-182F-47F7-A98B-799E5351BDF0}"/>
    <cellStyle name="Output 2 14 3 3" xfId="23716" xr:uid="{80373012-8176-45C0-8060-AEF71F44DFD7}"/>
    <cellStyle name="Output 2 14 4" xfId="32795" xr:uid="{1E7D7041-C323-41BC-A27A-8095CA931536}"/>
    <cellStyle name="Output 2 14 4 2" xfId="28642" xr:uid="{70F4A919-7D6B-4F8D-90EA-837B9B333053}"/>
    <cellStyle name="Output 2 14 4 3" xfId="24499" xr:uid="{15E7E5CE-D0C3-4308-92DA-F4C03071D4F3}"/>
    <cellStyle name="Output 2 14 5" xfId="33523" xr:uid="{326AB3C1-5DA6-4444-A273-9D764FD0DAC0}"/>
    <cellStyle name="Output 2 14 5 2" xfId="35804" xr:uid="{4341C7EE-03FF-483D-99EF-BD150BB14E01}"/>
    <cellStyle name="Output 2 14 5 3" xfId="37089" xr:uid="{D3A8372C-0AD0-416C-B503-C5308DF5FC66}"/>
    <cellStyle name="Output 2 14 6" xfId="32055" xr:uid="{48FCA3D5-BAC6-4674-91E7-0C0CF3A69121}"/>
    <cellStyle name="Output 2 14 6 2" xfId="27903" xr:uid="{169EFC57-11D4-43BD-A16C-A45BDD333E8C}"/>
    <cellStyle name="Output 2 14 6 3" xfId="23760" xr:uid="{A335E650-BB5C-41F5-9A8C-956A116F240F}"/>
    <cellStyle name="Output 2 14 7" xfId="33051" xr:uid="{F05474CA-D5AF-4F72-831C-4668CD99E9A8}"/>
    <cellStyle name="Output 2 14 7 2" xfId="28898" xr:uid="{1E47BB2A-9F36-4AF3-AEEC-3602B6D0237C}"/>
    <cellStyle name="Output 2 14 7 3" xfId="24754" xr:uid="{7A3420DA-1EA2-447C-9B7E-7A4759D0181B}"/>
    <cellStyle name="Output 2 14 8" xfId="29965" xr:uid="{8AF9FE67-C610-4604-A712-93C9196BAE37}"/>
    <cellStyle name="Output 2 14 9" xfId="25818" xr:uid="{97498C0B-A356-496B-B26B-A39C8E5879EB}"/>
    <cellStyle name="Output 2 15" xfId="20549" xr:uid="{00000000-0005-0000-0000-000073510000}"/>
    <cellStyle name="Output 2 15 10" xfId="21928" xr:uid="{1D0CD61E-6C91-4AF4-86B4-197FFD4B0123}"/>
    <cellStyle name="Output 2 15 2" xfId="21111" xr:uid="{00000000-0005-0000-0000-000074510000}"/>
    <cellStyle name="Output 2 15 2 2" xfId="32473" xr:uid="{30ABF8BE-B323-4A37-8AAE-23ADB20CA4F7}"/>
    <cellStyle name="Output 2 15 2 2 2" xfId="28321" xr:uid="{EA68DD38-300F-45C3-A2DF-4BBF1931FE97}"/>
    <cellStyle name="Output 2 15 2 2 3" xfId="24178" xr:uid="{7FF38120-1413-4977-B4E2-B5186DD74BFC}"/>
    <cellStyle name="Output 2 15 2 3" xfId="33203" xr:uid="{5897035F-A2F1-450F-BA48-8FBE54CEE631}"/>
    <cellStyle name="Output 2 15 2 3 2" xfId="29050" xr:uid="{8DA6EFC6-5692-465F-993B-629059F66B3D}"/>
    <cellStyle name="Output 2 15 2 3 3" xfId="24906" xr:uid="{AB12AB76-4E02-4E10-B6AB-59D5BABA1EB6}"/>
    <cellStyle name="Output 2 15 2 4" xfId="33910" xr:uid="{F0FC9F7E-2B1E-47D1-86EE-C6F78D84EF00}"/>
    <cellStyle name="Output 2 15 2 4 2" xfId="36039" xr:uid="{03448369-49E4-40F9-8B3D-3734E884FDDD}"/>
    <cellStyle name="Output 2 15 2 4 3" xfId="37309" xr:uid="{DA040370-4475-478D-B2EE-0F677FE03248}"/>
    <cellStyle name="Output 2 15 2 5" xfId="34517" xr:uid="{4381938B-F46F-482D-8F3D-D80D1C8F9892}"/>
    <cellStyle name="Output 2 15 2 5 2" xfId="29437" xr:uid="{54DB8F89-3B5F-4CDE-B8FE-8372A707AB10}"/>
    <cellStyle name="Output 2 15 2 5 3" xfId="25292" xr:uid="{02E6F5FC-CB7E-48B0-88DC-B0C662C62FA2}"/>
    <cellStyle name="Output 2 15 2 6" xfId="34954" xr:uid="{2A8496AC-A91E-4553-950F-0D430BDE8F3A}"/>
    <cellStyle name="Output 2 15 2 6 2" xfId="30044" xr:uid="{8B3D4B0D-06BB-4271-9A76-3811583AD3BB}"/>
    <cellStyle name="Output 2 15 2 6 3" xfId="25898" xr:uid="{35216981-2B03-4419-AE37-DB3595093799}"/>
    <cellStyle name="Output 2 15 2 7" xfId="30512" xr:uid="{DA7CAE63-77B5-4797-86D0-6A43FAA2C038}"/>
    <cellStyle name="Output 2 15 2 8" xfId="26364" xr:uid="{7462EFE5-6C5B-4BF6-A830-13BF5DCB73F9}"/>
    <cellStyle name="Output 2 15 2 9" xfId="22224" xr:uid="{728D037E-7F93-4746-B796-25AF5E25903F}"/>
    <cellStyle name="Output 2 15 3" xfId="32012" xr:uid="{A8265B17-112F-42D9-ABD1-6111567C00D2}"/>
    <cellStyle name="Output 2 15 3 2" xfId="27860" xr:uid="{B684E074-A295-4235-8BE7-55983FDA19D0}"/>
    <cellStyle name="Output 2 15 3 3" xfId="23717" xr:uid="{54B835C6-298B-4F59-8D0A-228D2B28A345}"/>
    <cellStyle name="Output 2 15 4" xfId="32796" xr:uid="{5FD3FE40-4C7B-4825-A5F5-E22A0CEFD1EE}"/>
    <cellStyle name="Output 2 15 4 2" xfId="28643" xr:uid="{D2B33EC9-513B-4A7B-A729-7A6B5A1DEBA1}"/>
    <cellStyle name="Output 2 15 4 3" xfId="24500" xr:uid="{1B80FC10-1106-45F1-8288-1EB4A041AA39}"/>
    <cellStyle name="Output 2 15 5" xfId="33524" xr:uid="{8A537BE2-F0A6-4707-88AF-616874817158}"/>
    <cellStyle name="Output 2 15 5 2" xfId="35285" xr:uid="{9B62556E-EE77-4C31-BC9D-F0D87014F15E}"/>
    <cellStyle name="Output 2 15 5 3" xfId="36986" xr:uid="{21059360-8404-4B1C-BEC4-8346A7775E5B}"/>
    <cellStyle name="Output 2 15 6" xfId="32060" xr:uid="{B4582D87-D432-425B-97C9-B890EA8D073E}"/>
    <cellStyle name="Output 2 15 6 2" xfId="27908" xr:uid="{D78FE6C6-D613-4883-B292-F8E152D49B03}"/>
    <cellStyle name="Output 2 15 6 3" xfId="23765" xr:uid="{A342AEA5-C8E5-41B3-A222-6532789F3EA8}"/>
    <cellStyle name="Output 2 15 7" xfId="33052" xr:uid="{6D5D92AF-642C-46A7-B255-4CBEC8F80E38}"/>
    <cellStyle name="Output 2 15 7 2" xfId="28899" xr:uid="{8F8B3B3F-C11E-4EFF-B17E-020C405D8B91}"/>
    <cellStyle name="Output 2 15 7 3" xfId="24755" xr:uid="{C3A68514-5199-4E9E-8C84-9B79E578A5F6}"/>
    <cellStyle name="Output 2 15 8" xfId="29966" xr:uid="{F2E2C174-1DD1-4743-9959-5CC6AD9018E3}"/>
    <cellStyle name="Output 2 15 9" xfId="25819" xr:uid="{847B8796-7E9F-4553-9E69-C386D35B229F}"/>
    <cellStyle name="Output 2 16" xfId="20550" xr:uid="{00000000-0005-0000-0000-000075510000}"/>
    <cellStyle name="Output 2 16 10" xfId="21929" xr:uid="{D2A8CF68-67E8-462E-872D-3961ABDFA13A}"/>
    <cellStyle name="Output 2 16 2" xfId="21110" xr:uid="{00000000-0005-0000-0000-000076510000}"/>
    <cellStyle name="Output 2 16 2 2" xfId="32472" xr:uid="{419AA66D-B64D-47A6-A595-EDD6BA327BC6}"/>
    <cellStyle name="Output 2 16 2 2 2" xfId="28320" xr:uid="{AE1BB525-CACC-4937-B7CB-900889E91394}"/>
    <cellStyle name="Output 2 16 2 2 3" xfId="24177" xr:uid="{B938B10C-3E47-4B42-98AB-1429FCA5F506}"/>
    <cellStyle name="Output 2 16 2 3" xfId="33202" xr:uid="{529543FD-A6E7-4893-B56A-318CA08A97CB}"/>
    <cellStyle name="Output 2 16 2 3 2" xfId="29049" xr:uid="{C944FE3A-3B03-4580-A841-95B95F186218}"/>
    <cellStyle name="Output 2 16 2 3 3" xfId="24905" xr:uid="{2DA4BD22-5CDA-446A-AE9C-483AB3D6BCA7}"/>
    <cellStyle name="Output 2 16 2 4" xfId="33909" xr:uid="{D3660417-901C-41B6-BFED-AA5FFF4F320C}"/>
    <cellStyle name="Output 2 16 2 4 2" xfId="36137" xr:uid="{EC93DF1B-B80D-4663-B44B-06238EFDB793}"/>
    <cellStyle name="Output 2 16 2 4 3" xfId="36660" xr:uid="{321BCEF0-0758-4CB8-B741-F974D7359003}"/>
    <cellStyle name="Output 2 16 2 5" xfId="34516" xr:uid="{824768A2-5AB7-4D2C-A434-FA409DEC80C1}"/>
    <cellStyle name="Output 2 16 2 5 2" xfId="29436" xr:uid="{E0B61094-B0C1-43AB-977C-3E4FEB1743D0}"/>
    <cellStyle name="Output 2 16 2 5 3" xfId="25291" xr:uid="{EE95DB46-5580-4557-B42C-907A2DFFD950}"/>
    <cellStyle name="Output 2 16 2 6" xfId="34953" xr:uid="{45C2B4FB-0332-4479-9616-7B105F18B39B}"/>
    <cellStyle name="Output 2 16 2 6 2" xfId="30043" xr:uid="{A4B59A19-ED2D-48C0-BBF8-7A99ADB5D753}"/>
    <cellStyle name="Output 2 16 2 6 3" xfId="25897" xr:uid="{067C970F-DFE6-4C81-B5D2-000BD704634B}"/>
    <cellStyle name="Output 2 16 2 7" xfId="30511" xr:uid="{C4A5B3AD-982E-449D-B906-E1871DC0C448}"/>
    <cellStyle name="Output 2 16 2 8" xfId="26363" xr:uid="{F8A23454-7B63-4229-8369-1484D01AFA8E}"/>
    <cellStyle name="Output 2 16 2 9" xfId="22223" xr:uid="{CBE5CF73-4151-41C5-B241-D46C03FC5D25}"/>
    <cellStyle name="Output 2 16 3" xfId="32013" xr:uid="{2C9AD672-4143-43E3-89A6-C5E2C3A62FCB}"/>
    <cellStyle name="Output 2 16 3 2" xfId="27861" xr:uid="{2A6A2B58-F47F-409E-A3F5-7CA8BE4FDC30}"/>
    <cellStyle name="Output 2 16 3 3" xfId="23718" xr:uid="{C35CD323-2F3C-40AD-A860-78618EB4A79C}"/>
    <cellStyle name="Output 2 16 4" xfId="32797" xr:uid="{51C1747F-77E4-4D11-BFA9-171DDDCAD4AA}"/>
    <cellStyle name="Output 2 16 4 2" xfId="28644" xr:uid="{9945D383-BB5F-4307-A783-9767EACCF3F2}"/>
    <cellStyle name="Output 2 16 4 3" xfId="24501" xr:uid="{805FD42E-56C9-4089-A691-227B2740E57C}"/>
    <cellStyle name="Output 2 16 5" xfId="33525" xr:uid="{85DA7433-E12A-46BB-83F0-5667F0915503}"/>
    <cellStyle name="Output 2 16 5 2" xfId="35701" xr:uid="{C29A0A37-DAB2-45AB-8531-E0C613210EF4}"/>
    <cellStyle name="Output 2 16 5 3" xfId="36888" xr:uid="{8D2C31EF-C6AA-43DA-B00B-5C07EA1D2838}"/>
    <cellStyle name="Output 2 16 6" xfId="32065" xr:uid="{B5AFF61E-F485-4E2D-A036-A7AA69CF8D63}"/>
    <cellStyle name="Output 2 16 6 2" xfId="27913" xr:uid="{7E36745A-1710-46F2-AC3B-4816E4FD2F73}"/>
    <cellStyle name="Output 2 16 6 3" xfId="23770" xr:uid="{A8B2998F-F352-426B-B2FB-A53861754F87}"/>
    <cellStyle name="Output 2 16 7" xfId="34210" xr:uid="{2B3B3E4F-D312-4785-9967-64BCD0491BF6}"/>
    <cellStyle name="Output 2 16 7 2" xfId="35467" xr:uid="{5A796657-5581-453D-AAE4-725FE3E7877B}"/>
    <cellStyle name="Output 2 16 7 3" xfId="36842" xr:uid="{9761E745-A689-475C-9144-0B13E8CF52A2}"/>
    <cellStyle name="Output 2 16 8" xfId="29967" xr:uid="{4D3DC86C-55F2-4A89-AE9C-7DA511A542E0}"/>
    <cellStyle name="Output 2 16 9" xfId="25820" xr:uid="{448C7800-B0FB-4ABD-A9CB-6EF24F30EB1F}"/>
    <cellStyle name="Output 2 17" xfId="21131" xr:uid="{00000000-0005-0000-0000-000077510000}"/>
    <cellStyle name="Output 2 17 2" xfId="32493" xr:uid="{90EB6B56-0F76-4423-AEC8-1DDCAFEE4B4D}"/>
    <cellStyle name="Output 2 17 2 2" xfId="28341" xr:uid="{1D72A80C-87A6-4248-B7D5-C4FA018706E1}"/>
    <cellStyle name="Output 2 17 2 3" xfId="24198" xr:uid="{5937B4E1-C686-4850-A899-1FF96B52A6DD}"/>
    <cellStyle name="Output 2 17 3" xfId="33223" xr:uid="{53A0D570-4200-4226-A56A-88B0DACF9D6A}"/>
    <cellStyle name="Output 2 17 3 2" xfId="29069" xr:uid="{0E18647A-6702-44FB-8C88-457831E76C08}"/>
    <cellStyle name="Output 2 17 3 3" xfId="24925" xr:uid="{38670A7A-37C2-4A5D-BC1F-1DA4CDEB6606}"/>
    <cellStyle name="Output 2 17 4" xfId="33930" xr:uid="{15E5802D-A362-423C-8ECC-8A6FDA6DA11C}"/>
    <cellStyle name="Output 2 17 4 2" xfId="35490" xr:uid="{BD02E52B-8984-44FB-85B4-677D6F63A29A}"/>
    <cellStyle name="Output 2 17 4 3" xfId="36819" xr:uid="{CFDFE4C6-1F6D-4EE4-9F66-406B9E28DD94}"/>
    <cellStyle name="Output 2 17 5" xfId="34537" xr:uid="{F0AFDAC7-FBA4-42A2-AD7A-F31A8FDD3FBC}"/>
    <cellStyle name="Output 2 17 5 2" xfId="29457" xr:uid="{76625BE2-C3E4-4D39-A29A-6DEBF1880BE5}"/>
    <cellStyle name="Output 2 17 5 3" xfId="25312" xr:uid="{38029119-D6B2-4ED6-985F-95996BB32A20}"/>
    <cellStyle name="Output 2 17 6" xfId="34974" xr:uid="{39D19386-976D-428B-A297-CC4A12C3828D}"/>
    <cellStyle name="Output 2 17 6 2" xfId="30063" xr:uid="{7F7DF75A-B8D6-41A5-A4D3-3E36004F62B2}"/>
    <cellStyle name="Output 2 17 6 3" xfId="25917" xr:uid="{A19FF601-FE7B-432C-BF27-F38A7BB47984}"/>
    <cellStyle name="Output 2 17 7" xfId="30532" xr:uid="{2971A6D0-6496-4333-B762-24666D5EADF9}"/>
    <cellStyle name="Output 2 17 8" xfId="26384" xr:uid="{F1B8E8AB-8264-4D54-A90A-0DB931664FE3}"/>
    <cellStyle name="Output 2 17 9" xfId="22244" xr:uid="{B2A4D80C-7798-4CE6-932F-C1AC7CEFF81B}"/>
    <cellStyle name="Output 2 18" xfId="31991" xr:uid="{4BD07E97-C79E-43A4-AC9E-9537868325B5}"/>
    <cellStyle name="Output 2 18 2" xfId="27839" xr:uid="{AD842902-886A-4A26-B066-D1B6C6277C9B}"/>
    <cellStyle name="Output 2 18 3" xfId="23696" xr:uid="{31FCE302-EA22-4C92-BD1D-D42316CAB20E}"/>
    <cellStyle name="Output 2 19" xfId="32776" xr:uid="{C165D35E-C4D7-4560-A794-FBBB45315D2D}"/>
    <cellStyle name="Output 2 19 2" xfId="28623" xr:uid="{51DC569B-B8A2-4853-A953-6BE465A57F6C}"/>
    <cellStyle name="Output 2 19 3" xfId="24480" xr:uid="{73AAD1A5-EAA0-4319-A1B0-65EB06F73EA5}"/>
    <cellStyle name="Output 2 2" xfId="20551" xr:uid="{00000000-0005-0000-0000-000078510000}"/>
    <cellStyle name="Output 2 2 10" xfId="21109" xr:uid="{00000000-0005-0000-0000-000079510000}"/>
    <cellStyle name="Output 2 2 10 2" xfId="32471" xr:uid="{30DFE395-9AF0-42E3-BF47-C0A14C20C198}"/>
    <cellStyle name="Output 2 2 10 2 2" xfId="28319" xr:uid="{5B9A45E7-1C7D-4D2C-8E53-331F89931F8C}"/>
    <cellStyle name="Output 2 2 10 2 3" xfId="24176" xr:uid="{DC78A8CA-D0FF-49CF-8601-7B54FE4FF42D}"/>
    <cellStyle name="Output 2 2 10 3" xfId="33201" xr:uid="{D152502F-5C33-4234-948B-F7B0EB2B3641}"/>
    <cellStyle name="Output 2 2 10 3 2" xfId="29048" xr:uid="{46E20A4E-D801-455C-8FC7-9D79924C0D17}"/>
    <cellStyle name="Output 2 2 10 3 3" xfId="24904" xr:uid="{170E2172-F73A-48A7-BFFB-7914BF6AF053}"/>
    <cellStyle name="Output 2 2 10 4" xfId="33908" xr:uid="{94DFE2D4-89D7-4279-9880-0C0DE84BF5E5}"/>
    <cellStyle name="Output 2 2 10 4 2" xfId="36228" xr:uid="{09288E19-B95E-44B7-80B0-69DAA0A745B0}"/>
    <cellStyle name="Output 2 2 10 4 3" xfId="36733" xr:uid="{C51F59A4-DAAE-4EEB-AB64-1644B79587AB}"/>
    <cellStyle name="Output 2 2 10 5" xfId="34515" xr:uid="{1524961C-0D46-48C1-A1E6-4FC522AAFFD1}"/>
    <cellStyle name="Output 2 2 10 5 2" xfId="29435" xr:uid="{3A27DA70-FFE6-4DEF-A5F0-B070F3E2CA78}"/>
    <cellStyle name="Output 2 2 10 5 3" xfId="25290" xr:uid="{30982C7D-A0A2-4ECD-BDD9-F6AC23428C72}"/>
    <cellStyle name="Output 2 2 10 6" xfId="34952" xr:uid="{40862328-14A7-4E46-808C-9B0A00DD43A2}"/>
    <cellStyle name="Output 2 2 10 6 2" xfId="30042" xr:uid="{0482A11A-62EA-4648-A980-9E86252FF8AF}"/>
    <cellStyle name="Output 2 2 10 6 3" xfId="25896" xr:uid="{71FF7F17-1B50-44F6-84F3-6B3BFC5E9A5A}"/>
    <cellStyle name="Output 2 2 10 7" xfId="30510" xr:uid="{2BBCA717-A355-4DAC-979E-097B060B42A1}"/>
    <cellStyle name="Output 2 2 10 8" xfId="26362" xr:uid="{569D996D-D995-490E-A38D-E314FC858410}"/>
    <cellStyle name="Output 2 2 10 9" xfId="22222" xr:uid="{433E5706-9E86-4800-9976-6831AAD73353}"/>
    <cellStyle name="Output 2 2 11" xfId="32014" xr:uid="{8C569B2F-4715-4BB4-97DE-693F66DA0998}"/>
    <cellStyle name="Output 2 2 11 2" xfId="27862" xr:uid="{6FFD63B0-620D-43F9-B765-BB05467B1F1B}"/>
    <cellStyle name="Output 2 2 11 3" xfId="23719" xr:uid="{4407E6CD-4751-4E10-885A-16B1FA154058}"/>
    <cellStyle name="Output 2 2 12" xfId="32798" xr:uid="{00485F03-78B9-4DB7-9F2A-FF6DBAC9B7D2}"/>
    <cellStyle name="Output 2 2 12 2" xfId="28645" xr:uid="{C88FD25D-285B-4126-8C51-38199E373FB5}"/>
    <cellStyle name="Output 2 2 12 3" xfId="24502" xr:uid="{20BB8BD3-EBF7-4E72-9B50-ABB1CCD17A98}"/>
    <cellStyle name="Output 2 2 13" xfId="33526" xr:uid="{0814CB28-6138-4F99-B8DD-431DF0020C25}"/>
    <cellStyle name="Output 2 2 13 2" xfId="35440" xr:uid="{F46A2DF1-704F-4F0E-9959-35A76552CB70}"/>
    <cellStyle name="Output 2 2 13 3" xfId="36369" xr:uid="{137693F5-1121-497C-B4DB-E79D41FC3A0D}"/>
    <cellStyle name="Output 2 2 14" xfId="32083" xr:uid="{9969627F-D69D-4B02-AF09-BF3642C226AB}"/>
    <cellStyle name="Output 2 2 14 2" xfId="27931" xr:uid="{96769B41-C7AC-4850-88B3-12A5EB5718C2}"/>
    <cellStyle name="Output 2 2 14 3" xfId="23788" xr:uid="{52532FA9-A3F8-4FE4-8D72-7002C6F0F548}"/>
    <cellStyle name="Output 2 2 15" xfId="33053" xr:uid="{E80FB0A1-1C42-4D9A-9586-54AC3F99E46D}"/>
    <cellStyle name="Output 2 2 15 2" xfId="28900" xr:uid="{2138F4E1-45DC-4BD5-866D-CD75C15C4DF1}"/>
    <cellStyle name="Output 2 2 15 3" xfId="24756" xr:uid="{1C7B9CD5-F3F8-46A0-82F6-835C273B5DE0}"/>
    <cellStyle name="Output 2 2 16" xfId="29968" xr:uid="{E92A9B5A-11A7-47DA-97AA-F9822BD3D10D}"/>
    <cellStyle name="Output 2 2 17" xfId="25821" xr:uid="{EF2908AB-8525-4981-9244-A4667334A36C}"/>
    <cellStyle name="Output 2 2 18" xfId="21930" xr:uid="{C5177354-44A5-44B5-BD79-7EB1C7CA07BB}"/>
    <cellStyle name="Output 2 2 2" xfId="20552" xr:uid="{00000000-0005-0000-0000-00007A510000}"/>
    <cellStyle name="Output 2 2 2 10" xfId="34211" xr:uid="{4C7D837A-1C3C-4A8C-B919-3A2620699CC3}"/>
    <cellStyle name="Output 2 2 2 10 2" xfId="35674" xr:uid="{6D65833B-3EC4-4650-A372-7C8DB8E5E797}"/>
    <cellStyle name="Output 2 2 2 10 3" xfId="36471" xr:uid="{42B0B53D-EF9B-4194-9BC0-B2EED7230A93}"/>
    <cellStyle name="Output 2 2 2 11" xfId="29969" xr:uid="{B56274E6-FA88-4DBF-A03B-1B86DF5A7E9D}"/>
    <cellStyle name="Output 2 2 2 12" xfId="25822" xr:uid="{F4AF2D3C-8887-49DC-A532-56BAE5B28AB6}"/>
    <cellStyle name="Output 2 2 2 13" xfId="21931" xr:uid="{AA50AC82-D9F9-46E8-92E2-E7E94312FE40}"/>
    <cellStyle name="Output 2 2 2 2" xfId="20553" xr:uid="{00000000-0005-0000-0000-00007B510000}"/>
    <cellStyle name="Output 2 2 2 2 10" xfId="21932" xr:uid="{6E73563F-20FA-4033-8328-DCD72AE5CF16}"/>
    <cellStyle name="Output 2 2 2 2 2" xfId="21107" xr:uid="{00000000-0005-0000-0000-00007C510000}"/>
    <cellStyle name="Output 2 2 2 2 2 2" xfId="32469" xr:uid="{4D6BE6C7-7BD8-4CE2-B7DD-E8E491CD02D7}"/>
    <cellStyle name="Output 2 2 2 2 2 2 2" xfId="28317" xr:uid="{DE200675-FBDA-4C4E-8A0D-038A6B6FE362}"/>
    <cellStyle name="Output 2 2 2 2 2 2 3" xfId="24174" xr:uid="{7B3AA586-E836-479C-9582-366C45221D0B}"/>
    <cellStyle name="Output 2 2 2 2 2 3" xfId="33199" xr:uid="{763FFE40-BBB8-4F30-864A-6E89E394700C}"/>
    <cellStyle name="Output 2 2 2 2 2 3 2" xfId="29046" xr:uid="{55C7C830-3585-4084-A8B7-258D9CFD7107}"/>
    <cellStyle name="Output 2 2 2 2 2 3 3" xfId="24902" xr:uid="{6AE3F8E9-B043-4720-807A-2CEDDC5314FE}"/>
    <cellStyle name="Output 2 2 2 2 2 4" xfId="33906" xr:uid="{F42FFA07-F4A1-4BAF-ACDE-2B768E43717D}"/>
    <cellStyle name="Output 2 2 2 2 2 4 2" xfId="35649" xr:uid="{A16CAABD-A6B6-45E6-81E4-7610D7025010}"/>
    <cellStyle name="Output 2 2 2 2 2 4 3" xfId="36492" xr:uid="{EE45DB37-5A86-4CD3-9EC0-BE9DFAC53BEC}"/>
    <cellStyle name="Output 2 2 2 2 2 5" xfId="34513" xr:uid="{689530F2-E347-4403-9225-FFA9ABA8A662}"/>
    <cellStyle name="Output 2 2 2 2 2 5 2" xfId="29433" xr:uid="{797FF7B6-A952-4051-B442-31AD260FFE50}"/>
    <cellStyle name="Output 2 2 2 2 2 5 3" xfId="25288" xr:uid="{FFD287B2-E12C-41FB-9582-1C512462B967}"/>
    <cellStyle name="Output 2 2 2 2 2 6" xfId="34950" xr:uid="{E8E7AD49-CCFF-446F-9C7D-89B18B7D51EF}"/>
    <cellStyle name="Output 2 2 2 2 2 6 2" xfId="30040" xr:uid="{F2B8B6E0-09C4-4A78-98AC-F4F4603B1044}"/>
    <cellStyle name="Output 2 2 2 2 2 6 3" xfId="25894" xr:uid="{F2E58136-F7A6-4888-809E-C1333BB74127}"/>
    <cellStyle name="Output 2 2 2 2 2 7" xfId="30508" xr:uid="{91AC6106-32E4-4A46-B7D8-662FBFFB0D6D}"/>
    <cellStyle name="Output 2 2 2 2 2 8" xfId="26360" xr:uid="{DD36AC8D-545A-46D9-AEDA-796505A02687}"/>
    <cellStyle name="Output 2 2 2 2 2 9" xfId="22220" xr:uid="{063FD3AF-26FA-4559-A6D3-DC2E96617746}"/>
    <cellStyle name="Output 2 2 2 2 3" xfId="32016" xr:uid="{98D4FB67-2E87-4846-B720-41AF531A33A5}"/>
    <cellStyle name="Output 2 2 2 2 3 2" xfId="27864" xr:uid="{B7AADE32-9D0F-45F3-948E-551E0B7C180E}"/>
    <cellStyle name="Output 2 2 2 2 3 3" xfId="23721" xr:uid="{2C858820-79AC-4661-A85F-6AC93A9518A3}"/>
    <cellStyle name="Output 2 2 2 2 4" xfId="32800" xr:uid="{D1613963-61D4-41AF-BC40-BB0CE4AB666E}"/>
    <cellStyle name="Output 2 2 2 2 4 2" xfId="28647" xr:uid="{3B6A75DE-7523-4454-8190-23D17D12D125}"/>
    <cellStyle name="Output 2 2 2 2 4 3" xfId="24504" xr:uid="{78B4A537-E2C7-444C-96FA-371F2FAE478F}"/>
    <cellStyle name="Output 2 2 2 2 5" xfId="33528" xr:uid="{EF36F385-DCFD-4EFA-BD59-AAB11C2BE71A}"/>
    <cellStyle name="Output 2 2 2 2 5 2" xfId="35617" xr:uid="{03CD23C0-66DA-44DD-8525-8C4047DF9F52}"/>
    <cellStyle name="Output 2 2 2 2 5 3" xfId="36524" xr:uid="{F6C8E786-9B8C-48AC-8D5E-01012A2148F0}"/>
    <cellStyle name="Output 2 2 2 2 6" xfId="32084" xr:uid="{8D175B40-5EB8-4852-B534-04DDE761A42F}"/>
    <cellStyle name="Output 2 2 2 2 6 2" xfId="27932" xr:uid="{E479666A-D404-4E30-AB86-EA9AB8DA2C61}"/>
    <cellStyle name="Output 2 2 2 2 6 3" xfId="23789" xr:uid="{777A15BC-BA11-42EB-A229-619B30A93137}"/>
    <cellStyle name="Output 2 2 2 2 7" xfId="34212" xr:uid="{8ABBDB14-12DB-4B56-924A-C1B24E837898}"/>
    <cellStyle name="Output 2 2 2 2 7 2" xfId="35551" xr:uid="{D25CCE12-1B63-4288-ADAF-1C53E05FFFC2}"/>
    <cellStyle name="Output 2 2 2 2 7 3" xfId="36551" xr:uid="{BEEF3641-BBF1-41E6-A7D4-CAC4EBEA18B4}"/>
    <cellStyle name="Output 2 2 2 2 8" xfId="29970" xr:uid="{9BAA8A40-6024-419F-A19A-210A32AF2A05}"/>
    <cellStyle name="Output 2 2 2 2 9" xfId="25823" xr:uid="{954793DA-1097-41BF-AE07-7FA6119A3E32}"/>
    <cellStyle name="Output 2 2 2 3" xfId="20554" xr:uid="{00000000-0005-0000-0000-00007D510000}"/>
    <cellStyle name="Output 2 2 2 3 10" xfId="21933" xr:uid="{48B9C009-AC0C-401C-A158-1FC982255B0B}"/>
    <cellStyle name="Output 2 2 2 3 2" xfId="21106" xr:uid="{00000000-0005-0000-0000-00007E510000}"/>
    <cellStyle name="Output 2 2 2 3 2 2" xfId="32468" xr:uid="{F2C09536-DCAA-4E95-AB97-90D6970FD6AA}"/>
    <cellStyle name="Output 2 2 2 3 2 2 2" xfId="28316" xr:uid="{7DCFFE94-0DBE-48A1-94B6-1653CB18974B}"/>
    <cellStyle name="Output 2 2 2 3 2 2 3" xfId="24173" xr:uid="{F4B3D4B5-D6DA-4B1F-BB4D-61C7DE94579F}"/>
    <cellStyle name="Output 2 2 2 3 2 3" xfId="33198" xr:uid="{16CD2A2A-A7A7-4DF3-85EC-78877DD2080D}"/>
    <cellStyle name="Output 2 2 2 3 2 3 2" xfId="29045" xr:uid="{168F341D-ABEA-4B59-9F82-356CE0E6DE54}"/>
    <cellStyle name="Output 2 2 2 3 2 3 3" xfId="24901" xr:uid="{B30521DE-D10E-43D4-80AC-15E32B6FB99A}"/>
    <cellStyle name="Output 2 2 2 3 2 4" xfId="33905" xr:uid="{073EFC81-F8F2-4D0A-A449-175A19F8B5D3}"/>
    <cellStyle name="Output 2 2 2 3 2 4 2" xfId="35492" xr:uid="{4AA39372-0BAA-412A-948F-FDDBBE531A20}"/>
    <cellStyle name="Output 2 2 2 3 2 4 3" xfId="36817" xr:uid="{46CEC053-492A-4649-B064-0530AC4D9260}"/>
    <cellStyle name="Output 2 2 2 3 2 5" xfId="34512" xr:uid="{7C0C4648-DCAC-4898-98BE-95ADBB01C3D2}"/>
    <cellStyle name="Output 2 2 2 3 2 5 2" xfId="29432" xr:uid="{B1088787-C0E6-4FBE-894C-4216BF5C88A9}"/>
    <cellStyle name="Output 2 2 2 3 2 5 3" xfId="25287" xr:uid="{891F7F30-2E5D-4372-B8B9-16330667CF83}"/>
    <cellStyle name="Output 2 2 2 3 2 6" xfId="34949" xr:uid="{3D797D58-5934-4673-880E-FE67B861A31D}"/>
    <cellStyle name="Output 2 2 2 3 2 6 2" xfId="30039" xr:uid="{620A2890-C43C-4B60-9FCF-CBE40D03C004}"/>
    <cellStyle name="Output 2 2 2 3 2 6 3" xfId="25893" xr:uid="{FB8C478B-6388-4162-8E12-0E60642F88FE}"/>
    <cellStyle name="Output 2 2 2 3 2 7" xfId="30507" xr:uid="{3E034024-EB84-46AC-82AB-5B21371D0535}"/>
    <cellStyle name="Output 2 2 2 3 2 8" xfId="26359" xr:uid="{A3965455-128B-4FFF-85A4-64334BFF73AE}"/>
    <cellStyle name="Output 2 2 2 3 2 9" xfId="22219" xr:uid="{C7CDE36E-AED7-4D55-BB6C-D8AA568687ED}"/>
    <cellStyle name="Output 2 2 2 3 3" xfId="32017" xr:uid="{80DF881D-376D-400B-B9E0-761B50764C00}"/>
    <cellStyle name="Output 2 2 2 3 3 2" xfId="27865" xr:uid="{7913CB54-6823-4EF0-8AC8-B34719C6531B}"/>
    <cellStyle name="Output 2 2 2 3 3 3" xfId="23722" xr:uid="{91067800-0126-46E5-9C2C-098DD390F8E8}"/>
    <cellStyle name="Output 2 2 2 3 4" xfId="32801" xr:uid="{252091BC-F4CB-468C-888D-5842C9A273E3}"/>
    <cellStyle name="Output 2 2 2 3 4 2" xfId="28648" xr:uid="{7A3E59B8-3F5E-4AD3-80B9-CC6C183B182E}"/>
    <cellStyle name="Output 2 2 2 3 4 3" xfId="24505" xr:uid="{7215C0FC-8780-462A-AA41-F327DCBC5541}"/>
    <cellStyle name="Output 2 2 2 3 5" xfId="33529" xr:uid="{988D1EE9-A33F-4E9D-A4EA-F9E1B32B0A4D}"/>
    <cellStyle name="Output 2 2 2 3 5 2" xfId="35608" xr:uid="{7C4917AD-671B-4AD0-BE2C-A17757283F38}"/>
    <cellStyle name="Output 2 2 2 3 5 3" xfId="36608" xr:uid="{C0BCEBFD-CFD4-4F5B-9536-5A6A7DB11517}"/>
    <cellStyle name="Output 2 2 2 3 6" xfId="32085" xr:uid="{A249E3E6-7B47-4134-96D3-AF971107A033}"/>
    <cellStyle name="Output 2 2 2 3 6 2" xfId="27933" xr:uid="{2488DA0F-263A-48DD-BE67-3F1090F3B4EF}"/>
    <cellStyle name="Output 2 2 2 3 6 3" xfId="23790" xr:uid="{726F7941-521B-4CA1-AAD0-FF624912FC16}"/>
    <cellStyle name="Output 2 2 2 3 7" xfId="34213" xr:uid="{71E55364-CE8E-4AA3-B47D-5E835C8618DA}"/>
    <cellStyle name="Output 2 2 2 3 7 2" xfId="36253" xr:uid="{322BEF2D-3E40-4298-9E77-103644074436}"/>
    <cellStyle name="Output 2 2 2 3 7 3" xfId="36758" xr:uid="{47FF0481-440E-4BF0-A0E0-DE0839F02938}"/>
    <cellStyle name="Output 2 2 2 3 8" xfId="29971" xr:uid="{C89B5A32-04AB-40DB-81A5-F70E1C21B73B}"/>
    <cellStyle name="Output 2 2 2 3 9" xfId="25824" xr:uid="{6817EE60-66A2-4ED8-8A01-75A4B9330A07}"/>
    <cellStyle name="Output 2 2 2 4" xfId="20555" xr:uid="{00000000-0005-0000-0000-00007F510000}"/>
    <cellStyle name="Output 2 2 2 4 10" xfId="21934" xr:uid="{4E18F24F-4229-409C-9D2F-50204657E11A}"/>
    <cellStyle name="Output 2 2 2 4 2" xfId="21105" xr:uid="{00000000-0005-0000-0000-000080510000}"/>
    <cellStyle name="Output 2 2 2 4 2 2" xfId="32467" xr:uid="{5D2CC7A8-01B1-414B-8A35-BDE9C950E70D}"/>
    <cellStyle name="Output 2 2 2 4 2 2 2" xfId="28315" xr:uid="{E599D697-B671-4E28-87DB-A56EDB5C5932}"/>
    <cellStyle name="Output 2 2 2 4 2 2 3" xfId="24172" xr:uid="{31184931-F3C8-4AD9-8CB6-7B0CB2208E94}"/>
    <cellStyle name="Output 2 2 2 4 2 3" xfId="33197" xr:uid="{FACE68DA-2965-453D-902D-845FCC1F7BDC}"/>
    <cellStyle name="Output 2 2 2 4 2 3 2" xfId="29044" xr:uid="{FA89076A-001D-49C2-A63A-9DAF8FB0A0FE}"/>
    <cellStyle name="Output 2 2 2 4 2 3 3" xfId="24900" xr:uid="{01C79464-AFA7-4BF3-A0B6-2195542FB2DD}"/>
    <cellStyle name="Output 2 2 2 4 2 4" xfId="33904" xr:uid="{C5BCE02A-AE25-48E7-BAEB-0A06777ED2B5}"/>
    <cellStyle name="Output 2 2 2 4 2 4 2" xfId="35408" xr:uid="{BE7F0795-88FD-4A36-8C17-61DF0D0BD684}"/>
    <cellStyle name="Output 2 2 2 4 2 4 3" xfId="25207" xr:uid="{F2182F80-B2A6-43EA-8A2B-22ADCC954950}"/>
    <cellStyle name="Output 2 2 2 4 2 5" xfId="34511" xr:uid="{7CD87CC7-24CD-46A1-B304-20FD4EDA3AC6}"/>
    <cellStyle name="Output 2 2 2 4 2 5 2" xfId="29431" xr:uid="{3588BC4B-7CFA-48AD-ACDB-B5BE185F042A}"/>
    <cellStyle name="Output 2 2 2 4 2 5 3" xfId="25286" xr:uid="{73B1A6F6-B069-410B-9219-F9935AA61F5A}"/>
    <cellStyle name="Output 2 2 2 4 2 6" xfId="34948" xr:uid="{74DD54B1-395E-468A-892C-63179C26DA86}"/>
    <cellStyle name="Output 2 2 2 4 2 6 2" xfId="30038" xr:uid="{A3FF7822-FD81-4C02-9A8E-12BF3CA2DE6F}"/>
    <cellStyle name="Output 2 2 2 4 2 6 3" xfId="25892" xr:uid="{31C92070-8A85-4767-B027-4C50077FD35D}"/>
    <cellStyle name="Output 2 2 2 4 2 7" xfId="30506" xr:uid="{F490FB08-09DC-4EE4-94E8-7075EE569E75}"/>
    <cellStyle name="Output 2 2 2 4 2 8" xfId="26358" xr:uid="{E0DC1B46-EBBF-4617-8B80-00A38C040146}"/>
    <cellStyle name="Output 2 2 2 4 2 9" xfId="22218" xr:uid="{3F02A74C-9327-4124-AC94-00CCA3091824}"/>
    <cellStyle name="Output 2 2 2 4 3" xfId="32018" xr:uid="{9A44D02A-52F8-4256-9815-620E56ACCEA5}"/>
    <cellStyle name="Output 2 2 2 4 3 2" xfId="27866" xr:uid="{CAFD0B12-C46B-42EE-9015-66C0F0FDF0E9}"/>
    <cellStyle name="Output 2 2 2 4 3 3" xfId="23723" xr:uid="{E16355CA-1348-4C9A-9292-3193D272DAF3}"/>
    <cellStyle name="Output 2 2 2 4 4" xfId="32802" xr:uid="{955AD536-2DA1-4C91-9250-7E08B979AFB2}"/>
    <cellStyle name="Output 2 2 2 4 4 2" xfId="28649" xr:uid="{3939DCC7-027A-44AC-977E-29959C420A06}"/>
    <cellStyle name="Output 2 2 2 4 4 3" xfId="24506" xr:uid="{A8BD4353-655D-4871-85AF-AE878313E1F7}"/>
    <cellStyle name="Output 2 2 2 4 5" xfId="33530" xr:uid="{C73A3C20-72D7-467E-8C65-DAE5D6FA5A6A}"/>
    <cellStyle name="Output 2 2 2 4 5 2" xfId="36196" xr:uid="{CECD5E83-B92F-44D2-BD0A-A634BB92115D}"/>
    <cellStyle name="Output 2 2 2 4 5 3" xfId="36701" xr:uid="{4EDE3331-A550-4B6B-83AA-8C37E9DF7B63}"/>
    <cellStyle name="Output 2 2 2 4 6" xfId="32086" xr:uid="{97D34082-1014-45E4-BFB0-503BB13A713E}"/>
    <cellStyle name="Output 2 2 2 4 6 2" xfId="27934" xr:uid="{0105319A-1CC3-416F-954A-000CE1234D49}"/>
    <cellStyle name="Output 2 2 2 4 6 3" xfId="23791" xr:uid="{E503B7E9-ADA4-46A2-B47E-93BCB780F6C4}"/>
    <cellStyle name="Output 2 2 2 4 7" xfId="34214" xr:uid="{C81826F4-4776-479B-9EF8-DFBC6C1FCBD6}"/>
    <cellStyle name="Output 2 2 2 4 7 2" xfId="36162" xr:uid="{F6A0D373-462C-4B7D-BFBA-2A82B7D4F363}"/>
    <cellStyle name="Output 2 2 2 4 7 3" xfId="36635" xr:uid="{96D13D7F-FAC8-4307-9841-7074D669E787}"/>
    <cellStyle name="Output 2 2 2 4 8" xfId="29972" xr:uid="{5FBC56DF-EB00-46E3-A38A-2AA4F54CDF19}"/>
    <cellStyle name="Output 2 2 2 4 9" xfId="25825" xr:uid="{BDA4AF67-CAA4-49D3-90BC-56B9383A3D65}"/>
    <cellStyle name="Output 2 2 2 5" xfId="21108" xr:uid="{00000000-0005-0000-0000-000081510000}"/>
    <cellStyle name="Output 2 2 2 5 2" xfId="32470" xr:uid="{C0EB66BF-A45A-42B8-B492-79233BF75DA3}"/>
    <cellStyle name="Output 2 2 2 5 2 2" xfId="28318" xr:uid="{8ACCF118-FF26-4051-850F-647D8EC4B5DB}"/>
    <cellStyle name="Output 2 2 2 5 2 3" xfId="24175" xr:uid="{B12349D1-3D48-408D-9FCD-340C567C8253}"/>
    <cellStyle name="Output 2 2 2 5 3" xfId="33200" xr:uid="{1E553094-A17B-42C9-B83D-9AD6DB6444B7}"/>
    <cellStyle name="Output 2 2 2 5 3 2" xfId="29047" xr:uid="{542A63FA-9BB5-4F85-A92E-D0475E38EF15}"/>
    <cellStyle name="Output 2 2 2 5 3 3" xfId="24903" xr:uid="{43CFE679-B986-4C47-96B1-2EDA0623756A}"/>
    <cellStyle name="Output 2 2 2 5 4" xfId="33907" xr:uid="{92959DB7-C36C-491F-AE05-B4EB7A43FAD8}"/>
    <cellStyle name="Output 2 2 2 5 4 2" xfId="35576" xr:uid="{D8217D06-7B69-4FCC-986B-690D1E3AF469}"/>
    <cellStyle name="Output 2 2 2 5 4 3" xfId="36576" xr:uid="{7679E355-1D01-4C20-8790-A8F8F68C64B1}"/>
    <cellStyle name="Output 2 2 2 5 5" xfId="34514" xr:uid="{F09B958B-6861-4767-8823-DF2589AE2833}"/>
    <cellStyle name="Output 2 2 2 5 5 2" xfId="29434" xr:uid="{0516C983-339A-4D2E-A85E-84F2C8B9EE10}"/>
    <cellStyle name="Output 2 2 2 5 5 3" xfId="25289" xr:uid="{09E62549-4AF8-40A3-9E7D-BA61A85456A2}"/>
    <cellStyle name="Output 2 2 2 5 6" xfId="34951" xr:uid="{ADBAD326-2A45-43D2-9602-246CBBDD0211}"/>
    <cellStyle name="Output 2 2 2 5 6 2" xfId="30041" xr:uid="{A018DC3A-9E42-4E6E-B035-6B0356488D6F}"/>
    <cellStyle name="Output 2 2 2 5 6 3" xfId="25895" xr:uid="{3E7EB53C-D14B-4467-B4C1-710CEC248710}"/>
    <cellStyle name="Output 2 2 2 5 7" xfId="30509" xr:uid="{54A58806-776F-4867-97E2-1E422FAFE0F5}"/>
    <cellStyle name="Output 2 2 2 5 8" xfId="26361" xr:uid="{AB914E1A-ECC7-4103-A81B-B40D1DB457B9}"/>
    <cellStyle name="Output 2 2 2 5 9" xfId="22221" xr:uid="{5DAB435A-C607-4DD2-AE56-E6721B2A8218}"/>
    <cellStyle name="Output 2 2 2 6" xfId="32015" xr:uid="{E1A14481-1584-4148-9931-5F0402CE5F45}"/>
    <cellStyle name="Output 2 2 2 6 2" xfId="27863" xr:uid="{E45CB1EF-2F8F-440E-B8E5-83AA6AE848F5}"/>
    <cellStyle name="Output 2 2 2 6 3" xfId="23720" xr:uid="{DFA3CBFE-6229-4C9E-8DCB-95B369AEF093}"/>
    <cellStyle name="Output 2 2 2 7" xfId="32799" xr:uid="{EE912E7C-8636-4899-BD09-2D2EE906B522}"/>
    <cellStyle name="Output 2 2 2 7 2" xfId="28646" xr:uid="{662733BC-3C54-47DB-8873-27F40CA1A05B}"/>
    <cellStyle name="Output 2 2 2 7 3" xfId="24503" xr:uid="{927EDA35-4D92-4CEA-87AF-6C3CF34FB092}"/>
    <cellStyle name="Output 2 2 2 8" xfId="33527" xr:uid="{E6942A95-4620-465A-A4EB-890C68C357FF}"/>
    <cellStyle name="Output 2 2 2 8 2" xfId="35524" xr:uid="{6CF03382-71CE-4D2D-93BA-4A83BE0C78AF}"/>
    <cellStyle name="Output 2 2 2 8 3" xfId="36785" xr:uid="{61EA029C-BAD5-4447-823F-431C8265EAE7}"/>
    <cellStyle name="Output 2 2 2 9" xfId="32323" xr:uid="{C0E088BC-2745-4484-8DF0-B1D9BECC05F1}"/>
    <cellStyle name="Output 2 2 2 9 2" xfId="28171" xr:uid="{FBF81C2E-2FBF-4802-AD33-DD8FEF31C318}"/>
    <cellStyle name="Output 2 2 2 9 3" xfId="24028" xr:uid="{AEF6C2D2-38DC-4865-B47D-9E1ED503C3A9}"/>
    <cellStyle name="Output 2 2 3" xfId="20556" xr:uid="{00000000-0005-0000-0000-000082510000}"/>
    <cellStyle name="Output 2 2 3 10" xfId="34215" xr:uid="{A1647CCE-F828-4E5D-8A60-6038409537F9}"/>
    <cellStyle name="Output 2 2 3 10 2" xfId="36064" xr:uid="{01FB89CD-5D57-40A8-AA76-DB5B48C6ED09}"/>
    <cellStyle name="Output 2 2 3 10 3" xfId="37334" xr:uid="{21DF6D2C-472C-4995-ACBF-E6BC166B7BB3}"/>
    <cellStyle name="Output 2 2 3 11" xfId="29973" xr:uid="{2390965D-DDC9-4462-A9C1-ACE09640B3B7}"/>
    <cellStyle name="Output 2 2 3 12" xfId="25826" xr:uid="{B5F509E3-0E34-4CAA-B866-30817725121F}"/>
    <cellStyle name="Output 2 2 3 13" xfId="21935" xr:uid="{62473A11-83F4-4EA1-A664-833AC610BE7B}"/>
    <cellStyle name="Output 2 2 3 2" xfId="20557" xr:uid="{00000000-0005-0000-0000-000083510000}"/>
    <cellStyle name="Output 2 2 3 2 10" xfId="21936" xr:uid="{AB74480E-22BE-45B1-9C26-952D5ABFB40A}"/>
    <cellStyle name="Output 2 2 3 2 2" xfId="21103" xr:uid="{00000000-0005-0000-0000-000084510000}"/>
    <cellStyle name="Output 2 2 3 2 2 2" xfId="32465" xr:uid="{5A56C8A6-5CC2-4581-A466-23F85D2A8537}"/>
    <cellStyle name="Output 2 2 3 2 2 2 2" xfId="28313" xr:uid="{1AE11CFD-73F4-44E1-93D2-EB1601C29063}"/>
    <cellStyle name="Output 2 2 3 2 2 2 3" xfId="24170" xr:uid="{10900886-56E7-4F28-B5EE-A461895B6405}"/>
    <cellStyle name="Output 2 2 3 2 2 3" xfId="33195" xr:uid="{845127FC-EA52-4314-BF49-34950B4F71D2}"/>
    <cellStyle name="Output 2 2 3 2 2 3 2" xfId="29042" xr:uid="{8FF4F93E-DD65-44C3-983F-86C5AD1F013A}"/>
    <cellStyle name="Output 2 2 3 2 2 3 3" xfId="24898" xr:uid="{462E0692-B365-4585-A777-0C01110FF607}"/>
    <cellStyle name="Output 2 2 3 2 2 4" xfId="33902" xr:uid="{92E8E009-5897-46A8-A55C-8FA94DD66D9E}"/>
    <cellStyle name="Output 2 2 3 2 2 4 2" xfId="29350" xr:uid="{2D1CC8D4-425B-429D-A86A-16A985227A4E}"/>
    <cellStyle name="Output 2 2 3 2 2 4 3" xfId="36917" xr:uid="{7F59B91A-3A38-4443-A78F-DC1E256B1829}"/>
    <cellStyle name="Output 2 2 3 2 2 5" xfId="34509" xr:uid="{9141820A-ACAE-4FDE-9F67-DF7944A4BA40}"/>
    <cellStyle name="Output 2 2 3 2 2 5 2" xfId="29429" xr:uid="{A2FD6D8F-EE09-4229-9E6B-7E5CF66BB57A}"/>
    <cellStyle name="Output 2 2 3 2 2 5 3" xfId="25284" xr:uid="{6EEA7FAD-6CBD-434C-841A-E5282D1B2DBF}"/>
    <cellStyle name="Output 2 2 3 2 2 6" xfId="34946" xr:uid="{FEF5BA44-39C6-40D9-A454-F8DE6E511F2C}"/>
    <cellStyle name="Output 2 2 3 2 2 6 2" xfId="30037" xr:uid="{749DC782-69D3-4442-B01B-4FDD2500742F}"/>
    <cellStyle name="Output 2 2 3 2 2 6 3" xfId="26214" xr:uid="{58A344A5-BFBF-4074-968C-007454B2ABFE}"/>
    <cellStyle name="Output 2 2 3 2 2 7" xfId="30504" xr:uid="{26867766-6184-4376-99A3-C7C8B5149B89}"/>
    <cellStyle name="Output 2 2 3 2 2 8" xfId="26356" xr:uid="{D1168691-CDF1-4194-A549-D1861345DD07}"/>
    <cellStyle name="Output 2 2 3 2 2 9" xfId="22216" xr:uid="{23DEE6E2-9522-451B-AC06-6CBBE4DADA1A}"/>
    <cellStyle name="Output 2 2 3 2 3" xfId="32020" xr:uid="{66439A4C-6AE5-4630-A1E2-0BD176114E3E}"/>
    <cellStyle name="Output 2 2 3 2 3 2" xfId="27868" xr:uid="{4B44E6F0-86DE-4B45-8C76-4A1D8B7D3A77}"/>
    <cellStyle name="Output 2 2 3 2 3 3" xfId="23725" xr:uid="{1F0F5C3F-4BB8-4DE0-93FC-FD1364C1DB10}"/>
    <cellStyle name="Output 2 2 3 2 4" xfId="32804" xr:uid="{E9F59876-C224-4975-B52E-0FD8FAF06DA3}"/>
    <cellStyle name="Output 2 2 3 2 4 2" xfId="28651" xr:uid="{3D8D39DD-0334-47E9-B05A-943790C739C1}"/>
    <cellStyle name="Output 2 2 3 2 4 3" xfId="24508" xr:uid="{84A2ABF6-7B7B-4DB2-9856-0546BE6248D6}"/>
    <cellStyle name="Output 2 2 3 2 5" xfId="33532" xr:uid="{A9429E3A-4550-47D5-8F10-384E131DBBFF}"/>
    <cellStyle name="Output 2 2 3 2 5 2" xfId="36007" xr:uid="{B5804B3E-6909-437D-BD53-AB024D0E7CEE}"/>
    <cellStyle name="Output 2 2 3 2 5 3" xfId="37277" xr:uid="{7F0EFD00-1A66-4C1B-94A9-542B0C0AF41A}"/>
    <cellStyle name="Output 2 2 3 2 6" xfId="32088" xr:uid="{307BF882-2D16-4FFB-A888-4C19D7B8441A}"/>
    <cellStyle name="Output 2 2 3 2 6 2" xfId="27936" xr:uid="{5DA8B35C-6DA8-4CC3-8DFE-C4D1F38A576E}"/>
    <cellStyle name="Output 2 2 3 2 6 3" xfId="23793" xr:uid="{E6423D0C-D9C4-4522-8D7C-6D60424685E7}"/>
    <cellStyle name="Output 2 2 3 2 7" xfId="34216" xr:uid="{6536735D-D60F-49DE-BEEA-8FD4FF05245D}"/>
    <cellStyle name="Output 2 2 3 2 7 2" xfId="35958" xr:uid="{E8951AE6-0F91-46DC-A623-687E2891AB1A}"/>
    <cellStyle name="Output 2 2 3 2 7 3" xfId="37242" xr:uid="{5DE2A835-C7E6-4A4A-92A2-553E6E00D993}"/>
    <cellStyle name="Output 2 2 3 2 8" xfId="29974" xr:uid="{996553DF-35B8-4275-9EC5-12B76FD2556E}"/>
    <cellStyle name="Output 2 2 3 2 9" xfId="25827" xr:uid="{07E97544-6362-49EB-8441-5619B639E028}"/>
    <cellStyle name="Output 2 2 3 3" xfId="20558" xr:uid="{00000000-0005-0000-0000-000085510000}"/>
    <cellStyle name="Output 2 2 3 3 10" xfId="21937" xr:uid="{39FD70A9-84A7-4DE3-A9DF-F607869D0275}"/>
    <cellStyle name="Output 2 2 3 3 2" xfId="21102" xr:uid="{00000000-0005-0000-0000-000086510000}"/>
    <cellStyle name="Output 2 2 3 3 2 2" xfId="32464" xr:uid="{5F9127E9-DAA7-40BA-9C27-18FF08299DA9}"/>
    <cellStyle name="Output 2 2 3 3 2 2 2" xfId="28312" xr:uid="{ED606EFD-797D-4723-B4D4-7A70BA436CFE}"/>
    <cellStyle name="Output 2 2 3 3 2 2 3" xfId="24169" xr:uid="{87D07989-FC13-421F-8522-E7644C3A99FD}"/>
    <cellStyle name="Output 2 2 3 3 2 3" xfId="33194" xr:uid="{20ABBCFC-D6A8-43FB-BE1F-72A4C72A9965}"/>
    <cellStyle name="Output 2 2 3 3 2 3 2" xfId="29041" xr:uid="{55066B85-7C9C-4884-8185-0277630FA96A}"/>
    <cellStyle name="Output 2 2 3 3 2 3 3" xfId="24897" xr:uid="{3E368BF5-3418-42E9-8558-B6434FAFF825}"/>
    <cellStyle name="Output 2 2 3 3 2 4" xfId="33901" xr:uid="{1246EE40-42B6-43F1-8B5B-01BE9AB14EEF}"/>
    <cellStyle name="Output 2 2 3 3 2 4 2" xfId="35314" xr:uid="{AF3FBB2E-1796-4B0F-AA71-1783BAFBF5D6}"/>
    <cellStyle name="Output 2 2 3 3 2 4 3" xfId="37015" xr:uid="{8AA92C64-3961-45C0-80C1-B8DD649B648D}"/>
    <cellStyle name="Output 2 2 3 3 2 5" xfId="34508" xr:uid="{87CF77C2-8BF2-409C-9AB6-669CD7F0A5B9}"/>
    <cellStyle name="Output 2 2 3 3 2 5 2" xfId="29428" xr:uid="{7EC455D7-2B84-4055-BB23-CEE48ECA0514}"/>
    <cellStyle name="Output 2 2 3 3 2 5 3" xfId="25283" xr:uid="{DC4B5E78-28D6-486B-ACA2-7E68FF4701EF}"/>
    <cellStyle name="Output 2 2 3 3 2 6" xfId="34945" xr:uid="{81767BCF-8BA2-44BC-99BB-A6F57421CC66}"/>
    <cellStyle name="Output 2 2 3 3 2 6 2" xfId="30019" xr:uid="{F0BA244D-E6E3-4F24-A7B3-8FDF7C9930FC}"/>
    <cellStyle name="Output 2 2 3 3 2 6 3" xfId="25890" xr:uid="{58DFB302-096C-4375-9707-FF57CEAD5F3F}"/>
    <cellStyle name="Output 2 2 3 3 2 7" xfId="30503" xr:uid="{215C5B07-8034-4217-A50B-78D9B0D9DFB6}"/>
    <cellStyle name="Output 2 2 3 3 2 8" xfId="26355" xr:uid="{CFC71BD9-FCE8-4B04-BBCE-D0E210A91CD4}"/>
    <cellStyle name="Output 2 2 3 3 2 9" xfId="22215" xr:uid="{7C25B6A0-21C9-444D-9581-4688159CD1E2}"/>
    <cellStyle name="Output 2 2 3 3 3" xfId="32021" xr:uid="{B52DA2A8-695C-4E68-AE54-7E2961ED10DE}"/>
    <cellStyle name="Output 2 2 3 3 3 2" xfId="27869" xr:uid="{980270DE-22E8-4827-87CB-4E057E3CEDCE}"/>
    <cellStyle name="Output 2 2 3 3 3 3" xfId="23726" xr:uid="{28ECF103-D9C8-4D21-B128-E6EC2FE5E744}"/>
    <cellStyle name="Output 2 2 3 3 4" xfId="32805" xr:uid="{48F32BBB-8F75-4017-9FCD-1913237A2877}"/>
    <cellStyle name="Output 2 2 3 3 4 2" xfId="28652" xr:uid="{9BD83B41-FC4D-4DAF-8EF6-0B6F718AA756}"/>
    <cellStyle name="Output 2 2 3 3 4 3" xfId="24509" xr:uid="{352F1602-457D-4A33-8889-1173F3B7FEF9}"/>
    <cellStyle name="Output 2 2 3 3 5" xfId="33533" xr:uid="{993689CF-E650-4472-9616-A98B52B61D86}"/>
    <cellStyle name="Output 2 2 3 3 5 2" xfId="35901" xr:uid="{D3980998-1621-4A04-A6DD-F62AE9DEEC24}"/>
    <cellStyle name="Output 2 2 3 3 5 3" xfId="37185" xr:uid="{3A15D4D4-7361-4FFE-988E-E6BF9CCB43AF}"/>
    <cellStyle name="Output 2 2 3 3 6" xfId="32089" xr:uid="{30C3CAE1-B5D0-4062-99DC-62C7A4423B5B}"/>
    <cellStyle name="Output 2 2 3 3 6 2" xfId="27937" xr:uid="{3D2C430F-BA7B-4C7A-B0B9-2E22306A1333}"/>
    <cellStyle name="Output 2 2 3 3 6 3" xfId="23794" xr:uid="{7AA571D9-9352-4A38-A75D-28FC7CDFD446}"/>
    <cellStyle name="Output 2 2 3 3 7" xfId="34217" xr:uid="{0793E63D-C38E-4F2A-9CC7-C606FB031113}"/>
    <cellStyle name="Output 2 2 3 3 7 2" xfId="35859" xr:uid="{C0DC3565-B0CD-43EE-89C4-7A8F1BCD8B35}"/>
    <cellStyle name="Output 2 2 3 3 7 3" xfId="37144" xr:uid="{62A35B75-87C6-4B7C-88B7-DE028683F805}"/>
    <cellStyle name="Output 2 2 3 3 8" xfId="29975" xr:uid="{C3A608BE-FF99-4DB0-BB31-F4333757D705}"/>
    <cellStyle name="Output 2 2 3 3 9" xfId="25828" xr:uid="{14A572E8-B291-4BF1-8DB1-856D38AB92BF}"/>
    <cellStyle name="Output 2 2 3 4" xfId="20559" xr:uid="{00000000-0005-0000-0000-000087510000}"/>
    <cellStyle name="Output 2 2 3 4 10" xfId="21938" xr:uid="{C6870745-82AA-45E3-9090-8368AA097703}"/>
    <cellStyle name="Output 2 2 3 4 2" xfId="21101" xr:uid="{00000000-0005-0000-0000-000088510000}"/>
    <cellStyle name="Output 2 2 3 4 2 2" xfId="32463" xr:uid="{A29DA2E1-FC5E-4F83-A188-476C3407AD06}"/>
    <cellStyle name="Output 2 2 3 4 2 2 2" xfId="28311" xr:uid="{65AD0970-7933-4AEE-8017-AD8A18D29489}"/>
    <cellStyle name="Output 2 2 3 4 2 2 3" xfId="24168" xr:uid="{E94C2381-BC4E-4A8A-B387-5CA9B0EE4546}"/>
    <cellStyle name="Output 2 2 3 4 2 3" xfId="33193" xr:uid="{939B4598-8F32-47FD-98F2-B32A8A67BCD6}"/>
    <cellStyle name="Output 2 2 3 4 2 3 2" xfId="29040" xr:uid="{C02BC69B-3CF2-4AB6-912B-2266641EC2E0}"/>
    <cellStyle name="Output 2 2 3 4 2 3 3" xfId="24896" xr:uid="{5496682B-A953-4F98-9376-3133DB875FC8}"/>
    <cellStyle name="Output 2 2 3 4 2 4" xfId="33900" xr:uid="{71159B9E-19F9-4AD1-8B0C-6859B3868278}"/>
    <cellStyle name="Output 2 2 3 4 2 4 2" xfId="35833" xr:uid="{2F2D6939-F8B2-4059-9E01-09AED574308B}"/>
    <cellStyle name="Output 2 2 3 4 2 4 3" xfId="37118" xr:uid="{30D66B7E-9AAE-4625-ACD5-11244452A4BE}"/>
    <cellStyle name="Output 2 2 3 4 2 5" xfId="34507" xr:uid="{CF5FF402-4980-426F-A74E-EC37FD26CA06}"/>
    <cellStyle name="Output 2 2 3 4 2 5 2" xfId="29427" xr:uid="{60B423A1-485E-40C3-81D5-2102B3A72BFC}"/>
    <cellStyle name="Output 2 2 3 4 2 5 3" xfId="25282" xr:uid="{D9527F43-CFC2-4F83-A42B-444EEFDF90D5}"/>
    <cellStyle name="Output 2 2 3 4 2 6" xfId="34944" xr:uid="{C681DF9E-07B9-47E6-B2C1-EBECC052385B}"/>
    <cellStyle name="Output 2 2 3 4 2 6 2" xfId="30014" xr:uid="{B8DA5E4C-6AFF-46CC-86DD-EACB04C2060C}"/>
    <cellStyle name="Output 2 2 3 4 2 6 3" xfId="25872" xr:uid="{77658AD9-6CB0-4D91-8B28-1E54D892B070}"/>
    <cellStyle name="Output 2 2 3 4 2 7" xfId="30502" xr:uid="{78F4D78D-4E6A-4240-9E5A-10146A83F335}"/>
    <cellStyle name="Output 2 2 3 4 2 8" xfId="26354" xr:uid="{05294E3E-6BEF-4FB3-BC22-73D4D93FCEFF}"/>
    <cellStyle name="Output 2 2 3 4 2 9" xfId="22214" xr:uid="{3E720530-6587-483F-88F2-B9414ACF9625}"/>
    <cellStyle name="Output 2 2 3 4 3" xfId="32022" xr:uid="{95BADDB2-9FD1-4F54-8925-E8821A4DCB24}"/>
    <cellStyle name="Output 2 2 3 4 3 2" xfId="27870" xr:uid="{D77CB635-76F2-4926-BCC3-3D12EACAD8F2}"/>
    <cellStyle name="Output 2 2 3 4 3 3" xfId="23727" xr:uid="{503B8A5D-9D99-4562-B56C-1AF131A533C7}"/>
    <cellStyle name="Output 2 2 3 4 4" xfId="32806" xr:uid="{02F3C274-129F-439C-B9F2-2ABBC192B1CD}"/>
    <cellStyle name="Output 2 2 3 4 4 2" xfId="28653" xr:uid="{1FB3854E-5E16-4E78-9C6A-9C91664F1DB4}"/>
    <cellStyle name="Output 2 2 3 4 4 3" xfId="24510" xr:uid="{AC6F83BF-D994-48F2-B772-281CAB1D8A5A}"/>
    <cellStyle name="Output 2 2 3 4 5" xfId="33534" xr:uid="{2273FB8B-9F1F-4E58-B35E-93E46F85E07F}"/>
    <cellStyle name="Output 2 2 3 4 5 2" xfId="35802" xr:uid="{071F42DB-2F3E-42C5-BE30-1D72D793CD44}"/>
    <cellStyle name="Output 2 2 3 4 5 3" xfId="37087" xr:uid="{D3EF7811-2F18-49E3-B7D0-A46A7BB94FFD}"/>
    <cellStyle name="Output 2 2 3 4 6" xfId="32090" xr:uid="{405BE01B-FEC9-4752-BE57-334F7313FB80}"/>
    <cellStyle name="Output 2 2 3 4 6 2" xfId="27938" xr:uid="{6EC1E1CF-72AD-476A-BAFF-9A41B442CA71}"/>
    <cellStyle name="Output 2 2 3 4 6 3" xfId="23795" xr:uid="{6FF51FC4-31E1-42FB-A9CA-6A7AC4A12AED}"/>
    <cellStyle name="Output 2 2 3 4 7" xfId="34218" xr:uid="{3CC6918E-589C-4D1E-ACE0-F1B8EC7509EA}"/>
    <cellStyle name="Output 2 2 3 4 7 2" xfId="35340" xr:uid="{D189FFD8-8B96-47BD-B5C9-B8ED15FC2536}"/>
    <cellStyle name="Output 2 2 3 4 7 3" xfId="37041" xr:uid="{A79E9BFE-ACBB-4E37-A335-90EE8B64513B}"/>
    <cellStyle name="Output 2 2 3 4 8" xfId="29976" xr:uid="{2C646C02-95DD-42F1-9A95-FF0B16A44D0C}"/>
    <cellStyle name="Output 2 2 3 4 9" xfId="25829" xr:uid="{FD09A5A5-15BE-43C1-B6E6-6EB20A7C4EB4}"/>
    <cellStyle name="Output 2 2 3 5" xfId="21104" xr:uid="{00000000-0005-0000-0000-000089510000}"/>
    <cellStyle name="Output 2 2 3 5 2" xfId="32466" xr:uid="{A74CAF4C-740B-44D8-AAAD-A70DAC215216}"/>
    <cellStyle name="Output 2 2 3 5 2 2" xfId="28314" xr:uid="{06A8B210-4DBA-4387-BBC7-690F7AA6F57D}"/>
    <cellStyle name="Output 2 2 3 5 2 3" xfId="24171" xr:uid="{6E4AB173-1D1A-4DBF-9120-72089D1C55CD}"/>
    <cellStyle name="Output 2 2 3 5 3" xfId="33196" xr:uid="{3752712A-418E-47DF-BC71-5AD8C2FC5217}"/>
    <cellStyle name="Output 2 2 3 5 3 2" xfId="29043" xr:uid="{56D7565A-ACE8-42C8-8E82-3320264F490F}"/>
    <cellStyle name="Output 2 2 3 5 3 3" xfId="24899" xr:uid="{850CCD43-5C69-4864-9C54-CEF003130B5E}"/>
    <cellStyle name="Output 2 2 3 5 4" xfId="33903" xr:uid="{9A4421D5-CAAD-46AC-933C-3BFE3E961EFE}"/>
    <cellStyle name="Output 2 2 3 5 4 2" xfId="35733" xr:uid="{8AF7A935-49F0-4CC9-B0D7-9E59C8A494AB}"/>
    <cellStyle name="Output 2 2 3 5 4 3" xfId="36398" xr:uid="{DF36A023-0EAB-493D-A6C8-2FE4B49E441F}"/>
    <cellStyle name="Output 2 2 3 5 5" xfId="34510" xr:uid="{C91D22F8-54C2-4FA5-8FFC-41896E2E44A2}"/>
    <cellStyle name="Output 2 2 3 5 5 2" xfId="29430" xr:uid="{A74F9B02-5DC0-4D37-81D1-BA7EA1E51D43}"/>
    <cellStyle name="Output 2 2 3 5 5 3" xfId="25285" xr:uid="{E9931046-0F0A-4A2B-8639-55C64796CF57}"/>
    <cellStyle name="Output 2 2 3 5 6" xfId="34947" xr:uid="{F46B379D-D7CB-45E6-A3FF-B9D4B07362B0}"/>
    <cellStyle name="Output 2 2 3 5 6 2" xfId="30362" xr:uid="{63E5E01B-52E9-4DE9-A923-D0EE156F6EC0}"/>
    <cellStyle name="Output 2 2 3 5 6 3" xfId="25891" xr:uid="{E7BB7328-AF7E-4D1B-8518-D83DCE097146}"/>
    <cellStyle name="Output 2 2 3 5 7" xfId="30505" xr:uid="{1602A061-9738-4F70-8307-0EAFDE5B4C70}"/>
    <cellStyle name="Output 2 2 3 5 8" xfId="26357" xr:uid="{9F80B4F6-E64C-452C-AE94-871467523C91}"/>
    <cellStyle name="Output 2 2 3 5 9" xfId="22217" xr:uid="{6228CDEE-9B05-421D-A9CC-64A56D124D4C}"/>
    <cellStyle name="Output 2 2 3 6" xfId="32019" xr:uid="{6411175D-29CF-480E-B0C3-7338526203A4}"/>
    <cellStyle name="Output 2 2 3 6 2" xfId="27867" xr:uid="{693604AE-1ED4-4B93-8E68-6A1CC36F735A}"/>
    <cellStyle name="Output 2 2 3 6 3" xfId="23724" xr:uid="{D95A125B-B94C-44FA-A882-6350255D8C7D}"/>
    <cellStyle name="Output 2 2 3 7" xfId="32803" xr:uid="{076BD155-A65E-48AF-A344-C7F538DCAB8E}"/>
    <cellStyle name="Output 2 2 3 7 2" xfId="28650" xr:uid="{DB238115-E2F0-450D-970A-E3ED16B194A2}"/>
    <cellStyle name="Output 2 2 3 7 3" xfId="24507" xr:uid="{D3C5F594-7EA7-4E24-98AA-FD1D36203CE7}"/>
    <cellStyle name="Output 2 2 3 8" xfId="33531" xr:uid="{5A4D9DF5-EDDB-4FB9-A3C6-22890A1B7B19}"/>
    <cellStyle name="Output 2 2 3 8 2" xfId="36105" xr:uid="{F9F56521-4BF1-40D5-AF84-1B41D7CB5B53}"/>
    <cellStyle name="Output 2 2 3 8 3" xfId="36692" xr:uid="{823C2AE9-7208-413F-8F94-19B514B01DFA}"/>
    <cellStyle name="Output 2 2 3 9" xfId="32087" xr:uid="{E446414D-361D-4601-85EA-6BEB21FB5852}"/>
    <cellStyle name="Output 2 2 3 9 2" xfId="27935" xr:uid="{D2C8B67A-9D42-4BCB-A577-DFC50B94318E}"/>
    <cellStyle name="Output 2 2 3 9 3" xfId="23792" xr:uid="{511F8212-D8AA-493B-8D11-E86F5AE5E057}"/>
    <cellStyle name="Output 2 2 4" xfId="20560" xr:uid="{00000000-0005-0000-0000-00008A510000}"/>
    <cellStyle name="Output 2 2 4 10" xfId="34219" xr:uid="{44DE544F-D0AF-4AA4-AE90-A4B5060A8216}"/>
    <cellStyle name="Output 2 2 4 10 2" xfId="29378" xr:uid="{EB308D3C-C30F-4BA0-9843-9EEFB56A3639}"/>
    <cellStyle name="Output 2 2 4 10 3" xfId="36943" xr:uid="{204ECD3D-4B0E-4B8B-9C47-F8696D808D55}"/>
    <cellStyle name="Output 2 2 4 11" xfId="29977" xr:uid="{244FAC4A-FF82-405D-820D-0F0E7482A779}"/>
    <cellStyle name="Output 2 2 4 12" xfId="25830" xr:uid="{71E43DB8-629C-4534-8E51-05D4B1424116}"/>
    <cellStyle name="Output 2 2 4 13" xfId="21939" xr:uid="{431DD617-F70D-4DDB-9487-1B724B5493F9}"/>
    <cellStyle name="Output 2 2 4 2" xfId="20561" xr:uid="{00000000-0005-0000-0000-00008B510000}"/>
    <cellStyle name="Output 2 2 4 2 10" xfId="21940" xr:uid="{D21314F5-4617-48F5-B9AA-6F85762054C6}"/>
    <cellStyle name="Output 2 2 4 2 2" xfId="21099" xr:uid="{00000000-0005-0000-0000-00008C510000}"/>
    <cellStyle name="Output 2 2 4 2 2 2" xfId="32461" xr:uid="{F7E16E0F-8AE5-4D1D-9348-2BBE81EA3160}"/>
    <cellStyle name="Output 2 2 4 2 2 2 2" xfId="28309" xr:uid="{DA983E2A-3C97-4DAD-A147-F7482FD79C11}"/>
    <cellStyle name="Output 2 2 4 2 2 2 3" xfId="24166" xr:uid="{E99F4196-DC16-44CF-889D-1BF91AFB1792}"/>
    <cellStyle name="Output 2 2 4 2 2 3" xfId="33191" xr:uid="{3AC7B922-67CB-4668-8FEA-C21216846876}"/>
    <cellStyle name="Output 2 2 4 2 2 3 2" xfId="29038" xr:uid="{F42F8F78-4842-4E3F-A1FB-4544E7EB1D05}"/>
    <cellStyle name="Output 2 2 4 2 2 3 3" xfId="24894" xr:uid="{B4BD8F37-62B6-4561-AA08-61CF6F2B1134}"/>
    <cellStyle name="Output 2 2 4 2 2 4" xfId="33898" xr:uid="{AA333C9A-13D8-4744-B41E-02BCFA30EF7A}"/>
    <cellStyle name="Output 2 2 4 2 2 4 2" xfId="36038" xr:uid="{D1876868-74D4-451D-B8F8-7B58E78A1FEE}"/>
    <cellStyle name="Output 2 2 4 2 2 4 3" xfId="37308" xr:uid="{C780D8A1-7083-4531-BB26-DADAE1026AB4}"/>
    <cellStyle name="Output 2 2 4 2 2 5" xfId="34505" xr:uid="{6ED530EC-4170-4C21-A9DA-6BA3D9FB3856}"/>
    <cellStyle name="Output 2 2 4 2 2 5 2" xfId="29425" xr:uid="{7065E8C0-5F16-4412-BFB1-7BA791008F57}"/>
    <cellStyle name="Output 2 2 4 2 2 5 3" xfId="25280" xr:uid="{7562B70E-DA20-4BB6-9D39-91BA27EEC510}"/>
    <cellStyle name="Output 2 2 4 2 2 6" xfId="34942" xr:uid="{EB75CF1A-5777-4A82-AB43-6F19C0FE86AA}"/>
    <cellStyle name="Output 2 2 4 2 2 6 2" xfId="30004" xr:uid="{93038B6B-DCE4-4B7C-BAAA-170614CACAF2}"/>
    <cellStyle name="Output 2 2 4 2 2 6 3" xfId="25862" xr:uid="{4E08B380-6173-4745-B03F-8573E9E55D59}"/>
    <cellStyle name="Output 2 2 4 2 2 7" xfId="30500" xr:uid="{473EA0C1-B136-4DD7-9D25-AEC8801F864E}"/>
    <cellStyle name="Output 2 2 4 2 2 8" xfId="26352" xr:uid="{86262E2C-8E1C-4E7C-A8D3-914181B4B97B}"/>
    <cellStyle name="Output 2 2 4 2 2 9" xfId="22212" xr:uid="{188C552B-F09C-4EB0-A8D0-63FD2DF31464}"/>
    <cellStyle name="Output 2 2 4 2 3" xfId="32024" xr:uid="{EFC274F9-B954-47C4-8C73-01AC24F1B4A2}"/>
    <cellStyle name="Output 2 2 4 2 3 2" xfId="27872" xr:uid="{CCC30A51-B8DB-4A43-85D9-46CAC499C168}"/>
    <cellStyle name="Output 2 2 4 2 3 3" xfId="23729" xr:uid="{D02A207C-590D-44EB-B1BB-3184C6F4DC9F}"/>
    <cellStyle name="Output 2 2 4 2 4" xfId="32808" xr:uid="{323E2F6E-AB52-48D1-88E0-5E686284DB3A}"/>
    <cellStyle name="Output 2 2 4 2 4 2" xfId="28655" xr:uid="{1709B33C-F73D-4F20-95B5-B10E01341546}"/>
    <cellStyle name="Output 2 2 4 2 4 3" xfId="24512" xr:uid="{18BE4AD6-75EB-40F8-A5F2-EA29F01B974C}"/>
    <cellStyle name="Output 2 2 4 2 5" xfId="33536" xr:uid="{9C832262-0591-4D14-A223-E0898E6768C9}"/>
    <cellStyle name="Output 2 2 4 2 5 2" xfId="29314" xr:uid="{0D5E7E02-F1B4-4DBB-A9CB-38E0B9AD1013}"/>
    <cellStyle name="Output 2 2 4 2 5 3" xfId="36886" xr:uid="{09063CB3-104D-4953-8816-A3B1D467381D}"/>
    <cellStyle name="Output 2 2 4 2 6" xfId="32092" xr:uid="{11DF57BE-9E8A-485C-8869-A464181F1B77}"/>
    <cellStyle name="Output 2 2 4 2 6 2" xfId="27940" xr:uid="{02F86DC3-7BA6-4655-B7F5-34C3E8501C50}"/>
    <cellStyle name="Output 2 2 4 2 6 3" xfId="23797" xr:uid="{A4DF256C-4225-4699-B362-96F464BB5CC5}"/>
    <cellStyle name="Output 2 2 4 2 7" xfId="34220" xr:uid="{FB35DBD2-0F04-4D8E-8171-68EEE01893E1}"/>
    <cellStyle name="Output 2 2 4 2 7 2" xfId="35696" xr:uid="{24711D75-8F13-4C8D-9ECF-14C36B3E80F5}"/>
    <cellStyle name="Output 2 2 4 2 7 3" xfId="36424" xr:uid="{D80CB6AD-1487-4D42-9CA5-5AA421E75F1F}"/>
    <cellStyle name="Output 2 2 4 2 8" xfId="29978" xr:uid="{8F119B14-4B1B-494F-AF82-76AD0900B38E}"/>
    <cellStyle name="Output 2 2 4 2 9" xfId="25831" xr:uid="{3003D087-E1AC-44DF-A52D-C7EEB6DA7D12}"/>
    <cellStyle name="Output 2 2 4 3" xfId="20562" xr:uid="{00000000-0005-0000-0000-00008D510000}"/>
    <cellStyle name="Output 2 2 4 3 10" xfId="21941" xr:uid="{998B450B-5B7A-4ADB-83A8-85F225988BB6}"/>
    <cellStyle name="Output 2 2 4 3 2" xfId="21098" xr:uid="{00000000-0005-0000-0000-00008E510000}"/>
    <cellStyle name="Output 2 2 4 3 2 2" xfId="32460" xr:uid="{709085CB-DEC2-4483-A3A1-227FE7CA295D}"/>
    <cellStyle name="Output 2 2 4 3 2 2 2" xfId="28308" xr:uid="{0FA79E1E-190B-47A8-95F3-ED3C6153B9A3}"/>
    <cellStyle name="Output 2 2 4 3 2 2 3" xfId="24165" xr:uid="{F5BEFF61-04C2-4BF5-8A5A-9480D5A7CFCB}"/>
    <cellStyle name="Output 2 2 4 3 2 3" xfId="33190" xr:uid="{1BD2574E-A747-4736-A976-EFC7EB15F64B}"/>
    <cellStyle name="Output 2 2 4 3 2 3 2" xfId="29037" xr:uid="{4D5D1D47-957C-49FF-A2CA-CF6D660AEA0F}"/>
    <cellStyle name="Output 2 2 4 3 2 3 3" xfId="24893" xr:uid="{4F44E7A3-7C19-4832-9ECC-80A6F1C4F650}"/>
    <cellStyle name="Output 2 2 4 3 2 4" xfId="33897" xr:uid="{BB42E675-540B-437E-BF1F-AAA0F0D2E3CE}"/>
    <cellStyle name="Output 2 2 4 3 2 4 2" xfId="36136" xr:uid="{B5E4DB8B-D186-4B72-98ED-7D6B0AF9641D}"/>
    <cellStyle name="Output 2 2 4 3 2 4 3" xfId="36661" xr:uid="{78D6BC5F-8ABD-443C-81DE-216AA4727D9A}"/>
    <cellStyle name="Output 2 2 4 3 2 5" xfId="34504" xr:uid="{B8CAD622-AA9B-4BA4-A7C5-69B84518CF80}"/>
    <cellStyle name="Output 2 2 4 3 2 5 2" xfId="29424" xr:uid="{78AD0A0C-8B64-409D-8B01-DA87882D28C5}"/>
    <cellStyle name="Output 2 2 4 3 2 5 3" xfId="25279" xr:uid="{5CD18618-D8FC-4370-8059-E641F0570260}"/>
    <cellStyle name="Output 2 2 4 3 2 6" xfId="34941" xr:uid="{DE482AA9-5B7F-4AB5-A98D-04AB4ACA900C}"/>
    <cellStyle name="Output 2 2 4 3 2 6 2" xfId="29999" xr:uid="{9CD6EFF7-F6EA-4357-ABC2-86D9A93002DD}"/>
    <cellStyle name="Output 2 2 4 3 2 6 3" xfId="25857" xr:uid="{BE033E96-7EB4-41B5-B7EA-4571712C2A2E}"/>
    <cellStyle name="Output 2 2 4 3 2 7" xfId="30499" xr:uid="{EFB43F2B-EA7F-4E82-B02C-B8F68D58F290}"/>
    <cellStyle name="Output 2 2 4 3 2 8" xfId="26351" xr:uid="{E4D9C01E-0693-4C26-BF03-540583B36AA8}"/>
    <cellStyle name="Output 2 2 4 3 2 9" xfId="22211" xr:uid="{CE816998-1017-467E-A43B-AAB942806790}"/>
    <cellStyle name="Output 2 2 4 3 3" xfId="32025" xr:uid="{AE348878-024D-48C0-9BF7-9519D5FABD1B}"/>
    <cellStyle name="Output 2 2 4 3 3 2" xfId="27873" xr:uid="{7B89BD3B-FA54-402A-941F-2790022A600F}"/>
    <cellStyle name="Output 2 2 4 3 3 3" xfId="23730" xr:uid="{9B85BFA1-56D7-4930-AD42-A3B3A8EB636E}"/>
    <cellStyle name="Output 2 2 4 3 4" xfId="32809" xr:uid="{DA63360A-45B7-4940-935B-6D007E047DEA}"/>
    <cellStyle name="Output 2 2 4 3 4 2" xfId="28656" xr:uid="{8B27033F-AFFF-446D-AA84-B4FD37A246FD}"/>
    <cellStyle name="Output 2 2 4 3 4 3" xfId="24513" xr:uid="{70F3E82B-862A-4CA8-B068-64E15942FF73}"/>
    <cellStyle name="Output 2 2 4 3 5" xfId="33537" xr:uid="{F42EC913-D377-43DB-8588-599F7217D69D}"/>
    <cellStyle name="Output 2 2 4 3 5 2" xfId="35702" xr:uid="{6C081220-B81F-4581-A2AC-4B2009D3A285}"/>
    <cellStyle name="Output 2 2 4 3 5 3" xfId="36367" xr:uid="{55294768-4F2C-4253-A093-6F60FC0D0A12}"/>
    <cellStyle name="Output 2 2 4 3 6" xfId="32093" xr:uid="{76DF7273-3FF0-480C-9DA6-05E9444110CA}"/>
    <cellStyle name="Output 2 2 4 3 6 2" xfId="27941" xr:uid="{AC4500C6-8829-4763-A499-6126B884995F}"/>
    <cellStyle name="Output 2 2 4 3 6 3" xfId="23798" xr:uid="{9949990A-9E00-41E7-8F86-6E3300C6DF03}"/>
    <cellStyle name="Output 2 2 4 3 7" xfId="34221" xr:uid="{D160115D-85D4-4D58-9FA6-FCADDE924153}"/>
    <cellStyle name="Output 2 2 4 3 7 2" xfId="35529" xr:uid="{8A0C1585-C23D-46A6-A4C7-14E760128A61}"/>
    <cellStyle name="Output 2 2 4 3 7 3" xfId="25235" xr:uid="{0875ED9B-9971-40DE-A5BF-F1823410BBC8}"/>
    <cellStyle name="Output 2 2 4 3 8" xfId="29979" xr:uid="{3CE03C1C-DC91-492D-9B78-7C6F2C1CEC70}"/>
    <cellStyle name="Output 2 2 4 3 9" xfId="25832" xr:uid="{233C198D-3649-4EF9-A4D3-04FCE67F1F17}"/>
    <cellStyle name="Output 2 2 4 4" xfId="20563" xr:uid="{00000000-0005-0000-0000-00008F510000}"/>
    <cellStyle name="Output 2 2 4 4 10" xfId="21942" xr:uid="{2526750C-BCC6-4F98-910E-378D21D9560C}"/>
    <cellStyle name="Output 2 2 4 4 2" xfId="21097" xr:uid="{00000000-0005-0000-0000-000090510000}"/>
    <cellStyle name="Output 2 2 4 4 2 2" xfId="32459" xr:uid="{8867C737-634F-49EA-A15D-AE0B9773F6DC}"/>
    <cellStyle name="Output 2 2 4 4 2 2 2" xfId="28307" xr:uid="{9F40138D-09D3-4FE9-A956-9DC3C307AC45}"/>
    <cellStyle name="Output 2 2 4 4 2 2 3" xfId="24164" xr:uid="{2E1AAC94-8FDB-43C2-BB94-0845A91E39B2}"/>
    <cellStyle name="Output 2 2 4 4 2 3" xfId="33189" xr:uid="{596F8925-2419-46C1-8316-77F3023ED4A7}"/>
    <cellStyle name="Output 2 2 4 4 2 3 2" xfId="29036" xr:uid="{3EEE67E3-0D33-4552-9160-489FE56F674F}"/>
    <cellStyle name="Output 2 2 4 4 2 3 3" xfId="24892" xr:uid="{FA0F7999-F3DE-4153-9B8F-8BE828C55DAE}"/>
    <cellStyle name="Output 2 2 4 4 2 4" xfId="33896" xr:uid="{AEE110F0-A984-4934-A135-3822B93C33E2}"/>
    <cellStyle name="Output 2 2 4 4 2 4 2" xfId="36227" xr:uid="{75C6D239-7457-4603-91E5-29706F46918B}"/>
    <cellStyle name="Output 2 2 4 4 2 4 3" xfId="36732" xr:uid="{38648AED-F002-4DB9-A1A6-542F9D2A21FD}"/>
    <cellStyle name="Output 2 2 4 4 2 5" xfId="34503" xr:uid="{0459BCD4-41D1-46CD-AD84-E099D7046E90}"/>
    <cellStyle name="Output 2 2 4 4 2 5 2" xfId="29423" xr:uid="{F8DF3326-D84C-4221-93A0-0DB06890247D}"/>
    <cellStyle name="Output 2 2 4 4 2 5 3" xfId="25278" xr:uid="{A1BD25DD-1C9E-4CD7-A809-E24DE0B62773}"/>
    <cellStyle name="Output 2 2 4 4 2 6" xfId="34940" xr:uid="{62341CDA-744A-41F2-BDEF-706B245445B5}"/>
    <cellStyle name="Output 2 2 4 4 2 6 2" xfId="29994" xr:uid="{A6DBF258-4190-4C6A-B49E-F63693C118BB}"/>
    <cellStyle name="Output 2 2 4 4 2 6 3" xfId="25852" xr:uid="{38EBFCCD-23E7-4030-848E-0EBF724F3DC3}"/>
    <cellStyle name="Output 2 2 4 4 2 7" xfId="30498" xr:uid="{8B8FA079-C4E1-4857-90BB-16C3C608BB7D}"/>
    <cellStyle name="Output 2 2 4 4 2 8" xfId="26350" xr:uid="{B2342DA7-3BE6-4815-967E-6C4288A29D89}"/>
    <cellStyle name="Output 2 2 4 4 2 9" xfId="22210" xr:uid="{CB7792A8-B93C-4301-BCEE-6EFFE0DCA707}"/>
    <cellStyle name="Output 2 2 4 4 3" xfId="32026" xr:uid="{315A009D-2CC4-4015-A317-1CC87D31D046}"/>
    <cellStyle name="Output 2 2 4 4 3 2" xfId="27874" xr:uid="{56378302-A86F-4D28-8614-44CA1BF6C078}"/>
    <cellStyle name="Output 2 2 4 4 3 3" xfId="23731" xr:uid="{4CDE7FD3-AB23-437B-A504-3111B38C36D0}"/>
    <cellStyle name="Output 2 2 4 4 4" xfId="32810" xr:uid="{906FC494-38F1-4976-9699-A9E19F819864}"/>
    <cellStyle name="Output 2 2 4 4 4 2" xfId="28657" xr:uid="{84CD7BBF-4E36-4CC6-A13C-D504785C08CF}"/>
    <cellStyle name="Output 2 2 4 4 4 3" xfId="24514" xr:uid="{B4D5AB3B-6787-4F33-87C2-6F6FDFF6C7E0}"/>
    <cellStyle name="Output 2 2 4 4 5" xfId="33538" xr:uid="{B4B989C0-AF73-4D1D-A1FA-DCD3F96A80B3}"/>
    <cellStyle name="Output 2 2 4 4 5 2" xfId="35439" xr:uid="{9AA0305D-56C9-4DE9-9FDD-8F888975479C}"/>
    <cellStyle name="Output 2 2 4 4 5 3" xfId="25171" xr:uid="{F2CFBECC-A3EC-49B5-B176-6C107544F1E4}"/>
    <cellStyle name="Output 2 2 4 4 6" xfId="32094" xr:uid="{B3B171CE-91E6-4132-BD12-050435843D03}"/>
    <cellStyle name="Output 2 2 4 4 6 2" xfId="27942" xr:uid="{17A09FAE-190B-48F2-8BF4-0A099DFF4950}"/>
    <cellStyle name="Output 2 2 4 4 6 3" xfId="23799" xr:uid="{7713B15F-D8AA-4A51-AC48-CB4FBC000277}"/>
    <cellStyle name="Output 2 2 4 4 7" xfId="34222" xr:uid="{F60B9F47-2434-4464-B108-1A9EE56B0A45}"/>
    <cellStyle name="Output 2 2 4 4 7 2" xfId="36275" xr:uid="{FEF50768-481C-4965-8941-F329ABE8ED27}"/>
    <cellStyle name="Output 2 2 4 4 7 3" xfId="36780" xr:uid="{CE7CE77D-5FEC-4E52-B3D5-3A9A839336C0}"/>
    <cellStyle name="Output 2 2 4 4 8" xfId="29980" xr:uid="{DF1CC1EC-D1BE-4323-A2F0-06C52526DC70}"/>
    <cellStyle name="Output 2 2 4 4 9" xfId="25833" xr:uid="{10215666-2EC2-4B1B-A5FA-5F031335D3A1}"/>
    <cellStyle name="Output 2 2 4 5" xfId="21100" xr:uid="{00000000-0005-0000-0000-000091510000}"/>
    <cellStyle name="Output 2 2 4 5 2" xfId="32462" xr:uid="{0ADAE488-382E-44FD-80AD-E27E6B291DFE}"/>
    <cellStyle name="Output 2 2 4 5 2 2" xfId="28310" xr:uid="{95470EE4-DFC5-49A1-9003-E87DA24111A6}"/>
    <cellStyle name="Output 2 2 4 5 2 3" xfId="24167" xr:uid="{B8730901-DF3E-4B7C-A745-692E444D5266}"/>
    <cellStyle name="Output 2 2 4 5 3" xfId="33192" xr:uid="{A2DA2B45-023B-404C-BF46-D3B4903D3E1B}"/>
    <cellStyle name="Output 2 2 4 5 3 2" xfId="29039" xr:uid="{B3AB763D-426F-4BDE-A7AB-8D03E5D19C46}"/>
    <cellStyle name="Output 2 2 4 5 3 3" xfId="24895" xr:uid="{B014711E-5F51-4752-BC71-DFD1566F34D5}"/>
    <cellStyle name="Output 2 2 4 5 4" xfId="33899" xr:uid="{7507DEA4-AFE7-406F-993D-CB58595F309F}"/>
    <cellStyle name="Output 2 2 4 5 4 2" xfId="35932" xr:uid="{A4B2E2F0-0A6E-4AB1-B97A-4AB7486745C4}"/>
    <cellStyle name="Output 2 2 4 5 4 3" xfId="37216" xr:uid="{8BEAC5BD-AF7C-4B8C-B2F7-49A90CBB1E35}"/>
    <cellStyle name="Output 2 2 4 5 5" xfId="34506" xr:uid="{9A0D8FF8-A2C0-4CF4-BA06-FCD9BD6B1B39}"/>
    <cellStyle name="Output 2 2 4 5 5 2" xfId="29426" xr:uid="{462B2692-2EF5-4F39-ACCE-7DDC2EE970A2}"/>
    <cellStyle name="Output 2 2 4 5 5 3" xfId="25281" xr:uid="{646EDB64-1E12-43D6-BC5D-E346FCE5DC2D}"/>
    <cellStyle name="Output 2 2 4 5 6" xfId="34943" xr:uid="{D9FEA684-FE73-4238-ACF2-130D81CD3AD3}"/>
    <cellStyle name="Output 2 2 4 5 6 2" xfId="30009" xr:uid="{AE19C102-8BBA-4AD1-8D7F-D3F7BB1D4279}"/>
    <cellStyle name="Output 2 2 4 5 6 3" xfId="25867" xr:uid="{216C8AAA-EA0D-4357-9F00-FDABA553B282}"/>
    <cellStyle name="Output 2 2 4 5 7" xfId="30501" xr:uid="{9C5650E3-84C5-4331-A379-64591C1BE5A9}"/>
    <cellStyle name="Output 2 2 4 5 8" xfId="26353" xr:uid="{5CAA0C50-824E-4FB1-A23B-A69491E132FA}"/>
    <cellStyle name="Output 2 2 4 5 9" xfId="22213" xr:uid="{8E6E121D-7E92-4D38-B3EF-8ED81A8D6699}"/>
    <cellStyle name="Output 2 2 4 6" xfId="32023" xr:uid="{C801F695-A92B-4459-A56B-1E979E7DE0B8}"/>
    <cellStyle name="Output 2 2 4 6 2" xfId="27871" xr:uid="{6D69D952-8B8F-479E-8C22-610BC44C4A52}"/>
    <cellStyle name="Output 2 2 4 6 3" xfId="23728" xr:uid="{48394D3C-F72C-440A-8695-54D874D4F8FE}"/>
    <cellStyle name="Output 2 2 4 7" xfId="32807" xr:uid="{6DBDD23E-1C90-4A3F-A659-4679448F72AE}"/>
    <cellStyle name="Output 2 2 4 7 2" xfId="28654" xr:uid="{40B0005F-1D25-453D-A9A3-8D0A976E262F}"/>
    <cellStyle name="Output 2 2 4 7 3" xfId="24511" xr:uid="{FB4A1508-5686-4678-9E98-FBEE01766951}"/>
    <cellStyle name="Output 2 2 4 8" xfId="33535" xr:uid="{18E294B0-DB7B-44BA-9E9C-206ABE455C57}"/>
    <cellStyle name="Output 2 2 4 8 2" xfId="35283" xr:uid="{F0ED739C-C5E7-4214-938B-5F327D9D3488}"/>
    <cellStyle name="Output 2 2 4 8 3" xfId="36984" xr:uid="{61CCDB1F-7313-4ED9-9810-2F11B0BE4275}"/>
    <cellStyle name="Output 2 2 4 9" xfId="32091" xr:uid="{DFB03416-459C-44F9-949C-E8EF7E8A9209}"/>
    <cellStyle name="Output 2 2 4 9 2" xfId="27939" xr:uid="{E3974F18-14A6-4F7A-ADD8-9C5AA7BF5165}"/>
    <cellStyle name="Output 2 2 4 9 3" xfId="23796" xr:uid="{ECF7AD6F-AD8C-4A27-A0C2-67639099D8AF}"/>
    <cellStyle name="Output 2 2 5" xfId="20564" xr:uid="{00000000-0005-0000-0000-000092510000}"/>
    <cellStyle name="Output 2 2 5 10" xfId="34223" xr:uid="{DA85C4E6-21C5-4A46-9D82-589822363B5B}"/>
    <cellStyle name="Output 2 2 5 10 2" xfId="36184" xr:uid="{10495A2D-1D09-461C-B223-EEA1796AC7ED}"/>
    <cellStyle name="Output 2 2 5 10 3" xfId="36613" xr:uid="{F9AD9F46-F555-4C5B-80CD-3A973DA7CB0B}"/>
    <cellStyle name="Output 2 2 5 11" xfId="29981" xr:uid="{BACF4932-E0D9-4C11-876E-B36D1F35397E}"/>
    <cellStyle name="Output 2 2 5 12" xfId="25834" xr:uid="{5F9DB92E-22E7-4EAA-965C-8533E1AA77B4}"/>
    <cellStyle name="Output 2 2 5 13" xfId="21943" xr:uid="{E7ABE234-94C7-4F21-A2BC-E7D762CB5692}"/>
    <cellStyle name="Output 2 2 5 2" xfId="20565" xr:uid="{00000000-0005-0000-0000-000093510000}"/>
    <cellStyle name="Output 2 2 5 2 10" xfId="21944" xr:uid="{844D6EF6-B80D-4FBA-BDC0-CB60FAC1D757}"/>
    <cellStyle name="Output 2 2 5 2 2" xfId="21095" xr:uid="{00000000-0005-0000-0000-000094510000}"/>
    <cellStyle name="Output 2 2 5 2 2 2" xfId="32457" xr:uid="{D62114B9-2FE8-47A1-9345-18A24910232A}"/>
    <cellStyle name="Output 2 2 5 2 2 2 2" xfId="28305" xr:uid="{4709C87B-8DBA-4256-9CD7-76F45D263A14}"/>
    <cellStyle name="Output 2 2 5 2 2 2 3" xfId="24162" xr:uid="{3D1851A2-7DBF-46D5-BDF8-4E0DA364CDFB}"/>
    <cellStyle name="Output 2 2 5 2 2 3" xfId="33187" xr:uid="{6A6CC9FE-58C8-4F0A-8560-11F6FAD93E44}"/>
    <cellStyle name="Output 2 2 5 2 2 3 2" xfId="29034" xr:uid="{778D2894-2A19-4076-B099-68EF901482D3}"/>
    <cellStyle name="Output 2 2 5 2 2 3 3" xfId="24890" xr:uid="{36E0CC3F-6235-414C-8203-A5C93B25CA12}"/>
    <cellStyle name="Output 2 2 5 2 2 4" xfId="33894" xr:uid="{1B89D67D-17C7-4FEF-91EC-F8C464C637B6}"/>
    <cellStyle name="Output 2 2 5 2 2 4 2" xfId="35648" xr:uid="{90B11AC4-6A62-41C3-A8B8-2991B199E361}"/>
    <cellStyle name="Output 2 2 5 2 2 4 3" xfId="36493" xr:uid="{19F46445-6555-460B-8001-6A598E581007}"/>
    <cellStyle name="Output 2 2 5 2 2 5" xfId="34501" xr:uid="{97C0F7FB-F62F-45A6-B3D6-E503B7B5E4AD}"/>
    <cellStyle name="Output 2 2 5 2 2 5 2" xfId="29421" xr:uid="{0F3531EB-777A-4A86-9AC0-739775942AF6}"/>
    <cellStyle name="Output 2 2 5 2 2 5 3" xfId="25276" xr:uid="{8132D7A3-5022-4E5A-88F7-C0AC97B32FD9}"/>
    <cellStyle name="Output 2 2 5 2 2 6" xfId="34938" xr:uid="{71D5DE49-0E50-4C93-ABF4-0A8C8021A1C1}"/>
    <cellStyle name="Output 2 2 5 2 2 6 2" xfId="29946" xr:uid="{67862857-4510-4EEE-B3BA-64163286C182}"/>
    <cellStyle name="Output 2 2 5 2 2 6 3" xfId="25842" xr:uid="{ABC5431F-7420-44A5-AA3A-523E505E5DC1}"/>
    <cellStyle name="Output 2 2 5 2 2 7" xfId="30496" xr:uid="{B0C5012D-D1B8-474A-B167-FB0B03CFA396}"/>
    <cellStyle name="Output 2 2 5 2 2 8" xfId="26348" xr:uid="{07D23A3E-A4D9-449C-B984-4223DB38A69A}"/>
    <cellStyle name="Output 2 2 5 2 2 9" xfId="22208" xr:uid="{529037B9-6E7E-4DF9-85C7-B7833DA2E795}"/>
    <cellStyle name="Output 2 2 5 2 3" xfId="32028" xr:uid="{5239EB11-2688-4DD3-9135-29B2821C8C50}"/>
    <cellStyle name="Output 2 2 5 2 3 2" xfId="27876" xr:uid="{D93D4F70-0D60-4CF5-9FE4-419E845452EE}"/>
    <cellStyle name="Output 2 2 5 2 3 3" xfId="23733" xr:uid="{B68AFB9C-CF94-4F73-AE6D-E29FF4638C49}"/>
    <cellStyle name="Output 2 2 5 2 4" xfId="32812" xr:uid="{EC9E3152-7D92-4F5B-8928-3B5CBE932226}"/>
    <cellStyle name="Output 2 2 5 2 4 2" xfId="28659" xr:uid="{FE466FFB-6AD6-487A-B128-8DDCBE444796}"/>
    <cellStyle name="Output 2 2 5 2 4 3" xfId="24516" xr:uid="{037E36AC-71C4-4509-9F8D-4A65960DC7B5}"/>
    <cellStyle name="Output 2 2 5 2 5" xfId="33540" xr:uid="{AB9DC1B8-DF6C-4C9B-953A-F31F0AF27BF8}"/>
    <cellStyle name="Output 2 2 5 2 5 2" xfId="35618" xr:uid="{736F5EF6-2E6A-407C-94D5-2D2E1DD19FC8}"/>
    <cellStyle name="Output 2 2 5 2 5 3" xfId="36523" xr:uid="{22ADE8C7-4EBE-4123-A076-9FDAD9181A39}"/>
    <cellStyle name="Output 2 2 5 2 6" xfId="32096" xr:uid="{3F9157B9-5C24-45A8-B7C8-0A95D4E2CE43}"/>
    <cellStyle name="Output 2 2 5 2 6 2" xfId="27944" xr:uid="{3D361901-FE5D-4F77-A7CF-4499372EF835}"/>
    <cellStyle name="Output 2 2 5 2 6 3" xfId="23801" xr:uid="{E8C7C93A-93BB-4FF4-A161-24570A72A977}"/>
    <cellStyle name="Output 2 2 5 2 7" xfId="34224" xr:uid="{AAD3E4FD-B466-4D17-8258-7CF46F2AF4E6}"/>
    <cellStyle name="Output 2 2 5 2 7 2" xfId="36086" xr:uid="{586E78CB-04FC-4917-A786-8CC5DAA69F7E}"/>
    <cellStyle name="Output 2 2 5 2 7 3" xfId="37356" xr:uid="{4BD2B020-92E5-493A-BFB8-4D5C25E09D96}"/>
    <cellStyle name="Output 2 2 5 2 8" xfId="29982" xr:uid="{4715FAD1-1D85-4D11-B853-7C631C0378F6}"/>
    <cellStyle name="Output 2 2 5 2 9" xfId="25835" xr:uid="{D9091D74-05ED-4CD7-97A1-7A478B014347}"/>
    <cellStyle name="Output 2 2 5 3" xfId="20566" xr:uid="{00000000-0005-0000-0000-000095510000}"/>
    <cellStyle name="Output 2 2 5 3 10" xfId="21945" xr:uid="{1BC6FB12-86CE-4F85-9F87-408C6B48FBF7}"/>
    <cellStyle name="Output 2 2 5 3 2" xfId="21094" xr:uid="{00000000-0005-0000-0000-000096510000}"/>
    <cellStyle name="Output 2 2 5 3 2 2" xfId="32456" xr:uid="{495E45EE-D139-4258-B217-4D0CD1C2BF0A}"/>
    <cellStyle name="Output 2 2 5 3 2 2 2" xfId="28304" xr:uid="{C3134D8C-2B1B-4737-98A5-EB5E1BE8AD3A}"/>
    <cellStyle name="Output 2 2 5 3 2 2 3" xfId="24161" xr:uid="{73C12053-33AF-4A76-9B25-1FA4D03DB298}"/>
    <cellStyle name="Output 2 2 5 3 2 3" xfId="33186" xr:uid="{A54BA87A-0DE4-4C32-81F7-3E03ACD38640}"/>
    <cellStyle name="Output 2 2 5 3 2 3 2" xfId="29033" xr:uid="{BE9370B7-45CF-43B9-BCE8-CC6260C3F0C6}"/>
    <cellStyle name="Output 2 2 5 3 2 3 3" xfId="24889" xr:uid="{9DDD938E-968D-4DD4-A29A-6D6DEBD6200D}"/>
    <cellStyle name="Output 2 2 5 3 2 4" xfId="33893" xr:uid="{F63BA8C4-A0CC-4B3E-ACDA-DF3C9FA3D464}"/>
    <cellStyle name="Output 2 2 5 3 2 4 2" xfId="35493" xr:uid="{CF5BBC8C-F6B0-40D6-928C-3B93BEF18E98}"/>
    <cellStyle name="Output 2 2 5 3 2 4 3" xfId="36816" xr:uid="{25602BD2-259E-4DCE-96AA-3E7C5526D6CE}"/>
    <cellStyle name="Output 2 2 5 3 2 5" xfId="34500" xr:uid="{9BE0547E-234B-4F66-87C6-3FA3398A701A}"/>
    <cellStyle name="Output 2 2 5 3 2 5 2" xfId="29420" xr:uid="{21BB9890-46D5-48EA-8F88-1559830FE828}"/>
    <cellStyle name="Output 2 2 5 3 2 5 3" xfId="25275" xr:uid="{0785A610-7A80-4EBE-A288-33A3E88171BA}"/>
    <cellStyle name="Output 2 2 5 3 2 6" xfId="34937" xr:uid="{6DFA0934-10E9-455A-A499-114D8B02653B}"/>
    <cellStyle name="Output 2 2 5 3 2 6 2" xfId="29944" xr:uid="{8027E2E1-47C4-45F6-B209-4886C8D2D672}"/>
    <cellStyle name="Output 2 2 5 3 2 6 3" xfId="25799" xr:uid="{98A55C8F-E6B4-4BD0-B3C7-2CB551E291C8}"/>
    <cellStyle name="Output 2 2 5 3 2 7" xfId="30495" xr:uid="{9B196BF8-38A6-479A-9128-59CB11751A61}"/>
    <cellStyle name="Output 2 2 5 3 2 8" xfId="26347" xr:uid="{B49F14BF-CCEA-47DA-B985-559CBCEACC78}"/>
    <cellStyle name="Output 2 2 5 3 2 9" xfId="22207" xr:uid="{8993110A-106C-4C34-9E85-D3B1229E3290}"/>
    <cellStyle name="Output 2 2 5 3 3" xfId="32029" xr:uid="{88CDFD1B-8D65-4B34-B67D-EA32F91D8275}"/>
    <cellStyle name="Output 2 2 5 3 3 2" xfId="27877" xr:uid="{C25ED768-7CC0-42D2-9B76-889B737EB86F}"/>
    <cellStyle name="Output 2 2 5 3 3 3" xfId="23734" xr:uid="{86F6D059-4A1E-4431-A3D2-25D491232BF8}"/>
    <cellStyle name="Output 2 2 5 3 4" xfId="32813" xr:uid="{19607566-0933-4D1D-BB4B-AE91176DE371}"/>
    <cellStyle name="Output 2 2 5 3 4 2" xfId="28660" xr:uid="{C4D384E7-5F8F-4463-9E7B-C12F3D87A420}"/>
    <cellStyle name="Output 2 2 5 3 4 3" xfId="24517" xr:uid="{18B9F03D-EB78-4CF9-8DC9-6B345D4A007D}"/>
    <cellStyle name="Output 2 2 5 3 5" xfId="33541" xr:uid="{3416B2A1-F8A8-41C5-B303-064E90B482C4}"/>
    <cellStyle name="Output 2 2 5 3 5 2" xfId="35607" xr:uid="{35495881-F0ED-44F9-A9AF-F3C957B6C702}"/>
    <cellStyle name="Output 2 2 5 3 5 3" xfId="36607" xr:uid="{623BC88C-FDE0-4EEA-B62A-328D1CE40C7C}"/>
    <cellStyle name="Output 2 2 5 3 6" xfId="32097" xr:uid="{28BC3781-46C8-4825-A802-572980EE5A75}"/>
    <cellStyle name="Output 2 2 5 3 6 2" xfId="27945" xr:uid="{3737F085-86DB-487C-A26A-6373D962B335}"/>
    <cellStyle name="Output 2 2 5 3 6 3" xfId="23802" xr:uid="{5783C810-088B-4E1E-B1C5-4DF4DEE579BF}"/>
    <cellStyle name="Output 2 2 5 3 7" xfId="34225" xr:uid="{BF016D5B-FBBC-4DB9-BF2A-98BD2AC0CBA7}"/>
    <cellStyle name="Output 2 2 5 3 7 2" xfId="35980" xr:uid="{07AFAC55-E420-4E0C-9ECB-A13EEED7FB8A}"/>
    <cellStyle name="Output 2 2 5 3 7 3" xfId="37264" xr:uid="{7D33D8B1-CBCB-4AB6-9D92-D57C0B0106F6}"/>
    <cellStyle name="Output 2 2 5 3 8" xfId="29983" xr:uid="{391F33FA-AF5B-4B9D-846A-71A2F9DD9C1D}"/>
    <cellStyle name="Output 2 2 5 3 9" xfId="25836" xr:uid="{5089561C-F358-491A-8CF6-C1C8FEBA0066}"/>
    <cellStyle name="Output 2 2 5 4" xfId="20567" xr:uid="{00000000-0005-0000-0000-000097510000}"/>
    <cellStyle name="Output 2 2 5 4 10" xfId="21946" xr:uid="{F85F5338-5AB2-4A70-B133-167F1B295B2F}"/>
    <cellStyle name="Output 2 2 5 4 2" xfId="21093" xr:uid="{00000000-0005-0000-0000-000098510000}"/>
    <cellStyle name="Output 2 2 5 4 2 2" xfId="32455" xr:uid="{47EBE94F-0E76-4D49-ABE5-392E0A6DB590}"/>
    <cellStyle name="Output 2 2 5 4 2 2 2" xfId="28303" xr:uid="{E7492526-7627-404C-A40D-1ADD0AA4CF09}"/>
    <cellStyle name="Output 2 2 5 4 2 2 3" xfId="24160" xr:uid="{18A9A7E0-4AD1-4814-A116-0BDC0B140794}"/>
    <cellStyle name="Output 2 2 5 4 2 3" xfId="33185" xr:uid="{7506F8C0-F056-4F71-9213-F3D47958F940}"/>
    <cellStyle name="Output 2 2 5 4 2 3 2" xfId="29032" xr:uid="{FE1D90BC-6A05-4068-A0AE-DD69A8FE960D}"/>
    <cellStyle name="Output 2 2 5 4 2 3 3" xfId="24888" xr:uid="{86ED3384-E74E-428B-AD91-9D60E4FFCE68}"/>
    <cellStyle name="Output 2 2 5 4 2 4" xfId="33892" xr:uid="{EC2CFD7B-9D29-4269-ADF0-1DDAC055F6D1}"/>
    <cellStyle name="Output 2 2 5 4 2 4 2" xfId="35409" xr:uid="{B51F8317-660E-46A5-89CE-33177CD4C3BE}"/>
    <cellStyle name="Output 2 2 5 4 2 4 3" xfId="25206" xr:uid="{558F022D-F8F6-4569-B055-7197EAE63066}"/>
    <cellStyle name="Output 2 2 5 4 2 5" xfId="34499" xr:uid="{9556D329-6EEA-4832-8896-CFCD704FD60A}"/>
    <cellStyle name="Output 2 2 5 4 2 5 2" xfId="29419" xr:uid="{5E827007-D48D-44FD-808D-D9AAE624BA59}"/>
    <cellStyle name="Output 2 2 5 4 2 5 3" xfId="25274" xr:uid="{D55F4A6F-D813-40D7-8D9E-E803AD47C56A}"/>
    <cellStyle name="Output 2 2 5 4 2 6" xfId="34936" xr:uid="{5012F195-46AD-4C09-9C41-01C2A6D0CA67}"/>
    <cellStyle name="Output 2 2 5 4 2 6 2" xfId="29943" xr:uid="{0B15D70D-DB63-46B3-AB34-C150BEDFA71F}"/>
    <cellStyle name="Output 2 2 5 4 2 6 3" xfId="25797" xr:uid="{A2EAD774-74BA-478F-941D-E458A07FAC31}"/>
    <cellStyle name="Output 2 2 5 4 2 7" xfId="30494" xr:uid="{AA972BA3-16FA-4A68-ACE1-60A6A34D091F}"/>
    <cellStyle name="Output 2 2 5 4 2 8" xfId="26346" xr:uid="{91DD9215-BB04-400C-B78E-974B3DFC5621}"/>
    <cellStyle name="Output 2 2 5 4 2 9" xfId="22206" xr:uid="{C049A708-330D-498C-9DAC-D76AC3264CDD}"/>
    <cellStyle name="Output 2 2 5 4 3" xfId="32030" xr:uid="{8E7FFD93-9BB1-47ED-8B14-B80558A3A6E7}"/>
    <cellStyle name="Output 2 2 5 4 3 2" xfId="27878" xr:uid="{D2710B14-A4A6-4214-A284-8F74458A5103}"/>
    <cellStyle name="Output 2 2 5 4 3 3" xfId="23735" xr:uid="{73F2FA4E-E049-4CEA-8B23-539D2479AECC}"/>
    <cellStyle name="Output 2 2 5 4 4" xfId="32814" xr:uid="{8F04FE40-3205-40D1-AE75-FF29ECC08EC1}"/>
    <cellStyle name="Output 2 2 5 4 4 2" xfId="28661" xr:uid="{16744DF5-0FE7-4BC1-947A-359A1B2E0479}"/>
    <cellStyle name="Output 2 2 5 4 4 3" xfId="24518" xr:uid="{BC001EBA-7DE5-422B-A85E-FEDDD998C543}"/>
    <cellStyle name="Output 2 2 5 4 5" xfId="33542" xr:uid="{9CC2F1B4-C016-4651-AC44-F297592EEDF0}"/>
    <cellStyle name="Output 2 2 5 4 5 2" xfId="36197" xr:uid="{71292620-E4C3-483A-9092-A049079B9964}"/>
    <cellStyle name="Output 2 2 5 4 5 3" xfId="36702" xr:uid="{BB8DD210-6991-4E0A-9FA0-47DA62B2E87F}"/>
    <cellStyle name="Output 2 2 5 4 6" xfId="32098" xr:uid="{EBFE9437-D73C-49FA-AAF9-7FF5C60588F9}"/>
    <cellStyle name="Output 2 2 5 4 6 2" xfId="27946" xr:uid="{9C20957D-756B-4301-8ADC-FE277CAFD8BC}"/>
    <cellStyle name="Output 2 2 5 4 6 3" xfId="23803" xr:uid="{BC9B9DCA-9A70-4288-9C28-62FB5D32744D}"/>
    <cellStyle name="Output 2 2 5 4 7" xfId="34226" xr:uid="{D4C5BA6F-80C2-453A-BAEC-26E0ACB9BDA2}"/>
    <cellStyle name="Output 2 2 5 4 7 2" xfId="35881" xr:uid="{D8F6BF8F-B22B-4FA7-94C7-3E58699E243C}"/>
    <cellStyle name="Output 2 2 5 4 7 3" xfId="37166" xr:uid="{658C9C9B-1640-4395-8590-0813E1EE2927}"/>
    <cellStyle name="Output 2 2 5 4 8" xfId="29984" xr:uid="{7067C7D0-0A0F-4C32-8111-B485AF9B0FDC}"/>
    <cellStyle name="Output 2 2 5 4 9" xfId="25837" xr:uid="{B4DF295C-88D9-46A4-AC5A-FBE805FFD4C9}"/>
    <cellStyle name="Output 2 2 5 5" xfId="21096" xr:uid="{00000000-0005-0000-0000-000099510000}"/>
    <cellStyle name="Output 2 2 5 5 2" xfId="32458" xr:uid="{02933D5A-3765-4014-B3B0-08C254C68BF6}"/>
    <cellStyle name="Output 2 2 5 5 2 2" xfId="28306" xr:uid="{71D8243E-48F1-4BA9-8F3F-B1A272DF8343}"/>
    <cellStyle name="Output 2 2 5 5 2 3" xfId="24163" xr:uid="{994C47A1-1EC9-4649-81C4-01637789FF4D}"/>
    <cellStyle name="Output 2 2 5 5 3" xfId="33188" xr:uid="{93BF08FD-CC49-4B7F-999B-E45872A5822A}"/>
    <cellStyle name="Output 2 2 5 5 3 2" xfId="29035" xr:uid="{CC96A8F5-F18C-4133-8AED-A93D8123E543}"/>
    <cellStyle name="Output 2 2 5 5 3 3" xfId="24891" xr:uid="{1A091CBF-1651-4B47-A21F-E2778ED36369}"/>
    <cellStyle name="Output 2 2 5 5 4" xfId="33895" xr:uid="{8DE6CFEC-995C-4F1B-9A16-D537039AEF64}"/>
    <cellStyle name="Output 2 2 5 5 4 2" xfId="35577" xr:uid="{3DAB79D0-59EA-4C7D-AA02-36C945AE1C7C}"/>
    <cellStyle name="Output 2 2 5 5 4 3" xfId="36577" xr:uid="{4DEBA02E-483D-4F74-8D6A-0E7374FAAF04}"/>
    <cellStyle name="Output 2 2 5 5 5" xfId="34502" xr:uid="{D6E31E3F-234C-47D4-B295-BD93D1AE647E}"/>
    <cellStyle name="Output 2 2 5 5 5 2" xfId="29422" xr:uid="{637DCEB8-0059-4A43-B7CF-BAA3FF3ED18A}"/>
    <cellStyle name="Output 2 2 5 5 5 3" xfId="25277" xr:uid="{DB58DC0A-59F2-454C-96E5-1F5B48957600}"/>
    <cellStyle name="Output 2 2 5 5 6" xfId="34939" xr:uid="{10E787F2-5921-4376-9593-D5B3EEBE96A0}"/>
    <cellStyle name="Output 2 2 5 5 6 2" xfId="29989" xr:uid="{7EA835EC-E651-4049-BCD0-416598CF64C5}"/>
    <cellStyle name="Output 2 2 5 5 6 3" xfId="25847" xr:uid="{2DBE5306-BB80-43CA-B502-93458058149D}"/>
    <cellStyle name="Output 2 2 5 5 7" xfId="30497" xr:uid="{65B083E5-DDA5-45D8-8185-A6243EB14A07}"/>
    <cellStyle name="Output 2 2 5 5 8" xfId="26349" xr:uid="{CFAE4336-368C-4841-ACB6-9EAA08F9CBF9}"/>
    <cellStyle name="Output 2 2 5 5 9" xfId="22209" xr:uid="{7717FEEF-A686-439D-8AC1-24689737EBE4}"/>
    <cellStyle name="Output 2 2 5 6" xfId="32027" xr:uid="{E8E47E46-3942-4F51-8BF8-AF7859CB368F}"/>
    <cellStyle name="Output 2 2 5 6 2" xfId="27875" xr:uid="{95512BA9-1539-4E8F-A883-CAC5A6615E23}"/>
    <cellStyle name="Output 2 2 5 6 3" xfId="23732" xr:uid="{1D6752D5-7C8D-4452-AD8D-0A02DEEAC248}"/>
    <cellStyle name="Output 2 2 5 7" xfId="32811" xr:uid="{57E1B8A9-D9A8-40EF-9F03-3E50B2A40F55}"/>
    <cellStyle name="Output 2 2 5 7 2" xfId="28658" xr:uid="{40BB81E3-59E1-493D-9458-A18B1C791DC2}"/>
    <cellStyle name="Output 2 2 5 7 3" xfId="24515" xr:uid="{3EF88BA7-B57A-43D9-B841-8A5BD6B79451}"/>
    <cellStyle name="Output 2 2 5 8" xfId="33539" xr:uid="{F5DBB86A-37D6-42FA-ADEE-0667CB6B5E33}"/>
    <cellStyle name="Output 2 2 5 8 2" xfId="35523" xr:uid="{2317AC2B-C4B8-436D-8662-F925EF61DB3F}"/>
    <cellStyle name="Output 2 2 5 8 3" xfId="36786" xr:uid="{899F0864-DD4B-4064-B970-2113568BA464}"/>
    <cellStyle name="Output 2 2 5 9" xfId="32095" xr:uid="{65148D42-6A4D-41AE-9C65-023A17E27763}"/>
    <cellStyle name="Output 2 2 5 9 2" xfId="27943" xr:uid="{007AD38D-EAAD-44F6-A75E-D09AE4FFA9C6}"/>
    <cellStyle name="Output 2 2 5 9 3" xfId="23800" xr:uid="{A8BEDE9A-F6D9-436D-AFB9-D6DE1D971BEC}"/>
    <cellStyle name="Output 2 2 6" xfId="20568" xr:uid="{00000000-0005-0000-0000-00009A510000}"/>
    <cellStyle name="Output 2 2 6 10" xfId="21947" xr:uid="{0F12D91A-4D70-4BF2-9325-49A6B91A1539}"/>
    <cellStyle name="Output 2 2 6 2" xfId="21092" xr:uid="{00000000-0005-0000-0000-00009B510000}"/>
    <cellStyle name="Output 2 2 6 2 2" xfId="32454" xr:uid="{D4E3CEE0-1CB6-4888-B6F6-440ADDB8D271}"/>
    <cellStyle name="Output 2 2 6 2 2 2" xfId="28302" xr:uid="{E5DE6AF5-71F1-45C7-BEA7-A22A04627C34}"/>
    <cellStyle name="Output 2 2 6 2 2 3" xfId="24159" xr:uid="{92DFF7A6-6E56-413C-B6EF-97191B5967DC}"/>
    <cellStyle name="Output 2 2 6 2 3" xfId="33184" xr:uid="{08F80C0A-7A22-4B41-9E46-4878F2E30304}"/>
    <cellStyle name="Output 2 2 6 2 3 2" xfId="29031" xr:uid="{EA06F105-B8A5-40A0-95D4-DA7F6F8E4B1D}"/>
    <cellStyle name="Output 2 2 6 2 3 3" xfId="24887" xr:uid="{FED012FC-9FFF-4922-8847-B27BA3C3C583}"/>
    <cellStyle name="Output 2 2 6 2 4" xfId="33891" xr:uid="{AAC0AA3C-4176-40E1-92A5-3E8392016FAA}"/>
    <cellStyle name="Output 2 2 6 2 4 2" xfId="35732" xr:uid="{54460E80-BEAD-416C-B58B-39DF6C7CDFFE}"/>
    <cellStyle name="Output 2 2 6 2 4 3" xfId="36397" xr:uid="{0191ED77-473E-493E-9D25-1E544CD15E74}"/>
    <cellStyle name="Output 2 2 6 2 5" xfId="34498" xr:uid="{FD488445-28D7-42B6-849A-98E26E65148A}"/>
    <cellStyle name="Output 2 2 6 2 5 2" xfId="29418" xr:uid="{57794AB2-BC6B-46E6-84AA-5B88421D9134}"/>
    <cellStyle name="Output 2 2 6 2 5 3" xfId="25273" xr:uid="{B3989DF8-6609-4A85-ACDA-AB8F17C4FB7D}"/>
    <cellStyle name="Output 2 2 6 2 6" xfId="34935" xr:uid="{3B496211-87AF-45EF-B818-BAB51515398A}"/>
    <cellStyle name="Output 2 2 6 2 6 2" xfId="29942" xr:uid="{8EEA4EBF-2EA0-4221-963C-4925634B4167}"/>
    <cellStyle name="Output 2 2 6 2 6 3" xfId="25796" xr:uid="{E086F968-07D0-495E-BAD9-9832FABC08FE}"/>
    <cellStyle name="Output 2 2 6 2 7" xfId="30493" xr:uid="{4B30D213-90E4-44E9-B52E-67D4BE3A02C9}"/>
    <cellStyle name="Output 2 2 6 2 8" xfId="26345" xr:uid="{AD21D7E2-CFDF-4D37-B380-BE5E1C586E1E}"/>
    <cellStyle name="Output 2 2 6 2 9" xfId="22205" xr:uid="{970BEA28-2917-4647-81F6-695300FC6B5E}"/>
    <cellStyle name="Output 2 2 6 3" xfId="32031" xr:uid="{A2014F28-F36C-4AD5-828F-CE3B72164400}"/>
    <cellStyle name="Output 2 2 6 3 2" xfId="27879" xr:uid="{61281D86-9061-42F6-B8A3-E3441E2E5A85}"/>
    <cellStyle name="Output 2 2 6 3 3" xfId="23736" xr:uid="{CF0E62FE-8066-4A69-B0D4-9F87B2CED79F}"/>
    <cellStyle name="Output 2 2 6 4" xfId="32815" xr:uid="{D62C376A-3DEB-4FEA-99AB-720E154F96DC}"/>
    <cellStyle name="Output 2 2 6 4 2" xfId="28662" xr:uid="{C49B1B4D-C46B-4041-84D1-961962C27CBD}"/>
    <cellStyle name="Output 2 2 6 4 3" xfId="24519" xr:uid="{775C3B92-F25B-49CE-8044-AD779FA13BC9}"/>
    <cellStyle name="Output 2 2 6 5" xfId="33543" xr:uid="{07481618-6E6B-40E9-B1C9-1D1FDC35512B}"/>
    <cellStyle name="Output 2 2 6 5 2" xfId="36106" xr:uid="{1184D415-B511-48E7-8FDC-5E42F027007D}"/>
    <cellStyle name="Output 2 2 6 5 3" xfId="36691" xr:uid="{D53B0D01-B877-4BC6-B890-E24D50BAFF14}"/>
    <cellStyle name="Output 2 2 6 6" xfId="32099" xr:uid="{360A926C-18EC-4503-B9EC-2F7A7688F62B}"/>
    <cellStyle name="Output 2 2 6 6 2" xfId="27947" xr:uid="{F1647ED8-884E-4835-A7DB-9032ED998521}"/>
    <cellStyle name="Output 2 2 6 6 3" xfId="23804" xr:uid="{EDEAE8B0-AD49-47C6-A555-877E2BE8AE53}"/>
    <cellStyle name="Output 2 2 6 7" xfId="34227" xr:uid="{346AD54C-5D0E-4BA0-AE7C-8D57B6E9F25C}"/>
    <cellStyle name="Output 2 2 6 7 2" xfId="35362" xr:uid="{F4E391A9-498D-4328-970D-75A6AF05117B}"/>
    <cellStyle name="Output 2 2 6 7 3" xfId="37063" xr:uid="{C00F0D76-86C7-428D-882B-CC35B2AD5A3B}"/>
    <cellStyle name="Output 2 2 6 8" xfId="29985" xr:uid="{44AF50D6-2290-43FA-82BF-65A1BC1A741D}"/>
    <cellStyle name="Output 2 2 6 9" xfId="25838" xr:uid="{FB3292C0-7D33-45B8-AE44-7F680927D872}"/>
    <cellStyle name="Output 2 2 7" xfId="20569" xr:uid="{00000000-0005-0000-0000-00009C510000}"/>
    <cellStyle name="Output 2 2 7 10" xfId="21948" xr:uid="{EDAA8C89-A35E-4704-A396-604BDC63B4BB}"/>
    <cellStyle name="Output 2 2 7 2" xfId="21091" xr:uid="{00000000-0005-0000-0000-00009D510000}"/>
    <cellStyle name="Output 2 2 7 2 2" xfId="32453" xr:uid="{833EE18A-D351-4F8E-A51A-C8433AE495D7}"/>
    <cellStyle name="Output 2 2 7 2 2 2" xfId="28301" xr:uid="{AAC77959-20E8-457B-AC0D-0135DE0068B4}"/>
    <cellStyle name="Output 2 2 7 2 2 3" xfId="24158" xr:uid="{5E8D5216-284B-479C-8E5B-00C580C422B0}"/>
    <cellStyle name="Output 2 2 7 2 3" xfId="33183" xr:uid="{05643ACB-1530-4C81-B224-4AAFE2066355}"/>
    <cellStyle name="Output 2 2 7 2 3 2" xfId="29030" xr:uid="{FF7E2A88-CB40-4750-B2AB-304A1B93A67C}"/>
    <cellStyle name="Output 2 2 7 2 3 3" xfId="24886" xr:uid="{111E6E29-B172-4E6E-B8D7-F18A9BCA1065}"/>
    <cellStyle name="Output 2 2 7 2 4" xfId="33890" xr:uid="{9204F651-846C-4C47-9880-23EB767DC071}"/>
    <cellStyle name="Output 2 2 7 2 4 2" xfId="29349" xr:uid="{C0D47188-E765-4B20-9235-DD69D4628BE7}"/>
    <cellStyle name="Output 2 2 7 2 4 3" xfId="36916" xr:uid="{25CCB98B-2051-4C25-8348-F6D41F2E1FE1}"/>
    <cellStyle name="Output 2 2 7 2 5" xfId="34497" xr:uid="{4E2143BE-EB3D-4577-86DA-B9FE1A434229}"/>
    <cellStyle name="Output 2 2 7 2 5 2" xfId="29417" xr:uid="{5581F824-C9B2-4AFB-80F2-1521DEE8F46B}"/>
    <cellStyle name="Output 2 2 7 2 5 3" xfId="25272" xr:uid="{3BD8A75C-BE58-43FA-9AF2-1A9E81AFAA29}"/>
    <cellStyle name="Output 2 2 7 2 6" xfId="34934" xr:uid="{428C85C1-2C21-4B78-9F34-35187B68EEC8}"/>
    <cellStyle name="Output 2 2 7 2 6 2" xfId="29940" xr:uid="{DA821329-1DB0-45B8-97AC-FFF35FDDB658}"/>
    <cellStyle name="Output 2 2 7 2 6 3" xfId="25795" xr:uid="{7660E90F-46E2-4008-821D-6D942380B972}"/>
    <cellStyle name="Output 2 2 7 2 7" xfId="30492" xr:uid="{8FF97B30-6407-43C1-805E-C9C98738B99C}"/>
    <cellStyle name="Output 2 2 7 2 8" xfId="26344" xr:uid="{4F7D7B4C-E44B-42CA-8458-7BB59CC24E8E}"/>
    <cellStyle name="Output 2 2 7 2 9" xfId="22204" xr:uid="{8D152526-608D-406F-80E6-1BC57E9ABFED}"/>
    <cellStyle name="Output 2 2 7 3" xfId="32032" xr:uid="{C4AC8324-C9DF-4A2E-AD60-BC7F906BF820}"/>
    <cellStyle name="Output 2 2 7 3 2" xfId="27880" xr:uid="{A5E127A6-0DC8-4326-A637-175940BB7870}"/>
    <cellStyle name="Output 2 2 7 3 3" xfId="23737" xr:uid="{D7D1225D-7778-40DE-B656-EE3F05C262E4}"/>
    <cellStyle name="Output 2 2 7 4" xfId="32816" xr:uid="{E50F8CB0-76F8-4626-80F0-76EAAF96614A}"/>
    <cellStyle name="Output 2 2 7 4 2" xfId="28663" xr:uid="{E32FC43E-91AD-4DE5-B5FB-3167C123748B}"/>
    <cellStyle name="Output 2 2 7 4 3" xfId="24520" xr:uid="{698F1223-22A8-469F-BF6F-2E20546EDCD8}"/>
    <cellStyle name="Output 2 2 7 5" xfId="33544" xr:uid="{D052E2C1-8109-4999-B092-143666790D79}"/>
    <cellStyle name="Output 2 2 7 5 2" xfId="36008" xr:uid="{C6841E44-B498-42AC-B9FD-DF4C4516BF6F}"/>
    <cellStyle name="Output 2 2 7 5 3" xfId="37278" xr:uid="{F7527A46-051F-4BD9-A217-609FAA91E130}"/>
    <cellStyle name="Output 2 2 7 6" xfId="32100" xr:uid="{10A9B09C-7753-4052-87A1-5E770252AECF}"/>
    <cellStyle name="Output 2 2 7 6 2" xfId="27948" xr:uid="{6C722ECD-07F6-4EB9-A9BE-7939022C9970}"/>
    <cellStyle name="Output 2 2 7 6 3" xfId="23805" xr:uid="{78789DD4-DDFC-41DB-B236-8FD1A284E71D}"/>
    <cellStyle name="Output 2 2 7 7" xfId="34228" xr:uid="{AF0AC463-EE65-4E5A-B5AF-C9EEB9936C25}"/>
    <cellStyle name="Output 2 2 7 7 2" xfId="35759" xr:uid="{57622571-9C68-4A4B-8648-94219E173328}"/>
    <cellStyle name="Output 2 2 7 7 3" xfId="36965" xr:uid="{F5F1A24D-EA16-403E-B4E1-13ED7228E0E0}"/>
    <cellStyle name="Output 2 2 7 8" xfId="29986" xr:uid="{72B39E1D-F546-4C11-AD1D-510811DA2DE4}"/>
    <cellStyle name="Output 2 2 7 9" xfId="25839" xr:uid="{0CBD2E6C-9CFA-4982-A25A-B1DB12DC721D}"/>
    <cellStyle name="Output 2 2 8" xfId="20570" xr:uid="{00000000-0005-0000-0000-00009E510000}"/>
    <cellStyle name="Output 2 2 8 10" xfId="21949" xr:uid="{9609D5EC-28E7-4104-8CCA-F460EAD3711B}"/>
    <cellStyle name="Output 2 2 8 2" xfId="21090" xr:uid="{00000000-0005-0000-0000-00009F510000}"/>
    <cellStyle name="Output 2 2 8 2 2" xfId="32452" xr:uid="{38933E70-6447-4CE2-A877-5C88D40B5027}"/>
    <cellStyle name="Output 2 2 8 2 2 2" xfId="28300" xr:uid="{98A74C1C-12BF-47DD-81C0-1B17F13815DD}"/>
    <cellStyle name="Output 2 2 8 2 2 3" xfId="24157" xr:uid="{F43C5423-5376-4A54-8855-0D88DA8B0EFD}"/>
    <cellStyle name="Output 2 2 8 2 3" xfId="33182" xr:uid="{9EACC4C7-E883-4404-8783-787AC03E0C0F}"/>
    <cellStyle name="Output 2 2 8 2 3 2" xfId="29029" xr:uid="{32E41B24-5A86-44A9-9EE8-0CD2F0093C7E}"/>
    <cellStyle name="Output 2 2 8 2 3 3" xfId="24885" xr:uid="{D717934F-7EBC-4512-9E4A-F93F3F5E4EA3}"/>
    <cellStyle name="Output 2 2 8 2 4" xfId="33889" xr:uid="{279B616B-67EA-4647-A2C6-45AF59CD7A19}"/>
    <cellStyle name="Output 2 2 8 2 4 2" xfId="35313" xr:uid="{667902C0-1221-429C-A42E-023970B0E0E5}"/>
    <cellStyle name="Output 2 2 8 2 4 3" xfId="37014" xr:uid="{C5612DB5-210D-4662-983E-361C8CFB1AFC}"/>
    <cellStyle name="Output 2 2 8 2 5" xfId="34496" xr:uid="{947A1509-6444-476C-977F-B9FB8ED73413}"/>
    <cellStyle name="Output 2 2 8 2 5 2" xfId="29416" xr:uid="{5B556206-E22C-4843-A860-F9749AB46EB1}"/>
    <cellStyle name="Output 2 2 8 2 5 3" xfId="25271" xr:uid="{33A88327-ADBB-4540-A41A-8B4B8BE06653}"/>
    <cellStyle name="Output 2 2 8 2 6" xfId="34933" xr:uid="{902BAAE9-1DA5-4C08-9CBE-C68D4A4F072E}"/>
    <cellStyle name="Output 2 2 8 2 6 2" xfId="29939" xr:uid="{99D4D99E-623D-4E7A-9FBC-6B34D48A6188}"/>
    <cellStyle name="Output 2 2 8 2 6 3" xfId="25794" xr:uid="{08522479-069A-4E24-A964-67A2138E8A3E}"/>
    <cellStyle name="Output 2 2 8 2 7" xfId="30491" xr:uid="{E4EE85F6-1CC3-4286-9E76-FC97C9CF57FB}"/>
    <cellStyle name="Output 2 2 8 2 8" xfId="26343" xr:uid="{3A2213AE-5C6B-4B79-BD81-EB4D92BFC6FB}"/>
    <cellStyle name="Output 2 2 8 2 9" xfId="22203" xr:uid="{DA57E5D9-D21A-47DB-B8E3-0DB3E5648887}"/>
    <cellStyle name="Output 2 2 8 3" xfId="32033" xr:uid="{CB45C45B-714E-430A-B69E-4981B2D002AB}"/>
    <cellStyle name="Output 2 2 8 3 2" xfId="27881" xr:uid="{6740EEA3-9644-4F9D-8037-9B4667C12E20}"/>
    <cellStyle name="Output 2 2 8 3 3" xfId="23738" xr:uid="{533CF8F8-A03B-49A8-B4D4-AAB00E0D58DC}"/>
    <cellStyle name="Output 2 2 8 4" xfId="32817" xr:uid="{8F620168-4388-4106-ACDE-F6A74BC5BB33}"/>
    <cellStyle name="Output 2 2 8 4 2" xfId="28664" xr:uid="{475DAB67-1082-4201-B0D0-8A4519DCA6E6}"/>
    <cellStyle name="Output 2 2 8 4 3" xfId="24521" xr:uid="{DAD0FD0B-C457-4433-B1AB-83A617C0688C}"/>
    <cellStyle name="Output 2 2 8 5" xfId="33545" xr:uid="{7A4AADF2-3E7F-4478-B428-E85B33441986}"/>
    <cellStyle name="Output 2 2 8 5 2" xfId="35902" xr:uid="{D02F5E2A-4BF8-49C2-80E6-FC8F5C75DA41}"/>
    <cellStyle name="Output 2 2 8 5 3" xfId="37186" xr:uid="{053C7CC9-2E4C-4C0B-A885-24A38BEAE396}"/>
    <cellStyle name="Output 2 2 8 6" xfId="32101" xr:uid="{2493BD0A-25C7-4581-B823-7C4CB7DAE748}"/>
    <cellStyle name="Output 2 2 8 6 2" xfId="27949" xr:uid="{810C2151-D856-4D9E-B49A-06AE372163EB}"/>
    <cellStyle name="Output 2 2 8 6 3" xfId="23806" xr:uid="{925DD065-9A3B-4857-A807-66B2EAF006ED}"/>
    <cellStyle name="Output 2 2 8 7" xfId="34229" xr:uid="{0F66047F-2709-45AA-98BB-2A2CE209B90B}"/>
    <cellStyle name="Output 2 2 8 7 2" xfId="35386" xr:uid="{B3B208EC-B8CC-43D3-A742-6A01C9E84ACE}"/>
    <cellStyle name="Output 2 2 8 7 3" xfId="36446" xr:uid="{A2AB2613-A0DC-4B30-A87E-01F3A5E7762A}"/>
    <cellStyle name="Output 2 2 8 8" xfId="29987" xr:uid="{61008798-DC84-44E5-AE24-40A4E28D00B3}"/>
    <cellStyle name="Output 2 2 8 9" xfId="25840" xr:uid="{18F381EB-BD26-4A28-AB1F-174CD1938A93}"/>
    <cellStyle name="Output 2 2 9" xfId="20571" xr:uid="{00000000-0005-0000-0000-0000A0510000}"/>
    <cellStyle name="Output 2 2 9 10" xfId="21950" xr:uid="{D6CD7447-2E5B-4F1C-BBB1-C83516083678}"/>
    <cellStyle name="Output 2 2 9 2" xfId="21089" xr:uid="{00000000-0005-0000-0000-0000A1510000}"/>
    <cellStyle name="Output 2 2 9 2 2" xfId="32451" xr:uid="{70A01775-0D51-428D-A973-82879DF9B7DA}"/>
    <cellStyle name="Output 2 2 9 2 2 2" xfId="28299" xr:uid="{87F0725C-79FD-46B9-8254-115FAAC32B49}"/>
    <cellStyle name="Output 2 2 9 2 2 3" xfId="24156" xr:uid="{EC791011-A75D-4B39-9627-0F87F1BD5086}"/>
    <cellStyle name="Output 2 2 9 2 3" xfId="33181" xr:uid="{477BBCFD-CBFC-4228-A6F1-7B6F233F396C}"/>
    <cellStyle name="Output 2 2 9 2 3 2" xfId="29028" xr:uid="{A297CD9F-5505-4C7A-8FFA-A0BBD1F50C20}"/>
    <cellStyle name="Output 2 2 9 2 3 3" xfId="24884" xr:uid="{7E41DEB6-B4D9-4159-AAC8-0B0A599E1973}"/>
    <cellStyle name="Output 2 2 9 2 4" xfId="33888" xr:uid="{046E1A02-E1E8-4BE5-B0AD-0605E25E4592}"/>
    <cellStyle name="Output 2 2 9 2 4 2" xfId="35832" xr:uid="{C6FB61DD-5CEA-4BF6-B5AE-F52C499B2DE0}"/>
    <cellStyle name="Output 2 2 9 2 4 3" xfId="37117" xr:uid="{2B2F7A29-7588-46AA-B3A5-9F6FA667BAA5}"/>
    <cellStyle name="Output 2 2 9 2 5" xfId="34495" xr:uid="{141B01A1-112A-47E2-BA13-52F4F51F52C6}"/>
    <cellStyle name="Output 2 2 9 2 5 2" xfId="29415" xr:uid="{F3F26F2C-52F9-4D2F-B89B-9186AC63E4FD}"/>
    <cellStyle name="Output 2 2 9 2 5 3" xfId="25270" xr:uid="{F67DD553-1312-4A4D-BA71-9F63B8C92392}"/>
    <cellStyle name="Output 2 2 9 2 6" xfId="34932" xr:uid="{149547F7-C72B-42B9-B5BE-335A645385A7}"/>
    <cellStyle name="Output 2 2 9 2 6 2" xfId="29938" xr:uid="{5BF4BF45-C95D-48F2-819E-332CECDEFC76}"/>
    <cellStyle name="Output 2 2 9 2 6 3" xfId="25793" xr:uid="{013916D3-D805-4ECA-AEC5-1A0EBF85F536}"/>
    <cellStyle name="Output 2 2 9 2 7" xfId="30490" xr:uid="{D79B334D-7527-42F4-BE56-BEF32C222BA8}"/>
    <cellStyle name="Output 2 2 9 2 8" xfId="26342" xr:uid="{737B6688-5636-4461-A47D-AC7C8A25D780}"/>
    <cellStyle name="Output 2 2 9 2 9" xfId="22202" xr:uid="{2D1C9E12-CF3D-48A1-8AAA-CD55C0C52E4E}"/>
    <cellStyle name="Output 2 2 9 3" xfId="32034" xr:uid="{33343D53-61E4-4397-80F8-743130E5B06C}"/>
    <cellStyle name="Output 2 2 9 3 2" xfId="27882" xr:uid="{2D2C8672-237F-4C73-9772-D517C2FE2A01}"/>
    <cellStyle name="Output 2 2 9 3 3" xfId="23739" xr:uid="{380536D1-C1BD-4C7C-9C7C-1DE8C9E76513}"/>
    <cellStyle name="Output 2 2 9 4" xfId="32818" xr:uid="{67EDBCF4-FE5B-4405-9F60-393EC9D69B5C}"/>
    <cellStyle name="Output 2 2 9 4 2" xfId="28665" xr:uid="{DC48CD66-01F3-414F-AAF2-30571D46C710}"/>
    <cellStyle name="Output 2 2 9 4 3" xfId="24522" xr:uid="{ABB81F69-4D4A-4CDC-96DC-3AB95310FD32}"/>
    <cellStyle name="Output 2 2 9 5" xfId="33546" xr:uid="{4B70BFD2-38BC-46B8-BFE3-E577AECA9C14}"/>
    <cellStyle name="Output 2 2 9 5 2" xfId="35803" xr:uid="{0B662A63-C47C-459C-9002-9DB8A3936860}"/>
    <cellStyle name="Output 2 2 9 5 3" xfId="37088" xr:uid="{2670D99A-F8AA-46FC-8D82-61E5470C7DAF}"/>
    <cellStyle name="Output 2 2 9 6" xfId="32102" xr:uid="{120BFC0D-3285-4B60-8963-E7D2FB1B12A7}"/>
    <cellStyle name="Output 2 2 9 6 2" xfId="27950" xr:uid="{D14473CF-57F6-483D-A459-0E4139D337FB}"/>
    <cellStyle name="Output 2 2 9 6 3" xfId="23807" xr:uid="{C60DF31E-5132-4E70-AD1C-EC5AF8680BD4}"/>
    <cellStyle name="Output 2 2 9 7" xfId="34230" xr:uid="{2E197477-0549-412F-805C-56ED778E9ACA}"/>
    <cellStyle name="Output 2 2 9 7 2" xfId="35466" xr:uid="{5C20FBEB-32AB-4FB5-AEFB-F56BDE79596B}"/>
    <cellStyle name="Output 2 2 9 7 3" xfId="36843" xr:uid="{54B3A46E-F841-4909-9306-EE11859DAD6B}"/>
    <cellStyle name="Output 2 2 9 8" xfId="29988" xr:uid="{1B9DCE59-2DF1-42DA-A17A-4EC4E0680034}"/>
    <cellStyle name="Output 2 2 9 9" xfId="25841" xr:uid="{91D057FC-A3E6-4F08-8A7F-3E44B5070850}"/>
    <cellStyle name="Output 2 20" xfId="33504" xr:uid="{95622626-A17F-4AF0-8743-97C71697CF20}"/>
    <cellStyle name="Output 2 20 2" xfId="35615" xr:uid="{1F8C85E4-58C5-43B8-89C3-FD226D13FF0C}"/>
    <cellStyle name="Output 2 20 3" xfId="36526" xr:uid="{8165899F-AFDE-4F81-BC46-094E3E1F0B66}"/>
    <cellStyle name="Output 2 21" xfId="31968" xr:uid="{94B60231-9463-45DD-9132-27235A7E2008}"/>
    <cellStyle name="Output 2 21 2" xfId="27816" xr:uid="{04905E89-4C29-4F92-B929-452363DF7F0B}"/>
    <cellStyle name="Output 2 21 3" xfId="23673" xr:uid="{4323E7B5-8F78-41FB-9864-A92924DC728D}"/>
    <cellStyle name="Output 2 22" xfId="33032" xr:uid="{7647D088-41E2-4696-8049-6BDC49FA8E4E}"/>
    <cellStyle name="Output 2 22 2" xfId="28879" xr:uid="{DB2A66BB-4BE3-447C-AE36-AABB97F84C29}"/>
    <cellStyle name="Output 2 22 3" xfId="24735" xr:uid="{B032615C-3AAC-4FAB-920E-76730D976A64}"/>
    <cellStyle name="Output 2 23" xfId="29945" xr:uid="{F7795BC8-195C-47F8-B8DF-0485B5055C70}"/>
    <cellStyle name="Output 2 24" xfId="25798" xr:uid="{A825B9A9-F27D-4D0B-99DD-48354C5BAC14}"/>
    <cellStyle name="Output 2 25" xfId="21908" xr:uid="{4A767FB0-625D-4EA7-AC42-7EC121F730AB}"/>
    <cellStyle name="Output 2 3" xfId="20572" xr:uid="{00000000-0005-0000-0000-0000A2510000}"/>
    <cellStyle name="Output 2 3 2" xfId="20573" xr:uid="{00000000-0005-0000-0000-0000A3510000}"/>
    <cellStyle name="Output 2 3 2 10" xfId="21951" xr:uid="{4DD95E7E-7FBF-45B3-9B5A-347791BEA09B}"/>
    <cellStyle name="Output 2 3 2 2" xfId="21088" xr:uid="{00000000-0005-0000-0000-0000A4510000}"/>
    <cellStyle name="Output 2 3 2 2 2" xfId="32450" xr:uid="{657F20DE-8B67-44E7-87B5-016FDEF14314}"/>
    <cellStyle name="Output 2 3 2 2 2 2" xfId="28298" xr:uid="{F14A1431-F15D-4C2E-8F23-0BF185BE3754}"/>
    <cellStyle name="Output 2 3 2 2 2 3" xfId="24155" xr:uid="{DFCDFDF0-DB7F-4856-A125-D33FA7993B8E}"/>
    <cellStyle name="Output 2 3 2 2 3" xfId="33180" xr:uid="{7076518D-6918-42FD-9E49-B3B658749F74}"/>
    <cellStyle name="Output 2 3 2 2 3 2" xfId="29027" xr:uid="{5C713DDA-B4DA-4E20-8C00-B35E9B6A7E68}"/>
    <cellStyle name="Output 2 3 2 2 3 3" xfId="24883" xr:uid="{106BCAC2-CD6B-4B61-8387-6668DC788FEF}"/>
    <cellStyle name="Output 2 3 2 2 4" xfId="33887" xr:uid="{6C61FC41-3E59-4B3B-A70A-796DD1F961D0}"/>
    <cellStyle name="Output 2 3 2 2 4 2" xfId="35931" xr:uid="{4C7B6422-FEA8-4C02-9E22-92FDD8F28254}"/>
    <cellStyle name="Output 2 3 2 2 4 3" xfId="37215" xr:uid="{C2A40CBA-CCB5-4507-8255-D9AE3BE3263B}"/>
    <cellStyle name="Output 2 3 2 2 5" xfId="34494" xr:uid="{A9E065B1-5EFE-45CD-9D0D-790B99B22D28}"/>
    <cellStyle name="Output 2 3 2 2 5 2" xfId="29414" xr:uid="{8C68FB1D-087F-492B-83B3-E49A79ED3BE4}"/>
    <cellStyle name="Output 2 3 2 2 5 3" xfId="25269" xr:uid="{DA94CBE1-4F69-48D7-8093-E7FD653B1346}"/>
    <cellStyle name="Output 2 3 2 2 6" xfId="34931" xr:uid="{8155D7D7-5E03-4648-BFBD-8B1BE1DCA355}"/>
    <cellStyle name="Output 2 3 2 2 6 2" xfId="29937" xr:uid="{2500A3D6-6D6E-4D01-8BB6-4D1E10FE83FD}"/>
    <cellStyle name="Output 2 3 2 2 6 3" xfId="25792" xr:uid="{B0C111B8-7B62-4D9D-A509-DA15A0C2AA7E}"/>
    <cellStyle name="Output 2 3 2 2 7" xfId="30489" xr:uid="{4DE8343B-3702-49D8-8B4F-C15A04607304}"/>
    <cellStyle name="Output 2 3 2 2 8" xfId="26341" xr:uid="{FD2F74FC-3291-4BDA-AD3D-4826FBE06B6B}"/>
    <cellStyle name="Output 2 3 2 2 9" xfId="22201" xr:uid="{92EA9346-0E04-4174-AA12-EA99170C73E6}"/>
    <cellStyle name="Output 2 3 2 3" xfId="32036" xr:uid="{77C0F39F-0EB3-4E0C-924F-289B3A18857E}"/>
    <cellStyle name="Output 2 3 2 3 2" xfId="27884" xr:uid="{A0E9720A-0B17-49C2-A37D-F60CF71CC647}"/>
    <cellStyle name="Output 2 3 2 3 3" xfId="23741" xr:uid="{F394C054-86C3-48F7-B98B-4A96D08D2029}"/>
    <cellStyle name="Output 2 3 2 4" xfId="32819" xr:uid="{A79B0CC3-B805-46C1-AE2A-46196C65E9A7}"/>
    <cellStyle name="Output 2 3 2 4 2" xfId="28666" xr:uid="{2FB16C24-6B79-4D98-8A66-CD8DFE2210C6}"/>
    <cellStyle name="Output 2 3 2 4 3" xfId="24523" xr:uid="{A659BE4C-08F2-49E4-8C77-0EA74C31BA33}"/>
    <cellStyle name="Output 2 3 2 5" xfId="33547" xr:uid="{29338D3C-7DDA-4014-A631-0A77AE97111E}"/>
    <cellStyle name="Output 2 3 2 5 2" xfId="35284" xr:uid="{DC266C1F-72D2-4AA5-B7A5-794121D6EA1E}"/>
    <cellStyle name="Output 2 3 2 5 3" xfId="36985" xr:uid="{89B0FC3C-32E4-4051-B65B-A93E4116C055}"/>
    <cellStyle name="Output 2 3 2 6" xfId="30815" xr:uid="{07298119-A8B1-4C08-8D45-4245FD4175DF}"/>
    <cellStyle name="Output 2 3 2 6 2" xfId="26666" xr:uid="{783E0CEB-DA10-43F5-825F-33B549A6DCED}"/>
    <cellStyle name="Output 2 3 2 6 3" xfId="22523" xr:uid="{BCE5699D-6F55-4C19-93A5-A46FD0317119}"/>
    <cellStyle name="Output 2 3 2 7" xfId="34231" xr:uid="{3E4B6B0E-90B7-49DA-9123-E31C5028CD8C}"/>
    <cellStyle name="Output 2 3 2 7 2" xfId="35675" xr:uid="{6FA1E3C2-5CAA-482A-9584-2C57934C8DF7}"/>
    <cellStyle name="Output 2 3 2 7 3" xfId="36470" xr:uid="{56B00B67-7220-4C11-AA49-2ACE3F85DD2D}"/>
    <cellStyle name="Output 2 3 2 8" xfId="29990" xr:uid="{0DD7A2FA-4857-4D82-AE9D-42586326587E}"/>
    <cellStyle name="Output 2 3 2 9" xfId="25843" xr:uid="{20404536-D411-4966-A3F9-90BB1C789E55}"/>
    <cellStyle name="Output 2 3 3" xfId="20574" xr:uid="{00000000-0005-0000-0000-0000A5510000}"/>
    <cellStyle name="Output 2 3 3 10" xfId="21952" xr:uid="{91F44DC7-BCCC-4B80-9927-108397F01FBB}"/>
    <cellStyle name="Output 2 3 3 2" xfId="21087" xr:uid="{00000000-0005-0000-0000-0000A6510000}"/>
    <cellStyle name="Output 2 3 3 2 2" xfId="32449" xr:uid="{01D7BCDB-5855-4545-ACE5-8ED3EBB0F214}"/>
    <cellStyle name="Output 2 3 3 2 2 2" xfId="28297" xr:uid="{0690E9A6-14ED-4010-852B-AF9829048388}"/>
    <cellStyle name="Output 2 3 3 2 2 3" xfId="24154" xr:uid="{FBE7ABDF-4C02-4508-82FB-8C10B037B384}"/>
    <cellStyle name="Output 2 3 3 2 3" xfId="33179" xr:uid="{180F9AB6-17D5-43A8-B85E-CAADFBAE9B1D}"/>
    <cellStyle name="Output 2 3 3 2 3 2" xfId="29026" xr:uid="{2615E879-BAA9-4D83-B04F-436AC8BDEF3D}"/>
    <cellStyle name="Output 2 3 3 2 3 3" xfId="24882" xr:uid="{EA37FF2D-EA8A-4EB8-8012-074487A48275}"/>
    <cellStyle name="Output 2 3 3 2 4" xfId="33886" xr:uid="{7AE629DF-F285-4855-AB78-1FFC44318495}"/>
    <cellStyle name="Output 2 3 3 2 4 2" xfId="36037" xr:uid="{773727CE-B1E6-47F2-97FA-12E844B61A20}"/>
    <cellStyle name="Output 2 3 3 2 4 3" xfId="37307" xr:uid="{DB85B3F4-A357-4A0D-8D4F-CAC47BE7AE5A}"/>
    <cellStyle name="Output 2 3 3 2 5" xfId="34493" xr:uid="{54E61FCB-F74D-4096-9C57-3C3CBA50A071}"/>
    <cellStyle name="Output 2 3 3 2 5 2" xfId="29413" xr:uid="{7959E660-3DC2-46F8-8D5C-3659FA99A42E}"/>
    <cellStyle name="Output 2 3 3 2 5 3" xfId="25268" xr:uid="{8D8FDAEB-EB4B-498C-ABAE-A4909880AB8B}"/>
    <cellStyle name="Output 2 3 3 2 6" xfId="34930" xr:uid="{44FA6C2A-CF94-46C6-984A-D02072DCB784}"/>
    <cellStyle name="Output 2 3 3 2 6 2" xfId="29936" xr:uid="{8E81377E-2171-4221-B611-806BCC5EBB51}"/>
    <cellStyle name="Output 2 3 3 2 6 3" xfId="25791" xr:uid="{51A8C2B5-7218-4396-B314-6AC8FF21FF04}"/>
    <cellStyle name="Output 2 3 3 2 7" xfId="30488" xr:uid="{E0A4D606-1C49-4E5F-8295-60EB374AC1D4}"/>
    <cellStyle name="Output 2 3 3 2 8" xfId="26340" xr:uid="{C302226C-212D-43F8-B3BF-111261166BA6}"/>
    <cellStyle name="Output 2 3 3 2 9" xfId="22200" xr:uid="{71E459FA-3DCA-4DC6-85CA-FED16EE96AA5}"/>
    <cellStyle name="Output 2 3 3 3" xfId="32037" xr:uid="{ED7DFE61-F7B0-4E3C-9936-A9D81E03E668}"/>
    <cellStyle name="Output 2 3 3 3 2" xfId="27885" xr:uid="{2627E03C-8647-492F-9DC4-B343012FFB22}"/>
    <cellStyle name="Output 2 3 3 3 3" xfId="23742" xr:uid="{CC7E040F-4A28-491D-8EDE-C038F06B02BA}"/>
    <cellStyle name="Output 2 3 3 4" xfId="32820" xr:uid="{4B7C8B02-32DF-4968-9E15-9D5A2D6CE513}"/>
    <cellStyle name="Output 2 3 3 4 2" xfId="28667" xr:uid="{FE9C8FF0-D557-431A-94B2-BDCA2821F895}"/>
    <cellStyle name="Output 2 3 3 4 3" xfId="24524" xr:uid="{36ACF44D-CB7D-4E8F-8EC4-83B41FFCE55C}"/>
    <cellStyle name="Output 2 3 3 5" xfId="33548" xr:uid="{3E105F9A-E4A4-4C09-8DF3-1CCEDC8465DD}"/>
    <cellStyle name="Output 2 3 3 5 2" xfId="29315" xr:uid="{43AFB175-1379-4AD5-86EF-BEA8E1D70360}"/>
    <cellStyle name="Output 2 3 3 5 3" xfId="36887" xr:uid="{28B1D43F-16A7-4C3F-8DF6-DD5AFB97C057}"/>
    <cellStyle name="Output 2 3 3 6" xfId="32103" xr:uid="{D10E26FC-D011-4C3B-BF08-5F5C5BE38CD7}"/>
    <cellStyle name="Output 2 3 3 6 2" xfId="27951" xr:uid="{CE02BB14-F8DE-4767-B476-0DFE7A4512FE}"/>
    <cellStyle name="Output 2 3 3 6 3" xfId="23808" xr:uid="{19966971-85B8-474F-A235-B399D393E641}"/>
    <cellStyle name="Output 2 3 3 7" xfId="34232" xr:uid="{710FC496-7708-4B08-BB46-0D69840B131D}"/>
    <cellStyle name="Output 2 3 3 7 2" xfId="35550" xr:uid="{E04D8AC2-5DF0-4474-8870-12B1DBFBB53E}"/>
    <cellStyle name="Output 2 3 3 7 3" xfId="36550" xr:uid="{32797226-B372-4CB5-B493-D51BECE46225}"/>
    <cellStyle name="Output 2 3 3 8" xfId="29991" xr:uid="{A576AC33-C029-4279-813D-91D0D1B6593A}"/>
    <cellStyle name="Output 2 3 3 9" xfId="25844" xr:uid="{82D91E74-9396-4A8C-A6EF-40E2B1EA6AA0}"/>
    <cellStyle name="Output 2 3 4" xfId="20575" xr:uid="{00000000-0005-0000-0000-0000A7510000}"/>
    <cellStyle name="Output 2 3 4 10" xfId="21953" xr:uid="{F7A11CE7-C880-4C4D-BA8C-D1E838A5108F}"/>
    <cellStyle name="Output 2 3 4 2" xfId="21086" xr:uid="{00000000-0005-0000-0000-0000A8510000}"/>
    <cellStyle name="Output 2 3 4 2 2" xfId="32448" xr:uid="{C9F86303-476A-4F72-95B6-3AA9E2999588}"/>
    <cellStyle name="Output 2 3 4 2 2 2" xfId="28296" xr:uid="{86091DC7-A472-41FF-85CF-92C27FE5C4B6}"/>
    <cellStyle name="Output 2 3 4 2 2 3" xfId="24153" xr:uid="{4A2D7AED-13C5-47C0-9293-8810C0F9EC5A}"/>
    <cellStyle name="Output 2 3 4 2 3" xfId="33178" xr:uid="{EE180A6A-E891-44FA-B287-437D702DF92A}"/>
    <cellStyle name="Output 2 3 4 2 3 2" xfId="29025" xr:uid="{5FE42BA6-F529-4A06-8BEA-A953B29712CD}"/>
    <cellStyle name="Output 2 3 4 2 3 3" xfId="24881" xr:uid="{BD30A9EC-554C-4928-B716-CBD533FE148E}"/>
    <cellStyle name="Output 2 3 4 2 4" xfId="33885" xr:uid="{1738913A-8FF8-45E3-9C35-0509DA369D82}"/>
    <cellStyle name="Output 2 3 4 2 4 2" xfId="36135" xr:uid="{A3AEEA20-DFB5-4758-96A2-10B30B487F48}"/>
    <cellStyle name="Output 2 3 4 2 4 3" xfId="36662" xr:uid="{1B1A6658-1546-43E6-92F3-CF9FD06B7BF0}"/>
    <cellStyle name="Output 2 3 4 2 5" xfId="34492" xr:uid="{E9AF8FB0-02C6-4744-8C3A-A730B884D9E7}"/>
    <cellStyle name="Output 2 3 4 2 5 2" xfId="29412" xr:uid="{B0AA4180-37CF-49A6-B7D0-8BCEE04A0CA6}"/>
    <cellStyle name="Output 2 3 4 2 5 3" xfId="25267" xr:uid="{CD5A0F98-5645-4FE6-97CA-BF06580F6D75}"/>
    <cellStyle name="Output 2 3 4 2 6" xfId="34929" xr:uid="{0820FB7A-F19C-4888-AEFF-08C08E3878EF}"/>
    <cellStyle name="Output 2 3 4 2 6 2" xfId="29935" xr:uid="{8B4D5200-C48F-42FB-872E-C4B08C5B8DF4}"/>
    <cellStyle name="Output 2 3 4 2 6 3" xfId="25790" xr:uid="{5E142269-276A-4631-9C87-C8243C0D88E3}"/>
    <cellStyle name="Output 2 3 4 2 7" xfId="30487" xr:uid="{B01FF8B6-2845-47D4-B86F-B9CDECCEFD2B}"/>
    <cellStyle name="Output 2 3 4 2 8" xfId="26339" xr:uid="{A682A6E5-EFB0-4259-B11A-6162910B719E}"/>
    <cellStyle name="Output 2 3 4 2 9" xfId="22199" xr:uid="{3BD8B800-AF56-4705-8F7E-9C5D420EE2D8}"/>
    <cellStyle name="Output 2 3 4 3" xfId="32038" xr:uid="{C268E9F5-51EB-4D3E-AE30-C01EC2C2946D}"/>
    <cellStyle name="Output 2 3 4 3 2" xfId="27886" xr:uid="{F1B01B6C-19A2-43F4-A9F3-C38177195886}"/>
    <cellStyle name="Output 2 3 4 3 3" xfId="23743" xr:uid="{F42AD257-F400-4845-A15D-3100AB1C302E}"/>
    <cellStyle name="Output 2 3 4 4" xfId="32821" xr:uid="{B292C198-2755-4925-8AEC-C07097CE3868}"/>
    <cellStyle name="Output 2 3 4 4 2" xfId="28668" xr:uid="{6D4CD2A2-6436-4B18-8C6F-CD865478B74D}"/>
    <cellStyle name="Output 2 3 4 4 3" xfId="24525" xr:uid="{B8DCD58E-C997-4E03-9710-4306014C67B7}"/>
    <cellStyle name="Output 2 3 4 5" xfId="33549" xr:uid="{D1E16FDB-78DB-4704-A6C0-968EBFEF8B6A}"/>
    <cellStyle name="Output 2 3 4 5 2" xfId="29316" xr:uid="{2A96962F-37C9-452D-A9A7-AAC73980EA4A}"/>
    <cellStyle name="Output 2 3 4 5 3" xfId="36368" xr:uid="{A060F006-8EDD-417E-BFBF-7D1FC3E967BD}"/>
    <cellStyle name="Output 2 3 4 6" xfId="32104" xr:uid="{1B3A59D4-ECF6-4E2D-8981-6AB5A1AAE98B}"/>
    <cellStyle name="Output 2 3 4 6 2" xfId="27952" xr:uid="{04C9FDCA-149A-45FD-9B1E-8B671FC9DB9F}"/>
    <cellStyle name="Output 2 3 4 6 3" xfId="23809" xr:uid="{6C7F9D45-7F7B-44F7-B177-CB022E6D087B}"/>
    <cellStyle name="Output 2 3 4 7" xfId="34233" xr:uid="{4AD9FC97-7BA8-4CDB-86E3-842444078CE5}"/>
    <cellStyle name="Output 2 3 4 7 2" xfId="36254" xr:uid="{3E1DB424-6B1C-41C4-9A5B-10F6820971BC}"/>
    <cellStyle name="Output 2 3 4 7 3" xfId="36759" xr:uid="{3128984D-81B7-44A9-A612-23801FA8AAA9}"/>
    <cellStyle name="Output 2 3 4 8" xfId="29992" xr:uid="{E9BE4FF5-1FE0-41DB-9091-610668EC66CC}"/>
    <cellStyle name="Output 2 3 4 9" xfId="25845" xr:uid="{3951C009-E743-4CF2-83E2-54CCF4A37507}"/>
    <cellStyle name="Output 2 3 5" xfId="20576" xr:uid="{00000000-0005-0000-0000-0000A9510000}"/>
    <cellStyle name="Output 2 3 5 10" xfId="21954" xr:uid="{D442C74E-2C80-49DB-B9CA-A7BF57B2DF86}"/>
    <cellStyle name="Output 2 3 5 2" xfId="21085" xr:uid="{00000000-0005-0000-0000-0000AA510000}"/>
    <cellStyle name="Output 2 3 5 2 2" xfId="32447" xr:uid="{AB2BC416-6AD0-456D-BB9B-3DC295FDCEBA}"/>
    <cellStyle name="Output 2 3 5 2 2 2" xfId="28295" xr:uid="{0EB0849F-31CF-4567-BF4D-0B27CAE15F7E}"/>
    <cellStyle name="Output 2 3 5 2 2 3" xfId="24152" xr:uid="{65E4EFA5-A058-4597-8260-118F55EBB75A}"/>
    <cellStyle name="Output 2 3 5 2 3" xfId="33177" xr:uid="{88E5BA65-39B8-441C-BA2F-6F3B585AB07F}"/>
    <cellStyle name="Output 2 3 5 2 3 2" xfId="29024" xr:uid="{1E75D615-9AC0-44BE-934F-C3F88ADED8EB}"/>
    <cellStyle name="Output 2 3 5 2 3 3" xfId="24880" xr:uid="{D0C66DBB-E9CC-4180-AB86-B78161B82558}"/>
    <cellStyle name="Output 2 3 5 2 4" xfId="33884" xr:uid="{B31B445F-1816-4A0D-AA31-D01E5B79AD2E}"/>
    <cellStyle name="Output 2 3 5 2 4 2" xfId="36226" xr:uid="{4CCD5ED8-B2A1-4FEE-A38B-18CB0F63F14F}"/>
    <cellStyle name="Output 2 3 5 2 4 3" xfId="36731" xr:uid="{950949BF-6C03-4C89-9C34-01FAFD8A363E}"/>
    <cellStyle name="Output 2 3 5 2 5" xfId="34491" xr:uid="{52818289-0F59-4E81-82D9-212C29ADE726}"/>
    <cellStyle name="Output 2 3 5 2 5 2" xfId="29411" xr:uid="{A0AD5C85-5D94-4329-826E-D09DCF13847E}"/>
    <cellStyle name="Output 2 3 5 2 5 3" xfId="25266" xr:uid="{24387A11-10E9-4F8B-8B92-860A3C7006E9}"/>
    <cellStyle name="Output 2 3 5 2 6" xfId="34928" xr:uid="{E9BE11FA-8E4F-433E-BB6D-01034122B876}"/>
    <cellStyle name="Output 2 3 5 2 6 2" xfId="29930" xr:uid="{BFE34D43-A20B-4002-B1D0-14A2BF41D548}"/>
    <cellStyle name="Output 2 3 5 2 6 3" xfId="25789" xr:uid="{268FD737-0AC4-40AF-AECC-CD247DF032B1}"/>
    <cellStyle name="Output 2 3 5 2 7" xfId="30486" xr:uid="{37C00821-6FC9-45CA-8202-8B137713380E}"/>
    <cellStyle name="Output 2 3 5 2 8" xfId="26338" xr:uid="{18E98678-095A-4B90-9A25-B2CD4BAAF96E}"/>
    <cellStyle name="Output 2 3 5 2 9" xfId="22198" xr:uid="{E10B9DF6-600E-4F4C-A204-8BCACC083CBF}"/>
    <cellStyle name="Output 2 3 5 3" xfId="32039" xr:uid="{51FC847D-8883-4116-B2A8-8B156CB23491}"/>
    <cellStyle name="Output 2 3 5 3 2" xfId="27887" xr:uid="{111699F4-FECA-4AE6-8B81-47CEA45D8CD2}"/>
    <cellStyle name="Output 2 3 5 3 3" xfId="23744" xr:uid="{96958FDD-ACEF-4461-88B7-151EF5275AF4}"/>
    <cellStyle name="Output 2 3 5 4" xfId="32822" xr:uid="{95563289-140A-47FF-89AC-5317EAA7C049}"/>
    <cellStyle name="Output 2 3 5 4 2" xfId="28669" xr:uid="{B15DAF38-7D50-4BE9-8F63-1A119203D41C}"/>
    <cellStyle name="Output 2 3 5 4 3" xfId="24526" xr:uid="{613EBC3A-0274-4D11-BAC3-0B9DFC1BFC31}"/>
    <cellStyle name="Output 2 3 5 5" xfId="33550" xr:uid="{CC151CB1-9E12-4C8E-9A4F-C26B47CE89F3}"/>
    <cellStyle name="Output 2 3 5 5 2" xfId="35706" xr:uid="{0CB77914-EEB1-49A1-A615-84B009346A7E}"/>
    <cellStyle name="Output 2 3 5 5 3" xfId="25172" xr:uid="{6B9CE143-F2A0-49E2-84EF-3E31C56AA99E}"/>
    <cellStyle name="Output 2 3 5 6" xfId="32105" xr:uid="{BECD8552-A2A0-4C0F-B8B4-E43107B63F4A}"/>
    <cellStyle name="Output 2 3 5 6 2" xfId="27953" xr:uid="{3A2FFD82-3149-4A32-B0B0-B0063B306755}"/>
    <cellStyle name="Output 2 3 5 6 3" xfId="23810" xr:uid="{DD31F57B-A8A7-426D-905C-4C5CBBF10EF0}"/>
    <cellStyle name="Output 2 3 5 7" xfId="34234" xr:uid="{661205CF-5DE2-440C-9F45-CFD634B8677C}"/>
    <cellStyle name="Output 2 3 5 7 2" xfId="36163" xr:uid="{12FD33FC-B44A-4065-8CC3-59B17E6AABE4}"/>
    <cellStyle name="Output 2 3 5 7 3" xfId="36634" xr:uid="{14169F05-D544-4F33-ADDD-EF4411AD0EF0}"/>
    <cellStyle name="Output 2 3 5 8" xfId="29993" xr:uid="{9796D31A-00C5-46D1-819B-12C44453C638}"/>
    <cellStyle name="Output 2 3 5 9" xfId="25846" xr:uid="{F59EAF8E-2DC2-4D0B-863A-3C815A2ED73B}"/>
    <cellStyle name="Output 2 4" xfId="20577" xr:uid="{00000000-0005-0000-0000-0000AB510000}"/>
    <cellStyle name="Output 2 4 2" xfId="20578" xr:uid="{00000000-0005-0000-0000-0000AC510000}"/>
    <cellStyle name="Output 2 4 2 10" xfId="21955" xr:uid="{89E80398-31F7-437E-9C4D-A08ECA128E00}"/>
    <cellStyle name="Output 2 4 2 2" xfId="21084" xr:uid="{00000000-0005-0000-0000-0000AD510000}"/>
    <cellStyle name="Output 2 4 2 2 2" xfId="32446" xr:uid="{4FC181FF-D82C-4B62-86C3-8306ECFB5973}"/>
    <cellStyle name="Output 2 4 2 2 2 2" xfId="28294" xr:uid="{B6BBAA84-51BD-46B2-85A8-5E63791DBBD3}"/>
    <cellStyle name="Output 2 4 2 2 2 3" xfId="24151" xr:uid="{30F0D8E4-2187-4CA3-A6A5-8B7EBAED7A22}"/>
    <cellStyle name="Output 2 4 2 2 3" xfId="33176" xr:uid="{40E3D5A9-0CF1-408C-A8C7-7D751B1ABFC3}"/>
    <cellStyle name="Output 2 4 2 2 3 2" xfId="29023" xr:uid="{2A11BFE9-7BB7-41CF-A257-9EBB36E83F51}"/>
    <cellStyle name="Output 2 4 2 2 3 3" xfId="24879" xr:uid="{696D660F-01AD-40C2-BEC1-3541DFE6976A}"/>
    <cellStyle name="Output 2 4 2 2 4" xfId="33883" xr:uid="{FCFAF25E-B12D-4B12-8C18-1C555A70B1C6}"/>
    <cellStyle name="Output 2 4 2 2 4 2" xfId="35578" xr:uid="{7787CFA6-769F-4D80-A70D-5619C01F85FD}"/>
    <cellStyle name="Output 2 4 2 2 4 3" xfId="36578" xr:uid="{6A340E76-E9AE-42F8-980C-D3FB5262532E}"/>
    <cellStyle name="Output 2 4 2 2 5" xfId="34490" xr:uid="{F6A80E0C-947E-4987-895D-28E109518247}"/>
    <cellStyle name="Output 2 4 2 2 5 2" xfId="29410" xr:uid="{8C61F7FC-EF31-4DAE-8AD7-2CF5C7385286}"/>
    <cellStyle name="Output 2 4 2 2 5 3" xfId="25265" xr:uid="{82C45EE6-F831-44C1-AD60-321DDB28DC36}"/>
    <cellStyle name="Output 2 4 2 2 6" xfId="34927" xr:uid="{D00086CD-A46B-44F8-A4F6-584D6D159854}"/>
    <cellStyle name="Output 2 4 2 2 6 2" xfId="29929" xr:uid="{BDA3BB48-E678-4D55-B9B3-A21D70426231}"/>
    <cellStyle name="Output 2 4 2 2 6 3" xfId="25788" xr:uid="{9019607B-D057-4037-B0BE-04CE604A9781}"/>
    <cellStyle name="Output 2 4 2 2 7" xfId="30485" xr:uid="{DC2DA9A6-3A4B-4477-99C7-40E68DDC3C2A}"/>
    <cellStyle name="Output 2 4 2 2 8" xfId="26337" xr:uid="{7C216AAA-C446-4CB8-80B6-18D5C0445600}"/>
    <cellStyle name="Output 2 4 2 2 9" xfId="22197" xr:uid="{CD2A25F7-40DB-40EA-88B0-9DB7F6C8E798}"/>
    <cellStyle name="Output 2 4 2 3" xfId="32041" xr:uid="{C7FE286F-DCBB-4888-97A8-9EB178219B3C}"/>
    <cellStyle name="Output 2 4 2 3 2" xfId="27889" xr:uid="{317FCA69-BB5F-4DD5-9770-37FCAC95C26E}"/>
    <cellStyle name="Output 2 4 2 3 3" xfId="23746" xr:uid="{75771D3A-B625-4866-8C55-1533CDE7603F}"/>
    <cellStyle name="Output 2 4 2 4" xfId="32823" xr:uid="{E0164C78-EF1C-41B9-B37C-8C64B466AFEA}"/>
    <cellStyle name="Output 2 4 2 4 2" xfId="28670" xr:uid="{C4E69F58-9B40-45F2-BB22-6E0186161CEC}"/>
    <cellStyle name="Output 2 4 2 4 3" xfId="24527" xr:uid="{62426A61-F574-4A6F-9EEA-6527CE990E72}"/>
    <cellStyle name="Output 2 4 2 5" xfId="33551" xr:uid="{C698D4C1-C679-4853-9B83-2B25CDAF54F2}"/>
    <cellStyle name="Output 2 4 2 5 2" xfId="35435" xr:uid="{72F21E8E-D776-4030-BA7B-E70ACE467151}"/>
    <cellStyle name="Output 2 4 2 5 3" xfId="25173" xr:uid="{2399D550-D852-4BDB-98DA-5DA90C168B23}"/>
    <cellStyle name="Output 2 4 2 6" xfId="32106" xr:uid="{BA5EB607-FADB-4FF8-AD51-CBA8121E7461}"/>
    <cellStyle name="Output 2 4 2 6 2" xfId="27954" xr:uid="{2F217264-F8CB-4524-A235-63B4F1095C0B}"/>
    <cellStyle name="Output 2 4 2 6 3" xfId="23811" xr:uid="{E9CE8FEB-0399-494E-99E1-4183CF0641ED}"/>
    <cellStyle name="Output 2 4 2 7" xfId="34235" xr:uid="{E23352CE-C3E6-439E-8C5E-E0271F5DA474}"/>
    <cellStyle name="Output 2 4 2 7 2" xfId="36065" xr:uid="{DAC5A191-9CB9-4D09-A7DA-804BB7CE7252}"/>
    <cellStyle name="Output 2 4 2 7 3" xfId="37335" xr:uid="{FAB096FA-CFAF-4E76-AB44-06D8B25EEA15}"/>
    <cellStyle name="Output 2 4 2 8" xfId="29995" xr:uid="{C22B868A-C0D4-45B1-8D61-9F629E5324DC}"/>
    <cellStyle name="Output 2 4 2 9" xfId="25848" xr:uid="{22F12437-0B9C-454E-B816-17F975D56506}"/>
    <cellStyle name="Output 2 4 3" xfId="20579" xr:uid="{00000000-0005-0000-0000-0000AE510000}"/>
    <cellStyle name="Output 2 4 3 10" xfId="21956" xr:uid="{24F1AD71-BBDB-4F7D-906E-DEB351BC983F}"/>
    <cellStyle name="Output 2 4 3 2" xfId="21083" xr:uid="{00000000-0005-0000-0000-0000AF510000}"/>
    <cellStyle name="Output 2 4 3 2 2" xfId="32445" xr:uid="{F14D9B19-67ED-4A04-B92E-FA3E0AC65B2B}"/>
    <cellStyle name="Output 2 4 3 2 2 2" xfId="28293" xr:uid="{7B19B5B9-9757-4C31-98DE-48BF6E25D2E7}"/>
    <cellStyle name="Output 2 4 3 2 2 3" xfId="24150" xr:uid="{FBBCAC3A-9C7D-49E0-A49D-203EFAFB446C}"/>
    <cellStyle name="Output 2 4 3 2 3" xfId="33175" xr:uid="{F09D0553-1666-4E1A-9313-2E7CA2310E69}"/>
    <cellStyle name="Output 2 4 3 2 3 2" xfId="29022" xr:uid="{B97C9D90-CD3C-4472-83E6-946DE993151B}"/>
    <cellStyle name="Output 2 4 3 2 3 3" xfId="24878" xr:uid="{9E9CF5D3-E8BA-4F93-9BEE-A5DC01AD9EE6}"/>
    <cellStyle name="Output 2 4 3 2 4" xfId="33882" xr:uid="{19410EC1-CDDC-4552-B238-C2403566A398}"/>
    <cellStyle name="Output 2 4 3 2 4 2" xfId="35647" xr:uid="{08437A60-EB35-425B-B1A1-952B8C4456FA}"/>
    <cellStyle name="Output 2 4 3 2 4 3" xfId="36494" xr:uid="{48113770-77CF-497E-8935-3252821FAF2A}"/>
    <cellStyle name="Output 2 4 3 2 5" xfId="34489" xr:uid="{A80F0EBE-825A-4763-866B-198C73AA4C5B}"/>
    <cellStyle name="Output 2 4 3 2 5 2" xfId="29409" xr:uid="{432CE98C-1356-4254-B6AA-64060D826916}"/>
    <cellStyle name="Output 2 4 3 2 5 3" xfId="25264" xr:uid="{A1F7F5FE-6C4D-457D-BF51-5CF234F121BE}"/>
    <cellStyle name="Output 2 4 3 2 6" xfId="34926" xr:uid="{8650A864-F094-4950-95E6-6710F2A97A1D}"/>
    <cellStyle name="Output 2 4 3 2 6 2" xfId="29928" xr:uid="{05051217-70B0-44B3-8BC8-E417858E4FC3}"/>
    <cellStyle name="Output 2 4 3 2 6 3" xfId="25783" xr:uid="{B1ABA5AE-DD7E-4832-880F-F2A9D45DB45F}"/>
    <cellStyle name="Output 2 4 3 2 7" xfId="30484" xr:uid="{5628D082-6114-4E46-9D39-F70A188A4D5A}"/>
    <cellStyle name="Output 2 4 3 2 8" xfId="26336" xr:uid="{55B1A280-6C72-4F16-85E8-931EC3565B69}"/>
    <cellStyle name="Output 2 4 3 2 9" xfId="22196" xr:uid="{DD43A2B3-5057-4775-B57B-C654AA0A3A56}"/>
    <cellStyle name="Output 2 4 3 3" xfId="32042" xr:uid="{CA759411-BCEE-471E-971F-B0886D8BFED4}"/>
    <cellStyle name="Output 2 4 3 3 2" xfId="27890" xr:uid="{B911DE1A-3221-4A36-B5F8-55D2F9B1100C}"/>
    <cellStyle name="Output 2 4 3 3 3" xfId="23747" xr:uid="{025308C0-A9F9-4A76-8728-7FED9A0D214C}"/>
    <cellStyle name="Output 2 4 3 4" xfId="32824" xr:uid="{11517D7F-EC75-40F2-8147-866D19F9F694}"/>
    <cellStyle name="Output 2 4 3 4 2" xfId="28671" xr:uid="{85AE0F30-027C-45A0-A70E-E3A3B48B22F3}"/>
    <cellStyle name="Output 2 4 3 4 3" xfId="24528" xr:uid="{B4A54706-A3DE-4806-9DF2-E13F9A8D99A3}"/>
    <cellStyle name="Output 2 4 3 5" xfId="33552" xr:uid="{83508C11-E1F3-433D-8889-A51D1D61D049}"/>
    <cellStyle name="Output 2 4 3 5 2" xfId="35519" xr:uid="{E40EA46B-9897-4289-B6DD-9C8523946DD3}"/>
    <cellStyle name="Output 2 4 3 5 3" xfId="36790" xr:uid="{1129F8EA-AB60-4C8D-BC41-244EB5D9E9A5}"/>
    <cellStyle name="Output 2 4 3 6" xfId="32107" xr:uid="{65A974DB-4817-4E66-BD20-2BFD9704EC09}"/>
    <cellStyle name="Output 2 4 3 6 2" xfId="27955" xr:uid="{1A181C60-4CE7-44F1-A0B9-48F961860479}"/>
    <cellStyle name="Output 2 4 3 6 3" xfId="23812" xr:uid="{27F17A30-2329-4682-81B0-3C6FAE2B2E72}"/>
    <cellStyle name="Output 2 4 3 7" xfId="34236" xr:uid="{C68FBBA6-FC43-4E89-97A2-DFEAE648F136}"/>
    <cellStyle name="Output 2 4 3 7 2" xfId="35959" xr:uid="{0825E2FD-078B-4FD0-BC7F-E84BE4AFFFDA}"/>
    <cellStyle name="Output 2 4 3 7 3" xfId="37243" xr:uid="{789A9750-A441-4ACF-B48E-24F6750621DE}"/>
    <cellStyle name="Output 2 4 3 8" xfId="29996" xr:uid="{5F8DBF6F-8341-443E-9F5F-467315A78D54}"/>
    <cellStyle name="Output 2 4 3 9" xfId="25849" xr:uid="{058B49C2-F377-43C5-838B-A14D25A70659}"/>
    <cellStyle name="Output 2 4 4" xfId="20580" xr:uid="{00000000-0005-0000-0000-0000B0510000}"/>
    <cellStyle name="Output 2 4 4 10" xfId="21957" xr:uid="{0058DFD7-9049-45DC-88A3-9BFC1818B147}"/>
    <cellStyle name="Output 2 4 4 2" xfId="21082" xr:uid="{00000000-0005-0000-0000-0000B1510000}"/>
    <cellStyle name="Output 2 4 4 2 2" xfId="32444" xr:uid="{CCACB474-9CB8-4FF9-9CB5-C6107828D0AE}"/>
    <cellStyle name="Output 2 4 4 2 2 2" xfId="28292" xr:uid="{EF3E9FCF-213D-4B2D-9B1B-5EC390AAC0A9}"/>
    <cellStyle name="Output 2 4 4 2 2 3" xfId="24149" xr:uid="{5192539F-9EF4-4594-8CCB-FF96399AF8EC}"/>
    <cellStyle name="Output 2 4 4 2 3" xfId="33174" xr:uid="{D1158411-65B9-4032-97CD-80E4E6FB9C00}"/>
    <cellStyle name="Output 2 4 4 2 3 2" xfId="29021" xr:uid="{30CFF9AF-E32D-41D5-A30E-F771E3821F4B}"/>
    <cellStyle name="Output 2 4 4 2 3 3" xfId="24877" xr:uid="{4EB04BF7-E2EB-44B4-AED0-1562E9B5862A}"/>
    <cellStyle name="Output 2 4 4 2 4" xfId="33881" xr:uid="{A8C1FE1B-1543-407D-AFD6-B262E022EC64}"/>
    <cellStyle name="Output 2 4 4 2 4 2" xfId="35494" xr:uid="{43D896B4-BEF2-4501-85E2-B05263E47454}"/>
    <cellStyle name="Output 2 4 4 2 4 3" xfId="36815" xr:uid="{A6AE6744-2F60-4A6B-921D-42156DA32578}"/>
    <cellStyle name="Output 2 4 4 2 5" xfId="34488" xr:uid="{7A1BC4AA-EE59-4442-BF1D-D20E8621E217}"/>
    <cellStyle name="Output 2 4 4 2 5 2" xfId="29408" xr:uid="{6B7329D0-039B-4806-A47B-69A9AA1E9668}"/>
    <cellStyle name="Output 2 4 4 2 5 3" xfId="25263" xr:uid="{A2C3E868-238C-4DFD-81F6-8CF3610B1069}"/>
    <cellStyle name="Output 2 4 4 2 6" xfId="34925" xr:uid="{FA8D6F58-DA78-483D-BF51-92DC2F7A1A1A}"/>
    <cellStyle name="Output 2 4 4 2 6 2" xfId="29925" xr:uid="{492840A6-C1B2-4791-AC0D-954A93E8D440}"/>
    <cellStyle name="Output 2 4 4 2 6 3" xfId="25782" xr:uid="{51F832A5-1637-4676-AD60-37452E776750}"/>
    <cellStyle name="Output 2 4 4 2 7" xfId="30483" xr:uid="{3BA0F331-79DA-417A-8CCA-9D2D3F4F84C9}"/>
    <cellStyle name="Output 2 4 4 2 8" xfId="26335" xr:uid="{37BB0686-06BC-428B-9107-AE541A4E7E8B}"/>
    <cellStyle name="Output 2 4 4 2 9" xfId="22195" xr:uid="{D044C624-BF04-4A97-8C32-9E3B3820BAE5}"/>
    <cellStyle name="Output 2 4 4 3" xfId="32043" xr:uid="{04784E85-E1DC-43DF-B857-17B0097A7D62}"/>
    <cellStyle name="Output 2 4 4 3 2" xfId="27891" xr:uid="{F62D0962-B898-43E5-87BC-19DF06849CAD}"/>
    <cellStyle name="Output 2 4 4 3 3" xfId="23748" xr:uid="{FF852851-2E89-442F-BE2C-D3E7A86A82EC}"/>
    <cellStyle name="Output 2 4 4 4" xfId="32825" xr:uid="{FE38F0DB-4836-421C-B8DA-347F348DFD76}"/>
    <cellStyle name="Output 2 4 4 4 2" xfId="28672" xr:uid="{EEAA6960-36EB-4F34-8B54-CD6B39414927}"/>
    <cellStyle name="Output 2 4 4 4 3" xfId="24529" xr:uid="{F7C70AE8-A5AD-40FB-A1DF-F09397217336}"/>
    <cellStyle name="Output 2 4 4 5" xfId="33553" xr:uid="{2D8D1E92-B887-440A-8329-28721B3FF5D0}"/>
    <cellStyle name="Output 2 4 4 5 2" xfId="35622" xr:uid="{CDE3A934-591A-40DC-9D7E-6CBE84ADE9D5}"/>
    <cellStyle name="Output 2 4 4 5 3" xfId="36519" xr:uid="{7A62AAAA-C454-4CDB-A951-98B99B14E91E}"/>
    <cellStyle name="Output 2 4 4 6" xfId="32108" xr:uid="{5E56590B-D26A-48A2-A157-AD455B755E5D}"/>
    <cellStyle name="Output 2 4 4 6 2" xfId="27956" xr:uid="{E1A08A29-EF3D-4BF8-8A95-235CBDA0EE09}"/>
    <cellStyle name="Output 2 4 4 6 3" xfId="23813" xr:uid="{4CD9BC39-A004-4C6C-BFBA-257345311DCF}"/>
    <cellStyle name="Output 2 4 4 7" xfId="34237" xr:uid="{5ED2D674-993A-4EDD-A0C7-3697DE27B244}"/>
    <cellStyle name="Output 2 4 4 7 2" xfId="35860" xr:uid="{43537521-3B0A-4737-B84E-DB1305422916}"/>
    <cellStyle name="Output 2 4 4 7 3" xfId="37145" xr:uid="{77BCEBE2-8AEE-4C64-942A-0C291D389405}"/>
    <cellStyle name="Output 2 4 4 8" xfId="29997" xr:uid="{E9BE05A6-2BD8-469E-94EF-63A94ABE5328}"/>
    <cellStyle name="Output 2 4 4 9" xfId="25850" xr:uid="{B122CF8B-95DE-497A-B53B-82BE1ABBC947}"/>
    <cellStyle name="Output 2 4 5" xfId="20581" xr:uid="{00000000-0005-0000-0000-0000B2510000}"/>
    <cellStyle name="Output 2 4 5 10" xfId="21958" xr:uid="{3CF84EDE-3E20-431F-BD9B-EBB9BD236A3D}"/>
    <cellStyle name="Output 2 4 5 2" xfId="21081" xr:uid="{00000000-0005-0000-0000-0000B3510000}"/>
    <cellStyle name="Output 2 4 5 2 2" xfId="32443" xr:uid="{7F452727-201E-45F9-A3EF-9F4ACD109D7F}"/>
    <cellStyle name="Output 2 4 5 2 2 2" xfId="28291" xr:uid="{98094E6F-D81D-4691-9C84-82377B418D4B}"/>
    <cellStyle name="Output 2 4 5 2 2 3" xfId="24148" xr:uid="{5ED97AC5-155A-4A5D-81A5-338C1C3699FC}"/>
    <cellStyle name="Output 2 4 5 2 3" xfId="33173" xr:uid="{7E82C18C-0640-47D6-B3B7-877E4F7C22C7}"/>
    <cellStyle name="Output 2 4 5 2 3 2" xfId="29020" xr:uid="{9F6C9DBD-7DB4-48E4-9E52-14BE1671ACDD}"/>
    <cellStyle name="Output 2 4 5 2 3 3" xfId="24876" xr:uid="{82C4229A-0F6A-4D73-AB90-20B12F37F91D}"/>
    <cellStyle name="Output 2 4 5 2 4" xfId="33880" xr:uid="{CAA37E5C-ECB0-4881-B765-3DD0E5F61BC4}"/>
    <cellStyle name="Output 2 4 5 2 4 2" xfId="35410" xr:uid="{EE5E2CB7-0F5E-4714-AA2F-5F33D2BF4413}"/>
    <cellStyle name="Output 2 4 5 2 4 3" xfId="25205" xr:uid="{6B06DC90-10C5-46BA-9069-BB6710354364}"/>
    <cellStyle name="Output 2 4 5 2 5" xfId="34487" xr:uid="{E6B54B73-6699-402D-A84B-E8F760A80F91}"/>
    <cellStyle name="Output 2 4 5 2 5 2" xfId="29407" xr:uid="{DF6569A8-340A-416E-B567-E9A7B94F8DFB}"/>
    <cellStyle name="Output 2 4 5 2 5 3" xfId="25262" xr:uid="{9DADEA3D-1897-42A2-964A-2285B7976ADD}"/>
    <cellStyle name="Output 2 4 5 2 6" xfId="34924" xr:uid="{199FDBB1-3F60-4C05-98C8-C42B8CA45433}"/>
    <cellStyle name="Output 2 4 5 2 6 2" xfId="29923" xr:uid="{AB5BAE85-C67F-479C-BC95-C0CA088EEACF}"/>
    <cellStyle name="Output 2 4 5 2 6 3" xfId="25781" xr:uid="{2C905D4A-26FF-477C-B124-A2854066D95F}"/>
    <cellStyle name="Output 2 4 5 2 7" xfId="30482" xr:uid="{E0813069-4020-4690-BA7C-F2FF280A4FEA}"/>
    <cellStyle name="Output 2 4 5 2 8" xfId="26334" xr:uid="{3D6E59F5-D376-41C6-BB24-12837BE57718}"/>
    <cellStyle name="Output 2 4 5 2 9" xfId="22194" xr:uid="{49F856B8-88D2-450D-9890-873A0015C21A}"/>
    <cellStyle name="Output 2 4 5 3" xfId="32044" xr:uid="{28B76359-0EB1-432A-8E93-7E4FE873A2D6}"/>
    <cellStyle name="Output 2 4 5 3 2" xfId="27892" xr:uid="{D953EA58-0FB9-4238-9554-E9B9FE27BB08}"/>
    <cellStyle name="Output 2 4 5 3 3" xfId="23749" xr:uid="{E273E125-68D0-4441-941A-EB408EA3434A}"/>
    <cellStyle name="Output 2 4 5 4" xfId="32826" xr:uid="{2F56A512-27A9-423C-AB4C-25D7698B50F1}"/>
    <cellStyle name="Output 2 4 5 4 2" xfId="28673" xr:uid="{E99CD55F-B7C0-4EA7-9BC3-41625552DF95}"/>
    <cellStyle name="Output 2 4 5 4 3" xfId="24530" xr:uid="{A08199AE-8279-4092-B16E-14E7DDFBEF6A}"/>
    <cellStyle name="Output 2 4 5 5" xfId="33554" xr:uid="{E3091924-AD97-4C63-B5C5-9C4C47352CDF}"/>
    <cellStyle name="Output 2 4 5 5 2" xfId="35603" xr:uid="{2FEBBE82-02B7-4363-8841-36CF37294B79}"/>
    <cellStyle name="Output 2 4 5 5 3" xfId="36603" xr:uid="{1529DB82-3FE3-48A3-A5CD-6012294A9BA0}"/>
    <cellStyle name="Output 2 4 5 6" xfId="32109" xr:uid="{1D9CB485-80B8-4DA2-B048-1A1C0E020BF7}"/>
    <cellStyle name="Output 2 4 5 6 2" xfId="27957" xr:uid="{2C99C83A-4ED6-4122-AA97-B8DCD37913B9}"/>
    <cellStyle name="Output 2 4 5 6 3" xfId="23814" xr:uid="{FBEC270D-1BFA-4712-A9E8-56A6F442C28A}"/>
    <cellStyle name="Output 2 4 5 7" xfId="34238" xr:uid="{446CBA1F-0BFF-431D-BC4B-6AA5AC480E4D}"/>
    <cellStyle name="Output 2 4 5 7 2" xfId="35341" xr:uid="{F751ABED-AED9-48DD-BEBF-382EDEE2EB76}"/>
    <cellStyle name="Output 2 4 5 7 3" xfId="37042" xr:uid="{44C9D339-29C7-486A-96BA-410868D6FB63}"/>
    <cellStyle name="Output 2 4 5 8" xfId="29998" xr:uid="{C3E9E41C-7726-4F28-A9DC-BC34CF69D198}"/>
    <cellStyle name="Output 2 4 5 9" xfId="25851" xr:uid="{F5E78112-5D27-4A47-B47D-18A8BFB27D05}"/>
    <cellStyle name="Output 2 5" xfId="20582" xr:uid="{00000000-0005-0000-0000-0000B4510000}"/>
    <cellStyle name="Output 2 5 2" xfId="20583" xr:uid="{00000000-0005-0000-0000-0000B5510000}"/>
    <cellStyle name="Output 2 5 2 10" xfId="21959" xr:uid="{120D0B15-7F70-45DC-90D3-035FCA398FB6}"/>
    <cellStyle name="Output 2 5 2 2" xfId="21080" xr:uid="{00000000-0005-0000-0000-0000B6510000}"/>
    <cellStyle name="Output 2 5 2 2 2" xfId="32442" xr:uid="{002ADBB6-E735-4459-81F6-1352866D7188}"/>
    <cellStyle name="Output 2 5 2 2 2 2" xfId="28290" xr:uid="{2618C0F8-159B-447C-9579-7399BDF0B30B}"/>
    <cellStyle name="Output 2 5 2 2 2 3" xfId="24147" xr:uid="{71C657FB-32F5-4450-9082-52D8375465E7}"/>
    <cellStyle name="Output 2 5 2 2 3" xfId="33172" xr:uid="{06841859-E9F4-4B0C-B3B3-7DD4A076A1F0}"/>
    <cellStyle name="Output 2 5 2 2 3 2" xfId="29019" xr:uid="{E1919512-F13B-4933-BE54-656A892B4924}"/>
    <cellStyle name="Output 2 5 2 2 3 3" xfId="24875" xr:uid="{514D230C-A6C5-40C3-A88D-6AFD4DB31D86}"/>
    <cellStyle name="Output 2 5 2 2 4" xfId="33879" xr:uid="{5B8FB9B7-26FE-48B1-9178-CAD5761CBD16}"/>
    <cellStyle name="Output 2 5 2 2 4 2" xfId="35731" xr:uid="{37EB5439-9005-4172-87C0-AE3EAD9C8B80}"/>
    <cellStyle name="Output 2 5 2 2 4 3" xfId="36396" xr:uid="{CE05FEA5-1611-4C59-8512-76607A49F5CE}"/>
    <cellStyle name="Output 2 5 2 2 5" xfId="34486" xr:uid="{BFB5E4A5-923C-40FD-97D6-6E2AD309C389}"/>
    <cellStyle name="Output 2 5 2 2 5 2" xfId="29406" xr:uid="{0984BF57-90E5-47EE-B5FB-64D5258CD0EF}"/>
    <cellStyle name="Output 2 5 2 2 5 3" xfId="25261" xr:uid="{A220F4D7-4825-488F-BF88-4E407432B233}"/>
    <cellStyle name="Output 2 5 2 2 6" xfId="34923" xr:uid="{2977B4C6-902C-47A6-8907-A9E77B3F6D30}"/>
    <cellStyle name="Output 2 5 2 2 6 2" xfId="29921" xr:uid="{7E77377A-DE8D-494F-A384-65953C91673F}"/>
    <cellStyle name="Output 2 5 2 2 6 3" xfId="25778" xr:uid="{940B8132-375A-49ED-AFF0-15197F9BD422}"/>
    <cellStyle name="Output 2 5 2 2 7" xfId="30481" xr:uid="{EB658869-BA59-4304-9D07-503AA66347B9}"/>
    <cellStyle name="Output 2 5 2 2 8" xfId="26333" xr:uid="{2A4DF867-CE8B-4742-AB13-D32939D54187}"/>
    <cellStyle name="Output 2 5 2 2 9" xfId="22193" xr:uid="{02D6BC13-9A4F-44BB-9958-0B44279A1EE1}"/>
    <cellStyle name="Output 2 5 2 3" xfId="32046" xr:uid="{700F0108-A6BA-4795-A6B2-ADAA1769F94F}"/>
    <cellStyle name="Output 2 5 2 3 2" xfId="27894" xr:uid="{5E5AAD00-6DB5-4100-B8A6-03EE0EB035EF}"/>
    <cellStyle name="Output 2 5 2 3 3" xfId="23751" xr:uid="{0EF422E2-55D6-4584-B926-F1FF342180D1}"/>
    <cellStyle name="Output 2 5 2 4" xfId="32827" xr:uid="{CAC18A2D-4D48-437D-83D0-B06B298797C6}"/>
    <cellStyle name="Output 2 5 2 4 2" xfId="28674" xr:uid="{91107D53-028D-45FF-A89F-11F960EB9A2F}"/>
    <cellStyle name="Output 2 5 2 4 3" xfId="24531" xr:uid="{C86E618D-0E2D-435C-B807-BE3BFA9299F4}"/>
    <cellStyle name="Output 2 5 2 5" xfId="33555" xr:uid="{F9C83A9B-CC7B-42D4-A5CE-B4B5FB0E1520}"/>
    <cellStyle name="Output 2 5 2 5 2" xfId="36201" xr:uid="{617D35C8-74F6-410B-8284-2D1089782814}"/>
    <cellStyle name="Output 2 5 2 5 3" xfId="36706" xr:uid="{3E4BC01F-2DE4-4B97-8F90-169010448F73}"/>
    <cellStyle name="Output 2 5 2 6" xfId="32110" xr:uid="{3FCD9B64-3635-4348-A5A3-383B0CF95748}"/>
    <cellStyle name="Output 2 5 2 6 2" xfId="27958" xr:uid="{B01138A3-4553-4119-AE52-7C9FAC82ED54}"/>
    <cellStyle name="Output 2 5 2 6 3" xfId="23815" xr:uid="{2C8C5278-2C11-4099-82EC-6D1D110E1668}"/>
    <cellStyle name="Output 2 5 2 7" xfId="34239" xr:uid="{A9ADB5BA-D0CD-4E58-AC9F-F007778D5CB6}"/>
    <cellStyle name="Output 2 5 2 7 2" xfId="29379" xr:uid="{093D978F-DA23-40C2-9FAE-346761D1896E}"/>
    <cellStyle name="Output 2 5 2 7 3" xfId="36944" xr:uid="{6916A049-D340-4C1F-8722-1E4989812C46}"/>
    <cellStyle name="Output 2 5 2 8" xfId="30000" xr:uid="{62C34B28-BDA3-4330-BA0D-4420D9547673}"/>
    <cellStyle name="Output 2 5 2 9" xfId="25853" xr:uid="{1ACC7A02-2F86-42D3-8E09-646BD17635EA}"/>
    <cellStyle name="Output 2 5 3" xfId="20584" xr:uid="{00000000-0005-0000-0000-0000B7510000}"/>
    <cellStyle name="Output 2 5 3 10" xfId="21960" xr:uid="{829F8720-2B99-4F14-BEDC-06EFC817F60E}"/>
    <cellStyle name="Output 2 5 3 2" xfId="21079" xr:uid="{00000000-0005-0000-0000-0000B8510000}"/>
    <cellStyle name="Output 2 5 3 2 2" xfId="32441" xr:uid="{F371EF04-9A1E-4875-9C6D-EECB7E3F51A3}"/>
    <cellStyle name="Output 2 5 3 2 2 2" xfId="28289" xr:uid="{B5D70095-92BB-411F-8A97-DE58631616CE}"/>
    <cellStyle name="Output 2 5 3 2 2 3" xfId="24146" xr:uid="{E7FFA002-E935-4198-9169-A1113FF54A7B}"/>
    <cellStyle name="Output 2 5 3 2 3" xfId="33171" xr:uid="{5C259D4A-0576-4B3D-B291-653EC2FDF07F}"/>
    <cellStyle name="Output 2 5 3 2 3 2" xfId="29018" xr:uid="{5C95D4C9-CF99-4095-B0BA-C657296C2B81}"/>
    <cellStyle name="Output 2 5 3 2 3 3" xfId="24874" xr:uid="{4A001100-68F8-4DF2-9F6F-5EDC84F408D5}"/>
    <cellStyle name="Output 2 5 3 2 4" xfId="33878" xr:uid="{45EEF433-3FC1-4AFA-A714-8BD7FDDF6950}"/>
    <cellStyle name="Output 2 5 3 2 4 2" xfId="29348" xr:uid="{ECE26DAE-F4A7-468B-BD2E-C916E352B417}"/>
    <cellStyle name="Output 2 5 3 2 4 3" xfId="36915" xr:uid="{F49C1245-8097-4CB1-B68B-BDC4646F0912}"/>
    <cellStyle name="Output 2 5 3 2 5" xfId="34485" xr:uid="{E1F68627-0C25-4991-92F8-5629388CAC38}"/>
    <cellStyle name="Output 2 5 3 2 5 2" xfId="29405" xr:uid="{98EF3C2C-7619-40BE-A0AD-7E3FCF73BD6F}"/>
    <cellStyle name="Output 2 5 3 2 5 3" xfId="25260" xr:uid="{D5A28131-E622-4821-B3DA-E5D0D36885E3}"/>
    <cellStyle name="Output 2 5 3 2 6" xfId="34922" xr:uid="{699C929D-5BE1-42A6-818E-41E069584A78}"/>
    <cellStyle name="Output 2 5 3 2 6 2" xfId="29918" xr:uid="{989A91E3-D58C-4C24-9E46-469125AC8091}"/>
    <cellStyle name="Output 2 5 3 2 6 3" xfId="25776" xr:uid="{5D2F3661-A476-43B2-BB3E-F737CBC09E3B}"/>
    <cellStyle name="Output 2 5 3 2 7" xfId="30480" xr:uid="{F1C90376-6644-4E79-85B3-3BB911148E89}"/>
    <cellStyle name="Output 2 5 3 2 8" xfId="26332" xr:uid="{5D51ED93-29A0-4943-9F82-9FA1A71F9DFA}"/>
    <cellStyle name="Output 2 5 3 2 9" xfId="22192" xr:uid="{D19806BD-8ABE-49D6-8CB0-47384F18610F}"/>
    <cellStyle name="Output 2 5 3 3" xfId="32047" xr:uid="{F682B3A1-15B4-40A9-84CA-545D3745C380}"/>
    <cellStyle name="Output 2 5 3 3 2" xfId="27895" xr:uid="{322B94D2-7EC6-4753-B72E-0EF663BEC354}"/>
    <cellStyle name="Output 2 5 3 3 3" xfId="23752" xr:uid="{080A40FE-50C5-4DBD-8B92-4DE8E3F71189}"/>
    <cellStyle name="Output 2 5 3 4" xfId="32828" xr:uid="{46D42A13-557E-4877-A4E8-6C017F5271FD}"/>
    <cellStyle name="Output 2 5 3 4 2" xfId="28675" xr:uid="{522DC503-4AF2-404B-B05D-B922A5FAB1F3}"/>
    <cellStyle name="Output 2 5 3 4 3" xfId="24532" xr:uid="{C42C7F3F-1965-40FD-A264-8872124E1BEE}"/>
    <cellStyle name="Output 2 5 3 5" xfId="33556" xr:uid="{DDD2BABF-B13D-4321-A310-233CDD89BD42}"/>
    <cellStyle name="Output 2 5 3 5 2" xfId="36110" xr:uid="{795E5256-8892-408D-BFE6-6D0217C66DEA}"/>
    <cellStyle name="Output 2 5 3 5 3" xfId="36687" xr:uid="{92266AAC-F311-4149-B018-16C26AD3026C}"/>
    <cellStyle name="Output 2 5 3 6" xfId="32111" xr:uid="{302309B0-B2A4-47C3-AE3B-F4DB39E9DE86}"/>
    <cellStyle name="Output 2 5 3 6 2" xfId="27959" xr:uid="{F0D68CA3-41FC-44F6-906D-A0743AFB065D}"/>
    <cellStyle name="Output 2 5 3 6 3" xfId="23816" xr:uid="{1048B0F3-3BDE-44F7-8794-CCC365612AA5}"/>
    <cellStyle name="Output 2 5 3 7" xfId="34240" xr:uid="{B53A3BE8-6566-4560-9AAF-3FF8B36AFE5B}"/>
    <cellStyle name="Output 2 5 3 7 2" xfId="35760" xr:uid="{293E9D4F-B5FE-42DF-A423-5799CA9AE329}"/>
    <cellStyle name="Output 2 5 3 7 3" xfId="36425" xr:uid="{54C48A26-9542-4FC9-A9B6-CAA00AE53679}"/>
    <cellStyle name="Output 2 5 3 8" xfId="30001" xr:uid="{EE6F7B8A-076E-49AF-B674-38E52960C595}"/>
    <cellStyle name="Output 2 5 3 9" xfId="25854" xr:uid="{969B975F-B4B0-4AFE-8DF7-1B075FB8407B}"/>
    <cellStyle name="Output 2 5 4" xfId="20585" xr:uid="{00000000-0005-0000-0000-0000B9510000}"/>
    <cellStyle name="Output 2 5 4 10" xfId="21961" xr:uid="{5CF39BB2-02B4-47E9-BFF3-8BE65FF502DA}"/>
    <cellStyle name="Output 2 5 4 2" xfId="21078" xr:uid="{00000000-0005-0000-0000-0000BA510000}"/>
    <cellStyle name="Output 2 5 4 2 2" xfId="32440" xr:uid="{065FE0E1-F8FC-45B5-B5BC-6A31375A822B}"/>
    <cellStyle name="Output 2 5 4 2 2 2" xfId="28288" xr:uid="{7A3A0550-FA76-4C27-883E-1E3AAF852898}"/>
    <cellStyle name="Output 2 5 4 2 2 3" xfId="24145" xr:uid="{8C7ABEC6-C92F-4DD4-AE9A-27D87A573461}"/>
    <cellStyle name="Output 2 5 4 2 3" xfId="33170" xr:uid="{CE55E3BA-4693-4A7E-AB79-43CA2630CD99}"/>
    <cellStyle name="Output 2 5 4 2 3 2" xfId="29017" xr:uid="{19AA2636-5E57-4380-B7D9-23EFA34B2152}"/>
    <cellStyle name="Output 2 5 4 2 3 3" xfId="24873" xr:uid="{8BCC6E68-DD4A-4075-BDCF-483D12656DDF}"/>
    <cellStyle name="Output 2 5 4 2 4" xfId="33877" xr:uid="{5D84B347-B89C-4F1B-9060-CC198E52629B}"/>
    <cellStyle name="Output 2 5 4 2 4 2" xfId="35312" xr:uid="{A66D7D27-0448-4ECA-A0D9-38C352BAFE35}"/>
    <cellStyle name="Output 2 5 4 2 4 3" xfId="37013" xr:uid="{48B95FC6-6BC1-4748-99A2-3A1657A6A6C6}"/>
    <cellStyle name="Output 2 5 4 2 5" xfId="34484" xr:uid="{D5B57A68-070E-4ED7-8BE0-386115A2FFFC}"/>
    <cellStyle name="Output 2 5 4 2 5 2" xfId="29404" xr:uid="{DEFE3A7A-C2B5-4EBA-86D6-9D87C46230A3}"/>
    <cellStyle name="Output 2 5 4 2 5 3" xfId="25259" xr:uid="{8EABC8D4-DF88-48C7-A9B6-37BB1E2B73FA}"/>
    <cellStyle name="Output 2 5 4 2 6" xfId="34921" xr:uid="{D75FC83C-4CBF-4F80-9525-16193EF6A06E}"/>
    <cellStyle name="Output 2 5 4 2 6 2" xfId="29916" xr:uid="{09E5D3FD-3041-4725-AEAD-744A47718E17}"/>
    <cellStyle name="Output 2 5 4 2 6 3" xfId="25774" xr:uid="{4BF80F1B-0880-43C2-B965-592A7784D935}"/>
    <cellStyle name="Output 2 5 4 2 7" xfId="30479" xr:uid="{E732C75F-1176-453D-BD2E-EF1A21A2AD5B}"/>
    <cellStyle name="Output 2 5 4 2 8" xfId="26331" xr:uid="{0C21767B-07AB-4F06-B6EC-E9D97ADA9F3C}"/>
    <cellStyle name="Output 2 5 4 2 9" xfId="22191" xr:uid="{B6801C73-A0E6-4DB4-B099-CBDE2096C011}"/>
    <cellStyle name="Output 2 5 4 3" xfId="32048" xr:uid="{5EBB64CF-C401-4B25-839D-5B7BDC3DFCDC}"/>
    <cellStyle name="Output 2 5 4 3 2" xfId="27896" xr:uid="{713F23ED-322F-4C70-A4A5-3BE659FFBD61}"/>
    <cellStyle name="Output 2 5 4 3 3" xfId="23753" xr:uid="{8BC876ED-268A-4C62-A26A-03FD36EF11DD}"/>
    <cellStyle name="Output 2 5 4 4" xfId="32829" xr:uid="{6750427F-544A-4583-ACD9-E14B2B2480F5}"/>
    <cellStyle name="Output 2 5 4 4 2" xfId="28676" xr:uid="{3361A96E-66C5-480C-83D6-436718DD6977}"/>
    <cellStyle name="Output 2 5 4 4 3" xfId="24533" xr:uid="{A44D210D-CEEE-4A60-A29B-ABF62952BB77}"/>
    <cellStyle name="Output 2 5 4 5" xfId="33557" xr:uid="{70F2926C-923A-409E-A585-A0279BF19BD1}"/>
    <cellStyle name="Output 2 5 4 5 2" xfId="36012" xr:uid="{7C5902D0-18CD-4A60-9B13-FF38F4AAD34C}"/>
    <cellStyle name="Output 2 5 4 5 3" xfId="37282" xr:uid="{0135AF9B-8FD4-4D68-88B3-CC6FA8CE2AAC}"/>
    <cellStyle name="Output 2 5 4 6" xfId="32112" xr:uid="{2297148A-302E-4B17-9D7B-E41EC7679A3F}"/>
    <cellStyle name="Output 2 5 4 6 2" xfId="27960" xr:uid="{EE6CFB17-5E3C-449B-8BAC-88A60C7E2856}"/>
    <cellStyle name="Output 2 5 4 6 3" xfId="23817" xr:uid="{00ED31C8-8ABE-469B-94FD-6B2D72AAB1C9}"/>
    <cellStyle name="Output 2 5 4 7" xfId="34241" xr:uid="{EF062385-DC2C-4BF7-876E-2621CA599DC1}"/>
    <cellStyle name="Output 2 5 4 7 2" xfId="35385" xr:uid="{F82F9C67-FE30-4F15-99BF-3E5D8FAA96A3}"/>
    <cellStyle name="Output 2 5 4 7 3" xfId="25236" xr:uid="{EA7FF1A3-8E99-42B8-AD11-D44F3CB8F928}"/>
    <cellStyle name="Output 2 5 4 8" xfId="30002" xr:uid="{46E11FBB-40F3-4A6A-9E89-D74DBE2EE27B}"/>
    <cellStyle name="Output 2 5 4 9" xfId="25855" xr:uid="{3DCB59A1-09C2-430C-97C1-5E7D37DB2135}"/>
    <cellStyle name="Output 2 5 5" xfId="20586" xr:uid="{00000000-0005-0000-0000-0000BB510000}"/>
    <cellStyle name="Output 2 5 5 10" xfId="21962" xr:uid="{A689250A-5B43-4A6F-9BF0-F807E11AEE7D}"/>
    <cellStyle name="Output 2 5 5 2" xfId="21077" xr:uid="{00000000-0005-0000-0000-0000BC510000}"/>
    <cellStyle name="Output 2 5 5 2 2" xfId="32439" xr:uid="{6198DDA4-92B0-4AFF-ACE5-05C376F159A4}"/>
    <cellStyle name="Output 2 5 5 2 2 2" xfId="28287" xr:uid="{681E310F-48A6-4E0D-B45F-9BA36F369F83}"/>
    <cellStyle name="Output 2 5 5 2 2 3" xfId="24144" xr:uid="{E73952C2-E835-42FC-A922-9682596FE19B}"/>
    <cellStyle name="Output 2 5 5 2 3" xfId="33169" xr:uid="{585C27EE-253A-45B2-A9AB-E14B37A48E2F}"/>
    <cellStyle name="Output 2 5 5 2 3 2" xfId="29016" xr:uid="{895C5268-540A-4A54-B7B7-849F060B3364}"/>
    <cellStyle name="Output 2 5 5 2 3 3" xfId="24872" xr:uid="{B8EDCC71-D6A5-4A63-A792-6F5022B3E145}"/>
    <cellStyle name="Output 2 5 5 2 4" xfId="33876" xr:uid="{7C0FC28D-A43F-416E-9026-8D1FF546E364}"/>
    <cellStyle name="Output 2 5 5 2 4 2" xfId="35831" xr:uid="{F0D71951-8862-414E-A3BF-DEBE43235F7B}"/>
    <cellStyle name="Output 2 5 5 2 4 3" xfId="37116" xr:uid="{B36582CE-A60A-4F81-96C6-FA43D7AC56EA}"/>
    <cellStyle name="Output 2 5 5 2 5" xfId="34483" xr:uid="{9E39A41F-E3CE-4D37-9A93-439B2274FD29}"/>
    <cellStyle name="Output 2 5 5 2 5 2" xfId="29403" xr:uid="{8AA63F4B-882E-48E6-B533-6499DD87C4AD}"/>
    <cellStyle name="Output 2 5 5 2 5 3" xfId="25258" xr:uid="{41A18E98-F9BA-4434-8422-FDEF1C36EF86}"/>
    <cellStyle name="Output 2 5 5 2 6" xfId="34920" xr:uid="{FE1B19A4-74A7-465D-B33C-E7A5A0FC6304}"/>
    <cellStyle name="Output 2 5 5 2 6 2" xfId="29915" xr:uid="{1EC9F77F-C7B0-4DE0-88F6-CE030D807B98}"/>
    <cellStyle name="Output 2 5 5 2 6 3" xfId="25771" xr:uid="{9E1824F9-8721-4CAA-9AC8-B8C18FC55A40}"/>
    <cellStyle name="Output 2 5 5 2 7" xfId="30478" xr:uid="{10C60D00-66BC-415A-BBB7-81185D6C0832}"/>
    <cellStyle name="Output 2 5 5 2 8" xfId="26330" xr:uid="{5B85EEE4-B6CA-4284-AADF-85AE28495A7B}"/>
    <cellStyle name="Output 2 5 5 2 9" xfId="22190" xr:uid="{C0833477-A0D0-4DA2-A009-B974D176F039}"/>
    <cellStyle name="Output 2 5 5 3" xfId="32049" xr:uid="{009BADC7-CDA1-4286-9E7F-D811DA9BB0CA}"/>
    <cellStyle name="Output 2 5 5 3 2" xfId="27897" xr:uid="{DDD7E714-7132-4F91-835B-E0BC854BC89C}"/>
    <cellStyle name="Output 2 5 5 3 3" xfId="23754" xr:uid="{38974465-BD8E-4F20-A3F1-13979E18F3B4}"/>
    <cellStyle name="Output 2 5 5 4" xfId="32830" xr:uid="{E04ED7BC-2C89-4EB2-81EC-47D7CFD6B143}"/>
    <cellStyle name="Output 2 5 5 4 2" xfId="28677" xr:uid="{8708FD85-C405-4080-852F-7EAD59A80307}"/>
    <cellStyle name="Output 2 5 5 4 3" xfId="24534" xr:uid="{5F40D34E-872E-40BD-982B-F71199BA959C}"/>
    <cellStyle name="Output 2 5 5 5" xfId="33558" xr:uid="{CA2F840D-172D-4166-B3F0-A43CC426EC06}"/>
    <cellStyle name="Output 2 5 5 5 2" xfId="35906" xr:uid="{D5E90F53-8167-4BC0-BDBE-1C115208B22C}"/>
    <cellStyle name="Output 2 5 5 5 3" xfId="37190" xr:uid="{646BCF07-E0F3-4793-A25A-08BB25385C31}"/>
    <cellStyle name="Output 2 5 5 6" xfId="32113" xr:uid="{A5CCD85E-2A0D-43B4-B81F-17F4C12E91F7}"/>
    <cellStyle name="Output 2 5 5 6 2" xfId="27961" xr:uid="{398548C3-50FE-4BF6-93B7-AA80DAD62533}"/>
    <cellStyle name="Output 2 5 5 6 3" xfId="23818" xr:uid="{D21D10EE-9B72-41A9-AFFD-172700C4B54E}"/>
    <cellStyle name="Output 2 5 5 7" xfId="34242" xr:uid="{14FC7350-3D59-4FD7-BFD9-F3A95650ECF0}"/>
    <cellStyle name="Output 2 5 5 7 2" xfId="35465" xr:uid="{C02DC2E9-A01C-469D-9F2A-4F022E5DC4C2}"/>
    <cellStyle name="Output 2 5 5 7 3" xfId="36844" xr:uid="{8DCCF307-49FF-419D-AA4F-AF00A9478E29}"/>
    <cellStyle name="Output 2 5 5 8" xfId="30003" xr:uid="{383B817C-E33A-4ED4-9E59-9C128E9E9A4B}"/>
    <cellStyle name="Output 2 5 5 9" xfId="25856" xr:uid="{803999E8-FBED-4E2B-9821-4BF32C10DC20}"/>
    <cellStyle name="Output 2 6" xfId="20587" xr:uid="{00000000-0005-0000-0000-0000BD510000}"/>
    <cellStyle name="Output 2 6 2" xfId="20588" xr:uid="{00000000-0005-0000-0000-0000BE510000}"/>
    <cellStyle name="Output 2 6 2 10" xfId="21963" xr:uid="{AFA45536-A11A-40E2-95DA-4038A5087173}"/>
    <cellStyle name="Output 2 6 2 2" xfId="21076" xr:uid="{00000000-0005-0000-0000-0000BF510000}"/>
    <cellStyle name="Output 2 6 2 2 2" xfId="32438" xr:uid="{40770A77-FDC5-4B68-BE56-70EA18E484BD}"/>
    <cellStyle name="Output 2 6 2 2 2 2" xfId="28286" xr:uid="{99C4B704-4B18-4779-96D1-EB9CF7B9E4BD}"/>
    <cellStyle name="Output 2 6 2 2 2 3" xfId="24143" xr:uid="{787FBA94-7550-4655-BD10-0891B4458182}"/>
    <cellStyle name="Output 2 6 2 2 3" xfId="33168" xr:uid="{020A22EB-6A76-4CBE-B8C5-C63867A4B35E}"/>
    <cellStyle name="Output 2 6 2 2 3 2" xfId="29015" xr:uid="{04135C5D-78EF-4630-8F13-EF04846E0A1C}"/>
    <cellStyle name="Output 2 6 2 2 3 3" xfId="24871" xr:uid="{4A38D509-40C8-4FCB-8CD9-61AC4271F6DC}"/>
    <cellStyle name="Output 2 6 2 2 4" xfId="33875" xr:uid="{2550EE90-10E9-43B6-97E5-88AEF35E94B7}"/>
    <cellStyle name="Output 2 6 2 2 4 2" xfId="35930" xr:uid="{1811D573-010B-47D5-95B5-F502FBFB381F}"/>
    <cellStyle name="Output 2 6 2 2 4 3" xfId="37214" xr:uid="{44863383-0028-4F9E-8BEC-514DD9202995}"/>
    <cellStyle name="Output 2 6 2 2 5" xfId="34482" xr:uid="{A940DAC1-1194-4961-8929-58042180016A}"/>
    <cellStyle name="Output 2 6 2 2 5 2" xfId="29402" xr:uid="{2B538A6E-E0E4-4CBE-A840-41BDBAF82004}"/>
    <cellStyle name="Output 2 6 2 2 5 3" xfId="25257" xr:uid="{EDD269D1-DB13-4C2C-BE7C-33C556121C6D}"/>
    <cellStyle name="Output 2 6 2 2 6" xfId="34919" xr:uid="{2B6E3DD6-2114-4D30-BDDF-076F096C52A0}"/>
    <cellStyle name="Output 2 6 2 2 6 2" xfId="29912" xr:uid="{35104FA7-38FC-42D2-85EA-1B78DAE799EE}"/>
    <cellStyle name="Output 2 6 2 2 6 3" xfId="25769" xr:uid="{3E49A9B9-95FC-4855-A280-BB4CD3E5C0F5}"/>
    <cellStyle name="Output 2 6 2 2 7" xfId="30477" xr:uid="{EDE93941-4E36-406E-8B8E-F85397A63C34}"/>
    <cellStyle name="Output 2 6 2 2 8" xfId="26329" xr:uid="{DF3A6958-8416-4C10-8F37-C7512F4A1036}"/>
    <cellStyle name="Output 2 6 2 2 9" xfId="22189" xr:uid="{983CEED3-117C-4710-A20C-A280E6705C5B}"/>
    <cellStyle name="Output 2 6 2 3" xfId="32051" xr:uid="{D9500805-A71B-43D9-84D7-F62B119A83BA}"/>
    <cellStyle name="Output 2 6 2 3 2" xfId="27899" xr:uid="{33ACBFEF-81CA-4285-B2FA-E8D5BBC67400}"/>
    <cellStyle name="Output 2 6 2 3 3" xfId="23756" xr:uid="{3F117B3A-931C-473E-8948-D62BD8555792}"/>
    <cellStyle name="Output 2 6 2 4" xfId="32831" xr:uid="{4D1496CA-56AE-4467-B173-FD1C256DFC32}"/>
    <cellStyle name="Output 2 6 2 4 2" xfId="28678" xr:uid="{5E87E8B3-6C8A-4222-BB3E-246B028010F4}"/>
    <cellStyle name="Output 2 6 2 4 3" xfId="24535" xr:uid="{CF3917A9-D73E-4724-9EFF-98B70F5A901C}"/>
    <cellStyle name="Output 2 6 2 5" xfId="33559" xr:uid="{F97099CE-825D-4D54-8D5D-52A12F2A3DF3}"/>
    <cellStyle name="Output 2 6 2 5 2" xfId="35807" xr:uid="{582FFE26-4EB2-4877-97CD-A89936D2E1F5}"/>
    <cellStyle name="Output 2 6 2 5 3" xfId="37092" xr:uid="{F0ED47D4-F26C-4CCA-9E72-C9F94373CD73}"/>
    <cellStyle name="Output 2 6 2 6" xfId="32114" xr:uid="{09132C04-3B90-45EB-B39A-F58C61AA9BCD}"/>
    <cellStyle name="Output 2 6 2 6 2" xfId="27962" xr:uid="{AA867781-AEBA-4892-BD53-BB17D0E43C1B}"/>
    <cellStyle name="Output 2 6 2 6 3" xfId="23819" xr:uid="{5A933BDC-1D29-4280-9A97-566ED622E681}"/>
    <cellStyle name="Output 2 6 2 7" xfId="34243" xr:uid="{40947976-3BC9-47E3-A0B5-B41CB4694683}"/>
    <cellStyle name="Output 2 6 2 7 2" xfId="35676" xr:uid="{DAB2AE5D-C384-4DB8-ACE3-C3AB0CACCAA5}"/>
    <cellStyle name="Output 2 6 2 7 3" xfId="36469" xr:uid="{24DA1218-C5A0-439C-832A-D6891D30E7BE}"/>
    <cellStyle name="Output 2 6 2 8" xfId="30005" xr:uid="{D4045850-8625-4089-B96D-650944C83E07}"/>
    <cellStyle name="Output 2 6 2 9" xfId="25858" xr:uid="{522F419B-553E-4FFE-BB73-82FBB4F4B38B}"/>
    <cellStyle name="Output 2 6 3" xfId="20589" xr:uid="{00000000-0005-0000-0000-0000C0510000}"/>
    <cellStyle name="Output 2 6 3 10" xfId="21964" xr:uid="{44AEC4C7-CDA4-4193-9C30-86FCC7601205}"/>
    <cellStyle name="Output 2 6 3 2" xfId="21075" xr:uid="{00000000-0005-0000-0000-0000C1510000}"/>
    <cellStyle name="Output 2 6 3 2 2" xfId="32437" xr:uid="{201A9D00-B8E7-447E-B12B-2EA7A521E317}"/>
    <cellStyle name="Output 2 6 3 2 2 2" xfId="28285" xr:uid="{68DC46D2-2AB6-4461-8CBB-5DEB70D354D9}"/>
    <cellStyle name="Output 2 6 3 2 2 3" xfId="24142" xr:uid="{6FA07769-C931-41A4-AA03-492AB06980F7}"/>
    <cellStyle name="Output 2 6 3 2 3" xfId="33167" xr:uid="{0A9EEC15-E097-4A58-B270-EAB7E3D8CC90}"/>
    <cellStyle name="Output 2 6 3 2 3 2" xfId="29014" xr:uid="{F14F674F-1F49-4679-8D63-9C7675D42CBF}"/>
    <cellStyle name="Output 2 6 3 2 3 3" xfId="24870" xr:uid="{C853823B-E0CF-48EB-8799-96C4E26EC3BD}"/>
    <cellStyle name="Output 2 6 3 2 4" xfId="33874" xr:uid="{45E9E332-3625-4894-95D8-4DD360CD589E}"/>
    <cellStyle name="Output 2 6 3 2 4 2" xfId="36036" xr:uid="{690EC4D3-4C53-4382-96AB-0FBB5A98C8E7}"/>
    <cellStyle name="Output 2 6 3 2 4 3" xfId="37306" xr:uid="{5C0D5118-9C62-4345-A2BC-B8FF1B06B15A}"/>
    <cellStyle name="Output 2 6 3 2 5" xfId="34481" xr:uid="{93A9316B-2CBE-41BA-87BD-C1EBF4BA7491}"/>
    <cellStyle name="Output 2 6 3 2 5 2" xfId="29401" xr:uid="{1B447705-3619-4AEC-9F77-DE74D38D52DA}"/>
    <cellStyle name="Output 2 6 3 2 5 3" xfId="25256" xr:uid="{7EA2DE6D-E9D0-4C67-A5FB-760E9D94C848}"/>
    <cellStyle name="Output 2 6 3 2 6" xfId="34918" xr:uid="{61E9B7F9-7A4B-462E-A884-C3228DD45956}"/>
    <cellStyle name="Output 2 6 3 2 6 2" xfId="29910" xr:uid="{A7599580-87D0-4A15-8157-0B04BAA5B724}"/>
    <cellStyle name="Output 2 6 3 2 6 3" xfId="25768" xr:uid="{4DB54EC8-0C52-42DC-90E4-45384D4A5459}"/>
    <cellStyle name="Output 2 6 3 2 7" xfId="30476" xr:uid="{1CA52B5E-CCBE-45D0-AA9F-101B8A535CE7}"/>
    <cellStyle name="Output 2 6 3 2 8" xfId="26328" xr:uid="{13F4A335-F123-4EB3-9C1D-8F25FE3991A8}"/>
    <cellStyle name="Output 2 6 3 2 9" xfId="22188" xr:uid="{6F6196D0-F4AA-4EC8-AFD6-75BC13A80D3F}"/>
    <cellStyle name="Output 2 6 3 3" xfId="32052" xr:uid="{3901BDE9-838E-48AA-903C-DA2635B1AA26}"/>
    <cellStyle name="Output 2 6 3 3 2" xfId="27900" xr:uid="{09AAA796-BF79-4025-A6B8-6BEF2868B98A}"/>
    <cellStyle name="Output 2 6 3 3 3" xfId="23757" xr:uid="{8136F4EF-B659-4AAF-B815-98F34700C5D4}"/>
    <cellStyle name="Output 2 6 3 4" xfId="32832" xr:uid="{9D0B709E-1116-4E7C-9244-96C913CBF522}"/>
    <cellStyle name="Output 2 6 3 4 2" xfId="28679" xr:uid="{322818EE-B698-4E76-8165-8631A977C413}"/>
    <cellStyle name="Output 2 6 3 4 3" xfId="24536" xr:uid="{C57BFB4D-C744-4355-94ED-29C418062612}"/>
    <cellStyle name="Output 2 6 3 5" xfId="33560" xr:uid="{7B70267E-84E1-4593-A8FD-292D29D33476}"/>
    <cellStyle name="Output 2 6 3 5 2" xfId="35288" xr:uid="{2B77B56D-5BDA-41E8-A5FB-D7FA1A6E8344}"/>
    <cellStyle name="Output 2 6 3 5 3" xfId="36989" xr:uid="{095695C9-8896-446E-8876-405145C8C57D}"/>
    <cellStyle name="Output 2 6 3 6" xfId="32115" xr:uid="{E079A6A7-9724-481F-BDFF-4A10C0793BD4}"/>
    <cellStyle name="Output 2 6 3 6 2" xfId="27963" xr:uid="{8574AFEC-1798-4EC8-BCCE-054371FC135E}"/>
    <cellStyle name="Output 2 6 3 6 3" xfId="23820" xr:uid="{F8A82443-8D22-466A-9354-928F42EC02D3}"/>
    <cellStyle name="Output 2 6 3 7" xfId="34244" xr:uid="{C9393072-B7BA-4EFA-9E96-14AC9D3F72F9}"/>
    <cellStyle name="Output 2 6 3 7 2" xfId="35549" xr:uid="{3BC05BC1-560C-4705-B7BE-A339788E849B}"/>
    <cellStyle name="Output 2 6 3 7 3" xfId="36549" xr:uid="{2C27A1B3-8CD1-4883-8650-A8D794E0414E}"/>
    <cellStyle name="Output 2 6 3 8" xfId="30006" xr:uid="{2AE91B70-8965-420F-9D2B-15B39B9F1403}"/>
    <cellStyle name="Output 2 6 3 9" xfId="25859" xr:uid="{3E8A6E0B-A272-4016-84DF-6B1B4788A1BD}"/>
    <cellStyle name="Output 2 6 4" xfId="20590" xr:uid="{00000000-0005-0000-0000-0000C2510000}"/>
    <cellStyle name="Output 2 6 4 10" xfId="21965" xr:uid="{578BB16C-2F0A-4DB0-928F-B759A87F351E}"/>
    <cellStyle name="Output 2 6 4 2" xfId="21074" xr:uid="{00000000-0005-0000-0000-0000C3510000}"/>
    <cellStyle name="Output 2 6 4 2 2" xfId="32436" xr:uid="{4298A370-2D3B-40BD-83E3-C1B1B7044005}"/>
    <cellStyle name="Output 2 6 4 2 2 2" xfId="28284" xr:uid="{71042DE4-CD3B-4D0D-BB0D-549E0EBD90D7}"/>
    <cellStyle name="Output 2 6 4 2 2 3" xfId="24141" xr:uid="{DF470F89-F8E6-4A4D-91CB-279740671ADD}"/>
    <cellStyle name="Output 2 6 4 2 3" xfId="33166" xr:uid="{65873FFF-01EF-4789-B468-935E9DE1A85F}"/>
    <cellStyle name="Output 2 6 4 2 3 2" xfId="29013" xr:uid="{2AE50F6E-ABC6-4544-81E5-AFD107648110}"/>
    <cellStyle name="Output 2 6 4 2 3 3" xfId="24869" xr:uid="{E803DDC4-4545-4462-84C8-70ADF8FB1DEC}"/>
    <cellStyle name="Output 2 6 4 2 4" xfId="33873" xr:uid="{13D26FB2-A760-4099-A872-807560248C01}"/>
    <cellStyle name="Output 2 6 4 2 4 2" xfId="36134" xr:uid="{464D5AF0-3F79-4C8D-99FE-A303F1F86A75}"/>
    <cellStyle name="Output 2 6 4 2 4 3" xfId="36663" xr:uid="{3170FC8F-C968-4EB5-8919-8073D4C5B0DB}"/>
    <cellStyle name="Output 2 6 4 2 5" xfId="34480" xr:uid="{D00544C3-6ACA-4BB0-9810-E9CF3803F9C9}"/>
    <cellStyle name="Output 2 6 4 2 5 2" xfId="29400" xr:uid="{47EA7367-C069-4A66-BD24-28114E89D06A}"/>
    <cellStyle name="Output 2 6 4 2 5 3" xfId="36445" xr:uid="{7949E5D6-BC15-4B02-9D45-FDADE006DC78}"/>
    <cellStyle name="Output 2 6 4 2 6" xfId="34917" xr:uid="{626C620B-56E6-4706-AC14-E72F22A17D08}"/>
    <cellStyle name="Output 2 6 4 2 6 2" xfId="29908" xr:uid="{0297E600-A3A4-4A96-A599-06ED59410463}"/>
    <cellStyle name="Output 2 6 4 2 6 3" xfId="25765" xr:uid="{004C8DDC-9F76-4F78-8880-3CBC544ED180}"/>
    <cellStyle name="Output 2 6 4 2 7" xfId="30475" xr:uid="{204C5C3D-AD0D-4046-82E6-2DEB4CEC7B91}"/>
    <cellStyle name="Output 2 6 4 2 8" xfId="26327" xr:uid="{4555F0A3-44AA-4197-BABF-FAED241DC6BB}"/>
    <cellStyle name="Output 2 6 4 2 9" xfId="22187" xr:uid="{DBB95202-92E5-4AED-A20E-72D79C699395}"/>
    <cellStyle name="Output 2 6 4 3" xfId="32053" xr:uid="{22AF056A-8EA6-4301-A6DC-67FD31A77138}"/>
    <cellStyle name="Output 2 6 4 3 2" xfId="27901" xr:uid="{8CD3CF1F-9C50-4F3C-83F2-523EF338DF50}"/>
    <cellStyle name="Output 2 6 4 3 3" xfId="23758" xr:uid="{3ECEEB44-D652-444D-8CF0-EB8C7F9B1BCF}"/>
    <cellStyle name="Output 2 6 4 4" xfId="32833" xr:uid="{78CD6E93-6D8C-4618-B57F-8A6D3CC209A6}"/>
    <cellStyle name="Output 2 6 4 4 2" xfId="28680" xr:uid="{79B3F3C8-0E5F-45F6-AD24-556543830109}"/>
    <cellStyle name="Output 2 6 4 4 3" xfId="24537" xr:uid="{A1B214EF-7B91-4DBF-9B78-ED3A31310974}"/>
    <cellStyle name="Output 2 6 4 5" xfId="33561" xr:uid="{ABE3F7BD-6019-4450-B149-3153153EA740}"/>
    <cellStyle name="Output 2 6 4 5 2" xfId="35704" xr:uid="{5691D6F3-ED7A-46C3-B450-7AFFE08767ED}"/>
    <cellStyle name="Output 2 6 4 5 3" xfId="36891" xr:uid="{04C1C950-87E9-47FD-A7B4-57EB9F0BFB28}"/>
    <cellStyle name="Output 2 6 4 6" xfId="32116" xr:uid="{FA01B73B-E969-406E-A72D-8DF2A40320C1}"/>
    <cellStyle name="Output 2 6 4 6 2" xfId="27964" xr:uid="{44672FAE-7FEB-46C5-B111-8DC3726DA47D}"/>
    <cellStyle name="Output 2 6 4 6 3" xfId="23821" xr:uid="{194A3F6D-AA0B-4698-BD1C-ACDFF28CC088}"/>
    <cellStyle name="Output 2 6 4 7" xfId="34245" xr:uid="{120F770C-0C9C-4E9C-A0A7-5A9B15E2AF26}"/>
    <cellStyle name="Output 2 6 4 7 2" xfId="36255" xr:uid="{4E79A558-F858-40B1-94EF-EFCFA362284B}"/>
    <cellStyle name="Output 2 6 4 7 3" xfId="36760" xr:uid="{9AECFBE6-06A2-4652-BC5F-A3550A8CD55D}"/>
    <cellStyle name="Output 2 6 4 8" xfId="30007" xr:uid="{9D6EA617-EE5F-4DEA-8AB1-B78DF72798F7}"/>
    <cellStyle name="Output 2 6 4 9" xfId="25860" xr:uid="{F8DEE5A9-72DC-44D7-8438-1196CD4F6C62}"/>
    <cellStyle name="Output 2 6 5" xfId="20591" xr:uid="{00000000-0005-0000-0000-0000C4510000}"/>
    <cellStyle name="Output 2 6 5 10" xfId="21966" xr:uid="{41B4CF64-8B67-4C1D-AFFB-4362354F9C87}"/>
    <cellStyle name="Output 2 6 5 2" xfId="21073" xr:uid="{00000000-0005-0000-0000-0000C5510000}"/>
    <cellStyle name="Output 2 6 5 2 2" xfId="32435" xr:uid="{78C92EC4-7B1B-4DB5-803B-BC4FBBDA03A6}"/>
    <cellStyle name="Output 2 6 5 2 2 2" xfId="28283" xr:uid="{5022600B-CB0F-471E-93D8-9D9EB33DDD4F}"/>
    <cellStyle name="Output 2 6 5 2 2 3" xfId="24140" xr:uid="{3290BCDA-2CE0-41A0-82FD-CCEF35C1D2FB}"/>
    <cellStyle name="Output 2 6 5 2 3" xfId="33165" xr:uid="{DA898084-0A77-4447-B0B2-3A35A24547E4}"/>
    <cellStyle name="Output 2 6 5 2 3 2" xfId="29012" xr:uid="{0F466B7B-89DA-4C7E-B80B-89D36906309F}"/>
    <cellStyle name="Output 2 6 5 2 3 3" xfId="24868" xr:uid="{928653C5-10BF-4F25-8BA8-5B3A2720669A}"/>
    <cellStyle name="Output 2 6 5 2 4" xfId="33872" xr:uid="{1253FC3A-D415-49AD-B8DB-484271EC8D73}"/>
    <cellStyle name="Output 2 6 5 2 4 2" xfId="36225" xr:uid="{F9BC1F21-3350-4DC6-9FD0-ADDFE6926039}"/>
    <cellStyle name="Output 2 6 5 2 4 3" xfId="36730" xr:uid="{3CF7F609-9176-4505-9608-72ED0FDED869}"/>
    <cellStyle name="Output 2 6 5 2 5" xfId="34479" xr:uid="{1CE3CD6E-D3AE-4608-891B-ECED8F633721}"/>
    <cellStyle name="Output 2 6 5 2 5 2" xfId="29399" xr:uid="{66940595-2640-44BE-9B68-3F90DD0BEA69}"/>
    <cellStyle name="Output 2 6 5 2 5 3" xfId="36964" xr:uid="{E4FBEAB3-307D-4317-8115-C727BCB0DF82}"/>
    <cellStyle name="Output 2 6 5 2 6" xfId="34916" xr:uid="{66FD7CFA-FCE7-4663-948D-95EB521E714F}"/>
    <cellStyle name="Output 2 6 5 2 6 2" xfId="29901" xr:uid="{3BD82E0D-8D72-4EC3-A033-1327BBDA2D0E}"/>
    <cellStyle name="Output 2 6 5 2 6 3" xfId="25763" xr:uid="{356466CB-4CDE-444C-8463-722735CB3896}"/>
    <cellStyle name="Output 2 6 5 2 7" xfId="30474" xr:uid="{55F78CD4-6BCE-4D17-B85D-D75BA865AC36}"/>
    <cellStyle name="Output 2 6 5 2 8" xfId="26326" xr:uid="{5319CF65-1994-4B11-B059-832DD21C49E2}"/>
    <cellStyle name="Output 2 6 5 2 9" xfId="22186" xr:uid="{8C27549D-A3AF-42D3-976C-30624B2B38CA}"/>
    <cellStyle name="Output 2 6 5 3" xfId="32054" xr:uid="{4365BA4D-82CD-4161-AB74-4C67F7AE33A6}"/>
    <cellStyle name="Output 2 6 5 3 2" xfId="27902" xr:uid="{CB164CCA-6F1D-4BD1-96D9-4DC5634F9F16}"/>
    <cellStyle name="Output 2 6 5 3 3" xfId="23759" xr:uid="{0194954E-1E18-48ED-A4A2-A92D391DA7A0}"/>
    <cellStyle name="Output 2 6 5 4" xfId="32834" xr:uid="{67AB710E-3350-41B8-B21A-898E5C5B9F06}"/>
    <cellStyle name="Output 2 6 5 4 2" xfId="28681" xr:uid="{9CD2E188-81E5-4C84-A57A-75540E461242}"/>
    <cellStyle name="Output 2 6 5 4 3" xfId="24538" xr:uid="{FC35147D-1E29-4BEC-A3F9-48DDA21DDDF6}"/>
    <cellStyle name="Output 2 6 5 5" xfId="33562" xr:uid="{70CB4172-A821-4208-9033-F912FB2FC847}"/>
    <cellStyle name="Output 2 6 5 5 2" xfId="35437" xr:uid="{9F07B780-2A0C-4A61-B467-34811A200859}"/>
    <cellStyle name="Output 2 6 5 5 3" xfId="36372" xr:uid="{B35E8729-2953-4BC5-82B0-724DC097F218}"/>
    <cellStyle name="Output 2 6 5 6" xfId="32117" xr:uid="{1787D12F-0EE7-450D-B00B-ECA2C4E1FB29}"/>
    <cellStyle name="Output 2 6 5 6 2" xfId="27965" xr:uid="{AFF19BA6-A50E-4CA8-9A92-320108C6062A}"/>
    <cellStyle name="Output 2 6 5 6 3" xfId="23822" xr:uid="{F4580045-886B-47E8-BB09-91D6E58A0BBF}"/>
    <cellStyle name="Output 2 6 5 7" xfId="34246" xr:uid="{BAC0CCA4-87FC-4245-B92F-5AE9C9E618BC}"/>
    <cellStyle name="Output 2 6 5 7 2" xfId="36164" xr:uid="{6C65F457-A80A-4891-BB37-9A808C2487C7}"/>
    <cellStyle name="Output 2 6 5 7 3" xfId="36633" xr:uid="{E15BC363-57A5-4239-95E8-F59D3F7122A1}"/>
    <cellStyle name="Output 2 6 5 8" xfId="30008" xr:uid="{ED2D9118-C3A4-4731-B9FE-80D7F3FE2E16}"/>
    <cellStyle name="Output 2 6 5 9" xfId="25861" xr:uid="{65E8C221-F9EE-47F4-90CE-5EC8E21755CC}"/>
    <cellStyle name="Output 2 7" xfId="20592" xr:uid="{00000000-0005-0000-0000-0000C6510000}"/>
    <cellStyle name="Output 2 7 2" xfId="20593" xr:uid="{00000000-0005-0000-0000-0000C7510000}"/>
    <cellStyle name="Output 2 7 2 10" xfId="21967" xr:uid="{E3A9232C-034D-4D02-A1E3-51D45FA3C0D4}"/>
    <cellStyle name="Output 2 7 2 2" xfId="21072" xr:uid="{00000000-0005-0000-0000-0000C8510000}"/>
    <cellStyle name="Output 2 7 2 2 2" xfId="32434" xr:uid="{0F233A36-6BC1-4048-B7BC-CFB87B8C92DE}"/>
    <cellStyle name="Output 2 7 2 2 2 2" xfId="28282" xr:uid="{5B07070C-57AE-4AD6-96CF-6DAFADBB9282}"/>
    <cellStyle name="Output 2 7 2 2 2 3" xfId="24139" xr:uid="{924FF99C-D7FD-4A3C-936B-03B7DC16AA27}"/>
    <cellStyle name="Output 2 7 2 2 3" xfId="33164" xr:uid="{B278E250-387C-48BB-AF1B-DAE0D66C2F53}"/>
    <cellStyle name="Output 2 7 2 2 3 2" xfId="29011" xr:uid="{58A18C36-420F-4F27-9E5B-A27E507D6791}"/>
    <cellStyle name="Output 2 7 2 2 3 3" xfId="24867" xr:uid="{580C590B-05C5-4A1A-AF4D-E74517664516}"/>
    <cellStyle name="Output 2 7 2 2 4" xfId="33871" xr:uid="{446A28E5-52EC-4387-99AB-1113DEF71052}"/>
    <cellStyle name="Output 2 7 2 2 4 2" xfId="35579" xr:uid="{A86E7AF0-9358-4AFC-9409-300FA347EDE1}"/>
    <cellStyle name="Output 2 7 2 2 4 3" xfId="36579" xr:uid="{40F20BB5-691F-46FD-A0FE-1D5D758552E1}"/>
    <cellStyle name="Output 2 7 2 2 5" xfId="34478" xr:uid="{0E40B4E7-4372-4FA5-883E-8E47547F435C}"/>
    <cellStyle name="Output 2 7 2 2 5 2" xfId="35361" xr:uid="{50BE13F4-F879-4BC0-AE2F-ACCADFD0BD67}"/>
    <cellStyle name="Output 2 7 2 2 5 3" xfId="37062" xr:uid="{7D82AE59-379B-419C-9A3F-2A66A02CC025}"/>
    <cellStyle name="Output 2 7 2 2 6" xfId="34915" xr:uid="{742030C4-D9E9-4C90-A60D-C0A717CDF44A}"/>
    <cellStyle name="Output 2 7 2 2 6 2" xfId="29896" xr:uid="{63DE4123-ED86-4490-BE39-8A5F40E9CB23}"/>
    <cellStyle name="Output 2 7 2 2 6 3" xfId="25761" xr:uid="{662E3690-B033-4B17-B046-DC4FEC76708F}"/>
    <cellStyle name="Output 2 7 2 2 7" xfId="30473" xr:uid="{82F0A2B5-462D-46DD-82F0-A373E41C29B1}"/>
    <cellStyle name="Output 2 7 2 2 8" xfId="26325" xr:uid="{510CE90F-1DEC-41AA-AD61-8054AFB64219}"/>
    <cellStyle name="Output 2 7 2 2 9" xfId="22185" xr:uid="{47364939-6A43-470F-86A9-276665C8072A}"/>
    <cellStyle name="Output 2 7 2 3" xfId="32056" xr:uid="{61C910C3-60A2-4256-AD8D-242B37EA0C4F}"/>
    <cellStyle name="Output 2 7 2 3 2" xfId="27904" xr:uid="{1D0520F4-F234-441C-9C9D-7609FF859E8E}"/>
    <cellStyle name="Output 2 7 2 3 3" xfId="23761" xr:uid="{BC832A59-310C-474C-9ECC-1283B416090D}"/>
    <cellStyle name="Output 2 7 2 4" xfId="32835" xr:uid="{15C0317C-6F4D-4DE3-97BF-F7F3F6FFECA4}"/>
    <cellStyle name="Output 2 7 2 4 2" xfId="28682" xr:uid="{A84DFBA3-A267-400B-8F90-78E1BD471078}"/>
    <cellStyle name="Output 2 7 2 4 3" xfId="24539" xr:uid="{DE4FB97C-70E2-4C66-9478-89D9C371D604}"/>
    <cellStyle name="Output 2 7 2 5" xfId="33563" xr:uid="{597AD5CA-C108-4E30-B7B7-46CD6F0E3370}"/>
    <cellStyle name="Output 2 7 2 5 2" xfId="35521" xr:uid="{D59CC185-928E-4A60-AAA5-1078D798BB2D}"/>
    <cellStyle name="Output 2 7 2 5 3" xfId="36788" xr:uid="{6FE4634B-98EC-48E3-814D-1EAB44F5B058}"/>
    <cellStyle name="Output 2 7 2 6" xfId="32118" xr:uid="{56DE4693-C55C-4CAC-93CD-CD86C384EA05}"/>
    <cellStyle name="Output 2 7 2 6 2" xfId="27966" xr:uid="{0D300E12-4F89-4AD7-869C-97313941A3C1}"/>
    <cellStyle name="Output 2 7 2 6 3" xfId="23823" xr:uid="{2EC85996-264F-4919-AAF4-7F7E77F6E21A}"/>
    <cellStyle name="Output 2 7 2 7" xfId="34247" xr:uid="{65349515-8284-4AFE-A599-740CE3A4E73D}"/>
    <cellStyle name="Output 2 7 2 7 2" xfId="36066" xr:uid="{CC13C647-459C-40FC-AF6E-6756634B2959}"/>
    <cellStyle name="Output 2 7 2 7 3" xfId="37336" xr:uid="{CBBB7CF7-C468-4B20-94A9-EF1D3D728D69}"/>
    <cellStyle name="Output 2 7 2 8" xfId="30010" xr:uid="{75E565F6-63FE-4E9C-8874-10FEFE015248}"/>
    <cellStyle name="Output 2 7 2 9" xfId="25863" xr:uid="{0F51DD1F-02FD-4574-88A4-89EDD376F997}"/>
    <cellStyle name="Output 2 7 3" xfId="20594" xr:uid="{00000000-0005-0000-0000-0000C9510000}"/>
    <cellStyle name="Output 2 7 3 10" xfId="21968" xr:uid="{CBB7AAB2-C227-493C-B091-A9B640F178BD}"/>
    <cellStyle name="Output 2 7 3 2" xfId="21071" xr:uid="{00000000-0005-0000-0000-0000CA510000}"/>
    <cellStyle name="Output 2 7 3 2 2" xfId="32433" xr:uid="{01743508-A463-421B-BEE9-2B98F5A50D26}"/>
    <cellStyle name="Output 2 7 3 2 2 2" xfId="28281" xr:uid="{4B93FCCA-8ABF-4275-AF53-467400E631A5}"/>
    <cellStyle name="Output 2 7 3 2 2 3" xfId="24138" xr:uid="{D1C44966-40B0-487B-9B29-A03952843D77}"/>
    <cellStyle name="Output 2 7 3 2 3" xfId="33163" xr:uid="{3E1B12EE-0BE5-41E4-93AE-0D544B16D680}"/>
    <cellStyle name="Output 2 7 3 2 3 2" xfId="29010" xr:uid="{124E7F6C-098D-43B1-8F9D-F7845600FF8A}"/>
    <cellStyle name="Output 2 7 3 2 3 3" xfId="24866" xr:uid="{31A7730F-C824-4AD7-B8C4-1753518BC1BC}"/>
    <cellStyle name="Output 2 7 3 2 4" xfId="33870" xr:uid="{3F57E6B1-A114-48AA-8B35-2D2A2CA78F15}"/>
    <cellStyle name="Output 2 7 3 2 4 2" xfId="35646" xr:uid="{FA1B4D06-53C8-46C5-B14C-BACE9BCA5D63}"/>
    <cellStyle name="Output 2 7 3 2 4 3" xfId="36495" xr:uid="{7CE6A11E-E0BA-42FA-AFC8-BCDD89643B38}"/>
    <cellStyle name="Output 2 7 3 2 5" xfId="34477" xr:uid="{3CA1A6C9-1CC6-45B9-8539-FCE49074F3BE}"/>
    <cellStyle name="Output 2 7 3 2 5 2" xfId="35880" xr:uid="{C3C625FD-8B43-40F7-A88C-F0E89528EEAF}"/>
    <cellStyle name="Output 2 7 3 2 5 3" xfId="37165" xr:uid="{6AB6D805-3B8D-4DFD-BFD9-1E41C48055F4}"/>
    <cellStyle name="Output 2 7 3 2 6" xfId="34914" xr:uid="{02768DAC-CB87-44C0-B6F4-57DBF1780111}"/>
    <cellStyle name="Output 2 7 3 2 6 2" xfId="29894" xr:uid="{5C0BD521-F105-41A2-A8AA-7A4F22F440D1}"/>
    <cellStyle name="Output 2 7 3 2 6 3" xfId="25754" xr:uid="{074AA12C-8B90-48E1-ABB6-5615490BC2E8}"/>
    <cellStyle name="Output 2 7 3 2 7" xfId="30472" xr:uid="{10E59B8A-DB31-4247-B52D-46A23FD16219}"/>
    <cellStyle name="Output 2 7 3 2 8" xfId="26324" xr:uid="{99727D43-9913-4A09-AEBE-3913C3155410}"/>
    <cellStyle name="Output 2 7 3 2 9" xfId="22184" xr:uid="{81E5CFD5-4855-4B79-B99C-3180F1AC9C47}"/>
    <cellStyle name="Output 2 7 3 3" xfId="32057" xr:uid="{BE26F97C-FBE9-4DAB-99B3-A335E4940E8A}"/>
    <cellStyle name="Output 2 7 3 3 2" xfId="27905" xr:uid="{7F4F2EC3-B10C-4DF9-8039-672CAE9982C0}"/>
    <cellStyle name="Output 2 7 3 3 3" xfId="23762" xr:uid="{9EE1472E-B06A-4C02-856F-D5475C0EC9B2}"/>
    <cellStyle name="Output 2 7 3 4" xfId="32836" xr:uid="{8AE482D9-5246-4624-B4AC-ECC6D5D0AC23}"/>
    <cellStyle name="Output 2 7 3 4 2" xfId="28683" xr:uid="{0BCD4272-7AF5-466F-8C9C-0095D1CD9E6B}"/>
    <cellStyle name="Output 2 7 3 4 3" xfId="24540" xr:uid="{60F453C9-2C37-4A80-952D-ABC4032ED06E}"/>
    <cellStyle name="Output 2 7 3 5" xfId="33564" xr:uid="{457F2243-BAE3-4D26-B5E4-CCC25963FAE5}"/>
    <cellStyle name="Output 2 7 3 5 2" xfId="35620" xr:uid="{556042CE-52E9-4888-B039-1DB66AC18487}"/>
    <cellStyle name="Output 2 7 3 5 3" xfId="36521" xr:uid="{F914514E-7E66-4478-A40C-73AE2C005958}"/>
    <cellStyle name="Output 2 7 3 6" xfId="32119" xr:uid="{5B65CC4E-5E0B-447C-958E-D10D7DFB8579}"/>
    <cellStyle name="Output 2 7 3 6 2" xfId="27967" xr:uid="{071292B3-8661-4BF0-9EED-1C95142F1ACD}"/>
    <cellStyle name="Output 2 7 3 6 3" xfId="23824" xr:uid="{62D2534E-300D-41FA-929C-9CB16ECDFF8E}"/>
    <cellStyle name="Output 2 7 3 7" xfId="34248" xr:uid="{D656671D-BFC6-4461-AA86-7398A69B657F}"/>
    <cellStyle name="Output 2 7 3 7 2" xfId="35960" xr:uid="{C830984F-2D36-46E9-B965-955196C74756}"/>
    <cellStyle name="Output 2 7 3 7 3" xfId="37244" xr:uid="{3D813AAA-85D2-4908-AC91-D6C7C96F6FDA}"/>
    <cellStyle name="Output 2 7 3 8" xfId="30011" xr:uid="{EE588F34-F2B0-4EC9-A26F-3FE62B3409FF}"/>
    <cellStyle name="Output 2 7 3 9" xfId="25864" xr:uid="{6E20C968-C229-47FA-8D01-3A9832FC2081}"/>
    <cellStyle name="Output 2 7 4" xfId="20595" xr:uid="{00000000-0005-0000-0000-0000CB510000}"/>
    <cellStyle name="Output 2 7 4 10" xfId="21969" xr:uid="{8467ECF0-C519-49B9-A088-E2494C9D4092}"/>
    <cellStyle name="Output 2 7 4 2" xfId="21070" xr:uid="{00000000-0005-0000-0000-0000CC510000}"/>
    <cellStyle name="Output 2 7 4 2 2" xfId="32432" xr:uid="{53C75AF1-2D78-4E7D-9723-2E61E1663DC8}"/>
    <cellStyle name="Output 2 7 4 2 2 2" xfId="28280" xr:uid="{52039B9A-A1A9-4DB8-A36F-12860D9ECF60}"/>
    <cellStyle name="Output 2 7 4 2 2 3" xfId="24137" xr:uid="{E3523BBC-3AE1-4480-A749-A6930654784E}"/>
    <cellStyle name="Output 2 7 4 2 3" xfId="33162" xr:uid="{EFF75DF7-DD2A-4C75-A0CB-8BEB414EE1FC}"/>
    <cellStyle name="Output 2 7 4 2 3 2" xfId="29009" xr:uid="{9A61A611-0A4A-44F5-AC7C-2DA3FD361356}"/>
    <cellStyle name="Output 2 7 4 2 3 3" xfId="24865" xr:uid="{DB81FFF2-CB40-437E-A680-FE1E213BC96F}"/>
    <cellStyle name="Output 2 7 4 2 4" xfId="33869" xr:uid="{3A340A74-3A46-4053-B15F-AA4A550753D8}"/>
    <cellStyle name="Output 2 7 4 2 4 2" xfId="35495" xr:uid="{74128A61-E606-4EDE-B564-3C7C80F223D0}"/>
    <cellStyle name="Output 2 7 4 2 4 3" xfId="36814" xr:uid="{26D9833A-342B-45B2-A31E-DE8E2F94611E}"/>
    <cellStyle name="Output 2 7 4 2 5" xfId="34476" xr:uid="{1EA64131-0E70-4422-8FCD-0D264A5B6945}"/>
    <cellStyle name="Output 2 7 4 2 5 2" xfId="35979" xr:uid="{F26F682E-A8E4-4B2F-B016-378CC61E2BC4}"/>
    <cellStyle name="Output 2 7 4 2 5 3" xfId="37263" xr:uid="{675E3DB2-B3CB-472C-A1F7-32CE0963CA3C}"/>
    <cellStyle name="Output 2 7 4 2 6" xfId="34913" xr:uid="{70E129B2-5F8C-4966-817B-FAB291B11098}"/>
    <cellStyle name="Output 2 7 4 2 6 2" xfId="29893" xr:uid="{F530D542-517C-443E-A980-8542F7D1B1EE}"/>
    <cellStyle name="Output 2 7 4 2 6 3" xfId="25749" xr:uid="{DB8778F0-D55A-4828-8D7C-F0CCDDC84608}"/>
    <cellStyle name="Output 2 7 4 2 7" xfId="30471" xr:uid="{6366527E-9432-4E2F-B824-6878DC1C4145}"/>
    <cellStyle name="Output 2 7 4 2 8" xfId="26323" xr:uid="{26238638-C811-4EF4-A764-BF6A920AA0B8}"/>
    <cellStyle name="Output 2 7 4 2 9" xfId="22183" xr:uid="{A0E52D49-ACED-431A-9390-711CE5AA8172}"/>
    <cellStyle name="Output 2 7 4 3" xfId="32058" xr:uid="{A08465AB-6A01-45EC-820A-92AB03A9EB98}"/>
    <cellStyle name="Output 2 7 4 3 2" xfId="27906" xr:uid="{5803F046-2F4B-4B88-8117-9F9ED81CB539}"/>
    <cellStyle name="Output 2 7 4 3 3" xfId="23763" xr:uid="{94E23C58-76F4-49B2-9FF0-B8FE87306725}"/>
    <cellStyle name="Output 2 7 4 4" xfId="32837" xr:uid="{E2598F58-5F93-4DF8-BB89-97F2F7D004D0}"/>
    <cellStyle name="Output 2 7 4 4 2" xfId="28684" xr:uid="{72B5CC04-BD51-4E7B-B1C1-CA7CE40D4137}"/>
    <cellStyle name="Output 2 7 4 4 3" xfId="24541" xr:uid="{C1C5C6A6-5043-479B-9FE2-C87097A31F23}"/>
    <cellStyle name="Output 2 7 4 5" xfId="33565" xr:uid="{C0013DD3-4C29-4D99-B23F-204569E86919}"/>
    <cellStyle name="Output 2 7 4 5 2" xfId="35605" xr:uid="{9D3F24D8-0A55-49BA-9ADA-D76ED8E2A7AC}"/>
    <cellStyle name="Output 2 7 4 5 3" xfId="36605" xr:uid="{4EA2B0F9-A08E-4F20-B158-E14AE6F72FF2}"/>
    <cellStyle name="Output 2 7 4 6" xfId="32120" xr:uid="{22411CF7-D235-4B7E-BCD2-6304180C026E}"/>
    <cellStyle name="Output 2 7 4 6 2" xfId="27968" xr:uid="{247978B9-CDFB-4AD5-95CA-439CCB768FAE}"/>
    <cellStyle name="Output 2 7 4 6 3" xfId="23825" xr:uid="{C27EAD54-B646-40A1-A04C-A2693D96D5DE}"/>
    <cellStyle name="Output 2 7 4 7" xfId="34249" xr:uid="{8B6DA74D-3094-4B51-BADF-10D9AE0408B5}"/>
    <cellStyle name="Output 2 7 4 7 2" xfId="35861" xr:uid="{EE83759F-805F-4C4D-972A-433A3F01D277}"/>
    <cellStyle name="Output 2 7 4 7 3" xfId="37146" xr:uid="{92662057-DFE5-4503-97B0-F0BA5E00FBAC}"/>
    <cellStyle name="Output 2 7 4 8" xfId="30012" xr:uid="{FA3775AC-3A02-485C-BA53-82D5F85DAE73}"/>
    <cellStyle name="Output 2 7 4 9" xfId="25865" xr:uid="{83ADDECB-D0BA-4B08-B240-3F7BBB5DD705}"/>
    <cellStyle name="Output 2 7 5" xfId="20596" xr:uid="{00000000-0005-0000-0000-0000CD510000}"/>
    <cellStyle name="Output 2 7 5 10" xfId="21970" xr:uid="{16B9C4A0-E2D2-4D4E-971A-80EB81CE16F2}"/>
    <cellStyle name="Output 2 7 5 2" xfId="21069" xr:uid="{00000000-0005-0000-0000-0000CE510000}"/>
    <cellStyle name="Output 2 7 5 2 2" xfId="32431" xr:uid="{9D745D88-DA59-44C9-97D2-7DA974BD16A5}"/>
    <cellStyle name="Output 2 7 5 2 2 2" xfId="28279" xr:uid="{1A66CDC5-32C5-4EDE-B366-07043F4AF4D0}"/>
    <cellStyle name="Output 2 7 5 2 2 3" xfId="24136" xr:uid="{628E4F03-8852-45E5-911A-CB663769FC82}"/>
    <cellStyle name="Output 2 7 5 2 3" xfId="33161" xr:uid="{DCE5155A-E490-4E67-923E-5CAD697D29CA}"/>
    <cellStyle name="Output 2 7 5 2 3 2" xfId="29008" xr:uid="{2AAAD946-5AA7-4496-A842-6F9162123C10}"/>
    <cellStyle name="Output 2 7 5 2 3 3" xfId="24864" xr:uid="{E68C8335-ECA7-40D5-88A4-1702246A75F3}"/>
    <cellStyle name="Output 2 7 5 2 4" xfId="33868" xr:uid="{430BBF16-DC27-4EEF-94A7-F2B58DFC713B}"/>
    <cellStyle name="Output 2 7 5 2 4 2" xfId="35411" xr:uid="{00560F8E-667F-42AE-8710-EBE93E6C5F25}"/>
    <cellStyle name="Output 2 7 5 2 4 3" xfId="25204" xr:uid="{2CF4133A-8D5B-4538-AF87-9F591C772A07}"/>
    <cellStyle name="Output 2 7 5 2 5" xfId="34475" xr:uid="{F130BE97-8882-4D4F-93C4-2BC4E886FECF}"/>
    <cellStyle name="Output 2 7 5 2 5 2" xfId="36085" xr:uid="{D2732199-5E54-44F3-B213-341881E431D4}"/>
    <cellStyle name="Output 2 7 5 2 5 3" xfId="37355" xr:uid="{776A89E3-06EC-44CB-9712-B7BA7AD3D8F5}"/>
    <cellStyle name="Output 2 7 5 2 6" xfId="34912" xr:uid="{46F7766B-11C4-4681-845A-C04B3E26A803}"/>
    <cellStyle name="Output 2 7 5 2 6 2" xfId="29891" xr:uid="{8DE3F523-E7FB-47AE-A9FC-858D8C86FD53}"/>
    <cellStyle name="Output 2 7 5 2 6 3" xfId="25747" xr:uid="{26D61116-E5B1-4CAF-926B-B669E2544878}"/>
    <cellStyle name="Output 2 7 5 2 7" xfId="30470" xr:uid="{7DC6ABB4-27C5-4ECA-B5DA-1D8A42DF98FC}"/>
    <cellStyle name="Output 2 7 5 2 8" xfId="26322" xr:uid="{CA647991-F60B-456E-A74F-8E001CBE0A00}"/>
    <cellStyle name="Output 2 7 5 2 9" xfId="22182" xr:uid="{1B5B8250-3E84-44AA-8CC7-6C3D0669BE93}"/>
    <cellStyle name="Output 2 7 5 3" xfId="32059" xr:uid="{70BD23F3-69BE-48DC-9366-FD3025DAD2E6}"/>
    <cellStyle name="Output 2 7 5 3 2" xfId="27907" xr:uid="{D423B4EE-3698-4582-897A-0FC4AB2B75A0}"/>
    <cellStyle name="Output 2 7 5 3 3" xfId="23764" xr:uid="{8352475D-2666-4165-9342-A62045A6DABF}"/>
    <cellStyle name="Output 2 7 5 4" xfId="32838" xr:uid="{608A76E8-3939-479E-A104-5670E67C3B5A}"/>
    <cellStyle name="Output 2 7 5 4 2" xfId="28685" xr:uid="{6AF1FA50-95A4-459B-94CE-27998F4D83C2}"/>
    <cellStyle name="Output 2 7 5 4 3" xfId="24542" xr:uid="{9B250A92-5669-4ED7-814F-9C2119E36497}"/>
    <cellStyle name="Output 2 7 5 5" xfId="33566" xr:uid="{E1A5DD70-0234-4DEF-9FF8-5F6A121BDDEC}"/>
    <cellStyle name="Output 2 7 5 5 2" xfId="36199" xr:uid="{6F44D216-D584-4136-8234-B5B4328E9EEE}"/>
    <cellStyle name="Output 2 7 5 5 3" xfId="36704" xr:uid="{5A90EB99-06AC-46B8-9CF5-A8C3A430DF9D}"/>
    <cellStyle name="Output 2 7 5 6" xfId="32121" xr:uid="{62D466B0-EB54-4929-AC62-5958969512CE}"/>
    <cellStyle name="Output 2 7 5 6 2" xfId="27969" xr:uid="{176A8978-4A3A-4B2A-A237-0599350A4DAD}"/>
    <cellStyle name="Output 2 7 5 6 3" xfId="23826" xr:uid="{E4A3EA86-38F4-4C97-98F0-2611D787E90B}"/>
    <cellStyle name="Output 2 7 5 7" xfId="34250" xr:uid="{C17F375B-AF3E-422B-827B-21B4F45F1B3C}"/>
    <cellStyle name="Output 2 7 5 7 2" xfId="35342" xr:uid="{262FFDC5-3D5A-49EA-8662-EA4DD127F0E5}"/>
    <cellStyle name="Output 2 7 5 7 3" xfId="37043" xr:uid="{A362EC17-2D40-4028-ABD5-6FBB69E3A891}"/>
    <cellStyle name="Output 2 7 5 8" xfId="30013" xr:uid="{34094CC2-CD90-4DB7-8476-EF2A9BB382B7}"/>
    <cellStyle name="Output 2 7 5 9" xfId="25866" xr:uid="{64A0C6BF-82BD-423B-A73F-33AF40078368}"/>
    <cellStyle name="Output 2 8" xfId="20597" xr:uid="{00000000-0005-0000-0000-0000CF510000}"/>
    <cellStyle name="Output 2 8 2" xfId="20598" xr:uid="{00000000-0005-0000-0000-0000D0510000}"/>
    <cellStyle name="Output 2 8 2 10" xfId="21971" xr:uid="{0DD4510B-0DA0-448E-A939-44150A70A6B5}"/>
    <cellStyle name="Output 2 8 2 2" xfId="21068" xr:uid="{00000000-0005-0000-0000-0000D1510000}"/>
    <cellStyle name="Output 2 8 2 2 2" xfId="32430" xr:uid="{16894D00-0064-46FF-A926-EA8B58A6E029}"/>
    <cellStyle name="Output 2 8 2 2 2 2" xfId="28278" xr:uid="{31982EA1-4386-46FA-9D8B-1C42A521EBEC}"/>
    <cellStyle name="Output 2 8 2 2 2 3" xfId="24135" xr:uid="{4349EFB9-FA93-4307-AD2C-546B5A9FE85B}"/>
    <cellStyle name="Output 2 8 2 2 3" xfId="33160" xr:uid="{B1B71011-8612-466E-8907-5EAF42DD2210}"/>
    <cellStyle name="Output 2 8 2 2 3 2" xfId="29007" xr:uid="{22C1C47A-2F3D-4829-B997-4D76EB5FF38C}"/>
    <cellStyle name="Output 2 8 2 2 3 3" xfId="24863" xr:uid="{3CE686C4-DAC4-41F7-9656-CDF0A26DE30D}"/>
    <cellStyle name="Output 2 8 2 2 4" xfId="33867" xr:uid="{7C9E554A-A523-4ED7-BD8D-8D5C816F1EDA}"/>
    <cellStyle name="Output 2 8 2 2 4 2" xfId="35730" xr:uid="{019BBE0D-9C0E-4FD0-A526-6DD8B40C00A2}"/>
    <cellStyle name="Output 2 8 2 2 4 3" xfId="25203" xr:uid="{D091F044-7A62-4AC5-BE75-B57B4C91AA9E}"/>
    <cellStyle name="Output 2 8 2 2 5" xfId="34474" xr:uid="{6C279E55-55AC-4FDB-B5AB-223193E35F7F}"/>
    <cellStyle name="Output 2 8 2 2 5 2" xfId="36183" xr:uid="{AA1E3055-7FF6-4D9C-99FF-609033FD64B2}"/>
    <cellStyle name="Output 2 8 2 2 5 3" xfId="36614" xr:uid="{FAFCAEAE-46E8-4CFB-B4AA-ECD93BA1E44E}"/>
    <cellStyle name="Output 2 8 2 2 6" xfId="34911" xr:uid="{17F48D63-F6BC-4E19-A3F4-D024301DEAFB}"/>
    <cellStyle name="Output 2 8 2 2 6 2" xfId="29889" xr:uid="{0C51D7CC-9C6C-45FD-880A-9E4644074792}"/>
    <cellStyle name="Output 2 8 2 2 6 3" xfId="25746" xr:uid="{FAD24E34-31EC-448F-A3A6-51E7981B91C5}"/>
    <cellStyle name="Output 2 8 2 2 7" xfId="30469" xr:uid="{9C1E8102-AECE-4122-BE15-E2F44A9D6FAF}"/>
    <cellStyle name="Output 2 8 2 2 8" xfId="26321" xr:uid="{D18A412B-C960-45B7-847A-A2A660E67EFE}"/>
    <cellStyle name="Output 2 8 2 2 9" xfId="22181" xr:uid="{FB4124EE-BA31-4786-A184-8F63F8C522C7}"/>
    <cellStyle name="Output 2 8 2 3" xfId="32061" xr:uid="{1CBD3990-4299-4607-89F2-6015AC96790F}"/>
    <cellStyle name="Output 2 8 2 3 2" xfId="27909" xr:uid="{3180E64D-0367-4298-BA43-495EC918DA34}"/>
    <cellStyle name="Output 2 8 2 3 3" xfId="23766" xr:uid="{6C705FA6-B6C8-4B73-A5FA-7EB327FD613B}"/>
    <cellStyle name="Output 2 8 2 4" xfId="32839" xr:uid="{345E0427-73C5-4D1D-A235-C8421B05EA6D}"/>
    <cellStyle name="Output 2 8 2 4 2" xfId="28686" xr:uid="{CDB78A53-C1CA-4DEA-B90A-6816AA81954A}"/>
    <cellStyle name="Output 2 8 2 4 3" xfId="24543" xr:uid="{860ABBEC-85B7-4551-8BA9-0E8637976EEF}"/>
    <cellStyle name="Output 2 8 2 5" xfId="33567" xr:uid="{D2E88ECF-283C-4FE6-BF53-68AE23B483FE}"/>
    <cellStyle name="Output 2 8 2 5 2" xfId="36108" xr:uid="{998DC8A5-A5EE-4172-86A9-A8D345B2D1EE}"/>
    <cellStyle name="Output 2 8 2 5 3" xfId="36689" xr:uid="{11945041-3FD4-4D90-8BBF-A0AF5D78CE46}"/>
    <cellStyle name="Output 2 8 2 6" xfId="32122" xr:uid="{A5E54DF9-D68E-4B86-A1C0-2C762535793E}"/>
    <cellStyle name="Output 2 8 2 6 2" xfId="27970" xr:uid="{F50E9D0A-0525-4B35-B1F9-3AA5E6287D43}"/>
    <cellStyle name="Output 2 8 2 6 3" xfId="23827" xr:uid="{21C218CD-A471-4483-A946-74C351DA3D50}"/>
    <cellStyle name="Output 2 8 2 7" xfId="34251" xr:uid="{2A56027F-9757-4D78-A1F1-D90666B01DB0}"/>
    <cellStyle name="Output 2 8 2 7 2" xfId="29380" xr:uid="{82177103-04DE-45C7-892C-14D00922E29C}"/>
    <cellStyle name="Output 2 8 2 7 3" xfId="36945" xr:uid="{DA517B6E-F150-4C58-B3E0-7B9C5DDBEEB3}"/>
    <cellStyle name="Output 2 8 2 8" xfId="30015" xr:uid="{D43CEDE6-67DB-428C-AA11-9A3B91D04729}"/>
    <cellStyle name="Output 2 8 2 9" xfId="25868" xr:uid="{C13D7DC9-1E5C-43EC-A1DA-E2EAC27A96D6}"/>
    <cellStyle name="Output 2 8 3" xfId="20599" xr:uid="{00000000-0005-0000-0000-0000D2510000}"/>
    <cellStyle name="Output 2 8 3 10" xfId="21972" xr:uid="{21BE3DF9-29A9-4720-93A4-31422F77AA32}"/>
    <cellStyle name="Output 2 8 3 2" xfId="21067" xr:uid="{00000000-0005-0000-0000-0000D3510000}"/>
    <cellStyle name="Output 2 8 3 2 2" xfId="32429" xr:uid="{D63A6AAA-BA12-4AFA-974B-43EA9CF71AF3}"/>
    <cellStyle name="Output 2 8 3 2 2 2" xfId="28277" xr:uid="{5014D651-E9D5-4370-92C3-E0E01E0C77BC}"/>
    <cellStyle name="Output 2 8 3 2 2 3" xfId="24134" xr:uid="{805CC0A4-D10C-40C0-8E3B-B87D2FC15C65}"/>
    <cellStyle name="Output 2 8 3 2 3" xfId="33159" xr:uid="{419D88C9-C535-4EDB-AA7D-F31638815991}"/>
    <cellStyle name="Output 2 8 3 2 3 2" xfId="29006" xr:uid="{BEBBC298-8B2D-4696-9CED-5F0EF47DF796}"/>
    <cellStyle name="Output 2 8 3 2 3 3" xfId="24862" xr:uid="{A720EE3C-883F-48C8-9F0F-53642B80CDF6}"/>
    <cellStyle name="Output 2 8 3 2 4" xfId="33866" xr:uid="{68E64F1D-0003-42E6-87D2-A7470A588678}"/>
    <cellStyle name="Output 2 8 3 2 4 2" xfId="29347" xr:uid="{1584DE06-D182-495B-A862-8503D898E0BC}"/>
    <cellStyle name="Output 2 8 3 2 4 3" xfId="36395" xr:uid="{316D123D-43A9-4745-8E5B-FC32E2539DE0}"/>
    <cellStyle name="Output 2 8 3 2 5" xfId="34473" xr:uid="{96F56569-9B35-48EA-99CC-0DECE04CFBA1}"/>
    <cellStyle name="Output 2 8 3 2 5 2" xfId="36274" xr:uid="{033BB8EC-3E9A-4AFE-B844-89A511E2A0B8}"/>
    <cellStyle name="Output 2 8 3 2 5 3" xfId="36779" xr:uid="{C5C4780F-B21E-49B1-8160-8CDC01F407BE}"/>
    <cellStyle name="Output 2 8 3 2 6" xfId="34910" xr:uid="{6596749A-1A7B-4C47-B4ED-4641ACA3AC71}"/>
    <cellStyle name="Output 2 8 3 2 6 2" xfId="29887" xr:uid="{765FCB33-686A-458A-B4C3-31D9BE81F3C4}"/>
    <cellStyle name="Output 2 8 3 2 6 3" xfId="25744" xr:uid="{C38BAB8D-BD64-44E7-9AAC-BCE116FA886A}"/>
    <cellStyle name="Output 2 8 3 2 7" xfId="30468" xr:uid="{1F948B89-89FF-46D1-920A-9530C60213E7}"/>
    <cellStyle name="Output 2 8 3 2 8" xfId="26320" xr:uid="{4B39099A-9B97-4276-AEB5-174B74AF10FE}"/>
    <cellStyle name="Output 2 8 3 2 9" xfId="22180" xr:uid="{DC2D1630-F6B2-4478-84D0-134D155C52C1}"/>
    <cellStyle name="Output 2 8 3 3" xfId="32062" xr:uid="{B9E70C51-8DDF-43CE-B080-0673CEC4341D}"/>
    <cellStyle name="Output 2 8 3 3 2" xfId="27910" xr:uid="{D6052944-7DA4-4EBE-9746-1303C9F39F7C}"/>
    <cellStyle name="Output 2 8 3 3 3" xfId="23767" xr:uid="{F5847EF3-5D29-476A-8126-6CE355705AE2}"/>
    <cellStyle name="Output 2 8 3 4" xfId="32840" xr:uid="{87906A45-E167-4246-8245-1C3562D9054A}"/>
    <cellStyle name="Output 2 8 3 4 2" xfId="28687" xr:uid="{92FA62E1-E17B-4B4E-B866-DA7292F7723C}"/>
    <cellStyle name="Output 2 8 3 4 3" xfId="24544" xr:uid="{C21B8C3A-5204-47E8-814A-74E749368AF4}"/>
    <cellStyle name="Output 2 8 3 5" xfId="33568" xr:uid="{AC1AAD3A-3757-4209-8FB0-D44E74640CE0}"/>
    <cellStyle name="Output 2 8 3 5 2" xfId="36010" xr:uid="{382DF6F4-4307-4C31-8536-E3BFF40E6BB0}"/>
    <cellStyle name="Output 2 8 3 5 3" xfId="37280" xr:uid="{4A69CDEA-F3C6-4492-99B2-8B457685FC22}"/>
    <cellStyle name="Output 2 8 3 6" xfId="32123" xr:uid="{5D4CD432-9958-47D5-9C1A-DC62BB9B6387}"/>
    <cellStyle name="Output 2 8 3 6 2" xfId="27971" xr:uid="{240837A1-4BA1-416E-ADBE-A0C9A9A00868}"/>
    <cellStyle name="Output 2 8 3 6 3" xfId="23828" xr:uid="{C639C246-1F4F-46F4-97AB-281DE23AB1C0}"/>
    <cellStyle name="Output 2 8 3 7" xfId="34252" xr:uid="{0C3875B0-3A07-4768-9F93-1C8DD3185CD9}"/>
    <cellStyle name="Output 2 8 3 7 2" xfId="35761" xr:uid="{ED894F4A-4A78-491E-A0BD-749F2B2D9018}"/>
    <cellStyle name="Output 2 8 3 7 3" xfId="36426" xr:uid="{60CEBF6A-862C-4843-A560-C6211FA08A17}"/>
    <cellStyle name="Output 2 8 3 8" xfId="30016" xr:uid="{CCF59B41-A70D-4C0D-9B98-45A56F377516}"/>
    <cellStyle name="Output 2 8 3 9" xfId="25869" xr:uid="{7D7D2F2D-4658-4144-A2EB-9F6998D5E69E}"/>
    <cellStyle name="Output 2 8 4" xfId="20600" xr:uid="{00000000-0005-0000-0000-0000D4510000}"/>
    <cellStyle name="Output 2 8 4 10" xfId="21973" xr:uid="{A268A3BF-007A-454F-96FF-56FF499452AE}"/>
    <cellStyle name="Output 2 8 4 2" xfId="21066" xr:uid="{00000000-0005-0000-0000-0000D5510000}"/>
    <cellStyle name="Output 2 8 4 2 2" xfId="32428" xr:uid="{0C0A4F31-EF3E-4C06-86FF-F0DF7D44CD30}"/>
    <cellStyle name="Output 2 8 4 2 2 2" xfId="28276" xr:uid="{922E83B1-A690-43BC-A112-4BA474D46958}"/>
    <cellStyle name="Output 2 8 4 2 2 3" xfId="24133" xr:uid="{B5B1C350-1B17-4B20-AAEB-A5BBFA768634}"/>
    <cellStyle name="Output 2 8 4 2 3" xfId="33158" xr:uid="{614A7E5B-65A3-41CD-85BF-7285F94C2CC4}"/>
    <cellStyle name="Output 2 8 4 2 3 2" xfId="29005" xr:uid="{E8B8E138-C553-4FB0-AD90-8B43C3F3ECC5}"/>
    <cellStyle name="Output 2 8 4 2 3 3" xfId="24861" xr:uid="{AE753971-2C48-4BFD-ADFB-F2C941D0FB9C}"/>
    <cellStyle name="Output 2 8 4 2 4" xfId="33865" xr:uid="{4AC7E14F-9CC0-45DC-A2F4-2D91322B61C9}"/>
    <cellStyle name="Output 2 8 4 2 4 2" xfId="29346" xr:uid="{BDAFFFD8-94A4-4366-BF16-2992EE223B17}"/>
    <cellStyle name="Output 2 8 4 2 4 3" xfId="36914" xr:uid="{BAF9B47F-21E3-4E06-972D-AC175D01C126}"/>
    <cellStyle name="Output 2 8 4 2 5" xfId="34472" xr:uid="{7D960257-569B-474D-94D2-0D960939C75A}"/>
    <cellStyle name="Output 2 8 4 2 5 2" xfId="35530" xr:uid="{0C3735A1-476E-4B88-92C9-2D6F383C5A84}"/>
    <cellStyle name="Output 2 8 4 2 5 3" xfId="36530" xr:uid="{7DF246B1-043C-4AC3-BABB-8E1ED90FEFA7}"/>
    <cellStyle name="Output 2 8 4 2 6" xfId="34909" xr:uid="{7BC8ADD7-81AF-4990-A9B3-18EB2D6D174B}"/>
    <cellStyle name="Output 2 8 4 2 6 2" xfId="29886" xr:uid="{FE7C943D-0C07-4F60-8EE8-FBF84414F517}"/>
    <cellStyle name="Output 2 8 4 2 6 3" xfId="25742" xr:uid="{A970FBB2-AF4A-4A5B-8C51-02A0511A9660}"/>
    <cellStyle name="Output 2 8 4 2 7" xfId="30467" xr:uid="{8C36A99F-001A-4128-8A44-26CA911672A1}"/>
    <cellStyle name="Output 2 8 4 2 8" xfId="26319" xr:uid="{D88E643C-8625-4BF6-87A0-5813C9619405}"/>
    <cellStyle name="Output 2 8 4 2 9" xfId="22179" xr:uid="{F8ECB13A-7B00-4D02-871A-AB3B8510D648}"/>
    <cellStyle name="Output 2 8 4 3" xfId="32063" xr:uid="{09F2B048-8E0F-42AD-8BF7-2C239D52198A}"/>
    <cellStyle name="Output 2 8 4 3 2" xfId="27911" xr:uid="{E8F9E272-B309-445A-892A-8388721E5DDF}"/>
    <cellStyle name="Output 2 8 4 3 3" xfId="23768" xr:uid="{7246475E-76BB-4023-A99C-152B02768073}"/>
    <cellStyle name="Output 2 8 4 4" xfId="32841" xr:uid="{D158E474-F22F-4BA2-96E4-80B7F918132B}"/>
    <cellStyle name="Output 2 8 4 4 2" xfId="28688" xr:uid="{C684B355-68FC-410F-ABA0-5C7D56177D92}"/>
    <cellStyle name="Output 2 8 4 4 3" xfId="24545" xr:uid="{2E14F938-ADB0-4BEC-AEB7-8239F40845AF}"/>
    <cellStyle name="Output 2 8 4 5" xfId="33569" xr:uid="{CD4DC346-939C-4372-A92A-006714A38406}"/>
    <cellStyle name="Output 2 8 4 5 2" xfId="35904" xr:uid="{1B6AE35B-4500-4B2E-9EFE-27108EB35D9B}"/>
    <cellStyle name="Output 2 8 4 5 3" xfId="37188" xr:uid="{46E36F7A-5454-40DD-A768-465E763D621B}"/>
    <cellStyle name="Output 2 8 4 6" xfId="32124" xr:uid="{A1FD6069-69AC-4B12-A01F-790BB5417D11}"/>
    <cellStyle name="Output 2 8 4 6 2" xfId="27972" xr:uid="{6B1DCAD7-9BD2-4E36-A015-22BE25F0AEF1}"/>
    <cellStyle name="Output 2 8 4 6 3" xfId="23829" xr:uid="{DDF3E857-7387-45D2-94BC-286CC0FD018E}"/>
    <cellStyle name="Output 2 8 4 7" xfId="34253" xr:uid="{A3EE9389-A3D1-4E1B-89E3-AE1C72B96C92}"/>
    <cellStyle name="Output 2 8 4 7 2" xfId="35384" xr:uid="{B2A7E77C-59BC-4162-8C58-EBA65C06239D}"/>
    <cellStyle name="Output 2 8 4 7 3" xfId="25237" xr:uid="{3D1DA60F-868C-4BAB-95C6-97823C6977A6}"/>
    <cellStyle name="Output 2 8 4 8" xfId="30017" xr:uid="{310E65C6-AE7D-47C5-A251-0EE2494288FF}"/>
    <cellStyle name="Output 2 8 4 9" xfId="25870" xr:uid="{C36EDBC9-3984-424F-9AA5-3A88C05F2E13}"/>
    <cellStyle name="Output 2 8 5" xfId="20601" xr:uid="{00000000-0005-0000-0000-0000D6510000}"/>
    <cellStyle name="Output 2 8 5 10" xfId="21974" xr:uid="{1C99DA21-2E45-4A84-8790-1078DA2624D5}"/>
    <cellStyle name="Output 2 8 5 2" xfId="21065" xr:uid="{00000000-0005-0000-0000-0000D7510000}"/>
    <cellStyle name="Output 2 8 5 2 2" xfId="32427" xr:uid="{498DA71E-A06C-444D-BD32-C5E16D649D08}"/>
    <cellStyle name="Output 2 8 5 2 2 2" xfId="28275" xr:uid="{828C60D3-92C1-49F8-A0B3-9A0C4E965438}"/>
    <cellStyle name="Output 2 8 5 2 2 3" xfId="24132" xr:uid="{A6F5F5CE-03F0-4CB9-866F-BAB21C8F7EEF}"/>
    <cellStyle name="Output 2 8 5 2 3" xfId="33157" xr:uid="{E76032E9-1044-4760-AFAE-F639449EE90E}"/>
    <cellStyle name="Output 2 8 5 2 3 2" xfId="29004" xr:uid="{47A606E2-9196-406B-B41D-910829609395}"/>
    <cellStyle name="Output 2 8 5 2 3 3" xfId="24860" xr:uid="{F6D6C1D1-643C-4042-A24F-DA892E422122}"/>
    <cellStyle name="Output 2 8 5 2 4" xfId="33864" xr:uid="{2B134353-A3FD-426B-A8DE-E80B41605E3D}"/>
    <cellStyle name="Output 2 8 5 2 4 2" xfId="35311" xr:uid="{4E704479-F966-45D6-A4D3-C973CB5D6D0A}"/>
    <cellStyle name="Output 2 8 5 2 4 3" xfId="37012" xr:uid="{7EC310FE-C3F6-47C4-AA62-91E31F47F298}"/>
    <cellStyle name="Output 2 8 5 2 5" xfId="34471" xr:uid="{48EB7842-123C-4336-8430-7153457C096B}"/>
    <cellStyle name="Output 2 8 5 2 5 2" xfId="35695" xr:uid="{B38D7473-2706-42D3-B93F-0F1A8CCDA914}"/>
    <cellStyle name="Output 2 8 5 2 5 3" xfId="36450" xr:uid="{6290C1AA-D407-4126-93A5-76AD019EAF23}"/>
    <cellStyle name="Output 2 8 5 2 6" xfId="34908" xr:uid="{848AAEAA-4935-45A2-8BB8-4965966C608B}"/>
    <cellStyle name="Output 2 8 5 2 6 2" xfId="29884" xr:uid="{E310193A-E923-4D28-8733-20745C516186}"/>
    <cellStyle name="Output 2 8 5 2 6 3" xfId="25740" xr:uid="{EDD9F2F9-E5E6-4530-8F58-71524586A192}"/>
    <cellStyle name="Output 2 8 5 2 7" xfId="30466" xr:uid="{ED5DD957-7DED-4124-99BB-FCABB5C2FE60}"/>
    <cellStyle name="Output 2 8 5 2 8" xfId="26318" xr:uid="{D233301F-E5A0-42BC-8060-8E4AAB46C18D}"/>
    <cellStyle name="Output 2 8 5 2 9" xfId="22178" xr:uid="{59CE54DD-5BF9-4608-827F-F66FBDF0E4EF}"/>
    <cellStyle name="Output 2 8 5 3" xfId="32064" xr:uid="{6BB5F12D-5841-4C02-BFAD-0C45648C058F}"/>
    <cellStyle name="Output 2 8 5 3 2" xfId="27912" xr:uid="{AF7CB950-50B6-4AF3-AD4B-9F7455706E0F}"/>
    <cellStyle name="Output 2 8 5 3 3" xfId="23769" xr:uid="{95C31A4D-5849-4D11-9198-D40C85909403}"/>
    <cellStyle name="Output 2 8 5 4" xfId="32842" xr:uid="{E01F287A-8534-48C4-A2AC-A768A13237B1}"/>
    <cellStyle name="Output 2 8 5 4 2" xfId="28689" xr:uid="{D568B1CA-8559-472E-90DB-4A8718BEE008}"/>
    <cellStyle name="Output 2 8 5 4 3" xfId="24546" xr:uid="{6E7B8ACE-CAF5-4316-837C-1BFA94FEE17B}"/>
    <cellStyle name="Output 2 8 5 5" xfId="33570" xr:uid="{EC25F3C9-7057-459B-9CDB-6302548017DB}"/>
    <cellStyle name="Output 2 8 5 5 2" xfId="35805" xr:uid="{4A49093A-A8E5-485F-A619-0AE4075555C7}"/>
    <cellStyle name="Output 2 8 5 5 3" xfId="37090" xr:uid="{00E3F497-D7A9-41E7-B8D6-423409E8D0B8}"/>
    <cellStyle name="Output 2 8 5 6" xfId="32125" xr:uid="{51BD860E-83E5-4863-8472-59DEE4B25767}"/>
    <cellStyle name="Output 2 8 5 6 2" xfId="27973" xr:uid="{35E320BD-1B66-4354-B1EE-4D6547BE90AC}"/>
    <cellStyle name="Output 2 8 5 6 3" xfId="23830" xr:uid="{1F1EC50B-D8D9-415A-8E3A-89FB1FA35BEF}"/>
    <cellStyle name="Output 2 8 5 7" xfId="34254" xr:uid="{6CA2AD5D-1F12-4947-AE61-B49F6762B3D0}"/>
    <cellStyle name="Output 2 8 5 7 2" xfId="35464" xr:uid="{670B4FDD-D8E8-472E-A082-0F4980932C87}"/>
    <cellStyle name="Output 2 8 5 7 3" xfId="36845" xr:uid="{13E1A568-5FC9-4DED-9802-2378FF132083}"/>
    <cellStyle name="Output 2 8 5 8" xfId="30018" xr:uid="{814EA307-3C1E-426C-9320-7A6788324654}"/>
    <cellStyle name="Output 2 8 5 9" xfId="25871" xr:uid="{5AA30796-4CCA-4E70-85B1-E91EE6CB36E9}"/>
    <cellStyle name="Output 2 9" xfId="20602" xr:uid="{00000000-0005-0000-0000-0000D8510000}"/>
    <cellStyle name="Output 2 9 2" xfId="20603" xr:uid="{00000000-0005-0000-0000-0000D9510000}"/>
    <cellStyle name="Output 2 9 2 10" xfId="21975" xr:uid="{89881630-7C55-49A1-BBAF-74C5414E6A48}"/>
    <cellStyle name="Output 2 9 2 2" xfId="21064" xr:uid="{00000000-0005-0000-0000-0000DA510000}"/>
    <cellStyle name="Output 2 9 2 2 2" xfId="32426" xr:uid="{03153A0E-0D33-466D-80BA-C3F48D67489C}"/>
    <cellStyle name="Output 2 9 2 2 2 2" xfId="28274" xr:uid="{459EF562-8856-4553-833D-A6D017FD6BEB}"/>
    <cellStyle name="Output 2 9 2 2 2 3" xfId="24131" xr:uid="{48F65429-01BD-4046-8F78-0F82BD63CD29}"/>
    <cellStyle name="Output 2 9 2 2 3" xfId="33156" xr:uid="{AF706571-B063-4F66-A005-9B495E4FEF85}"/>
    <cellStyle name="Output 2 9 2 2 3 2" xfId="29003" xr:uid="{D9D2DBD7-981B-48EF-A74E-9A56B649BE21}"/>
    <cellStyle name="Output 2 9 2 2 3 3" xfId="24859" xr:uid="{D8DBC9BF-BA85-4FA1-9B9B-2DB2A0E2C932}"/>
    <cellStyle name="Output 2 9 2 2 4" xfId="33863" xr:uid="{5F71B44F-4865-49DF-B46A-0B011BF6782A}"/>
    <cellStyle name="Output 2 9 2 2 4 2" xfId="35830" xr:uid="{285C7953-05A5-4EC3-9855-AD9B03CEE922}"/>
    <cellStyle name="Output 2 9 2 2 4 3" xfId="37115" xr:uid="{24257BEC-2E3A-4534-809A-2FFFED25A716}"/>
    <cellStyle name="Output 2 9 2 2 5" xfId="34470" xr:uid="{08325931-ED2B-4234-9705-F40AF1B2FB93}"/>
    <cellStyle name="Output 2 9 2 2 5 2" xfId="35446" xr:uid="{15876F96-0974-4F5B-99AF-5FBEC979B5F8}"/>
    <cellStyle name="Output 2 9 2 2 5 3" xfId="36863" xr:uid="{557869B2-1F02-4CE8-8B49-35DD284FA4B0}"/>
    <cellStyle name="Output 2 9 2 2 6" xfId="34907" xr:uid="{CC9B948F-DA02-47C4-A5C2-29C7CA3EB0AB}"/>
    <cellStyle name="Output 2 9 2 2 6 2" xfId="29883" xr:uid="{9BDB55CE-771B-48B1-854E-614BB8D9472E}"/>
    <cellStyle name="Output 2 9 2 2 6 3" xfId="25739" xr:uid="{99DC8769-FBF6-42C1-9FF5-6F5E608FE1D7}"/>
    <cellStyle name="Output 2 9 2 2 7" xfId="30465" xr:uid="{F052D8FB-3E87-499B-B234-BF5F2549B397}"/>
    <cellStyle name="Output 2 9 2 2 8" xfId="26317" xr:uid="{9D1ED821-7A41-4C4C-BFE0-59D8EBF88229}"/>
    <cellStyle name="Output 2 9 2 2 9" xfId="22177" xr:uid="{B55CBAC1-A82B-429F-9726-46B0A731509C}"/>
    <cellStyle name="Output 2 9 2 3" xfId="32066" xr:uid="{50313DA7-45D7-4472-855F-4D766CE588AF}"/>
    <cellStyle name="Output 2 9 2 3 2" xfId="27914" xr:uid="{F19A9213-28E9-4D72-8007-37D133C7B5CB}"/>
    <cellStyle name="Output 2 9 2 3 3" xfId="23771" xr:uid="{AEF20C9C-B89D-41FE-B534-BD6F5F23337F}"/>
    <cellStyle name="Output 2 9 2 4" xfId="32843" xr:uid="{5E5F720A-A76F-4838-9E2D-3E4B81B6D6BE}"/>
    <cellStyle name="Output 2 9 2 4 2" xfId="28690" xr:uid="{BBED1FCF-A084-458C-8630-21B158A55B90}"/>
    <cellStyle name="Output 2 9 2 4 3" xfId="24547" xr:uid="{57955728-05B3-4E53-93E3-9EA5FE5F1F1C}"/>
    <cellStyle name="Output 2 9 2 5" xfId="33571" xr:uid="{D11F4158-797F-4431-8DBB-42EC548E02AC}"/>
    <cellStyle name="Output 2 9 2 5 2" xfId="35286" xr:uid="{82BD6DF0-289E-4B3E-A491-ECB3110B6D7B}"/>
    <cellStyle name="Output 2 9 2 5 3" xfId="36987" xr:uid="{3CAA2AFF-CAD1-4972-9E28-FC2927F22544}"/>
    <cellStyle name="Output 2 9 2 6" xfId="32126" xr:uid="{A9A51057-DD4E-4E59-83AD-B5E3BF5C5401}"/>
    <cellStyle name="Output 2 9 2 6 2" xfId="27974" xr:uid="{F88BC1A6-D993-4200-82DE-CF41E39BC0C5}"/>
    <cellStyle name="Output 2 9 2 6 3" xfId="23831" xr:uid="{8F7E4AA8-AAB4-42F2-9DA2-F2DFC35053FB}"/>
    <cellStyle name="Output 2 9 2 7" xfId="34255" xr:uid="{2BB164FA-B083-4578-BAD1-768E3BCFF161}"/>
    <cellStyle name="Output 2 9 2 7 2" xfId="35677" xr:uid="{8B724FEC-40E1-4AC4-B332-4522B7B4D4BC}"/>
    <cellStyle name="Output 2 9 2 7 3" xfId="36468" xr:uid="{2DD6AC48-22E5-4A10-B69F-33B27514F544}"/>
    <cellStyle name="Output 2 9 2 8" xfId="30020" xr:uid="{D20D9F3C-90F4-4379-86F3-F03CF4921CC5}"/>
    <cellStyle name="Output 2 9 2 9" xfId="25873" xr:uid="{73D6CDAF-4F7D-42A0-9C25-9F4B7A5A3034}"/>
    <cellStyle name="Output 2 9 3" xfId="20604" xr:uid="{00000000-0005-0000-0000-0000DB510000}"/>
    <cellStyle name="Output 2 9 3 10" xfId="21976" xr:uid="{6496517F-E613-41B7-9DB8-1230D14A671A}"/>
    <cellStyle name="Output 2 9 3 2" xfId="21063" xr:uid="{00000000-0005-0000-0000-0000DC510000}"/>
    <cellStyle name="Output 2 9 3 2 2" xfId="32425" xr:uid="{CCB6DB1B-8C81-417F-9E4F-424D2E941214}"/>
    <cellStyle name="Output 2 9 3 2 2 2" xfId="28273" xr:uid="{07488467-0502-43A7-9C1B-C3194964865B}"/>
    <cellStyle name="Output 2 9 3 2 2 3" xfId="24130" xr:uid="{89F13441-DBFC-4608-9DF4-07EBD74DF8BC}"/>
    <cellStyle name="Output 2 9 3 2 3" xfId="33155" xr:uid="{15E692F5-9D15-46C3-A41F-1DAB59FB8854}"/>
    <cellStyle name="Output 2 9 3 2 3 2" xfId="29002" xr:uid="{4CAC1D59-0BB0-464B-A1FD-91437C86450A}"/>
    <cellStyle name="Output 2 9 3 2 3 3" xfId="24858" xr:uid="{3A3BE48E-1483-46BA-AFAC-4429C8F8A395}"/>
    <cellStyle name="Output 2 9 3 2 4" xfId="33862" xr:uid="{218D78D2-D0DD-4A9B-8DB6-4EAC1820C3A4}"/>
    <cellStyle name="Output 2 9 3 2 4 2" xfId="35929" xr:uid="{D5CAADBD-1707-4784-9825-3DC0A9164303}"/>
    <cellStyle name="Output 2 9 3 2 4 3" xfId="37213" xr:uid="{DE0387CF-85D5-4EBA-97D5-48FA917AA780}"/>
    <cellStyle name="Output 2 9 3 2 5" xfId="34469" xr:uid="{2B416AD9-0292-4827-9F19-DC4F1DD70B06}"/>
    <cellStyle name="Output 2 9 3 2 5 2" xfId="35366" xr:uid="{90DE5F4B-D27D-477A-A6E3-BFD51580E02A}"/>
    <cellStyle name="Output 2 9 3 2 5 3" xfId="25255" xr:uid="{E5731AB1-570C-41E6-BA8D-9EBC11E8DFB2}"/>
    <cellStyle name="Output 2 9 3 2 6" xfId="34906" xr:uid="{D08648DA-6128-4758-817D-2BA909320DCB}"/>
    <cellStyle name="Output 2 9 3 2 6 2" xfId="29881" xr:uid="{95525406-F73F-458E-A83B-B78B3FA49C7E}"/>
    <cellStyle name="Output 2 9 3 2 6 3" xfId="25737" xr:uid="{67863291-A730-470B-821C-FC2FA7744FC1}"/>
    <cellStyle name="Output 2 9 3 2 7" xfId="30464" xr:uid="{195BA961-5BAB-4CAC-9DF0-FC7063CA2F2E}"/>
    <cellStyle name="Output 2 9 3 2 8" xfId="26316" xr:uid="{6C8E432C-0A1B-4DBE-95A4-1E6197A0EA54}"/>
    <cellStyle name="Output 2 9 3 2 9" xfId="22176" xr:uid="{4751AC8B-1D7A-4206-9CC4-CFE6CC1D11BA}"/>
    <cellStyle name="Output 2 9 3 3" xfId="32067" xr:uid="{3FE63C37-4E82-4E65-A055-7F3F91C4711E}"/>
    <cellStyle name="Output 2 9 3 3 2" xfId="27915" xr:uid="{845E7C6A-8E43-4391-B960-470ED9841EDE}"/>
    <cellStyle name="Output 2 9 3 3 3" xfId="23772" xr:uid="{FA568064-2A7E-40B1-B771-0D1168095E9E}"/>
    <cellStyle name="Output 2 9 3 4" xfId="32844" xr:uid="{71FD6ACB-020C-4323-B618-5A12035E92A4}"/>
    <cellStyle name="Output 2 9 3 4 2" xfId="28691" xr:uid="{722704C1-690C-4404-83DE-8AFB84B779DC}"/>
    <cellStyle name="Output 2 9 3 4 3" xfId="24548" xr:uid="{5B9028F1-6D67-413C-A7F6-0D0843A71F78}"/>
    <cellStyle name="Output 2 9 3 5" xfId="33572" xr:uid="{2068C212-68EE-472C-9090-C641FD2EEB2F}"/>
    <cellStyle name="Output 2 9 3 5 2" xfId="29317" xr:uid="{68B979AC-3632-4424-83BB-8DAB8332467A}"/>
    <cellStyle name="Output 2 9 3 5 3" xfId="36889" xr:uid="{33CDBAEF-B139-4E14-8755-C675B214170D}"/>
    <cellStyle name="Output 2 9 3 6" xfId="32127" xr:uid="{070E3048-F00F-4956-9551-644B1F738B56}"/>
    <cellStyle name="Output 2 9 3 6 2" xfId="27975" xr:uid="{8768EB02-C52C-43F4-9509-134205404A04}"/>
    <cellStyle name="Output 2 9 3 6 3" xfId="23832" xr:uid="{8AD2051B-2635-440B-9512-A6EF033FD4D7}"/>
    <cellStyle name="Output 2 9 3 7" xfId="34256" xr:uid="{3EF691B9-710B-45F6-AA32-6946482D0ABD}"/>
    <cellStyle name="Output 2 9 3 7 2" xfId="35548" xr:uid="{2427953B-ECE5-41B0-A4C5-A1453BA1C483}"/>
    <cellStyle name="Output 2 9 3 7 3" xfId="36548" xr:uid="{7DF55399-8EF4-4479-8DC7-890FF2D30439}"/>
    <cellStyle name="Output 2 9 3 8" xfId="30021" xr:uid="{CB4AF681-DA4F-4AD3-B341-1D50F349DB52}"/>
    <cellStyle name="Output 2 9 3 9" xfId="25874" xr:uid="{FDF1459F-70C8-48AC-9416-B31F2324C91B}"/>
    <cellStyle name="Output 2 9 4" xfId="20605" xr:uid="{00000000-0005-0000-0000-0000DD510000}"/>
    <cellStyle name="Output 2 9 4 10" xfId="21977" xr:uid="{22C74A4D-BC88-4B40-9D5F-87A6FCBDE9BD}"/>
    <cellStyle name="Output 2 9 4 2" xfId="21062" xr:uid="{00000000-0005-0000-0000-0000DE510000}"/>
    <cellStyle name="Output 2 9 4 2 2" xfId="32424" xr:uid="{56E1DCF6-3FF8-4713-B6AC-483404B163C1}"/>
    <cellStyle name="Output 2 9 4 2 2 2" xfId="28272" xr:uid="{BD69CB28-6E24-41F3-B169-11CDD9BEE633}"/>
    <cellStyle name="Output 2 9 4 2 2 3" xfId="24129" xr:uid="{2CAA89FB-3C54-4F6C-B97F-A7B8A9E6A4E4}"/>
    <cellStyle name="Output 2 9 4 2 3" xfId="33154" xr:uid="{2C0CBA35-5D90-44C2-9E30-133F4805BF9D}"/>
    <cellStyle name="Output 2 9 4 2 3 2" xfId="29001" xr:uid="{ECD70DCF-6F87-46A9-9B2E-D9ECE9C09C2A}"/>
    <cellStyle name="Output 2 9 4 2 3 3" xfId="24857" xr:uid="{5200FE4E-5803-48AB-BD7C-791F9611AAB0}"/>
    <cellStyle name="Output 2 9 4 2 4" xfId="33861" xr:uid="{793C4E2D-0398-46C2-8751-14446474D35A}"/>
    <cellStyle name="Output 2 9 4 2 4 2" xfId="36035" xr:uid="{7920F54F-9E92-4504-A8E7-3BFA018ED427}"/>
    <cellStyle name="Output 2 9 4 2 4 3" xfId="37305" xr:uid="{DF012CFC-2A43-4840-ADE0-528C8F37859F}"/>
    <cellStyle name="Output 2 9 4 2 5" xfId="34468" xr:uid="{477F1DF0-1584-4FC9-A4F7-90E2C05FF732}"/>
    <cellStyle name="Output 2 9 4 2 5 2" xfId="35779" xr:uid="{E6F1C3D2-E3A9-4369-8F80-3C2410EB6DA9}"/>
    <cellStyle name="Output 2 9 4 2 5 3" xfId="36444" xr:uid="{05F0DB8B-EFAE-48B6-BF56-D5311C27DA8A}"/>
    <cellStyle name="Output 2 9 4 2 6" xfId="34905" xr:uid="{1324C286-7B50-468E-891D-2442EBA8A8F0}"/>
    <cellStyle name="Output 2 9 4 2 6 2" xfId="29879" xr:uid="{FD7FD516-2181-4F17-975F-9844C163E932}"/>
    <cellStyle name="Output 2 9 4 2 6 3" xfId="25736" xr:uid="{3FB85406-F5D4-4522-A85A-44ABCD1B4573}"/>
    <cellStyle name="Output 2 9 4 2 7" xfId="30463" xr:uid="{836EA06B-6BF5-4C68-A905-7657F031AED5}"/>
    <cellStyle name="Output 2 9 4 2 8" xfId="26315" xr:uid="{92DE1442-D7E7-41BB-999D-86D6CA73DB1D}"/>
    <cellStyle name="Output 2 9 4 2 9" xfId="22175" xr:uid="{D5BA48DF-1F57-4AE3-84AD-B9A1C4F4796E}"/>
    <cellStyle name="Output 2 9 4 3" xfId="32068" xr:uid="{44FED321-3298-4E75-BC03-AB0B973E169C}"/>
    <cellStyle name="Output 2 9 4 3 2" xfId="27916" xr:uid="{7E2AA8C7-991F-417E-A229-22822330147A}"/>
    <cellStyle name="Output 2 9 4 3 3" xfId="23773" xr:uid="{20B71D11-0189-4D0F-A04C-FA1254FA69F3}"/>
    <cellStyle name="Output 2 9 4 4" xfId="32845" xr:uid="{FDB60DC7-620E-40D8-B87B-02C1A3B6AC2B}"/>
    <cellStyle name="Output 2 9 4 4 2" xfId="28692" xr:uid="{04FA9DF9-9B14-4EE9-BD43-4B61C2241DF3}"/>
    <cellStyle name="Output 2 9 4 4 3" xfId="24549" xr:uid="{B8D43BAA-C4A0-429D-9BEA-B06B1A0C9BFD}"/>
    <cellStyle name="Output 2 9 4 5" xfId="33573" xr:uid="{2D3D897F-60C1-487E-9353-AC8A245B8670}"/>
    <cellStyle name="Output 2 9 4 5 2" xfId="35705" xr:uid="{24C0074F-B8D4-49D5-96F0-B3D3DA349AE4}"/>
    <cellStyle name="Output 2 9 4 5 3" xfId="36370" xr:uid="{ACDE0C28-9718-45F8-BA7D-36F1B65036A1}"/>
    <cellStyle name="Output 2 9 4 6" xfId="32128" xr:uid="{1CCD1117-9E5E-44F2-A7BB-28237782C4A4}"/>
    <cellStyle name="Output 2 9 4 6 2" xfId="27976" xr:uid="{EBDCD948-389A-4BEB-AD1B-5762E78B0005}"/>
    <cellStyle name="Output 2 9 4 6 3" xfId="23833" xr:uid="{AE9474AB-C22A-4D98-9BBB-89A4E982780B}"/>
    <cellStyle name="Output 2 9 4 7" xfId="34257" xr:uid="{AE68FDE7-9B30-4D40-8FDB-3626A7C5DB0F}"/>
    <cellStyle name="Output 2 9 4 7 2" xfId="36256" xr:uid="{F10E710C-500E-4F8D-8F4E-EA40621070B7}"/>
    <cellStyle name="Output 2 9 4 7 3" xfId="36761" xr:uid="{2582C19F-F51D-4544-B702-4B6DE69960B5}"/>
    <cellStyle name="Output 2 9 4 8" xfId="30022" xr:uid="{ED93733D-337F-4ADC-B1B3-E8E350E25D91}"/>
    <cellStyle name="Output 2 9 4 9" xfId="25875" xr:uid="{12A7EC9B-5A62-40E0-A188-E9AE2632E345}"/>
    <cellStyle name="Output 2 9 5" xfId="20606" xr:uid="{00000000-0005-0000-0000-0000DF510000}"/>
    <cellStyle name="Output 2 9 5 10" xfId="21978" xr:uid="{3BB8EA99-6C56-466F-A9A8-8C5AF32816DD}"/>
    <cellStyle name="Output 2 9 5 2" xfId="21061" xr:uid="{00000000-0005-0000-0000-0000E0510000}"/>
    <cellStyle name="Output 2 9 5 2 2" xfId="32423" xr:uid="{4F245CAD-9C8E-4418-86EE-647C255B29A2}"/>
    <cellStyle name="Output 2 9 5 2 2 2" xfId="28271" xr:uid="{B423C30C-AD1D-4389-B4C4-75002E7ACD91}"/>
    <cellStyle name="Output 2 9 5 2 2 3" xfId="24128" xr:uid="{57D198C9-3599-44A0-B030-14A8395E28D0}"/>
    <cellStyle name="Output 2 9 5 2 3" xfId="33153" xr:uid="{06B7C6A2-3564-4BD7-A2E1-D5E506B80B20}"/>
    <cellStyle name="Output 2 9 5 2 3 2" xfId="29000" xr:uid="{956A6EBD-E6F9-4A52-841C-7266EBFE6DDC}"/>
    <cellStyle name="Output 2 9 5 2 3 3" xfId="24856" xr:uid="{D9688892-85FB-4FE5-91D1-9B120BFB1AD6}"/>
    <cellStyle name="Output 2 9 5 2 4" xfId="33860" xr:uid="{4731B6B7-458C-4F58-A6DB-2FECCF933005}"/>
    <cellStyle name="Output 2 9 5 2 4 2" xfId="36133" xr:uid="{9CF4CF96-2881-4880-B59E-D3BBB288BE4C}"/>
    <cellStyle name="Output 2 9 5 2 4 3" xfId="36664" xr:uid="{70715210-6F27-40DD-8D53-B73E9EDF6D52}"/>
    <cellStyle name="Output 2 9 5 2 5" xfId="34467" xr:uid="{74B86790-3549-4325-A420-52ECD0E7B468}"/>
    <cellStyle name="Output 2 9 5 2 5 2" xfId="29398" xr:uid="{84096494-0C74-427B-A182-B30F0392A596}"/>
    <cellStyle name="Output 2 9 5 2 5 3" xfId="36963" xr:uid="{7AEE8961-E2DC-4DD4-9072-F5C3418506E4}"/>
    <cellStyle name="Output 2 9 5 2 6" xfId="34904" xr:uid="{DC6AF23E-74FB-4A8B-9E64-2D5F5CD5E42B}"/>
    <cellStyle name="Output 2 9 5 2 6 2" xfId="29877" xr:uid="{D791032E-CBDB-4358-942B-0EC01F5C053F}"/>
    <cellStyle name="Output 2 9 5 2 6 3" xfId="25734" xr:uid="{6DECCCAB-C374-4717-A17F-A995DFCBB512}"/>
    <cellStyle name="Output 2 9 5 2 7" xfId="30462" xr:uid="{2A7C153A-EF51-43F8-BC3C-6D2177B3F2C2}"/>
    <cellStyle name="Output 2 9 5 2 8" xfId="26314" xr:uid="{2437E9B6-2CC7-4872-8530-A2BAD780F982}"/>
    <cellStyle name="Output 2 9 5 2 9" xfId="22174" xr:uid="{F6857574-9FDC-4A5E-8D46-75D76CE851CC}"/>
    <cellStyle name="Output 2 9 5 3" xfId="32069" xr:uid="{4BE4E3EE-F39E-4D4D-AD2A-B59EE954E623}"/>
    <cellStyle name="Output 2 9 5 3 2" xfId="27917" xr:uid="{415FF8EE-C0DA-42AD-819B-D291FEC8A9AD}"/>
    <cellStyle name="Output 2 9 5 3 3" xfId="23774" xr:uid="{D837D2C5-2F2A-4D32-95F4-2F644481885F}"/>
    <cellStyle name="Output 2 9 5 4" xfId="32846" xr:uid="{0F0F047F-2954-4C6C-9450-6074A08C723D}"/>
    <cellStyle name="Output 2 9 5 4 2" xfId="28693" xr:uid="{AA80AE22-9F61-404A-88FE-A53368459804}"/>
    <cellStyle name="Output 2 9 5 4 3" xfId="24550" xr:uid="{49315B88-0454-42F4-8A1C-319C5F9E6155}"/>
    <cellStyle name="Output 2 9 5 5" xfId="33574" xr:uid="{AB9B9208-BF77-4A29-A5D9-11EA8F8835CE}"/>
    <cellStyle name="Output 2 9 5 5 2" xfId="35436" xr:uid="{124247CA-8889-4D88-8878-5667F128C1F9}"/>
    <cellStyle name="Output 2 9 5 5 3" xfId="25174" xr:uid="{160706A2-8AEF-4C3B-8A56-B2DC6FC96566}"/>
    <cellStyle name="Output 2 9 5 6" xfId="32129" xr:uid="{041AEBE4-1059-416A-8470-36B376CCC98C}"/>
    <cellStyle name="Output 2 9 5 6 2" xfId="27977" xr:uid="{E8CFD2B5-A144-4BF5-86F9-2653E8FFA909}"/>
    <cellStyle name="Output 2 9 5 6 3" xfId="23834" xr:uid="{ABDE451F-A088-4A74-9A6F-0EBF408A0962}"/>
    <cellStyle name="Output 2 9 5 7" xfId="34258" xr:uid="{1D4E1650-2B3D-434B-A005-83AA6DDC071C}"/>
    <cellStyle name="Output 2 9 5 7 2" xfId="36165" xr:uid="{1912AD76-B81C-4445-8949-90AD84D97EE5}"/>
    <cellStyle name="Output 2 9 5 7 3" xfId="36632" xr:uid="{E634CE9D-7641-48E3-8884-84F80AA68C16}"/>
    <cellStyle name="Output 2 9 5 8" xfId="30023" xr:uid="{D4D3D5D6-88AD-4682-8CA6-5382E835385A}"/>
    <cellStyle name="Output 2 9 5 9" xfId="25876" xr:uid="{4223F12C-08FD-4D69-B931-FFC37A952F78}"/>
    <cellStyle name="Output 3" xfId="20607" xr:uid="{00000000-0005-0000-0000-0000E1510000}"/>
    <cellStyle name="Output 3 10" xfId="30024" xr:uid="{CAA21085-EADC-445C-971A-2EAA7A26A2BB}"/>
    <cellStyle name="Output 3 11" xfId="25877" xr:uid="{C31E0D4C-61AC-4003-8D30-804FD4126EEB}"/>
    <cellStyle name="Output 3 12" xfId="21979" xr:uid="{5B3A1991-C8DD-44E5-AF9F-67F195409772}"/>
    <cellStyle name="Output 3 2" xfId="20608" xr:uid="{00000000-0005-0000-0000-0000E2510000}"/>
    <cellStyle name="Output 3 2 10" xfId="21980" xr:uid="{8B505C75-8EBD-4E1C-BDAF-66C95C2088A7}"/>
    <cellStyle name="Output 3 2 2" xfId="21059" xr:uid="{00000000-0005-0000-0000-0000E3510000}"/>
    <cellStyle name="Output 3 2 2 2" xfId="32421" xr:uid="{C55E17E0-BE28-403D-92DF-BEBAC19A0DF2}"/>
    <cellStyle name="Output 3 2 2 2 2" xfId="28269" xr:uid="{59E3EA92-BA76-4905-9E15-11803B42EEE1}"/>
    <cellStyle name="Output 3 2 2 2 3" xfId="24126" xr:uid="{F7922CE1-2BAD-46C7-8A98-3340CE5B7B75}"/>
    <cellStyle name="Output 3 2 2 3" xfId="33151" xr:uid="{133656ED-9AAA-41E4-881F-97277381CF6A}"/>
    <cellStyle name="Output 3 2 2 3 2" xfId="28998" xr:uid="{EEDA24C5-0CAC-4603-9404-A10B2805FA8D}"/>
    <cellStyle name="Output 3 2 2 3 3" xfId="24854" xr:uid="{972C1918-1F5E-4241-9C0F-A0B315FDB4F7}"/>
    <cellStyle name="Output 3 2 2 4" xfId="33858" xr:uid="{BBC3D310-60DE-4A9C-8EAF-1A2E9057422F}"/>
    <cellStyle name="Output 3 2 2 4 2" xfId="35580" xr:uid="{99E3EBA7-E611-429C-A2F5-A5E18197409C}"/>
    <cellStyle name="Output 3 2 2 4 3" xfId="36580" xr:uid="{280D261A-AC04-4ADF-8B6E-9DB1297C4828}"/>
    <cellStyle name="Output 3 2 2 5" xfId="34465" xr:uid="{B686E337-459E-4B05-B630-A0D184EA9BAF}"/>
    <cellStyle name="Output 3 2 2 5 2" xfId="35879" xr:uid="{B8D1EC77-CDA3-4A8E-874C-31F6E61ED337}"/>
    <cellStyle name="Output 3 2 2 5 3" xfId="37164" xr:uid="{D0442C62-B230-4625-A5C5-51E4DA232631}"/>
    <cellStyle name="Output 3 2 2 6" xfId="34902" xr:uid="{8C6D1E08-52FC-49CF-BD36-E603A373DB53}"/>
    <cellStyle name="Output 3 2 2 6 2" xfId="29874" xr:uid="{EA121C01-E318-4E46-B4CA-C9E45107C12F}"/>
    <cellStyle name="Output 3 2 2 6 3" xfId="25730" xr:uid="{48CE9EE5-DE7A-4DFD-97E2-8E7081948F4D}"/>
    <cellStyle name="Output 3 2 2 7" xfId="30460" xr:uid="{8836D48E-5673-4C64-B1F9-CC54FF1F16E7}"/>
    <cellStyle name="Output 3 2 2 8" xfId="26312" xr:uid="{6310468D-5D43-43E4-88D2-B2AB73578BC5}"/>
    <cellStyle name="Output 3 2 2 9" xfId="22172" xr:uid="{456F1C88-2546-46CD-A3E5-E34F9334A50D}"/>
    <cellStyle name="Output 3 2 3" xfId="32071" xr:uid="{1A711E2B-F192-4016-8C98-C4CE454E7032}"/>
    <cellStyle name="Output 3 2 3 2" xfId="27919" xr:uid="{06E3A6BB-4DCA-4CF7-8BAB-C4131C4923A0}"/>
    <cellStyle name="Output 3 2 3 3" xfId="23776" xr:uid="{EB0D2132-5BA3-4530-8AF7-CC7C3EEEFA2C}"/>
    <cellStyle name="Output 3 2 4" xfId="32848" xr:uid="{C05E5824-B10B-47B5-BC04-73353834BFCE}"/>
    <cellStyle name="Output 3 2 4 2" xfId="28695" xr:uid="{C15FF094-AEFA-4413-9526-1C3CF1D0FDCB}"/>
    <cellStyle name="Output 3 2 4 3" xfId="24552" xr:uid="{B081973A-4F1D-4C6B-AE42-465AD1CD9AA0}"/>
    <cellStyle name="Output 3 2 5" xfId="33576" xr:uid="{90D8EA3B-4C24-4C20-B58E-4A3ABDBC50E0}"/>
    <cellStyle name="Output 3 2 5 2" xfId="35621" xr:uid="{7EFB78FC-4B7C-45DB-A244-81AEEB39D0D9}"/>
    <cellStyle name="Output 3 2 5 3" xfId="36520" xr:uid="{EA3324B9-2BBF-4EB0-988C-160CE46A9EF7}"/>
    <cellStyle name="Output 3 2 6" xfId="32131" xr:uid="{6F77CAF0-3B46-43A0-80BB-6CA0F2FC7F2A}"/>
    <cellStyle name="Output 3 2 6 2" xfId="27979" xr:uid="{A5F9C1D8-D3BE-4EA8-B1FC-32FBF6502E4A}"/>
    <cellStyle name="Output 3 2 6 3" xfId="23836" xr:uid="{C19B9093-673A-4F01-8224-E97B33A95015}"/>
    <cellStyle name="Output 3 2 7" xfId="34260" xr:uid="{D836BEA9-E34C-4D9B-9C48-18722975B1C3}"/>
    <cellStyle name="Output 3 2 7 2" xfId="35961" xr:uid="{63AE8626-5912-4D5E-A3F0-E37C5FF6B4EA}"/>
    <cellStyle name="Output 3 2 7 3" xfId="37245" xr:uid="{725421CF-AE40-47CE-BA59-7F31DDCFFA44}"/>
    <cellStyle name="Output 3 2 8" xfId="30025" xr:uid="{C7138384-1BE5-4FC1-A4C4-3AD87C6BCF2F}"/>
    <cellStyle name="Output 3 2 9" xfId="25878" xr:uid="{EBA38093-AF4E-493C-8C46-2668A4FF4834}"/>
    <cellStyle name="Output 3 3" xfId="20609" xr:uid="{00000000-0005-0000-0000-0000E4510000}"/>
    <cellStyle name="Output 3 3 10" xfId="21981" xr:uid="{2FD83433-45C5-43EF-B8A6-63DF6C12B71F}"/>
    <cellStyle name="Output 3 3 2" xfId="21058" xr:uid="{00000000-0005-0000-0000-0000E5510000}"/>
    <cellStyle name="Output 3 3 2 2" xfId="32420" xr:uid="{BFDBCDEB-4E3E-44E4-8E84-6C55FA5600E8}"/>
    <cellStyle name="Output 3 3 2 2 2" xfId="28268" xr:uid="{CD80B6F3-7C29-4F4B-998F-FD182B8762B1}"/>
    <cellStyle name="Output 3 3 2 2 3" xfId="24125" xr:uid="{A1EE0B04-9225-4CA8-BCD9-0458733C9D26}"/>
    <cellStyle name="Output 3 3 2 3" xfId="33150" xr:uid="{71FA69B7-6B0C-44CF-A439-D177065102AB}"/>
    <cellStyle name="Output 3 3 2 3 2" xfId="28997" xr:uid="{B1C80B0B-66B2-4933-86B2-20F254B7FD97}"/>
    <cellStyle name="Output 3 3 2 3 3" xfId="24853" xr:uid="{F205C8AB-8C96-40E1-A808-B8A56E49BCB0}"/>
    <cellStyle name="Output 3 3 2 4" xfId="33857" xr:uid="{3EE78593-0290-4B6A-84FB-8B373AD57A7C}"/>
    <cellStyle name="Output 3 3 2 4 2" xfId="35645" xr:uid="{34579B3F-3ECA-44A5-A8D7-739EB0B91B01}"/>
    <cellStyle name="Output 3 3 2 4 3" xfId="36496" xr:uid="{4703D4C1-0617-4C08-86B8-979990287B03}"/>
    <cellStyle name="Output 3 3 2 5" xfId="34464" xr:uid="{9C288746-66E1-44F0-88E6-4F3F7AD3CC7D}"/>
    <cellStyle name="Output 3 3 2 5 2" xfId="35978" xr:uid="{BC8AD776-BF03-4610-970B-3E48798ABD55}"/>
    <cellStyle name="Output 3 3 2 5 3" xfId="37262" xr:uid="{13990C9E-3B88-4BC6-9A2F-8DED8B6F7177}"/>
    <cellStyle name="Output 3 3 2 6" xfId="34901" xr:uid="{F2518669-5D1D-4368-9ED0-A8B4BA4ABD66}"/>
    <cellStyle name="Output 3 3 2 6 2" xfId="29873" xr:uid="{E0866196-4B12-4FC2-82AC-5E9BAE6D09AF}"/>
    <cellStyle name="Output 3 3 2 6 3" xfId="25729" xr:uid="{DC757DB9-30F0-49E3-940D-91BCA91D42C1}"/>
    <cellStyle name="Output 3 3 2 7" xfId="30459" xr:uid="{4B6F91BE-88EA-4E6B-9A32-E206124A63AB}"/>
    <cellStyle name="Output 3 3 2 8" xfId="26311" xr:uid="{3E1FB3EB-C21D-48BC-A7D7-61EDB549C020}"/>
    <cellStyle name="Output 3 3 2 9" xfId="22171" xr:uid="{22502350-D302-4D23-ABB2-A1F3EEED25B0}"/>
    <cellStyle name="Output 3 3 3" xfId="32072" xr:uid="{A8A58E96-703E-41C6-93CE-B60A439983C1}"/>
    <cellStyle name="Output 3 3 3 2" xfId="27920" xr:uid="{B6474CBD-00EB-4874-97E3-83928CEC7792}"/>
    <cellStyle name="Output 3 3 3 3" xfId="23777" xr:uid="{12857F55-9AF5-4777-8BA2-ABCFCBC46B81}"/>
    <cellStyle name="Output 3 3 4" xfId="32849" xr:uid="{21C903CB-C8EA-4730-85B3-A7B4491B1EA1}"/>
    <cellStyle name="Output 3 3 4 2" xfId="28696" xr:uid="{24498D04-4A36-4DA1-81BA-2EB36925B3F9}"/>
    <cellStyle name="Output 3 3 4 3" xfId="24553" xr:uid="{90F824F3-0BDB-461B-80E0-40AB887EF53A}"/>
    <cellStyle name="Output 3 3 5" xfId="33577" xr:uid="{5DFD3F44-C152-4D3F-8CEA-3FA71CFB9A2D}"/>
    <cellStyle name="Output 3 3 5 2" xfId="35604" xr:uid="{052DA47B-2A10-4763-B03F-E05ED8E0BD19}"/>
    <cellStyle name="Output 3 3 5 3" xfId="36604" xr:uid="{C3375672-7788-425D-BCFA-666E01A59EBD}"/>
    <cellStyle name="Output 3 3 6" xfId="32132" xr:uid="{64727682-3B75-40D7-B481-06BC194648FC}"/>
    <cellStyle name="Output 3 3 6 2" xfId="27980" xr:uid="{8995E4DE-9537-44C1-BF48-059C7D7BCD32}"/>
    <cellStyle name="Output 3 3 6 3" xfId="23837" xr:uid="{79E40B57-03E7-4BE9-9A53-0C44BBD071B2}"/>
    <cellStyle name="Output 3 3 7" xfId="34261" xr:uid="{9AFE5A1E-9F8F-4EE3-AF20-FC6DE0CEAC5A}"/>
    <cellStyle name="Output 3 3 7 2" xfId="35862" xr:uid="{CB62B6BF-FC6D-44AA-B92F-47BADC1F4FBA}"/>
    <cellStyle name="Output 3 3 7 3" xfId="37147" xr:uid="{2EC6BB5D-CC9C-4C06-88A4-F3E4CEFFF00E}"/>
    <cellStyle name="Output 3 3 8" xfId="30026" xr:uid="{BC9044FE-DF3E-47FB-81F1-4F62069D6A4F}"/>
    <cellStyle name="Output 3 3 9" xfId="25879" xr:uid="{E5A8A86D-9D74-4D1A-8AAE-890B824C3C35}"/>
    <cellStyle name="Output 3 4" xfId="21060" xr:uid="{00000000-0005-0000-0000-0000E6510000}"/>
    <cellStyle name="Output 3 4 2" xfId="32422" xr:uid="{94F58D2B-A072-44A5-96DE-40CB4408B616}"/>
    <cellStyle name="Output 3 4 2 2" xfId="28270" xr:uid="{D1A77F08-19F6-48D9-906A-423345B30F6A}"/>
    <cellStyle name="Output 3 4 2 3" xfId="24127" xr:uid="{E9510648-AD0A-4484-965C-7978DD6AB582}"/>
    <cellStyle name="Output 3 4 3" xfId="33152" xr:uid="{D31426AF-4C43-4579-BA83-0265E789544F}"/>
    <cellStyle name="Output 3 4 3 2" xfId="28999" xr:uid="{55D291A6-B197-41ED-BDB7-54305A603052}"/>
    <cellStyle name="Output 3 4 3 3" xfId="24855" xr:uid="{85AE896A-6CE8-48DD-9197-22B146A8456F}"/>
    <cellStyle name="Output 3 4 4" xfId="33859" xr:uid="{006CCFC9-92D4-475C-AF24-289A77A1D416}"/>
    <cellStyle name="Output 3 4 4 2" xfId="36224" xr:uid="{03939D65-415B-4278-90CB-8FD8E1592F7E}"/>
    <cellStyle name="Output 3 4 4 3" xfId="36729" xr:uid="{8B358D1F-B611-48AF-868D-6ADBE87B949A}"/>
    <cellStyle name="Output 3 4 5" xfId="34466" xr:uid="{CFFDBBF7-7958-4DAD-886F-7D41F52F2BCD}"/>
    <cellStyle name="Output 3 4 5 2" xfId="35360" xr:uid="{738CEF0D-329D-4CD6-B80E-2530EBE4F4DC}"/>
    <cellStyle name="Output 3 4 5 3" xfId="37061" xr:uid="{F1BA30D7-8D9A-40CB-89F9-07277B418080}"/>
    <cellStyle name="Output 3 4 6" xfId="34903" xr:uid="{166A3F22-03CB-4955-A927-1066CDFEE43C}"/>
    <cellStyle name="Output 3 4 6 2" xfId="29876" xr:uid="{C55F1BCB-A03D-46F9-B1A0-0B3428F7A107}"/>
    <cellStyle name="Output 3 4 6 3" xfId="25732" xr:uid="{29001B15-33C3-4D4A-9DF3-5169BB14E518}"/>
    <cellStyle name="Output 3 4 7" xfId="30461" xr:uid="{D002ED00-B640-4458-AE4F-C9B2142D3D3A}"/>
    <cellStyle name="Output 3 4 8" xfId="26313" xr:uid="{16FA0B90-63F5-4F9C-B1F1-CE65DDF27A6D}"/>
    <cellStyle name="Output 3 4 9" xfId="22173" xr:uid="{6362EE5B-29F8-47E9-A073-4EA95A9FFCE4}"/>
    <cellStyle name="Output 3 5" xfId="32070" xr:uid="{E2502EFF-B7BE-4A7A-947B-759781CC4B14}"/>
    <cellStyle name="Output 3 5 2" xfId="27918" xr:uid="{E68ADA92-214F-4834-9B45-50A523EC1A8E}"/>
    <cellStyle name="Output 3 5 3" xfId="23775" xr:uid="{9CACB575-EDE0-4E98-89FB-6379AE5B5233}"/>
    <cellStyle name="Output 3 6" xfId="32847" xr:uid="{018A8689-073E-449C-A66F-3ED958E1C8BB}"/>
    <cellStyle name="Output 3 6 2" xfId="28694" xr:uid="{EFAB1B40-604F-4E18-823D-5AE99296FC28}"/>
    <cellStyle name="Output 3 6 3" xfId="24551" xr:uid="{3E95303A-A23A-4AB1-807D-281D8FAFFB04}"/>
    <cellStyle name="Output 3 7" xfId="33575" xr:uid="{8B051BE3-3C3D-4B11-882C-EDE87B056CF5}"/>
    <cellStyle name="Output 3 7 2" xfId="35520" xr:uid="{DDE7DFEA-C9B7-4BFD-959C-78C29C045F21}"/>
    <cellStyle name="Output 3 7 3" xfId="36789" xr:uid="{36740EAC-4A0D-40DE-98EF-98F66E2FFD1D}"/>
    <cellStyle name="Output 3 8" xfId="32130" xr:uid="{064B220F-B003-4EAA-B64F-7348F4B8CB42}"/>
    <cellStyle name="Output 3 8 2" xfId="27978" xr:uid="{9314837E-72CA-4CDC-B307-EE7C9C76252F}"/>
    <cellStyle name="Output 3 8 3" xfId="23835" xr:uid="{EC9B8A11-7EC9-49FF-A36A-780B755E4E0F}"/>
    <cellStyle name="Output 3 9" xfId="34259" xr:uid="{954EECE4-EB83-4173-9E9B-8409A291D1A5}"/>
    <cellStyle name="Output 3 9 2" xfId="36067" xr:uid="{DAB669C6-40CB-419D-81BC-8DC7211B5C48}"/>
    <cellStyle name="Output 3 9 3" xfId="37337" xr:uid="{2604941E-31D1-4761-BF47-4BABE99A3CB2}"/>
    <cellStyle name="Output 4" xfId="20610" xr:uid="{00000000-0005-0000-0000-0000E7510000}"/>
    <cellStyle name="Output 4 10" xfId="30027" xr:uid="{CA216364-1C1A-4837-8E9B-8446FE51CD13}"/>
    <cellStyle name="Output 4 11" xfId="25880" xr:uid="{AE5AC737-3058-4E7B-81C2-DBF9995F0695}"/>
    <cellStyle name="Output 4 12" xfId="21982" xr:uid="{1C4548C0-5B26-4DEA-ADDB-067C0ECD522C}"/>
    <cellStyle name="Output 4 2" xfId="20611" xr:uid="{00000000-0005-0000-0000-0000E8510000}"/>
    <cellStyle name="Output 4 2 10" xfId="21983" xr:uid="{0F54C664-23E8-4D06-AAEB-73CDAA538809}"/>
    <cellStyle name="Output 4 2 2" xfId="21056" xr:uid="{00000000-0005-0000-0000-0000E9510000}"/>
    <cellStyle name="Output 4 2 2 2" xfId="32418" xr:uid="{3E92D6B9-CEF4-4F32-BD40-FE7EA0E466D4}"/>
    <cellStyle name="Output 4 2 2 2 2" xfId="28266" xr:uid="{29BD6D6D-0937-4747-B648-1C75A95F59BD}"/>
    <cellStyle name="Output 4 2 2 2 3" xfId="24123" xr:uid="{E2CE4A24-F4FA-4157-9FEE-F86B0B58E84C}"/>
    <cellStyle name="Output 4 2 2 3" xfId="33148" xr:uid="{162D26F8-0BEB-473B-8E99-0A3749E77AF6}"/>
    <cellStyle name="Output 4 2 2 3 2" xfId="28995" xr:uid="{1268D5FE-3BB5-4EBA-B21B-03E3A5436D97}"/>
    <cellStyle name="Output 4 2 2 3 3" xfId="24851" xr:uid="{61E7BA10-F15D-4F22-AB31-70D2A1B00D1B}"/>
    <cellStyle name="Output 4 2 2 4" xfId="33855" xr:uid="{FF8F0EC7-C74B-43A1-AE31-507A025DC7FE}"/>
    <cellStyle name="Output 4 2 2 4 2" xfId="35412" xr:uid="{7349D799-BD19-4EAF-9B83-C512B8E520A0}"/>
    <cellStyle name="Output 4 2 2 4 3" xfId="25202" xr:uid="{F454454F-CBFC-4728-9735-6F0A7BFF1184}"/>
    <cellStyle name="Output 4 2 2 5" xfId="34462" xr:uid="{6C13DFEB-4ADF-44EB-A384-4A717571AA26}"/>
    <cellStyle name="Output 4 2 2 5 2" xfId="36182" xr:uid="{A8CBB99A-D492-4BF4-A735-21C0CA725174}"/>
    <cellStyle name="Output 4 2 2 5 3" xfId="36615" xr:uid="{496E1A61-92D7-437F-9E36-E614D3942EBE}"/>
    <cellStyle name="Output 4 2 2 6" xfId="34899" xr:uid="{4A186CBF-29DE-4AB9-B2BE-B87E0B768E64}"/>
    <cellStyle name="Output 4 2 2 6 2" xfId="29869" xr:uid="{2FB4B1CC-11C0-414C-AF67-0A289057B874}"/>
    <cellStyle name="Output 4 2 2 6 3" xfId="25726" xr:uid="{6DF651DD-B8DA-4351-8130-E70BCF7C85FF}"/>
    <cellStyle name="Output 4 2 2 7" xfId="30457" xr:uid="{BB0476FC-AA8C-441E-89AD-B7332EFC9101}"/>
    <cellStyle name="Output 4 2 2 8" xfId="26309" xr:uid="{D24D30C7-4DBB-4536-8A21-DB33B1BDB4B0}"/>
    <cellStyle name="Output 4 2 2 9" xfId="22169" xr:uid="{59A29089-3DBC-4FAB-B5B3-BDEA800330DD}"/>
    <cellStyle name="Output 4 2 3" xfId="32074" xr:uid="{93E4C33C-B277-40DA-B590-8DF3E42DED55}"/>
    <cellStyle name="Output 4 2 3 2" xfId="27922" xr:uid="{6F7ED245-5CB4-4E75-BBD1-9638A5D40FEE}"/>
    <cellStyle name="Output 4 2 3 3" xfId="23779" xr:uid="{85B72604-7365-4971-AE66-35E38E809F1A}"/>
    <cellStyle name="Output 4 2 4" xfId="32851" xr:uid="{51B97631-89C5-45BA-BF84-4E58C0042DF9}"/>
    <cellStyle name="Output 4 2 4 2" xfId="28698" xr:uid="{23CBE6A0-0BBB-45F5-B8CD-35AA63253789}"/>
    <cellStyle name="Output 4 2 4 3" xfId="24555" xr:uid="{78F06484-44C3-4F58-A57A-E922E8498403}"/>
    <cellStyle name="Output 4 2 5" xfId="33579" xr:uid="{498F1F62-9236-458E-9B2E-E9803D9CEB06}"/>
    <cellStyle name="Output 4 2 5 2" xfId="36109" xr:uid="{9BC7645B-6CAD-47D1-A4A0-12A0194F4442}"/>
    <cellStyle name="Output 4 2 5 3" xfId="36688" xr:uid="{0645C2C8-D54D-4753-91DA-C191CBDEF423}"/>
    <cellStyle name="Output 4 2 6" xfId="32134" xr:uid="{722DE734-0B66-4976-811D-C91FC8188D9E}"/>
    <cellStyle name="Output 4 2 6 2" xfId="27982" xr:uid="{EDA4CD58-87CB-4555-815D-3194EF545D6C}"/>
    <cellStyle name="Output 4 2 6 3" xfId="23839" xr:uid="{7498B4D8-223F-4E28-A4B9-CF14838E653A}"/>
    <cellStyle name="Output 4 2 7" xfId="34263" xr:uid="{FEAA7E88-C77D-45D4-B035-974DC9AC98BB}"/>
    <cellStyle name="Output 4 2 7 2" xfId="29381" xr:uid="{902A5721-4842-4BF1-AB7E-4B2597CA1053}"/>
    <cellStyle name="Output 4 2 7 3" xfId="36946" xr:uid="{6C0E286D-19D8-4A84-9099-8B0B95DAAF90}"/>
    <cellStyle name="Output 4 2 8" xfId="30028" xr:uid="{85BC8FC8-311B-443E-A478-05ECE96DDC34}"/>
    <cellStyle name="Output 4 2 9" xfId="25881" xr:uid="{E0548429-7752-46AA-8569-6CF608A1AD2E}"/>
    <cellStyle name="Output 4 3" xfId="20612" xr:uid="{00000000-0005-0000-0000-0000EA510000}"/>
    <cellStyle name="Output 4 3 10" xfId="21984" xr:uid="{44AC715D-B4EB-4B8D-B23C-06C48A99A70F}"/>
    <cellStyle name="Output 4 3 2" xfId="21055" xr:uid="{00000000-0005-0000-0000-0000EB510000}"/>
    <cellStyle name="Output 4 3 2 2" xfId="32417" xr:uid="{613B9599-44A9-4DDC-9B7F-5E3C3C2DC282}"/>
    <cellStyle name="Output 4 3 2 2 2" xfId="28265" xr:uid="{A839ED02-AA97-4C2E-843A-B90E6A718230}"/>
    <cellStyle name="Output 4 3 2 2 3" xfId="24122" xr:uid="{50CA08C1-2EB1-4691-AEF7-D74AA166554C}"/>
    <cellStyle name="Output 4 3 2 3" xfId="33147" xr:uid="{011D7833-0987-4B82-B969-507E8BE5453D}"/>
    <cellStyle name="Output 4 3 2 3 2" xfId="28994" xr:uid="{FACB309B-E4ED-43B1-A245-08D169E0ED36}"/>
    <cellStyle name="Output 4 3 2 3 3" xfId="24850" xr:uid="{A1B61870-F621-4D23-82EA-0126DC106C84}"/>
    <cellStyle name="Output 4 3 2 4" xfId="33854" xr:uid="{95778B76-8468-4CE9-A98B-9CB2A3F24E5F}"/>
    <cellStyle name="Output 4 3 2 4 2" xfId="35729" xr:uid="{14C19AD6-13C4-4FF5-BE19-95C094FFC978}"/>
    <cellStyle name="Output 4 3 2 4 3" xfId="36394" xr:uid="{B15D4B89-8EDD-4D36-A37B-2E792A63ACF2}"/>
    <cellStyle name="Output 4 3 2 5" xfId="34461" xr:uid="{A610C3BB-869D-48DA-941F-67FB33216810}"/>
    <cellStyle name="Output 4 3 2 5 2" xfId="36273" xr:uid="{A2E6BE83-EED6-42F8-A46C-5FA4081D4F73}"/>
    <cellStyle name="Output 4 3 2 5 3" xfId="36778" xr:uid="{CE02B159-7B93-4AAD-9A79-5B0A49AE4D77}"/>
    <cellStyle name="Output 4 3 2 6" xfId="34898" xr:uid="{2B9419A6-6B57-41E5-90E3-78974831DD76}"/>
    <cellStyle name="Output 4 3 2 6 2" xfId="29867" xr:uid="{B1AC2537-76C5-45D0-A96E-866599294231}"/>
    <cellStyle name="Output 4 3 2 6 3" xfId="25724" xr:uid="{E74D6325-F130-4633-80F7-2DD7527740EB}"/>
    <cellStyle name="Output 4 3 2 7" xfId="30456" xr:uid="{B06B02F8-20CF-48CA-B65A-B681AFE1BCA2}"/>
    <cellStyle name="Output 4 3 2 8" xfId="26308" xr:uid="{2EBF2B6E-C13B-4F9D-9AC9-C302B11459F0}"/>
    <cellStyle name="Output 4 3 2 9" xfId="22168" xr:uid="{D561E6EB-9A27-48B3-B70E-5329B5581ECB}"/>
    <cellStyle name="Output 4 3 3" xfId="32075" xr:uid="{F0C641BD-78A7-46C2-86C6-0D805F7F8A1F}"/>
    <cellStyle name="Output 4 3 3 2" xfId="27923" xr:uid="{B27334CE-46FB-4EBE-841B-D24CF277B98E}"/>
    <cellStyle name="Output 4 3 3 3" xfId="23780" xr:uid="{492288D4-42EE-4B2E-881F-5C1213B70451}"/>
    <cellStyle name="Output 4 3 4" xfId="32852" xr:uid="{86158FE3-80E4-42B5-A28A-B8FC0DA5E0A4}"/>
    <cellStyle name="Output 4 3 4 2" xfId="28699" xr:uid="{D3DD571B-A601-4152-9882-40DD521CFECA}"/>
    <cellStyle name="Output 4 3 4 3" xfId="24556" xr:uid="{E3F5D658-3698-4F60-9607-CDD8969B887C}"/>
    <cellStyle name="Output 4 3 5" xfId="33580" xr:uid="{05EC523E-6C03-48F1-B583-833B23AC2B92}"/>
    <cellStyle name="Output 4 3 5 2" xfId="36011" xr:uid="{3FAB152F-A5D2-47C3-94CC-D493A3F44B94}"/>
    <cellStyle name="Output 4 3 5 3" xfId="37281" xr:uid="{6315DD09-43CA-4A97-B72C-D82FBC625FF0}"/>
    <cellStyle name="Output 4 3 6" xfId="32135" xr:uid="{F0925F35-F535-45F4-A3CF-4EEBFA2925CD}"/>
    <cellStyle name="Output 4 3 6 2" xfId="27983" xr:uid="{055E9259-A89A-4A8B-B35F-7EBA136D3AB4}"/>
    <cellStyle name="Output 4 3 6 3" xfId="23840" xr:uid="{A48464ED-88B1-47AB-A97D-56F8FBB7F832}"/>
    <cellStyle name="Output 4 3 7" xfId="34264" xr:uid="{4EA26191-1C7F-4764-BE28-49CDBDFE0F86}"/>
    <cellStyle name="Output 4 3 7 2" xfId="35380" xr:uid="{65BC964A-0E9B-4F26-B392-A8B0B19A1B2F}"/>
    <cellStyle name="Output 4 3 7 3" xfId="36427" xr:uid="{AAF45CB0-CEA4-4CFD-B799-46842BC3BACC}"/>
    <cellStyle name="Output 4 3 8" xfId="30029" xr:uid="{BD10EC66-679D-40BE-B917-6BAF22D39388}"/>
    <cellStyle name="Output 4 3 9" xfId="25882" xr:uid="{597BDD04-2525-442B-B44F-1D21FBFEFC8F}"/>
    <cellStyle name="Output 4 4" xfId="21057" xr:uid="{00000000-0005-0000-0000-0000EC510000}"/>
    <cellStyle name="Output 4 4 2" xfId="32419" xr:uid="{7605B659-BBE4-4BC0-AB50-BD79049FAE42}"/>
    <cellStyle name="Output 4 4 2 2" xfId="28267" xr:uid="{7E09B3B0-96FD-4AE7-93DA-6B6A5B5CF55C}"/>
    <cellStyle name="Output 4 4 2 3" xfId="24124" xr:uid="{C98AFFD2-5719-48CB-A52E-A49B6503A7B2}"/>
    <cellStyle name="Output 4 4 3" xfId="33149" xr:uid="{E9812356-7D5A-4CE5-923C-A0587F0878B4}"/>
    <cellStyle name="Output 4 4 3 2" xfId="28996" xr:uid="{0BD5FC48-855A-4376-B84C-909CD6525A9E}"/>
    <cellStyle name="Output 4 4 3 3" xfId="24852" xr:uid="{ED88A7D5-7367-4364-8718-542222F85B6A}"/>
    <cellStyle name="Output 4 4 4" xfId="33856" xr:uid="{D3BDB2E5-15CB-4986-8B16-74EA8E8303F2}"/>
    <cellStyle name="Output 4 4 4 2" xfId="35496" xr:uid="{20A88DFF-315B-4E3C-A40A-006995C603B6}"/>
    <cellStyle name="Output 4 4 4 3" xfId="36813" xr:uid="{C3F533A7-4E62-4B00-8604-A085F1C950A8}"/>
    <cellStyle name="Output 4 4 5" xfId="34463" xr:uid="{0C05FD33-E71B-4E9F-9DA3-2D6B9C20D850}"/>
    <cellStyle name="Output 4 4 5 2" xfId="36084" xr:uid="{C49133DB-02B1-4431-9629-55F163ECB3E9}"/>
    <cellStyle name="Output 4 4 5 3" xfId="37354" xr:uid="{9FEC4E0F-9601-4A9D-BEC5-3AD0E1F0386A}"/>
    <cellStyle name="Output 4 4 6" xfId="34900" xr:uid="{B4E21F9C-3ABE-49DC-B6E4-5B72F909669A}"/>
    <cellStyle name="Output 4 4 6 2" xfId="29871" xr:uid="{09361B80-B6A3-401A-B97F-E74A43866DFE}"/>
    <cellStyle name="Output 4 4 6 3" xfId="25727" xr:uid="{6D636483-ED6D-45E1-BF37-47374310A314}"/>
    <cellStyle name="Output 4 4 7" xfId="30458" xr:uid="{BC57B39C-5D11-4A1A-88D6-4A75A9D78ABE}"/>
    <cellStyle name="Output 4 4 8" xfId="26310" xr:uid="{DC212165-FD58-4431-B19A-920D19EC836C}"/>
    <cellStyle name="Output 4 4 9" xfId="22170" xr:uid="{42D2D139-4CE7-4850-9079-DEE51EEF3990}"/>
    <cellStyle name="Output 4 5" xfId="32073" xr:uid="{2D8B9F0F-9A76-4AED-BCB8-E8C584EA718D}"/>
    <cellStyle name="Output 4 5 2" xfId="27921" xr:uid="{766A7B59-271F-4E1D-813A-2896A140D6E8}"/>
    <cellStyle name="Output 4 5 3" xfId="23778" xr:uid="{E1FFCC3E-9393-4FD4-9D11-4256714AE09B}"/>
    <cellStyle name="Output 4 6" xfId="32850" xr:uid="{41016F30-87B9-43AD-99A8-DD0C4FB8C9AE}"/>
    <cellStyle name="Output 4 6 2" xfId="28697" xr:uid="{556A3CB7-910E-4492-A64C-DBA69E328AE2}"/>
    <cellStyle name="Output 4 6 3" xfId="24554" xr:uid="{75D896B5-B010-4312-9620-1A5B9138AE79}"/>
    <cellStyle name="Output 4 7" xfId="33578" xr:uid="{6D3E43EC-6947-4788-844A-AA4D85A889C0}"/>
    <cellStyle name="Output 4 7 2" xfId="36200" xr:uid="{55AEE0E3-79B2-4812-BEFF-599D1AB5699A}"/>
    <cellStyle name="Output 4 7 3" xfId="36705" xr:uid="{1BCB3E9B-B5EA-4658-9F02-710BEA3A705B}"/>
    <cellStyle name="Output 4 8" xfId="32133" xr:uid="{3C7C86F5-FFEE-420F-B7CA-F46B919E520F}"/>
    <cellStyle name="Output 4 8 2" xfId="27981" xr:uid="{70182044-86F6-4E1F-ABD6-F27B0C684F80}"/>
    <cellStyle name="Output 4 8 3" xfId="23838" xr:uid="{E3AFF629-45BC-4396-9486-2C70587F2B5A}"/>
    <cellStyle name="Output 4 9" xfId="34262" xr:uid="{F4BB70DE-6A20-421D-BD63-B2F50AA1DE2B}"/>
    <cellStyle name="Output 4 9 2" xfId="35343" xr:uid="{CE3AF2EE-1AA0-4010-A892-CB3C1A311AD7}"/>
    <cellStyle name="Output 4 9 3" xfId="37044" xr:uid="{E32C6BC9-85D3-46B4-B5E1-399A2D8E24AA}"/>
    <cellStyle name="Output 5" xfId="20613" xr:uid="{00000000-0005-0000-0000-0000ED510000}"/>
    <cellStyle name="Output 5 10" xfId="30030" xr:uid="{4B6298F5-632D-40B4-AC5A-8A4EC793DC79}"/>
    <cellStyle name="Output 5 11" xfId="25883" xr:uid="{BAEBD8FC-6B07-4E1A-B76E-CE6FF844AB52}"/>
    <cellStyle name="Output 5 12" xfId="21985" xr:uid="{EAA1C41D-2924-4B3B-9162-F0D86AE57232}"/>
    <cellStyle name="Output 5 2" xfId="20614" xr:uid="{00000000-0005-0000-0000-0000EE510000}"/>
    <cellStyle name="Output 5 2 10" xfId="21986" xr:uid="{47D9D3A3-7ED1-4754-9D30-95DB69B7CF4A}"/>
    <cellStyle name="Output 5 2 2" xfId="21053" xr:uid="{00000000-0005-0000-0000-0000EF510000}"/>
    <cellStyle name="Output 5 2 2 2" xfId="32415" xr:uid="{B48D7C28-B2A4-4307-ADFF-7CA14951B653}"/>
    <cellStyle name="Output 5 2 2 2 2" xfId="28263" xr:uid="{126C2E03-DA86-4090-AD3D-28D1A4C0287E}"/>
    <cellStyle name="Output 5 2 2 2 3" xfId="24120" xr:uid="{63CCC083-26A0-4541-B8C0-82DFD439D601}"/>
    <cellStyle name="Output 5 2 2 3" xfId="33145" xr:uid="{10ABB88F-C858-4D0A-AF51-A3D94CA24668}"/>
    <cellStyle name="Output 5 2 2 3 2" xfId="28992" xr:uid="{591F8DBA-7DB6-4AF3-B317-65B4FACEDE31}"/>
    <cellStyle name="Output 5 2 2 3 3" xfId="24848" xr:uid="{15BFFCD4-171E-4812-BB99-93CAC1E4E1EF}"/>
    <cellStyle name="Output 5 2 2 4" xfId="33852" xr:uid="{6069DCF8-6311-475C-AAAD-F97FB99B5802}"/>
    <cellStyle name="Output 5 2 2 4 2" xfId="35310" xr:uid="{6937CB1D-D87C-4427-9C8B-0750E39F042C}"/>
    <cellStyle name="Output 5 2 2 4 3" xfId="37011" xr:uid="{62E35E81-853D-4E35-A958-D803ED61930E}"/>
    <cellStyle name="Output 5 2 2 5" xfId="34459" xr:uid="{A9FD7343-667E-49B8-9C3F-B367931489F1}"/>
    <cellStyle name="Output 5 2 2 5 2" xfId="35694" xr:uid="{53A6D85B-C5B2-4BBF-BD8D-74F5175637E3}"/>
    <cellStyle name="Output 5 2 2 5 3" xfId="36451" xr:uid="{B7F73264-558C-422C-87B8-7B98908ADC82}"/>
    <cellStyle name="Output 5 2 2 6" xfId="34896" xr:uid="{D81AC434-683B-47C7-8632-84E8807B9FD0}"/>
    <cellStyle name="Output 5 2 2 6 2" xfId="29864" xr:uid="{7AFBAE2C-29A3-4179-8DC2-3A30FF2A3E5B}"/>
    <cellStyle name="Output 5 2 2 6 3" xfId="25720" xr:uid="{225A1DE3-B989-4E2E-BD26-4010C221D548}"/>
    <cellStyle name="Output 5 2 2 7" xfId="30454" xr:uid="{D43DA708-0A7D-4C62-AD9D-BB8DAC6A421B}"/>
    <cellStyle name="Output 5 2 2 8" xfId="26306" xr:uid="{9C4ECA81-3A71-489D-8123-952D0B174117}"/>
    <cellStyle name="Output 5 2 2 9" xfId="22166" xr:uid="{14F037A9-640B-4182-9DBF-0F7B3D1C25D3}"/>
    <cellStyle name="Output 5 2 3" xfId="32077" xr:uid="{CCF96B67-5377-4044-8E4F-BED33DE72842}"/>
    <cellStyle name="Output 5 2 3 2" xfId="27925" xr:uid="{B01BFF22-7ED9-4D16-9FA7-A244CE11D3F9}"/>
    <cellStyle name="Output 5 2 3 3" xfId="23782" xr:uid="{C4AB0A04-62EE-4BB5-AD9B-F3C7CD7AA9F6}"/>
    <cellStyle name="Output 5 2 4" xfId="32854" xr:uid="{4AA56A84-489D-4274-A79C-76FCF97EDA5C}"/>
    <cellStyle name="Output 5 2 4 2" xfId="28701" xr:uid="{E3C37D40-CF5E-4561-86DB-A67F2B597907}"/>
    <cellStyle name="Output 5 2 4 3" xfId="24558" xr:uid="{E2B7DD6B-62B8-4B2C-8954-12B6446FC6F4}"/>
    <cellStyle name="Output 5 2 5" xfId="33582" xr:uid="{4CD21220-3D55-4D88-8B44-6FABB653E69A}"/>
    <cellStyle name="Output 5 2 5 2" xfId="35806" xr:uid="{F9C3AD7D-0E01-43AF-8200-3AF9228B3E39}"/>
    <cellStyle name="Output 5 2 5 3" xfId="37091" xr:uid="{723F5773-FA46-4D95-B95A-B43E9F78A02C}"/>
    <cellStyle name="Output 5 2 6" xfId="32137" xr:uid="{BC107DBD-E674-4547-AD43-5DC3BAC4052B}"/>
    <cellStyle name="Output 5 2 6 2" xfId="27985" xr:uid="{AA2A7AC0-9008-4F97-BA46-799F25354962}"/>
    <cellStyle name="Output 5 2 6 3" xfId="23842" xr:uid="{9CAD9912-4CB7-450B-904C-AA9A3CC78AA5}"/>
    <cellStyle name="Output 5 2 7" xfId="34266" xr:uid="{377E01A9-290F-45EE-A0A5-5C3B6C9BA962}"/>
    <cellStyle name="Output 5 2 7 2" xfId="35681" xr:uid="{C637ABB4-38A5-441D-8E65-3FAB2DA78310}"/>
    <cellStyle name="Output 5 2 7 3" xfId="36464" xr:uid="{9FE78CCF-6F55-4D07-9239-4AFDA547BD4E}"/>
    <cellStyle name="Output 5 2 8" xfId="30031" xr:uid="{40F07419-B406-42B3-9DF8-B7C0D982B47C}"/>
    <cellStyle name="Output 5 2 9" xfId="25884" xr:uid="{4F018225-B061-4817-BC42-E1DE9AE1856A}"/>
    <cellStyle name="Output 5 3" xfId="20615" xr:uid="{00000000-0005-0000-0000-0000F0510000}"/>
    <cellStyle name="Output 5 3 10" xfId="21987" xr:uid="{A43FC33E-0AA7-4A59-AE85-9E04B553D658}"/>
    <cellStyle name="Output 5 3 2" xfId="21052" xr:uid="{00000000-0005-0000-0000-0000F1510000}"/>
    <cellStyle name="Output 5 3 2 2" xfId="32414" xr:uid="{86C757BE-71B8-41F6-A111-2625612D68E4}"/>
    <cellStyle name="Output 5 3 2 2 2" xfId="28262" xr:uid="{E0CD8904-62E8-4288-96D6-EB45ADAAAA14}"/>
    <cellStyle name="Output 5 3 2 2 3" xfId="24119" xr:uid="{2D319185-035C-40F4-BBBF-D23D5B077DD2}"/>
    <cellStyle name="Output 5 3 2 3" xfId="33144" xr:uid="{FD1E496B-4FDB-4D78-B07B-042445DBB16D}"/>
    <cellStyle name="Output 5 3 2 3 2" xfId="28991" xr:uid="{68D3D306-8B69-4CBE-A874-9196DFBF958D}"/>
    <cellStyle name="Output 5 3 2 3 3" xfId="24847" xr:uid="{74D3EACC-0964-4054-BFD1-02471BACA4B6}"/>
    <cellStyle name="Output 5 3 2 4" xfId="33851" xr:uid="{1C74D77F-605C-4227-9FFA-F1056BAA6129}"/>
    <cellStyle name="Output 5 3 2 4 2" xfId="35829" xr:uid="{584A7CD5-EFF5-4106-A3D8-6C7AC4155611}"/>
    <cellStyle name="Output 5 3 2 4 3" xfId="37114" xr:uid="{5F7406BE-5888-42CE-A57C-12F15125BAE6}"/>
    <cellStyle name="Output 5 3 2 5" xfId="34458" xr:uid="{18C9DA2C-981C-4956-9EC9-6C023DE69A28}"/>
    <cellStyle name="Output 5 3 2 5 2" xfId="35447" xr:uid="{DCBBE3D9-AFA4-4DA7-9234-665B2C50CB46}"/>
    <cellStyle name="Output 5 3 2 5 3" xfId="36862" xr:uid="{CEB9D100-AC9F-434A-96CB-DA9BD0DB73AA}"/>
    <cellStyle name="Output 5 3 2 6" xfId="34895" xr:uid="{9B6AC9F0-3617-4741-9173-C4609EF40E2B}"/>
    <cellStyle name="Output 5 3 2 6 2" xfId="29863" xr:uid="{62BA3185-A9A8-461A-9BEC-32BF1C4309E3}"/>
    <cellStyle name="Output 5 3 2 6 3" xfId="25719" xr:uid="{61E9EE11-4A98-46AA-822F-6DD95116EB0A}"/>
    <cellStyle name="Output 5 3 2 7" xfId="30453" xr:uid="{90AD01CB-ED3B-4CE8-9B0F-95CECF55A1CD}"/>
    <cellStyle name="Output 5 3 2 8" xfId="26305" xr:uid="{8928B36C-650E-40F2-9B88-F58B55900CE1}"/>
    <cellStyle name="Output 5 3 2 9" xfId="22165" xr:uid="{B5556E8C-4633-4A38-8848-61EDC41409FD}"/>
    <cellStyle name="Output 5 3 3" xfId="32078" xr:uid="{2BE4D886-162F-490A-9637-74A35AFC747F}"/>
    <cellStyle name="Output 5 3 3 2" xfId="27926" xr:uid="{7B2967E6-6367-4F92-A418-E8E2D5B35C4E}"/>
    <cellStyle name="Output 5 3 3 3" xfId="23783" xr:uid="{50D25ACD-4E34-42FA-88A9-6771B77851C8}"/>
    <cellStyle name="Output 5 3 4" xfId="32855" xr:uid="{2372C845-2596-4D70-ABB3-C4657A262194}"/>
    <cellStyle name="Output 5 3 4 2" xfId="28702" xr:uid="{9774A578-A9FF-42FF-96F9-391D404CE3CF}"/>
    <cellStyle name="Output 5 3 4 3" xfId="24559" xr:uid="{2A07DF39-B2DC-4A85-8086-625252C42975}"/>
    <cellStyle name="Output 5 3 5" xfId="33583" xr:uid="{8708DA3E-6C3B-4428-AC71-A7272949B518}"/>
    <cellStyle name="Output 5 3 5 2" xfId="35287" xr:uid="{E1E5D793-3D4F-425D-A027-95028A28635C}"/>
    <cellStyle name="Output 5 3 5 3" xfId="36988" xr:uid="{A6EBD319-63D2-4906-9494-50CFF6FE3249}"/>
    <cellStyle name="Output 5 3 6" xfId="32138" xr:uid="{28952AFD-3061-429B-9155-E90144573A4A}"/>
    <cellStyle name="Output 5 3 6 2" xfId="27986" xr:uid="{76A2247D-1E93-4CEC-A657-70776F899A87}"/>
    <cellStyle name="Output 5 3 6 3" xfId="23843" xr:uid="{E6E627C8-AA81-40B2-BC09-780C1D44CB45}"/>
    <cellStyle name="Output 5 3 7" xfId="34267" xr:uid="{634A7F91-B2EB-47D3-95F7-06AB5ED98087}"/>
    <cellStyle name="Output 5 3 7 2" xfId="35544" xr:uid="{4C58B25B-95F2-4458-B50D-C21B1EBF1FB7}"/>
    <cellStyle name="Output 5 3 7 3" xfId="36544" xr:uid="{63E87D63-C0E2-4308-9930-80F8B1D19A51}"/>
    <cellStyle name="Output 5 3 8" xfId="30032" xr:uid="{1D32D17B-3E61-4EFA-9A78-71DA76A4A352}"/>
    <cellStyle name="Output 5 3 9" xfId="25885" xr:uid="{DB644F3A-DD58-4C4B-843B-E2E09CEA03A3}"/>
    <cellStyle name="Output 5 4" xfId="21054" xr:uid="{00000000-0005-0000-0000-0000F2510000}"/>
    <cellStyle name="Output 5 4 2" xfId="32416" xr:uid="{C8284CB1-A13F-421B-8387-C0DD431486CE}"/>
    <cellStyle name="Output 5 4 2 2" xfId="28264" xr:uid="{EF88D683-48A0-45BD-A5CD-DC4244639492}"/>
    <cellStyle name="Output 5 4 2 3" xfId="24121" xr:uid="{DD54797B-A38A-4BFA-BD0B-0B8F21C7B803}"/>
    <cellStyle name="Output 5 4 3" xfId="33146" xr:uid="{5D9F2241-D659-4D8B-A1DD-AC9BD11A9837}"/>
    <cellStyle name="Output 5 4 3 2" xfId="28993" xr:uid="{82CDB22E-DFB4-44E1-9D08-4974F1AD0A1B}"/>
    <cellStyle name="Output 5 4 3 3" xfId="24849" xr:uid="{C543361F-E923-4B20-ADF3-9B8250C8A97C}"/>
    <cellStyle name="Output 5 4 4" xfId="33853" xr:uid="{CD80BA1D-BD44-46B0-B1FF-8DDA340A3408}"/>
    <cellStyle name="Output 5 4 4 2" xfId="29345" xr:uid="{B0D2ED93-6472-4538-A6CC-F6ADD6949327}"/>
    <cellStyle name="Output 5 4 4 3" xfId="36913" xr:uid="{902F6383-10C7-4209-9707-62BD706FF1B6}"/>
    <cellStyle name="Output 5 4 5" xfId="34460" xr:uid="{22C839CC-2D22-424B-958A-FF74CAA4E137}"/>
    <cellStyle name="Output 5 4 5 2" xfId="35531" xr:uid="{386AA8AE-A1A7-4379-ADB6-79F5431D2E09}"/>
    <cellStyle name="Output 5 4 5 3" xfId="36531" xr:uid="{CDE966A5-8E8B-48BD-BA33-7F4F57B0BCB2}"/>
    <cellStyle name="Output 5 4 6" xfId="34897" xr:uid="{9F3C722B-BCCA-44F7-9130-BC3531A3D83A}"/>
    <cellStyle name="Output 5 4 6 2" xfId="29866" xr:uid="{4678A573-FA25-46F8-93EC-DA7317A85CF2}"/>
    <cellStyle name="Output 5 4 6 3" xfId="25722" xr:uid="{ECE7D9D3-BF01-40AF-A578-7DFE784690B4}"/>
    <cellStyle name="Output 5 4 7" xfId="30455" xr:uid="{4A43920B-0526-48B2-B475-289AE464D13C}"/>
    <cellStyle name="Output 5 4 8" xfId="26307" xr:uid="{0D048125-1B7B-4D82-ABF4-884FE1537BE5}"/>
    <cellStyle name="Output 5 4 9" xfId="22167" xr:uid="{1BD78520-ABBE-4B74-A6CA-BCD33F60E672}"/>
    <cellStyle name="Output 5 5" xfId="32076" xr:uid="{A07FBB96-B0EF-46C4-83BA-A872B6A30B4F}"/>
    <cellStyle name="Output 5 5 2" xfId="27924" xr:uid="{A4C61935-5758-4187-9FFD-BAAD7B3675CD}"/>
    <cellStyle name="Output 5 5 3" xfId="23781" xr:uid="{5B6B9001-708E-45AC-9E94-69EC7C0F9A85}"/>
    <cellStyle name="Output 5 6" xfId="32853" xr:uid="{E45AA7E2-4414-4CEF-A376-33036DC5A14C}"/>
    <cellStyle name="Output 5 6 2" xfId="28700" xr:uid="{76298EBA-96C2-4B49-9009-B849A46B55CA}"/>
    <cellStyle name="Output 5 6 3" xfId="24557" xr:uid="{B792C96A-CF51-4CD0-9F53-89A7B89E0506}"/>
    <cellStyle name="Output 5 7" xfId="33581" xr:uid="{8AC784D4-B2C4-4D63-80A7-7E0892FA9EC2}"/>
    <cellStyle name="Output 5 7 2" xfId="35905" xr:uid="{BC6A3E7E-1308-4395-9E30-010B23943799}"/>
    <cellStyle name="Output 5 7 3" xfId="37189" xr:uid="{471D89C8-FEF7-4BCF-B78C-A5BEE8FB1A39}"/>
    <cellStyle name="Output 5 8" xfId="32136" xr:uid="{29BC74AE-0B3E-44F9-841D-22672C5FEC20}"/>
    <cellStyle name="Output 5 8 2" xfId="27984" xr:uid="{AB71B0E9-05CE-4872-8B32-C98AFBF75198}"/>
    <cellStyle name="Output 5 8 3" xfId="23841" xr:uid="{37BFBA40-563F-49B6-9834-01679FFA457D}"/>
    <cellStyle name="Output 5 9" xfId="34265" xr:uid="{48D25EFA-A29D-41BC-A090-A9A17FD1A4E4}"/>
    <cellStyle name="Output 5 9 2" xfId="35460" xr:uid="{128454D2-2E32-4A38-80BA-4AB8BCDBBA42}"/>
    <cellStyle name="Output 5 9 3" xfId="25238" xr:uid="{E26E29BF-D8F5-4EE8-AC74-0051B972DC01}"/>
    <cellStyle name="Output 6" xfId="20616" xr:uid="{00000000-0005-0000-0000-0000F3510000}"/>
    <cellStyle name="Output 6 10" xfId="30033" xr:uid="{1809E783-25B7-4873-8728-2CBD5264400E}"/>
    <cellStyle name="Output 6 11" xfId="25886" xr:uid="{D300F6DB-A6A1-4727-A8CA-F4A058B01B67}"/>
    <cellStyle name="Output 6 12" xfId="21988" xr:uid="{058913AE-B369-4915-9333-5D0ABA68CDFB}"/>
    <cellStyle name="Output 6 2" xfId="20617" xr:uid="{00000000-0005-0000-0000-0000F4510000}"/>
    <cellStyle name="Output 6 2 10" xfId="21989" xr:uid="{661886E9-0432-4026-ADB1-CD4906082867}"/>
    <cellStyle name="Output 6 2 2" xfId="21050" xr:uid="{00000000-0005-0000-0000-0000F5510000}"/>
    <cellStyle name="Output 6 2 2 2" xfId="32412" xr:uid="{8D79ADD1-6481-47ED-A1C9-965CC9168F0B}"/>
    <cellStyle name="Output 6 2 2 2 2" xfId="28260" xr:uid="{1FAE063F-9F92-4D02-AF4E-CC28FCF2B616}"/>
    <cellStyle name="Output 6 2 2 2 3" xfId="24117" xr:uid="{0032CC9F-EAB4-49C8-8D09-481E02818B55}"/>
    <cellStyle name="Output 6 2 2 3" xfId="33142" xr:uid="{EFFE76AB-7AD0-4039-89E8-F067FBC3D07C}"/>
    <cellStyle name="Output 6 2 2 3 2" xfId="28989" xr:uid="{AA2FC81A-1316-411F-8053-BBEBA8D8A468}"/>
    <cellStyle name="Output 6 2 2 3 3" xfId="24845" xr:uid="{513D2E80-6437-4F1F-9391-7862609AE7BA}"/>
    <cellStyle name="Output 6 2 2 4" xfId="33849" xr:uid="{94D31589-F502-4900-82F8-19DA564F6422}"/>
    <cellStyle name="Output 6 2 2 4 2" xfId="36034" xr:uid="{8A24C5EF-D3C9-40FE-A096-28CE0FB5C6E2}"/>
    <cellStyle name="Output 6 2 2 4 3" xfId="37304" xr:uid="{9CD3AA32-0B33-4FAC-9178-C433879EA193}"/>
    <cellStyle name="Output 6 2 2 5" xfId="34456" xr:uid="{BE01C059-EEB4-4822-8298-88F57543FCFE}"/>
    <cellStyle name="Output 6 2 2 5 2" xfId="35778" xr:uid="{906D4768-DC4C-4506-BBD1-0BC599B055D2}"/>
    <cellStyle name="Output 6 2 2 5 3" xfId="36443" xr:uid="{1E5BEBBD-1EEA-4306-ACC3-919EBEA87DA8}"/>
    <cellStyle name="Output 6 2 2 6" xfId="34893" xr:uid="{031D279F-C8F0-4085-A8A5-A7FF2B88E2C1}"/>
    <cellStyle name="Output 6 2 2 6 2" xfId="29859" xr:uid="{C53A883D-6DE4-470E-B4EB-316D3EC9720E}"/>
    <cellStyle name="Output 6 2 2 6 3" xfId="25716" xr:uid="{206B9450-DB06-4048-99A4-CFFC4D01B709}"/>
    <cellStyle name="Output 6 2 2 7" xfId="30451" xr:uid="{878B560C-1B10-464A-948B-AC9FB4D6AB48}"/>
    <cellStyle name="Output 6 2 2 8" xfId="26303" xr:uid="{4B56004A-54DB-4BCC-814C-5F2D4F709CC1}"/>
    <cellStyle name="Output 6 2 2 9" xfId="22163" xr:uid="{BB7DF796-DCFE-442B-B62A-D392481119DD}"/>
    <cellStyle name="Output 6 2 3" xfId="32080" xr:uid="{97AB6B78-43A7-4F7E-AFC0-F83135F68D93}"/>
    <cellStyle name="Output 6 2 3 2" xfId="27928" xr:uid="{38EEE5DE-BA44-43EB-A89C-B9EDC6E34F05}"/>
    <cellStyle name="Output 6 2 3 3" xfId="23785" xr:uid="{269411AB-9F61-4E53-ABFE-361E2FCA4E6A}"/>
    <cellStyle name="Output 6 2 4" xfId="32857" xr:uid="{0DFC4088-5661-45BB-87B8-2B97411CAAD4}"/>
    <cellStyle name="Output 6 2 4 2" xfId="28704" xr:uid="{FDBA4AE5-3401-4ABA-A5DE-DEC148A4E6B2}"/>
    <cellStyle name="Output 6 2 4 3" xfId="24561" xr:uid="{5AA27773-A892-4F85-A604-58A58DB739C5}"/>
    <cellStyle name="Output 6 2 5" xfId="33585" xr:uid="{01DEA842-EB09-448D-9E7B-2D7D64F066D9}"/>
    <cellStyle name="Output 6 2 5 2" xfId="29319" xr:uid="{002C0DE3-C03F-4360-BA6D-52969A1C7803}"/>
    <cellStyle name="Output 6 2 5 3" xfId="36371" xr:uid="{BCE3C692-448D-491D-BF0F-DACE7AADBC53}"/>
    <cellStyle name="Output 6 2 6" xfId="32140" xr:uid="{2278230C-DA74-4682-BC46-B1337A8A646A}"/>
    <cellStyle name="Output 6 2 6 2" xfId="27988" xr:uid="{28283D19-4C3A-4A6A-9775-F03A8C3A976B}"/>
    <cellStyle name="Output 6 2 6 3" xfId="23845" xr:uid="{6E5D8C54-1EFD-4742-BCFA-6A426D02DDD6}"/>
    <cellStyle name="Output 6 2 7" xfId="34269" xr:uid="{9D8CD9BA-7E6A-421D-A5E7-84AE86D5A559}"/>
    <cellStyle name="Output 6 2 7 2" xfId="36169" xr:uid="{18C8E624-105B-40CD-AD43-3B79A1F9AA1C}"/>
    <cellStyle name="Output 6 2 7 3" xfId="36628" xr:uid="{8839650A-17C2-4AC0-BABD-5C9B2921351E}"/>
    <cellStyle name="Output 6 2 8" xfId="30034" xr:uid="{3957B206-08BF-4AE2-810F-17906BC0FD51}"/>
    <cellStyle name="Output 6 2 9" xfId="25887" xr:uid="{82A0657F-CADD-43B1-ADE1-8771B1A16CD7}"/>
    <cellStyle name="Output 6 3" xfId="20618" xr:uid="{00000000-0005-0000-0000-0000F6510000}"/>
    <cellStyle name="Output 6 3 10" xfId="21990" xr:uid="{7042DD23-023E-4442-B144-0AEBF52D120C}"/>
    <cellStyle name="Output 6 3 2" xfId="21049" xr:uid="{00000000-0005-0000-0000-0000F7510000}"/>
    <cellStyle name="Output 6 3 2 2" xfId="32411" xr:uid="{17D4A440-EB7A-4EEA-9B87-605BFA5D9DDC}"/>
    <cellStyle name="Output 6 3 2 2 2" xfId="28259" xr:uid="{E10B7E81-C4EE-444C-93E9-1ECBD14AB4C9}"/>
    <cellStyle name="Output 6 3 2 2 3" xfId="24116" xr:uid="{F134299F-064F-4C39-B67B-6627AF9ECA4E}"/>
    <cellStyle name="Output 6 3 2 3" xfId="33141" xr:uid="{874F3F6E-E16A-4453-88FD-9AA87CD48555}"/>
    <cellStyle name="Output 6 3 2 3 2" xfId="28988" xr:uid="{41861C03-C6B5-499F-97F6-91C9CEADE211}"/>
    <cellStyle name="Output 6 3 2 3 3" xfId="24844" xr:uid="{F0B0BE63-29EE-47C3-A046-E88091D21561}"/>
    <cellStyle name="Output 6 3 2 4" xfId="33848" xr:uid="{A5F25149-3CC5-41BC-BD71-2D5885300E80}"/>
    <cellStyle name="Output 6 3 2 4 2" xfId="36132" xr:uid="{C589B6A3-8488-4DD1-987B-3DB228A66C1D}"/>
    <cellStyle name="Output 6 3 2 4 3" xfId="36665" xr:uid="{DA4423EB-8FBB-4F6C-917F-ACB70D1341C2}"/>
    <cellStyle name="Output 6 3 2 5" xfId="34455" xr:uid="{AB9F88FF-FEF6-4CCC-A919-9DF40CF49CFE}"/>
    <cellStyle name="Output 6 3 2 5 2" xfId="29397" xr:uid="{5AC7456D-9C8B-4987-90E0-14FCA0F540BA}"/>
    <cellStyle name="Output 6 3 2 5 3" xfId="36962" xr:uid="{D94A40DD-72B4-4D0D-8C53-A18CC5655B29}"/>
    <cellStyle name="Output 6 3 2 6" xfId="34892" xr:uid="{2AA7F4B8-204D-465C-9838-B700EE21E0EF}"/>
    <cellStyle name="Output 6 3 2 6 2" xfId="29857" xr:uid="{6EB4C88D-8DE6-45FA-ABA8-EE601DDC1F86}"/>
    <cellStyle name="Output 6 3 2 6 3" xfId="25714" xr:uid="{EAD56454-602D-41F5-BB51-796823AE5DBA}"/>
    <cellStyle name="Output 6 3 2 7" xfId="30450" xr:uid="{014EEDBB-90CC-4D97-A61B-3682E7BF4B91}"/>
    <cellStyle name="Output 6 3 2 8" xfId="26302" xr:uid="{58B038EC-B0E5-4F6E-8075-F15AB8E8104A}"/>
    <cellStyle name="Output 6 3 2 9" xfId="22162" xr:uid="{1CBA5F02-E239-4AAF-9499-931A741D1226}"/>
    <cellStyle name="Output 6 3 3" xfId="32081" xr:uid="{652D6DEE-22B6-4AB7-B709-8EC13DBA4B87}"/>
    <cellStyle name="Output 6 3 3 2" xfId="27929" xr:uid="{5ACA4439-0C1E-421F-9D6D-219E07DB5617}"/>
    <cellStyle name="Output 6 3 3 3" xfId="23786" xr:uid="{BFA6D0E0-ACCB-47FF-A031-1F7ADAECB3BC}"/>
    <cellStyle name="Output 6 3 4" xfId="32858" xr:uid="{CBC2C660-701D-4BE8-BFD7-21C22205E417}"/>
    <cellStyle name="Output 6 3 4 2" xfId="28705" xr:uid="{35AC86E6-198C-4C13-83D6-E9AF86AE5708}"/>
    <cellStyle name="Output 6 3 4 3" xfId="24562" xr:uid="{BF9D69F8-F91E-47D7-84C1-2364E51FF315}"/>
    <cellStyle name="Output 6 3 5" xfId="33586" xr:uid="{2BF024E2-80A7-47CC-9548-8E6136E2C752}"/>
    <cellStyle name="Output 6 3 5 2" xfId="35709" xr:uid="{7F3DA799-8270-471A-9829-F0BA907CF5D4}"/>
    <cellStyle name="Output 6 3 5 3" xfId="25175" xr:uid="{1C2B6AED-F0CC-4E44-B4CB-E9EEF6F48CED}"/>
    <cellStyle name="Output 6 3 6" xfId="32141" xr:uid="{71DCE135-20A9-465F-8A82-2F82BB5D0699}"/>
    <cellStyle name="Output 6 3 6 2" xfId="27989" xr:uid="{207FE107-9B8C-4577-835B-B7BD49DA0C8C}"/>
    <cellStyle name="Output 6 3 6 3" xfId="23846" xr:uid="{C0487EB3-AB20-48A8-A7EA-649ADF49F716}"/>
    <cellStyle name="Output 6 3 7" xfId="34270" xr:uid="{789DD76F-D892-4EDE-BA68-61F93CBA62F6}"/>
    <cellStyle name="Output 6 3 7 2" xfId="36071" xr:uid="{562DD883-88DF-4E11-B952-955C991483F9}"/>
    <cellStyle name="Output 6 3 7 3" xfId="37341" xr:uid="{36C293FB-5BAD-40E4-92EC-0134E14834D3}"/>
    <cellStyle name="Output 6 3 8" xfId="30035" xr:uid="{E1881CC8-1C27-4B8D-B146-7BA965F22F0B}"/>
    <cellStyle name="Output 6 3 9" xfId="25888" xr:uid="{866A27DE-080A-4113-B6CF-46E604FBA7BD}"/>
    <cellStyle name="Output 6 4" xfId="21051" xr:uid="{00000000-0005-0000-0000-0000F8510000}"/>
    <cellStyle name="Output 6 4 2" xfId="32413" xr:uid="{7F36C8E7-033F-462D-9CE3-E3BE7F468C81}"/>
    <cellStyle name="Output 6 4 2 2" xfId="28261" xr:uid="{FDF92328-90E0-4290-9039-453EE5B15F50}"/>
    <cellStyle name="Output 6 4 2 3" xfId="24118" xr:uid="{89A86A6C-279F-44E2-9808-DD42D708A481}"/>
    <cellStyle name="Output 6 4 3" xfId="33143" xr:uid="{E39BA067-9780-475B-9CDF-D087DAF59C44}"/>
    <cellStyle name="Output 6 4 3 2" xfId="28990" xr:uid="{2053A6CD-2798-4F22-9428-DA65B8C884A0}"/>
    <cellStyle name="Output 6 4 3 3" xfId="24846" xr:uid="{47587929-CC22-4E25-9916-17E7709CD85F}"/>
    <cellStyle name="Output 6 4 4" xfId="33850" xr:uid="{928ADF87-B65C-409E-B03E-46E620B97AC5}"/>
    <cellStyle name="Output 6 4 4 2" xfId="35928" xr:uid="{ED5BC86D-1E05-46D0-A313-0119C62B1AD2}"/>
    <cellStyle name="Output 6 4 4 3" xfId="37212" xr:uid="{621EAEAA-09F3-4C3D-BC4C-4C578DF30880}"/>
    <cellStyle name="Output 6 4 5" xfId="34457" xr:uid="{C59EC88A-EEB5-47D2-BEFC-D443278993E8}"/>
    <cellStyle name="Output 6 4 5 2" xfId="35367" xr:uid="{3AB9301D-5325-45E1-8726-AA2ADBD4DEF1}"/>
    <cellStyle name="Output 6 4 5 3" xfId="25254" xr:uid="{CAFC4614-66CD-4202-B73B-FECCBBD0A996}"/>
    <cellStyle name="Output 6 4 6" xfId="34894" xr:uid="{9349F283-260D-4433-9588-421363B4CD20}"/>
    <cellStyle name="Output 6 4 6 2" xfId="29861" xr:uid="{B6549B85-970C-4C5A-9BEE-B2ABC61D09CA}"/>
    <cellStyle name="Output 6 4 6 3" xfId="25717" xr:uid="{1019D8B7-FC49-45A2-B521-9DCA2BD33234}"/>
    <cellStyle name="Output 6 4 7" xfId="30452" xr:uid="{FDB38CE9-1B81-4581-9939-916969F2F101}"/>
    <cellStyle name="Output 6 4 8" xfId="26304" xr:uid="{A4646BBA-1A1E-4EA5-9781-DEF6E2FAF0F8}"/>
    <cellStyle name="Output 6 4 9" xfId="22164" xr:uid="{AB604F53-CAEF-494C-9466-21CA1B1F42DA}"/>
    <cellStyle name="Output 6 5" xfId="32079" xr:uid="{4F876774-B106-4442-A5EA-11336086CD98}"/>
    <cellStyle name="Output 6 5 2" xfId="27927" xr:uid="{952B78D2-5AFD-4730-903C-DA1AC3B772A1}"/>
    <cellStyle name="Output 6 5 3" xfId="23784" xr:uid="{0A938781-5C9A-40EA-9E30-9B47B5EA81C1}"/>
    <cellStyle name="Output 6 6" xfId="32856" xr:uid="{F907D664-7959-4CF7-8F98-BCEA64CFEF41}"/>
    <cellStyle name="Output 6 6 2" xfId="28703" xr:uid="{C1305FDF-FE61-48B9-8104-90A38D753B68}"/>
    <cellStyle name="Output 6 6 3" xfId="24560" xr:uid="{CDD5038D-030B-42D6-80E4-317125C05CEE}"/>
    <cellStyle name="Output 6 7" xfId="33584" xr:uid="{DE8CF3D3-D427-430D-8849-340E02415E2C}"/>
    <cellStyle name="Output 6 7 2" xfId="29318" xr:uid="{ED30813E-C852-4C5A-A694-ECB1B8197DEB}"/>
    <cellStyle name="Output 6 7 3" xfId="36890" xr:uid="{6D9AF0D9-BBA6-4E22-AD15-D301EF693785}"/>
    <cellStyle name="Output 6 8" xfId="32139" xr:uid="{2EFAC117-B068-476C-8E59-48CB550EFEAC}"/>
    <cellStyle name="Output 6 8 2" xfId="27987" xr:uid="{A2DEAD7D-02CB-4D75-8361-71F4C4121900}"/>
    <cellStyle name="Output 6 8 3" xfId="23844" xr:uid="{971BB7CA-1038-4905-ADEC-4417951FF48A}"/>
    <cellStyle name="Output 6 9" xfId="34268" xr:uid="{95C8AB7D-5EC5-4E9D-96CC-E6AE547A1918}"/>
    <cellStyle name="Output 6 9 2" xfId="36260" xr:uid="{845438A6-588B-4E22-82FC-39D9FE420CEE}"/>
    <cellStyle name="Output 6 9 3" xfId="36765" xr:uid="{BE292E05-1D25-4757-9B9F-31D8C491DA8E}"/>
    <cellStyle name="Output 7" xfId="20619" xr:uid="{00000000-0005-0000-0000-0000F9510000}"/>
    <cellStyle name="Output 7 10" xfId="21991" xr:uid="{D0031BBB-D098-4E9F-988B-17E3AA09F211}"/>
    <cellStyle name="Output 7 2" xfId="21048" xr:uid="{00000000-0005-0000-0000-0000FA510000}"/>
    <cellStyle name="Output 7 2 2" xfId="32410" xr:uid="{0C8B7AAB-6270-4904-8A4C-F77CF17A7F2D}"/>
    <cellStyle name="Output 7 2 2 2" xfId="28258" xr:uid="{505B2B13-DCDE-4174-B5CB-3814333E7F3C}"/>
    <cellStyle name="Output 7 2 2 3" xfId="24115" xr:uid="{4DF14BE2-FE40-418E-B778-A15641751BEF}"/>
    <cellStyle name="Output 7 2 3" xfId="33140" xr:uid="{5690F354-7408-4FC9-9026-A87EB7CD9A70}"/>
    <cellStyle name="Output 7 2 3 2" xfId="28987" xr:uid="{D22A182F-8846-463C-A497-A77E397C2A06}"/>
    <cellStyle name="Output 7 2 3 3" xfId="24843" xr:uid="{EFAF77FD-AADD-4947-A124-0DB80FB3F12E}"/>
    <cellStyle name="Output 7 2 4" xfId="33847" xr:uid="{3757F7A8-6856-4062-BD40-EA98145A4449}"/>
    <cellStyle name="Output 7 2 4 2" xfId="36223" xr:uid="{28AACFFD-1276-492B-9F6A-26A6F232CF7B}"/>
    <cellStyle name="Output 7 2 4 3" xfId="36728" xr:uid="{CAACCAB9-2099-4C6C-BF08-EBC83D579720}"/>
    <cellStyle name="Output 7 2 5" xfId="34454" xr:uid="{8F62A5E7-9523-40FB-997D-EC6701E262F7}"/>
    <cellStyle name="Output 7 2 5 2" xfId="35359" xr:uid="{9F312758-0344-4FA3-81E2-E13DF03A4837}"/>
    <cellStyle name="Output 7 2 5 3" xfId="37060" xr:uid="{763A26F1-E3E3-45A1-9332-CCB1393F727F}"/>
    <cellStyle name="Output 7 2 6" xfId="34891" xr:uid="{29119922-8403-4C29-BF99-12A3BA90613C}"/>
    <cellStyle name="Output 7 2 6 2" xfId="29856" xr:uid="{6005E710-27DC-4E3C-9E8F-D5FE42C5BEAF}"/>
    <cellStyle name="Output 7 2 6 3" xfId="25712" xr:uid="{C0EE8625-3F48-4C08-A90D-284351CB0579}"/>
    <cellStyle name="Output 7 2 7" xfId="30449" xr:uid="{C16BD6C9-82A2-4B2F-9FCC-EB5275779216}"/>
    <cellStyle name="Output 7 2 8" xfId="26301" xr:uid="{8EF000CB-E5AE-4504-9174-CC435F09A42E}"/>
    <cellStyle name="Output 7 2 9" xfId="22161" xr:uid="{F6F689ED-BE85-4D07-872C-E08F8A402A03}"/>
    <cellStyle name="Output 7 3" xfId="32082" xr:uid="{8A3E16F0-4FAF-43AF-9D2B-EDDB3CD2E02A}"/>
    <cellStyle name="Output 7 3 2" xfId="27930" xr:uid="{A87C4034-AF0B-4014-993F-6DA604905532}"/>
    <cellStyle name="Output 7 3 3" xfId="23787" xr:uid="{2DE00758-CF0D-4BC7-AF1C-E38703C6F79E}"/>
    <cellStyle name="Output 7 4" xfId="32859" xr:uid="{10F3BE77-2700-491A-9DD3-5C8479D8CCF5}"/>
    <cellStyle name="Output 7 4 2" xfId="28706" xr:uid="{4259C589-E8E9-4176-B272-1BB0B7C15DD5}"/>
    <cellStyle name="Output 7 4 3" xfId="24563" xr:uid="{7E3455F3-FC0E-4576-9799-D6CF830996CA}"/>
    <cellStyle name="Output 7 5" xfId="33587" xr:uid="{2D9DA826-5F03-4A4A-99ED-BFF8525B8F78}"/>
    <cellStyle name="Output 7 5 2" xfId="35432" xr:uid="{71A6EB11-4F08-4951-82A2-45CC1C65A162}"/>
    <cellStyle name="Output 7 5 3" xfId="25176" xr:uid="{4CD43B16-14DC-45BE-9A23-73CCE746405E}"/>
    <cellStyle name="Output 7 6" xfId="32142" xr:uid="{DB54A446-E892-4E64-94F2-E48CFD8AFAC2}"/>
    <cellStyle name="Output 7 6 2" xfId="27990" xr:uid="{46136643-0ED9-4E59-AB99-3B72666CBC83}"/>
    <cellStyle name="Output 7 6 3" xfId="23847" xr:uid="{7F200129-7FA8-4AA7-9904-D45E6A3FC69A}"/>
    <cellStyle name="Output 7 7" xfId="34271" xr:uid="{60983C6D-A3D8-4793-B160-EE8D267DBDED}"/>
    <cellStyle name="Output 7 7 2" xfId="35965" xr:uid="{C3AFD8F9-43E0-46AB-9644-3B8A8333E7FC}"/>
    <cellStyle name="Output 7 7 3" xfId="37249" xr:uid="{08601994-CF3E-4A08-8591-CBEF3A5C2C27}"/>
    <cellStyle name="Output 7 8" xfId="30036" xr:uid="{EF8682B9-C432-41B9-B261-40DA58E995BE}"/>
    <cellStyle name="Output 7 9" xfId="25889" xr:uid="{E75BB276-2763-475D-8E8D-6D53A8AE8D3E}"/>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Exposure 2 10" xfId="22160" xr:uid="{51BA2854-9E81-40EB-8D65-735D0024FF22}"/>
    <cellStyle name="showExposure 2 2" xfId="32409" xr:uid="{3CBBA857-7E0D-4A62-B35F-3DE8796B6002}"/>
    <cellStyle name="showExposure 2 2 2" xfId="28257" xr:uid="{BEE10F98-1CC5-48E0-9E3E-4C0201775ECC}"/>
    <cellStyle name="showExposure 2 2 3" xfId="24114" xr:uid="{3E8063F1-E903-4316-8F3A-926ED54E42DA}"/>
    <cellStyle name="showExposure 2 3" xfId="33139" xr:uid="{EC4359F3-F1A6-47F4-AAC2-E6AFA6C24379}"/>
    <cellStyle name="showExposure 2 3 2" xfId="28986" xr:uid="{23B9A67A-2B6B-4D37-B6AD-0D3267922729}"/>
    <cellStyle name="showExposure 2 3 3" xfId="24842" xr:uid="{29C24B58-A8FD-4D82-9B04-D005BFC09778}"/>
    <cellStyle name="showExposure 2 4" xfId="33846" xr:uid="{3E4F4C57-B6EA-4D6A-B1A9-C06CF82977FD}"/>
    <cellStyle name="showExposure 2 4 2" xfId="35581" xr:uid="{2493084E-4BB2-42C1-ACEB-8588AAD75A10}"/>
    <cellStyle name="showExposure 2 4 3" xfId="36581" xr:uid="{2A3A4A94-A09E-429F-8FC0-73B585C1A4F8}"/>
    <cellStyle name="showExposure 2 5" xfId="34453" xr:uid="{03B328A4-16B6-4C31-9647-0EEECD77E826}"/>
    <cellStyle name="showExposure 2 5 2" xfId="35878" xr:uid="{7ECA4DF1-5863-4570-A0BF-ED48AD4AD5D4}"/>
    <cellStyle name="showExposure 2 5 3" xfId="37163" xr:uid="{A2375D3D-D86D-42BC-A9D0-FA5991F7636E}"/>
    <cellStyle name="showExposure 2 6" xfId="30448" xr:uid="{417540E6-4A9B-4577-9875-FB4D991C1846}"/>
    <cellStyle name="showExposure 2 7" xfId="35258" xr:uid="{177E05DD-6A17-40CD-98EF-8097113C0B2B}"/>
    <cellStyle name="showExposure 2 8" xfId="26300" xr:uid="{7953B63C-9EBE-470C-B374-A75C03E7C246}"/>
    <cellStyle name="showExposure 2 9" xfId="36342" xr:uid="{6D6744E0-B688-4F8B-A148-561512E3BCA8}"/>
    <cellStyle name="showExposure 3" xfId="32195" xr:uid="{BC545250-8740-49F8-93F8-F58931035B4E}"/>
    <cellStyle name="showExposure 3 2" xfId="28043" xr:uid="{243C0F86-3808-412F-80F1-6A763F62473B}"/>
    <cellStyle name="showExposure 3 3" xfId="23900" xr:uid="{468EF968-CB9C-494C-8A27-CFEE1C6A9B06}"/>
    <cellStyle name="showExposure 4" xfId="32921" xr:uid="{704C1F74-922A-444A-B4A5-0F45224B8EEE}"/>
    <cellStyle name="showExposure 4 2" xfId="28768" xr:uid="{A0D96FE3-F2B9-452C-B0F3-4F64237DE571}"/>
    <cellStyle name="showExposure 4 3" xfId="24625" xr:uid="{CC0D729A-DEEE-4AFC-8373-1D8BF7E65020}"/>
    <cellStyle name="showExposure 5" xfId="33649" xr:uid="{9791928E-E8C1-4224-8DE5-0FF58D8575AE}"/>
    <cellStyle name="showExposure 5 2" xfId="35628" xr:uid="{120AEE19-BFA2-4553-B755-F25856C1E009}"/>
    <cellStyle name="showExposure 5 3" xfId="36513" xr:uid="{D96153FB-05C8-40F5-8799-1419A9453709}"/>
    <cellStyle name="showExposure 6" xfId="30202" xr:uid="{FFB9FB9F-5AA3-4C81-8B7B-2BC64747187D}"/>
    <cellStyle name="showExposure 7" xfId="35234" xr:uid="{A748CAE5-9A99-4959-AC17-2ADC95F487D2}"/>
    <cellStyle name="showExposure 8" xfId="36323" xr:uid="{5F3BAD99-9747-4F8E-82E0-C3F20446F60E}"/>
    <cellStyle name="showParameterE" xfId="20787" xr:uid="{00000000-0005-0000-0000-0000A6520000}"/>
    <cellStyle name="showParameterE 2" xfId="21046" xr:uid="{00000000-0005-0000-0000-0000A7520000}"/>
    <cellStyle name="showParameterE 2 10" xfId="22159" xr:uid="{03CC42DB-FC74-4F5C-96B8-A7893A1FF80D}"/>
    <cellStyle name="showParameterE 2 2" xfId="32408" xr:uid="{56636AF0-8699-4849-B00C-A3B913631D91}"/>
    <cellStyle name="showParameterE 2 2 2" xfId="28256" xr:uid="{E7274C1E-B619-4D99-AE24-9AAE0A87E906}"/>
    <cellStyle name="showParameterE 2 2 3" xfId="24113" xr:uid="{F8C72658-7440-418F-82AD-0EC14F10A38A}"/>
    <cellStyle name="showParameterE 2 3" xfId="33138" xr:uid="{7869092E-034A-49D3-AC32-C797677085A6}"/>
    <cellStyle name="showParameterE 2 3 2" xfId="28985" xr:uid="{E46A1214-8154-49B6-81D5-E27C7ED7DB73}"/>
    <cellStyle name="showParameterE 2 3 3" xfId="24841" xr:uid="{024A9591-CCDC-43D4-8FDE-654DAAA547AF}"/>
    <cellStyle name="showParameterE 2 4" xfId="33845" xr:uid="{E223037E-3726-4CFA-B88B-48932A646E37}"/>
    <cellStyle name="showParameterE 2 4 2" xfId="35644" xr:uid="{57BC5477-020A-4976-87EB-233C2C4BC87A}"/>
    <cellStyle name="showParameterE 2 4 3" xfId="36497" xr:uid="{535ECD94-B388-4C70-AC61-D8772D919142}"/>
    <cellStyle name="showParameterE 2 5" xfId="34452" xr:uid="{A76117F5-D4C0-4A3F-958C-E54FE818B5B0}"/>
    <cellStyle name="showParameterE 2 5 2" xfId="35977" xr:uid="{37EFC1AE-5F97-4D82-BEB1-604727A68F03}"/>
    <cellStyle name="showParameterE 2 5 3" xfId="37261" xr:uid="{8BAEA778-3513-487B-B4F1-E6B496252850}"/>
    <cellStyle name="showParameterE 2 6" xfId="30447" xr:uid="{11AF6FFA-1636-43D9-A07D-6C4C45080639}"/>
    <cellStyle name="showParameterE 2 7" xfId="35257" xr:uid="{09B4D443-A78A-461B-9D2D-CF12C94B23B9}"/>
    <cellStyle name="showParameterE 2 8" xfId="26299" xr:uid="{19EEF899-55DA-4ED3-AEBC-8A453BE6442E}"/>
    <cellStyle name="showParameterE 2 9" xfId="36341" xr:uid="{A6C1CC0D-2E0B-493F-9FCC-040587841FE5}"/>
    <cellStyle name="showParameterE 3" xfId="32196" xr:uid="{57670F20-BD01-415B-949D-D2A5AFBDD17A}"/>
    <cellStyle name="showParameterE 3 2" xfId="28044" xr:uid="{1C380ACD-727F-4DE4-8FC8-503B188C4C8C}"/>
    <cellStyle name="showParameterE 3 3" xfId="23901" xr:uid="{D0EF1799-B249-44F2-A581-3BAF11E60DC1}"/>
    <cellStyle name="showParameterE 4" xfId="32922" xr:uid="{090BD1F5-B8C2-46C8-AAE6-BDDCC6F85962}"/>
    <cellStyle name="showParameterE 4 2" xfId="28769" xr:uid="{4F829358-A878-40D2-9F81-1F87B8449974}"/>
    <cellStyle name="showParameterE 4 3" xfId="24626" xr:uid="{C9831AAD-0C92-4C8A-A838-3EFE5EEE1242}"/>
    <cellStyle name="showParameterE 5" xfId="33650" xr:uid="{2E509F9E-3C5B-4D2F-8433-8492149596D9}"/>
    <cellStyle name="showParameterE 5 2" xfId="35597" xr:uid="{CCA347EC-07B9-432D-85DE-AC8C3339E3B3}"/>
    <cellStyle name="showParameterE 5 3" xfId="36597" xr:uid="{06950CCB-095A-4060-8846-23E66AC4ACF8}"/>
    <cellStyle name="showParameterE 6" xfId="30203" xr:uid="{D3523766-67A0-466E-B0DA-AAF5D6C1FFFF}"/>
    <cellStyle name="showParameterE 7" xfId="35235" xr:uid="{4B2FD428-4DE0-4705-B21F-7EA23BF43C38}"/>
    <cellStyle name="showParameterE 8" xfId="36324" xr:uid="{4EE4102F-F0E9-4B9B-AB18-5BBA5FB83125}"/>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10" xfId="21993" xr:uid="{32A72479-E164-48B4-8F97-1F3C2EA1271E}"/>
    <cellStyle name="Total 2 10 2 2" xfId="21044" xr:uid="{00000000-0005-0000-0000-0000CF520000}"/>
    <cellStyle name="Total 2 10 2 2 2" xfId="32406" xr:uid="{41F5942A-DDC3-418F-816B-C76EE68C4BB5}"/>
    <cellStyle name="Total 2 10 2 2 2 2" xfId="28254" xr:uid="{0B1E4D4D-0DD8-4597-8057-540DA932DA89}"/>
    <cellStyle name="Total 2 10 2 2 2 3" xfId="24111" xr:uid="{E9CB6485-E56A-49D0-A8F4-62E7B7EB6762}"/>
    <cellStyle name="Total 2 10 2 2 3" xfId="33136" xr:uid="{4EF39F0C-AA36-4F8E-9EF8-D8C1F0D19F34}"/>
    <cellStyle name="Total 2 10 2 2 3 2" xfId="28983" xr:uid="{D0FEE152-B6DD-46AF-9CF0-32DBC079FE45}"/>
    <cellStyle name="Total 2 10 2 2 3 3" xfId="24839" xr:uid="{D1F01F4F-F9AA-40FB-A44C-E9BA2FD4890D}"/>
    <cellStyle name="Total 2 10 2 2 4" xfId="33843" xr:uid="{6E2F0C88-113B-4641-A767-43FC32942871}"/>
    <cellStyle name="Total 2 10 2 2 4 2" xfId="35413" xr:uid="{6B365EC2-658B-4FA6-8796-7B986A3A3E1A}"/>
    <cellStyle name="Total 2 10 2 2 4 3" xfId="25201" xr:uid="{0866F771-781F-4ADB-9462-ABA79FC6E0CA}"/>
    <cellStyle name="Total 2 10 2 2 5" xfId="34450" xr:uid="{E160844B-B8F7-438E-B8DD-3F46182F0288}"/>
    <cellStyle name="Total 2 10 2 2 5 2" xfId="36181" xr:uid="{BB2A91FF-CC9A-4269-919E-72D124FB3AD8}"/>
    <cellStyle name="Total 2 10 2 2 5 3" xfId="36616" xr:uid="{C7B8D2BB-38AA-4C9C-B8FC-B4D17C8634B1}"/>
    <cellStyle name="Total 2 10 2 2 6" xfId="34889" xr:uid="{B232352E-2E1E-4F35-ABED-3F0D3BD4C3B3}"/>
    <cellStyle name="Total 2 10 2 2 6 2" xfId="29834" xr:uid="{4E95A4D6-6B9C-4BE0-9DCE-7308DFD592DF}"/>
    <cellStyle name="Total 2 10 2 2 6 3" xfId="25709" xr:uid="{7FA98413-5336-4A4A-86CC-3F1B2EFF2D92}"/>
    <cellStyle name="Total 2 10 2 2 7" xfId="30445" xr:uid="{56ABF5F2-51D6-4317-AD20-9508D1F7A018}"/>
    <cellStyle name="Total 2 10 2 2 8" xfId="26297" xr:uid="{7B598651-9440-483E-B6AD-EF873763F860}"/>
    <cellStyle name="Total 2 10 2 2 9" xfId="22157" xr:uid="{2170B1BF-3752-4D56-8E28-C934118A8396}"/>
    <cellStyle name="Total 2 10 2 3" xfId="32214" xr:uid="{FF284D61-E0E4-468D-8545-5F4FDD4101D0}"/>
    <cellStyle name="Total 2 10 2 3 2" xfId="28062" xr:uid="{3D8A7641-44A1-4708-B2FF-66D0FD2026B4}"/>
    <cellStyle name="Total 2 10 2 3 3" xfId="23919" xr:uid="{68590C90-0ED1-485C-BDE7-7E204D992436}"/>
    <cellStyle name="Total 2 10 2 4" xfId="32948" xr:uid="{5DA39373-EF58-4FE7-B7C6-0CEC5EFC51FE}"/>
    <cellStyle name="Total 2 10 2 4 2" xfId="28795" xr:uid="{0400A651-7331-4067-9D29-449138198DCE}"/>
    <cellStyle name="Total 2 10 2 4 3" xfId="24652" xr:uid="{F920D52A-14EC-419F-A497-C9E1CC21A3E3}"/>
    <cellStyle name="Total 2 10 2 5" xfId="33674" xr:uid="{4B319FF7-425D-43EC-A5F9-533DEE588FDE}"/>
    <cellStyle name="Total 2 10 2 5 2" xfId="35630" xr:uid="{D9C4DB7E-1ECF-4A4A-A0F4-4E12AF486F8A}"/>
    <cellStyle name="Total 2 10 2 5 3" xfId="36511" xr:uid="{959AE65A-332A-4B8D-9294-DAE70C9C5EAA}"/>
    <cellStyle name="Total 2 10 2 6" xfId="33589" xr:uid="{C3D4D26B-3120-40F7-A262-5F6D40773657}"/>
    <cellStyle name="Total 2 10 2 6 2" xfId="35625" xr:uid="{DAE2E377-7406-41FE-837E-B0026B7FE1E9}"/>
    <cellStyle name="Total 2 10 2 6 3" xfId="36516" xr:uid="{FEB01ED4-2C8B-4110-A31C-F22148FC8BB4}"/>
    <cellStyle name="Total 2 10 2 7" xfId="34273" xr:uid="{BEEC2C3D-6219-4C37-B90B-F0BF46C2F683}"/>
    <cellStyle name="Total 2 10 2 7 2" xfId="35347" xr:uid="{8C24B552-3296-4948-9797-5AF5A6F829C9}"/>
    <cellStyle name="Total 2 10 2 7 3" xfId="37048" xr:uid="{2AE5C5B3-AB52-4E10-A364-6E17A753137C}"/>
    <cellStyle name="Total 2 10 2 8" xfId="30241" xr:uid="{D1D2FB42-1CF5-4E17-BE6C-4FD546F7EF6A}"/>
    <cellStyle name="Total 2 10 2 9" xfId="26095" xr:uid="{F59AE1CD-F875-4A64-BA5F-228E665E6997}"/>
    <cellStyle name="Total 2 10 3" xfId="20826" xr:uid="{00000000-0005-0000-0000-0000D0520000}"/>
    <cellStyle name="Total 2 10 3 10" xfId="21994" xr:uid="{D4FF1A32-2848-4657-9393-BE4F5FE56929}"/>
    <cellStyle name="Total 2 10 3 2" xfId="21043" xr:uid="{00000000-0005-0000-0000-0000D1520000}"/>
    <cellStyle name="Total 2 10 3 2 2" xfId="32405" xr:uid="{E8B4CED4-4B2A-4B87-A3B9-B69697FF9CE0}"/>
    <cellStyle name="Total 2 10 3 2 2 2" xfId="28253" xr:uid="{93616DB3-47CF-460F-BA2C-DC79E25C1C75}"/>
    <cellStyle name="Total 2 10 3 2 2 3" xfId="24110" xr:uid="{20455FF7-C9F4-4B63-87D1-88FD42C4DA9E}"/>
    <cellStyle name="Total 2 10 3 2 3" xfId="33135" xr:uid="{2813B91E-F46E-4DA1-8B97-56BFA35C4A00}"/>
    <cellStyle name="Total 2 10 3 2 3 2" xfId="28982" xr:uid="{8060AD25-C602-4F62-B59B-368536F3265B}"/>
    <cellStyle name="Total 2 10 3 2 3 3" xfId="24838" xr:uid="{9ECE7ADC-9BFF-4FEB-A299-2F96B9F93946}"/>
    <cellStyle name="Total 2 10 3 2 4" xfId="33842" xr:uid="{9370F49D-6DAA-461C-B7DE-D48D981714DA}"/>
    <cellStyle name="Total 2 10 3 2 4 2" xfId="35728" xr:uid="{E6D118EA-24E2-4C0A-9D75-09F445597384}"/>
    <cellStyle name="Total 2 10 3 2 4 3" xfId="36393" xr:uid="{01E80F46-528D-4F5C-8055-DD5F23079B0F}"/>
    <cellStyle name="Total 2 10 3 2 5" xfId="34449" xr:uid="{2D3417F3-09C3-49CE-B5A9-3C8666BE4B93}"/>
    <cellStyle name="Total 2 10 3 2 5 2" xfId="36272" xr:uid="{3B016D68-0BC7-478D-9996-EE7746E2E556}"/>
    <cellStyle name="Total 2 10 3 2 5 3" xfId="36777" xr:uid="{F9815CA0-DD4F-47C4-9879-5A6B89BE3EBE}"/>
    <cellStyle name="Total 2 10 3 2 6" xfId="34888" xr:uid="{F8DB8CB9-32C2-40B6-B836-EE806D0840F8}"/>
    <cellStyle name="Total 2 10 3 2 6 2" xfId="29823" xr:uid="{2C3DA55C-6647-43B4-A13F-4AA2AC2AD83C}"/>
    <cellStyle name="Total 2 10 3 2 6 3" xfId="25704" xr:uid="{48EB6D76-1206-464F-B189-A72A0549B482}"/>
    <cellStyle name="Total 2 10 3 2 7" xfId="30444" xr:uid="{D890991F-F75C-4A49-938F-915728243B9E}"/>
    <cellStyle name="Total 2 10 3 2 8" xfId="26296" xr:uid="{C16F8EA8-D7D3-4CE8-9232-67699FDF1D07}"/>
    <cellStyle name="Total 2 10 3 2 9" xfId="22156" xr:uid="{DDB5C45D-C2A4-46B7-B1A2-662CB7DBB3B2}"/>
    <cellStyle name="Total 2 10 3 3" xfId="32215" xr:uid="{07533891-B929-4551-84FA-251ED71FF720}"/>
    <cellStyle name="Total 2 10 3 3 2" xfId="28063" xr:uid="{74A2DB43-2810-40B1-80E3-602F91FC4386}"/>
    <cellStyle name="Total 2 10 3 3 3" xfId="23920" xr:uid="{7BBF6A3E-E3A1-43F2-900C-CCE0B6743BAD}"/>
    <cellStyle name="Total 2 10 3 4" xfId="32949" xr:uid="{0B06369D-22C2-4E89-B2F2-A6AECB024611}"/>
    <cellStyle name="Total 2 10 3 4 2" xfId="28796" xr:uid="{43EBA670-F682-4570-95A7-F8D336DE2339}"/>
    <cellStyle name="Total 2 10 3 4 3" xfId="24653" xr:uid="{2D68EED2-D47E-4E3B-ABC2-0C5DE97AC735}"/>
    <cellStyle name="Total 2 10 3 5" xfId="33675" xr:uid="{CFB4C9F4-F8F5-4408-B432-2A6F5AB7057C}"/>
    <cellStyle name="Total 2 10 3 5 2" xfId="35595" xr:uid="{1EEE7C2A-FF20-4690-8D95-9FB31BCCA427}"/>
    <cellStyle name="Total 2 10 3 5 3" xfId="36595" xr:uid="{16454DB6-4D33-4C3A-91E2-351284642A67}"/>
    <cellStyle name="Total 2 10 3 6" xfId="33590" xr:uid="{0F49C034-7EEB-483F-9EAD-02916BB5C09E}"/>
    <cellStyle name="Total 2 10 3 6 2" xfId="35600" xr:uid="{AA4B3EE1-B0EF-4A52-8BCF-BEBC7F6FC030}"/>
    <cellStyle name="Total 2 10 3 6 3" xfId="36600" xr:uid="{94221A7E-B7EA-4C9F-AEB4-4C9D63106A57}"/>
    <cellStyle name="Total 2 10 3 7" xfId="34274" xr:uid="{1C47F026-717B-4B12-B33D-C83EC9CB351D}"/>
    <cellStyle name="Total 2 10 3 7 2" xfId="35762" xr:uid="{E46DEF2C-E567-482A-A501-A18FF08D90CF}"/>
    <cellStyle name="Total 2 10 3 7 3" xfId="36950" xr:uid="{2E1C5FDA-F09A-41B0-A383-E8AAC0AD22D3}"/>
    <cellStyle name="Total 2 10 3 8" xfId="30242" xr:uid="{5FB9CE13-F05C-42FB-9A66-FD97FF5C57BE}"/>
    <cellStyle name="Total 2 10 3 9" xfId="26096" xr:uid="{0AAC2BFA-EADD-4A22-A786-B979FCF0BDAF}"/>
    <cellStyle name="Total 2 10 4" xfId="20827" xr:uid="{00000000-0005-0000-0000-0000D2520000}"/>
    <cellStyle name="Total 2 10 4 10" xfId="21995" xr:uid="{59920BB6-7D9D-40A2-ACAD-DA0191AE1E8A}"/>
    <cellStyle name="Total 2 10 4 2" xfId="21042" xr:uid="{00000000-0005-0000-0000-0000D3520000}"/>
    <cellStyle name="Total 2 10 4 2 2" xfId="32404" xr:uid="{5F61D99C-5BEE-417E-A5A6-3D8B4895E196}"/>
    <cellStyle name="Total 2 10 4 2 2 2" xfId="28252" xr:uid="{F08C58CC-2A99-4758-99EB-2A3050A368F1}"/>
    <cellStyle name="Total 2 10 4 2 2 3" xfId="24109" xr:uid="{A21DBAA7-21B6-4C58-B169-A746EFD16AFC}"/>
    <cellStyle name="Total 2 10 4 2 3" xfId="33134" xr:uid="{4D3A6D4E-5532-41A9-AB16-FBCDAA6C95AD}"/>
    <cellStyle name="Total 2 10 4 2 3 2" xfId="28981" xr:uid="{2A54E22B-64F4-4F67-85FB-6E8A8CE23F22}"/>
    <cellStyle name="Total 2 10 4 2 3 3" xfId="24837" xr:uid="{C8734F10-07A9-4EAB-A4AA-7DEEF2A5B405}"/>
    <cellStyle name="Total 2 10 4 2 4" xfId="33841" xr:uid="{54A473F6-3807-4B49-B723-500E6A5397A8}"/>
    <cellStyle name="Total 2 10 4 2 4 2" xfId="29344" xr:uid="{48A3AEFB-295A-4535-81D5-F6DDA748C61C}"/>
    <cellStyle name="Total 2 10 4 2 4 3" xfId="36912" xr:uid="{CADA5724-F03D-49ED-8395-03F600CC7CFA}"/>
    <cellStyle name="Total 2 10 4 2 5" xfId="34448" xr:uid="{A705CB17-644A-43DE-ACCA-E6BE1906F333}"/>
    <cellStyle name="Total 2 10 4 2 5 2" xfId="35532" xr:uid="{543D11BC-3EE0-4660-9266-7ECEE8E22CAF}"/>
    <cellStyle name="Total 2 10 4 2 5 3" xfId="36532" xr:uid="{1EDED44B-2BF1-47AE-9874-66505D7957EB}"/>
    <cellStyle name="Total 2 10 4 2 6" xfId="34887" xr:uid="{19376CD9-128D-426B-9056-69ED9A940431}"/>
    <cellStyle name="Total 2 10 4 2 6 2" xfId="29816" xr:uid="{BE6D49D6-C6FD-4484-9128-1EFA39AD2BF1}"/>
    <cellStyle name="Total 2 10 4 2 6 3" xfId="25687" xr:uid="{BD316F47-668F-444D-A215-BD0256A41173}"/>
    <cellStyle name="Total 2 10 4 2 7" xfId="30443" xr:uid="{C9F0663B-207B-4535-9188-C4DD238FBE7E}"/>
    <cellStyle name="Total 2 10 4 2 8" xfId="26295" xr:uid="{5BB5F136-1648-4578-A6F0-F44BB9AC2CCC}"/>
    <cellStyle name="Total 2 10 4 2 9" xfId="22155" xr:uid="{B2AE354F-732B-40BC-86E3-4DD84C32BF53}"/>
    <cellStyle name="Total 2 10 4 3" xfId="32216" xr:uid="{71C5E0B4-5E9E-4012-BFBC-0930199950BD}"/>
    <cellStyle name="Total 2 10 4 3 2" xfId="28064" xr:uid="{9E2CBECD-EDE0-4BC8-9254-4A922222A39A}"/>
    <cellStyle name="Total 2 10 4 3 3" xfId="23921" xr:uid="{8CE148F5-734C-40AC-B874-3187141CDA9E}"/>
    <cellStyle name="Total 2 10 4 4" xfId="32950" xr:uid="{AC58961B-9B4C-498B-8E55-032D50BB3FAE}"/>
    <cellStyle name="Total 2 10 4 4 2" xfId="28797" xr:uid="{8C2D3F78-B00B-4519-BC6B-7CDCE8D46B1F}"/>
    <cellStyle name="Total 2 10 4 4 3" xfId="24654" xr:uid="{3F61F05A-AD74-4F0A-A8EF-2FAC945281EE}"/>
    <cellStyle name="Total 2 10 4 5" xfId="33676" xr:uid="{861A921B-D4F9-433A-8656-3879C77F2EF9}"/>
    <cellStyle name="Total 2 10 4 5 2" xfId="36209" xr:uid="{52342937-AA89-41B5-A718-33310127BED8}"/>
    <cellStyle name="Total 2 10 4 5 3" xfId="36714" xr:uid="{C5656B6A-9A69-40A1-985A-F780F88E604D}"/>
    <cellStyle name="Total 2 10 4 6" xfId="33591" xr:uid="{FB67DF4A-D37E-46FC-B3AA-394B1B1841DB}"/>
    <cellStyle name="Total 2 10 4 6 2" xfId="36204" xr:uid="{89293ABC-CCBD-40BD-8DDF-04B4534A44A7}"/>
    <cellStyle name="Total 2 10 4 6 3" xfId="36709" xr:uid="{E7493871-5C3D-4A9C-A152-048D5DECB811}"/>
    <cellStyle name="Total 2 10 4 7" xfId="34275" xr:uid="{01ECAAF9-2115-4759-BEED-864723B363F2}"/>
    <cellStyle name="Total 2 10 4 7 2" xfId="35383" xr:uid="{4689C4B1-D531-46B4-9539-D849D0668F0F}"/>
    <cellStyle name="Total 2 10 4 7 3" xfId="36431" xr:uid="{F9C63441-35F4-4456-A5D6-0FCCA3481593}"/>
    <cellStyle name="Total 2 10 4 8" xfId="30243" xr:uid="{A844A51F-5BC0-42E7-93BB-4D05F514C91B}"/>
    <cellStyle name="Total 2 10 4 9" xfId="26097" xr:uid="{94A9FE70-6E00-4210-B209-AD037B1A65A0}"/>
    <cellStyle name="Total 2 10 5" xfId="20828" xr:uid="{00000000-0005-0000-0000-0000D4520000}"/>
    <cellStyle name="Total 2 10 5 10" xfId="21996" xr:uid="{023B8BEE-5B6C-43D9-9C93-0FEA7B9ACA1F}"/>
    <cellStyle name="Total 2 10 5 2" xfId="21041" xr:uid="{00000000-0005-0000-0000-0000D5520000}"/>
    <cellStyle name="Total 2 10 5 2 2" xfId="32403" xr:uid="{1525EB4B-BBBB-4A4B-B7B6-2C9A93FA107C}"/>
    <cellStyle name="Total 2 10 5 2 2 2" xfId="28251" xr:uid="{DB85FA9F-9BEA-4FCB-983B-364A46499F5D}"/>
    <cellStyle name="Total 2 10 5 2 2 3" xfId="24108" xr:uid="{53653D7D-5C24-40CF-83B8-2AA8C56EE696}"/>
    <cellStyle name="Total 2 10 5 2 3" xfId="33133" xr:uid="{BA6560A6-6552-4112-A51D-8ED3CAE8539F}"/>
    <cellStyle name="Total 2 10 5 2 3 2" xfId="28980" xr:uid="{67F277DA-EF08-4955-9ED5-2749D4F51A10}"/>
    <cellStyle name="Total 2 10 5 2 3 3" xfId="24836" xr:uid="{0C7C4CD7-05ED-46EE-8118-279165A65437}"/>
    <cellStyle name="Total 2 10 5 2 4" xfId="33840" xr:uid="{F6C22761-BB02-4607-9C8B-876ADF134114}"/>
    <cellStyle name="Total 2 10 5 2 4 2" xfId="35309" xr:uid="{6F0324A9-9651-454B-8BBE-0F64EBA980CC}"/>
    <cellStyle name="Total 2 10 5 2 4 3" xfId="37010" xr:uid="{CF3BC548-F636-418D-B948-B15113495A35}"/>
    <cellStyle name="Total 2 10 5 2 5" xfId="34447" xr:uid="{7F3A5BAA-A0D6-413E-B7F3-375F229C2A4C}"/>
    <cellStyle name="Total 2 10 5 2 5 2" xfId="35693" xr:uid="{CD029398-1FD1-4365-A497-735559A30CFA}"/>
    <cellStyle name="Total 2 10 5 2 5 3" xfId="36452" xr:uid="{FCDF82E8-2DFF-4BEB-BC3B-815AB8FFA83D}"/>
    <cellStyle name="Total 2 10 5 2 6" xfId="34886" xr:uid="{5D933601-F154-4CF9-B689-81F2761C3C76}"/>
    <cellStyle name="Total 2 10 5 2 6 2" xfId="29811" xr:uid="{B044EB73-DDB3-4574-B3DC-02BE936BE96A}"/>
    <cellStyle name="Total 2 10 5 2 6 3" xfId="25676" xr:uid="{290B8E3C-4C34-477F-88FA-E23DF8E9A6A7}"/>
    <cellStyle name="Total 2 10 5 2 7" xfId="30442" xr:uid="{64FFDC70-D229-4917-966D-7E15974FA9AB}"/>
    <cellStyle name="Total 2 10 5 2 8" xfId="26294" xr:uid="{0BD6C203-C0C0-455C-9FAF-224760AC8C30}"/>
    <cellStyle name="Total 2 10 5 2 9" xfId="22154" xr:uid="{0F077002-A750-41F1-A59B-8FE96E61D249}"/>
    <cellStyle name="Total 2 10 5 3" xfId="32217" xr:uid="{3A102017-331E-493B-B33D-21CB540A07B8}"/>
    <cellStyle name="Total 2 10 5 3 2" xfId="28065" xr:uid="{2DE110FC-6841-4610-9463-375867ACD800}"/>
    <cellStyle name="Total 2 10 5 3 3" xfId="23922" xr:uid="{8EFD8015-0BB9-458C-869A-DA8F20D1E384}"/>
    <cellStyle name="Total 2 10 5 4" xfId="32951" xr:uid="{FF1B5269-6E94-4DBD-BD21-93DE056C08C3}"/>
    <cellStyle name="Total 2 10 5 4 2" xfId="28798" xr:uid="{01C41361-F1AF-434E-986C-FE2271C1DB50}"/>
    <cellStyle name="Total 2 10 5 4 3" xfId="24655" xr:uid="{97CCB412-6145-4034-9F8E-4D3F96B167D1}"/>
    <cellStyle name="Total 2 10 5 5" xfId="33677" xr:uid="{E067443A-8CF9-4E6D-89A2-E27F649B0A8E}"/>
    <cellStyle name="Total 2 10 5 5 2" xfId="36118" xr:uid="{01A987BF-D536-49D5-AC94-5C3DA779DA4A}"/>
    <cellStyle name="Total 2 10 5 5 3" xfId="36679" xr:uid="{400BBA1C-4C10-4C8A-9C31-D2B558AE1A25}"/>
    <cellStyle name="Total 2 10 5 6" xfId="33592" xr:uid="{D9B75786-C609-41F9-A188-7CE813F91C05}"/>
    <cellStyle name="Total 2 10 5 6 2" xfId="36113" xr:uid="{249EC4ED-90D0-4081-99E4-09B8AF02843A}"/>
    <cellStyle name="Total 2 10 5 6 3" xfId="36684" xr:uid="{81C53439-91E9-4F86-9878-F601D6BAE399}"/>
    <cellStyle name="Total 2 10 5 7" xfId="34276" xr:uid="{320A5FCA-2CD2-425F-A9B5-4FD675687259}"/>
    <cellStyle name="Total 2 10 5 7 2" xfId="35463" xr:uid="{5F4495FF-68C9-4BA2-9DE1-CFC75BEE8988}"/>
    <cellStyle name="Total 2 10 5 7 3" xfId="36846" xr:uid="{797644D1-8F4D-4792-AE6D-DC1CBECC56B5}"/>
    <cellStyle name="Total 2 10 5 8" xfId="30244" xr:uid="{9059B5B0-7AC6-4D43-8A2C-559A3C0043EF}"/>
    <cellStyle name="Total 2 10 5 9" xfId="26098" xr:uid="{441A2E2C-9892-4AA1-BFC6-84AC5BDD0FAC}"/>
    <cellStyle name="Total 2 11" xfId="20829" xr:uid="{00000000-0005-0000-0000-0000D6520000}"/>
    <cellStyle name="Total 2 11 10" xfId="33593" xr:uid="{6478E1FB-B8CA-4F83-ACC3-C34932E24E38}"/>
    <cellStyle name="Total 2 11 10 2" xfId="36015" xr:uid="{0CF3B44C-5A2A-4470-98C7-934C7BE260DD}"/>
    <cellStyle name="Total 2 11 10 3" xfId="37285" xr:uid="{027DC0CB-C69D-432D-9B59-BDBDB8D1D41A}"/>
    <cellStyle name="Total 2 11 11" xfId="34277" xr:uid="{CB220CEC-8FB7-411F-8C96-9A8EF3173A2C}"/>
    <cellStyle name="Total 2 11 11 2" xfId="35678" xr:uid="{49891A3C-45A8-45BA-AA5E-97B989D6E726}"/>
    <cellStyle name="Total 2 11 11 3" xfId="36467" xr:uid="{979D1F38-9A8B-4FD8-984C-13EF661BED22}"/>
    <cellStyle name="Total 2 11 12" xfId="30245" xr:uid="{F5543269-05E8-4C4A-95FB-AF92F2F325D8}"/>
    <cellStyle name="Total 2 11 13" xfId="26099" xr:uid="{135B57E7-BCA2-42A6-BE9B-B3E570BF480C}"/>
    <cellStyle name="Total 2 11 14" xfId="21997" xr:uid="{0D35C80F-E583-46CE-903E-141A90CE416C}"/>
    <cellStyle name="Total 2 11 2" xfId="20830" xr:uid="{00000000-0005-0000-0000-0000D7520000}"/>
    <cellStyle name="Total 2 11 2 10" xfId="21998" xr:uid="{1D9830BD-187E-4636-A1DE-45D0361123AC}"/>
    <cellStyle name="Total 2 11 2 2" xfId="21039" xr:uid="{00000000-0005-0000-0000-0000D8520000}"/>
    <cellStyle name="Total 2 11 2 2 2" xfId="32401" xr:uid="{F8136884-665F-49A4-9C6E-AD36A6B96F13}"/>
    <cellStyle name="Total 2 11 2 2 2 2" xfId="28249" xr:uid="{56B5F6EF-42D2-4CB9-B043-62E42F677EF2}"/>
    <cellStyle name="Total 2 11 2 2 2 3" xfId="24106" xr:uid="{60294BD3-7ADF-41E5-8747-C269D5B8EF2D}"/>
    <cellStyle name="Total 2 11 2 2 3" xfId="33131" xr:uid="{38912B13-1804-4BDC-9D87-9F879FB4CE96}"/>
    <cellStyle name="Total 2 11 2 2 3 2" xfId="28978" xr:uid="{15F475CC-F27F-45E3-BE5E-A53276B1171D}"/>
    <cellStyle name="Total 2 11 2 2 3 3" xfId="24834" xr:uid="{8514CACD-4419-4B47-B5D9-F770E052DA7A}"/>
    <cellStyle name="Total 2 11 2 2 4" xfId="33838" xr:uid="{1AD6D317-6EDD-4FBB-B174-31A663AFD8F4}"/>
    <cellStyle name="Total 2 11 2 2 4 2" xfId="35927" xr:uid="{0F5A7DF9-CF1B-47CE-9634-68F9BB13317A}"/>
    <cellStyle name="Total 2 11 2 2 4 3" xfId="37211" xr:uid="{3EBB14F7-B283-4ECF-A499-DA43C56CA22A}"/>
    <cellStyle name="Total 2 11 2 2 5" xfId="34445" xr:uid="{972BA811-E9F9-4B0A-A825-3AE2D1E668E3}"/>
    <cellStyle name="Total 2 11 2 2 5 2" xfId="35368" xr:uid="{6CDADEAD-5C06-4E69-8F0A-D656B9CF5E99}"/>
    <cellStyle name="Total 2 11 2 2 5 3" xfId="25253" xr:uid="{18B6E7FF-CC49-4D90-A187-A0C912D4FD14}"/>
    <cellStyle name="Total 2 11 2 2 6" xfId="34884" xr:uid="{5DE68189-81E1-4FAA-9F20-6D849BDC084D}"/>
    <cellStyle name="Total 2 11 2 2 6 2" xfId="29801" xr:uid="{D7B7FA3D-8CA8-4D45-8367-745462B70060}"/>
    <cellStyle name="Total 2 11 2 2 6 3" xfId="25664" xr:uid="{44903C37-7B0F-46C0-BE6E-51A218E83F24}"/>
    <cellStyle name="Total 2 11 2 2 7" xfId="30440" xr:uid="{988BFC89-9A43-4C7B-A4BF-C3FE701DA609}"/>
    <cellStyle name="Total 2 11 2 2 8" xfId="26292" xr:uid="{559DFAFF-BC9D-4B76-A3E9-59B6DB9D416A}"/>
    <cellStyle name="Total 2 11 2 2 9" xfId="22152" xr:uid="{6AA9B811-DB67-4848-AD28-25102505D1E0}"/>
    <cellStyle name="Total 2 11 2 3" xfId="32219" xr:uid="{04693468-5920-4A6B-BB8F-5A4BE42FB8CB}"/>
    <cellStyle name="Total 2 11 2 3 2" xfId="28067" xr:uid="{75F2C94A-A738-466B-8947-A9A344D868A0}"/>
    <cellStyle name="Total 2 11 2 3 3" xfId="23924" xr:uid="{1E582E3B-A062-44D6-A0CF-8287D8D950BE}"/>
    <cellStyle name="Total 2 11 2 4" xfId="32953" xr:uid="{E98CD79B-F4BB-43FA-8E8E-B9FAD76CA315}"/>
    <cellStyle name="Total 2 11 2 4 2" xfId="28800" xr:uid="{CCBC3D4A-CE55-44C3-97B5-27CEA68EDFBB}"/>
    <cellStyle name="Total 2 11 2 4 3" xfId="24657" xr:uid="{F9ABD783-C5A1-42EF-B7AF-9A0A64DF2FF8}"/>
    <cellStyle name="Total 2 11 2 5" xfId="33679" xr:uid="{40509A8C-F331-4084-8A99-49DC37E649A8}"/>
    <cellStyle name="Total 2 11 2 5 2" xfId="35914" xr:uid="{077156A1-37C2-4E3D-AD45-CF521990F7F0}"/>
    <cellStyle name="Total 2 11 2 5 3" xfId="37198" xr:uid="{864E34A3-D465-4B98-8779-EE708A5C92A6}"/>
    <cellStyle name="Total 2 11 2 6" xfId="33594" xr:uid="{8B8C20BF-DD00-44D5-969E-966FE6A86CA0}"/>
    <cellStyle name="Total 2 11 2 6 2" xfId="35909" xr:uid="{6992D428-2FE2-47D5-A074-3DC7D9DD8212}"/>
    <cellStyle name="Total 2 11 2 6 3" xfId="37193" xr:uid="{0EA1A953-61C0-400F-B68C-FCB0E8761B66}"/>
    <cellStyle name="Total 2 11 2 7" xfId="34278" xr:uid="{5AD9F5DD-1406-4CDE-B904-755FFBDCF822}"/>
    <cellStyle name="Total 2 11 2 7 2" xfId="35547" xr:uid="{98C3A711-18CB-4F16-B7D5-9F772BF536C9}"/>
    <cellStyle name="Total 2 11 2 7 3" xfId="36547" xr:uid="{BCDD9A3C-70C6-4559-8EC3-58BBEE96AF29}"/>
    <cellStyle name="Total 2 11 2 8" xfId="30246" xr:uid="{2E959E92-39CE-4979-8A16-EB9252BB4008}"/>
    <cellStyle name="Total 2 11 2 9" xfId="26100" xr:uid="{6CE75E11-4ADA-414F-91A1-6FFFFF4A7F75}"/>
    <cellStyle name="Total 2 11 3" xfId="20831" xr:uid="{00000000-0005-0000-0000-0000D9520000}"/>
    <cellStyle name="Total 2 11 3 10" xfId="21999" xr:uid="{5CCB3503-162B-4CF9-8AFF-53BB12487D3E}"/>
    <cellStyle name="Total 2 11 3 2" xfId="21038" xr:uid="{00000000-0005-0000-0000-0000DA520000}"/>
    <cellStyle name="Total 2 11 3 2 2" xfId="32400" xr:uid="{BD573DB7-6885-4E35-83DE-B2A16BE4EB66}"/>
    <cellStyle name="Total 2 11 3 2 2 2" xfId="28248" xr:uid="{B18CD3F1-E713-4A15-A838-535E9A44DE1F}"/>
    <cellStyle name="Total 2 11 3 2 2 3" xfId="24105" xr:uid="{7D4B9E82-D960-4C20-BD6E-304769507B6A}"/>
    <cellStyle name="Total 2 11 3 2 3" xfId="33130" xr:uid="{632B2493-6339-4F25-8F86-52AB20ABFE7B}"/>
    <cellStyle name="Total 2 11 3 2 3 2" xfId="28977" xr:uid="{3167F217-D582-430C-B6D6-1E17F3223D9D}"/>
    <cellStyle name="Total 2 11 3 2 3 3" xfId="24833" xr:uid="{BC2682DD-5377-4265-AA4C-C87E257E30A4}"/>
    <cellStyle name="Total 2 11 3 2 4" xfId="33837" xr:uid="{92E5BC0D-214C-471F-AB8E-8D2AF1F5997F}"/>
    <cellStyle name="Total 2 11 3 2 4 2" xfId="36033" xr:uid="{CE899339-DB2C-4118-BCC3-F5446FEEB2B6}"/>
    <cellStyle name="Total 2 11 3 2 4 3" xfId="37303" xr:uid="{8B3DA289-FBB2-4F81-ABF2-D168C3ACDA08}"/>
    <cellStyle name="Total 2 11 3 2 5" xfId="34444" xr:uid="{ACA507A3-E1C8-4B0C-9547-C448D9001170}"/>
    <cellStyle name="Total 2 11 3 2 5 2" xfId="35777" xr:uid="{F783C539-BD43-4C4B-8095-132785B9EE2C}"/>
    <cellStyle name="Total 2 11 3 2 5 3" xfId="36442" xr:uid="{44E0DAAF-1B41-444B-BE22-17C34D41C3F4}"/>
    <cellStyle name="Total 2 11 3 2 6" xfId="34883" xr:uid="{F65280F3-D870-4C8A-93D7-70DF6C455070}"/>
    <cellStyle name="Total 2 11 3 2 6 2" xfId="29799" xr:uid="{798EFF6E-D93D-4994-A9FA-9582872C6F1E}"/>
    <cellStyle name="Total 2 11 3 2 6 3" xfId="25659" xr:uid="{9A9ED53F-9A1E-4099-8863-8471202DD18F}"/>
    <cellStyle name="Total 2 11 3 2 7" xfId="30439" xr:uid="{1E13D405-A2C4-4C69-845E-FD5227C79114}"/>
    <cellStyle name="Total 2 11 3 2 8" xfId="26291" xr:uid="{BE92F8BD-96BC-456A-8467-27CA91BA3A56}"/>
    <cellStyle name="Total 2 11 3 2 9" xfId="22151" xr:uid="{7B95FA83-5D9E-4834-B151-411EED7EE1AD}"/>
    <cellStyle name="Total 2 11 3 3" xfId="32220" xr:uid="{FBE0F45A-B445-43D4-BAF1-D27115D7A820}"/>
    <cellStyle name="Total 2 11 3 3 2" xfId="28068" xr:uid="{204956C8-FC90-4B1B-982A-62141608EF1C}"/>
    <cellStyle name="Total 2 11 3 3 3" xfId="23925" xr:uid="{2579D6A3-2B04-4DB8-A8A8-E450137083D4}"/>
    <cellStyle name="Total 2 11 3 4" xfId="32954" xr:uid="{49582993-5B50-4661-89EE-7C8182C6B77F}"/>
    <cellStyle name="Total 2 11 3 4 2" xfId="28801" xr:uid="{7D01CF01-738F-45EC-9DBD-D3AEA2E7FF79}"/>
    <cellStyle name="Total 2 11 3 4 3" xfId="24658" xr:uid="{7B758EAC-AD91-4CE5-9AA8-55D43972A2E6}"/>
    <cellStyle name="Total 2 11 3 5" xfId="33680" xr:uid="{E1A3D23A-F347-4589-B879-1D5AFE4990EF}"/>
    <cellStyle name="Total 2 11 3 5 2" xfId="35815" xr:uid="{5ACF659D-9CFE-444A-B9EB-BC2986DECB90}"/>
    <cellStyle name="Total 2 11 3 5 3" xfId="37100" xr:uid="{7B5B7772-D67B-4DC1-A38B-BBB2CF86D71C}"/>
    <cellStyle name="Total 2 11 3 6" xfId="33595" xr:uid="{6AB79109-E501-48A0-8A81-865375C1AC25}"/>
    <cellStyle name="Total 2 11 3 6 2" xfId="35810" xr:uid="{DB6087B0-260A-48D1-95EA-06CAFFA815EE}"/>
    <cellStyle name="Total 2 11 3 6 3" xfId="37095" xr:uid="{4D16FB6B-5CC5-4440-9295-6934E06A6C94}"/>
    <cellStyle name="Total 2 11 3 7" xfId="34279" xr:uid="{6577F442-9DE6-4874-A9B9-A49F3D97730B}"/>
    <cellStyle name="Total 2 11 3 7 2" xfId="36257" xr:uid="{87CFD56C-2DAE-4E7A-966D-37AC480705F4}"/>
    <cellStyle name="Total 2 11 3 7 3" xfId="36762" xr:uid="{C7046D1D-D09C-4A95-83DA-352F92072284}"/>
    <cellStyle name="Total 2 11 3 8" xfId="30247" xr:uid="{50935074-67CE-4E85-9F24-C82D218CDE12}"/>
    <cellStyle name="Total 2 11 3 9" xfId="26101" xr:uid="{51847EA1-7B0E-4C87-9672-CE4BF7238266}"/>
    <cellStyle name="Total 2 11 4" xfId="20832" xr:uid="{00000000-0005-0000-0000-0000DB520000}"/>
    <cellStyle name="Total 2 11 4 10" xfId="22000" xr:uid="{7531292D-C863-4C1D-B7C9-665CE3F229AE}"/>
    <cellStyle name="Total 2 11 4 2" xfId="21037" xr:uid="{00000000-0005-0000-0000-0000DC520000}"/>
    <cellStyle name="Total 2 11 4 2 2" xfId="32399" xr:uid="{DAC4BA37-AE6A-450F-91A4-73CE9A93E33B}"/>
    <cellStyle name="Total 2 11 4 2 2 2" xfId="28247" xr:uid="{D12948DA-52A6-4490-AB2F-2A121CC8E7D0}"/>
    <cellStyle name="Total 2 11 4 2 2 3" xfId="24104" xr:uid="{4F95A451-BE8D-4110-9286-61E7FF45290C}"/>
    <cellStyle name="Total 2 11 4 2 3" xfId="33129" xr:uid="{2D4174BE-D54C-4094-9EFD-FDAFE74CF81E}"/>
    <cellStyle name="Total 2 11 4 2 3 2" xfId="28976" xr:uid="{69E0B146-DA3B-4481-8037-73E4753CC036}"/>
    <cellStyle name="Total 2 11 4 2 3 3" xfId="24832" xr:uid="{63AF62FD-6B5B-4EB1-86A9-1451D1DA6CFE}"/>
    <cellStyle name="Total 2 11 4 2 4" xfId="33836" xr:uid="{FB6E35B8-4896-4F54-91D3-9E53A029288D}"/>
    <cellStyle name="Total 2 11 4 2 4 2" xfId="36131" xr:uid="{980875DA-03C6-45BA-86E7-B72B9E2BC65D}"/>
    <cellStyle name="Total 2 11 4 2 4 3" xfId="36666" xr:uid="{5909E909-8784-44F5-8FA2-26AFFA01C872}"/>
    <cellStyle name="Total 2 11 4 2 5" xfId="34443" xr:uid="{E7E72D81-7418-45B7-99BC-F0398CE1EBA2}"/>
    <cellStyle name="Total 2 11 4 2 5 2" xfId="29396" xr:uid="{771B3104-1527-4503-879F-F853AA1015ED}"/>
    <cellStyle name="Total 2 11 4 2 5 3" xfId="36961" xr:uid="{133C784C-248C-44A3-8903-6BFC00F377CD}"/>
    <cellStyle name="Total 2 11 4 2 6" xfId="34882" xr:uid="{9B7EB115-8700-41CF-A972-A691E2C8627B}"/>
    <cellStyle name="Total 2 11 4 2 6 2" xfId="21419" xr:uid="{68991E22-AD4F-488D-93AF-1C924C3016BB}"/>
    <cellStyle name="Total 2 11 4 2 6 3" xfId="25654" xr:uid="{547D95D5-7977-49A2-B044-C39EF8767249}"/>
    <cellStyle name="Total 2 11 4 2 7" xfId="30438" xr:uid="{A624CC24-C194-4199-A25F-770DE426C2FF}"/>
    <cellStyle name="Total 2 11 4 2 8" xfId="26290" xr:uid="{C4DA8E5D-5EE4-4AE4-B38C-717C0488B662}"/>
    <cellStyle name="Total 2 11 4 2 9" xfId="22150" xr:uid="{CA6E34B3-9667-4536-ABE6-5FED53672B5E}"/>
    <cellStyle name="Total 2 11 4 3" xfId="32221" xr:uid="{D725D666-473A-4060-A69F-3E8DAABA15A4}"/>
    <cellStyle name="Total 2 11 4 3 2" xfId="28069" xr:uid="{7C287D5C-7EBE-4DD4-8BE9-B64DDAC9A47E}"/>
    <cellStyle name="Total 2 11 4 3 3" xfId="23926" xr:uid="{643D02C8-7627-4BFF-A5AF-4225D981E752}"/>
    <cellStyle name="Total 2 11 4 4" xfId="32955" xr:uid="{5272A539-48EC-4E9B-AC14-70E512F9546E}"/>
    <cellStyle name="Total 2 11 4 4 2" xfId="28802" xr:uid="{CC851AD7-6D23-492D-8B35-5B48110D7C63}"/>
    <cellStyle name="Total 2 11 4 4 3" xfId="24659" xr:uid="{D9C64D9E-AA52-43F0-8E48-302102D5A23E}"/>
    <cellStyle name="Total 2 11 4 5" xfId="33681" xr:uid="{DE110AC7-58B6-4494-BE18-8C5ABFDCED76}"/>
    <cellStyle name="Total 2 11 4 5 2" xfId="35296" xr:uid="{DF7764A0-7B83-4C82-ABB6-F84B171B1075}"/>
    <cellStyle name="Total 2 11 4 5 3" xfId="36997" xr:uid="{E40C5D4B-358B-40F5-ABB6-265DB88A2A8C}"/>
    <cellStyle name="Total 2 11 4 6" xfId="33596" xr:uid="{88D9AAD1-7DF6-439F-B72E-24294791962C}"/>
    <cellStyle name="Total 2 11 4 6 2" xfId="35291" xr:uid="{3A9B44BC-63C4-488A-B974-6D70F45E2882}"/>
    <cellStyle name="Total 2 11 4 6 3" xfId="36992" xr:uid="{B58D661F-03B0-44DD-884C-3D66E70C0CCC}"/>
    <cellStyle name="Total 2 11 4 7" xfId="34280" xr:uid="{CBEFFCBE-5A7F-4E11-8A11-E54A8071F228}"/>
    <cellStyle name="Total 2 11 4 7 2" xfId="36166" xr:uid="{0915ACA4-B97D-42ED-8FFF-BD5EBB878F25}"/>
    <cellStyle name="Total 2 11 4 7 3" xfId="36631" xr:uid="{7B9225B8-C464-4100-B87D-FD696C84D845}"/>
    <cellStyle name="Total 2 11 4 8" xfId="30248" xr:uid="{F9879896-1291-4844-9B36-1978EE2193E6}"/>
    <cellStyle name="Total 2 11 4 9" xfId="26102" xr:uid="{52398609-4EF9-4FC3-BB5D-F0FE5489C3C6}"/>
    <cellStyle name="Total 2 11 5" xfId="20833" xr:uid="{00000000-0005-0000-0000-0000DD520000}"/>
    <cellStyle name="Total 2 11 5 10" xfId="22001" xr:uid="{6C9A1CB7-AE4A-4ACB-9D64-B8BCA38EFC0F}"/>
    <cellStyle name="Total 2 11 5 2" xfId="21036" xr:uid="{00000000-0005-0000-0000-0000DE520000}"/>
    <cellStyle name="Total 2 11 5 2 2" xfId="32398" xr:uid="{1F7472EC-F770-4A4F-A3C0-56C5558DB3E9}"/>
    <cellStyle name="Total 2 11 5 2 2 2" xfId="28246" xr:uid="{596BD21D-30F0-42E9-9921-530152CBAF9E}"/>
    <cellStyle name="Total 2 11 5 2 2 3" xfId="24103" xr:uid="{79EB7F0C-6DF9-4EB3-B8AE-3B06F4E333D7}"/>
    <cellStyle name="Total 2 11 5 2 3" xfId="33128" xr:uid="{D075ED0F-2C93-4EF9-B183-351B221CE6E1}"/>
    <cellStyle name="Total 2 11 5 2 3 2" xfId="28975" xr:uid="{D52527FA-43A5-4738-B609-38D8C41699F5}"/>
    <cellStyle name="Total 2 11 5 2 3 3" xfId="24831" xr:uid="{3F53CA34-AD2E-4A1D-8B99-6641384D882C}"/>
    <cellStyle name="Total 2 11 5 2 4" xfId="33835" xr:uid="{FA0A83AB-7870-476A-9C35-A0C190879507}"/>
    <cellStyle name="Total 2 11 5 2 4 2" xfId="36222" xr:uid="{A45DC822-A449-448A-A23A-809C33C9435B}"/>
    <cellStyle name="Total 2 11 5 2 4 3" xfId="36727" xr:uid="{55C8ACAB-DF4B-4FFC-BA80-07EEFCFC3E9D}"/>
    <cellStyle name="Total 2 11 5 2 5" xfId="34442" xr:uid="{F10A8AC4-F21F-4E17-8EDA-FCE587472037}"/>
    <cellStyle name="Total 2 11 5 2 5 2" xfId="35358" xr:uid="{CFFB76C3-3A3A-4B2A-9C41-7A420E5C841C}"/>
    <cellStyle name="Total 2 11 5 2 5 3" xfId="37059" xr:uid="{182BDA77-4DE2-4AF1-9C99-8A5D07988A99}"/>
    <cellStyle name="Total 2 11 5 2 6" xfId="34881" xr:uid="{A0E24583-BA31-488A-926A-D5ABB71E2CDD}"/>
    <cellStyle name="Total 2 11 5 2 6 2" xfId="21423" xr:uid="{C48C816A-C228-435C-8CD4-B83D07BDD285}"/>
    <cellStyle name="Total 2 11 5 2 6 3" xfId="25652" xr:uid="{92488DBA-3568-41CB-AA80-820D8A7D4C01}"/>
    <cellStyle name="Total 2 11 5 2 7" xfId="30437" xr:uid="{5698A85F-D39E-48C1-835C-984943FF035B}"/>
    <cellStyle name="Total 2 11 5 2 8" xfId="26289" xr:uid="{FB8E0558-23C0-4F3B-8BA5-72BBFD7F8EF8}"/>
    <cellStyle name="Total 2 11 5 2 9" xfId="22149" xr:uid="{28FFFDAF-750E-4CE4-8E8E-233049FF37AF}"/>
    <cellStyle name="Total 2 11 5 3" xfId="32222" xr:uid="{0CF69E50-ACA4-4753-83C2-3FC821803E7F}"/>
    <cellStyle name="Total 2 11 5 3 2" xfId="28070" xr:uid="{E64D9003-F68F-422B-BD03-EBBCA2805E4B}"/>
    <cellStyle name="Total 2 11 5 3 3" xfId="23927" xr:uid="{1135FCE1-E378-4D67-B503-9244B37F54A3}"/>
    <cellStyle name="Total 2 11 5 4" xfId="32956" xr:uid="{E2DBAC61-88DD-43ED-9196-D9B754CC6482}"/>
    <cellStyle name="Total 2 11 5 4 2" xfId="28803" xr:uid="{52B509DD-2F1F-4AE4-8B9A-94CA6247E7B4}"/>
    <cellStyle name="Total 2 11 5 4 3" xfId="24660" xr:uid="{B972425A-FA41-4723-B1E0-E3D64BC0EF62}"/>
    <cellStyle name="Total 2 11 5 5" xfId="33682" xr:uid="{E1EC3E04-5F1E-40D6-8339-356D33B95DFD}"/>
    <cellStyle name="Total 2 11 5 5 2" xfId="29328" xr:uid="{B48DE00C-F857-4589-BC3E-940CA63DCECF}"/>
    <cellStyle name="Total 2 11 5 5 3" xfId="36899" xr:uid="{00BE9C46-D929-4BE0-839D-4EF696235690}"/>
    <cellStyle name="Total 2 11 5 6" xfId="33597" xr:uid="{8906EDF8-BB13-4F27-AC3B-776F277F91D1}"/>
    <cellStyle name="Total 2 11 5 6 2" xfId="35707" xr:uid="{237F528D-B3B6-4103-BECF-2F27A1049575}"/>
    <cellStyle name="Total 2 11 5 6 3" xfId="36894" xr:uid="{C8B24B55-8636-412B-AF17-3CE47AD8D110}"/>
    <cellStyle name="Total 2 11 5 7" xfId="34281" xr:uid="{93EF12DB-C0CA-4C35-8571-FB3AD987B541}"/>
    <cellStyle name="Total 2 11 5 7 2" xfId="36068" xr:uid="{65F8ED4E-7DEE-42F0-A483-A1A95E3F831F}"/>
    <cellStyle name="Total 2 11 5 7 3" xfId="37338" xr:uid="{86E3742F-24F5-464D-B469-5DA79E9D9585}"/>
    <cellStyle name="Total 2 11 5 8" xfId="30249" xr:uid="{69A64CDB-7CA7-4A88-9990-A73839CCFC5C}"/>
    <cellStyle name="Total 2 11 5 9" xfId="26103" xr:uid="{D833ABCD-4236-4F94-8DDC-607EBA5EC353}"/>
    <cellStyle name="Total 2 11 6" xfId="21040" xr:uid="{00000000-0005-0000-0000-0000DF520000}"/>
    <cellStyle name="Total 2 11 6 2" xfId="32402" xr:uid="{956A8F03-E051-4774-9939-B84C2106C1D5}"/>
    <cellStyle name="Total 2 11 6 2 2" xfId="28250" xr:uid="{02801CE1-6989-43D5-ACDB-26FCB0F12C15}"/>
    <cellStyle name="Total 2 11 6 2 3" xfId="24107" xr:uid="{BF836E4F-011B-4146-A18A-3017E218F18C}"/>
    <cellStyle name="Total 2 11 6 3" xfId="33132" xr:uid="{94661D9E-D4F6-4EA7-BD04-05190319065F}"/>
    <cellStyle name="Total 2 11 6 3 2" xfId="28979" xr:uid="{3CDCFA6D-01E9-4179-B754-9A4B642ACDB5}"/>
    <cellStyle name="Total 2 11 6 3 3" xfId="24835" xr:uid="{B0EFE0C1-55FC-42BC-8884-FDDF7A0B55B6}"/>
    <cellStyle name="Total 2 11 6 4" xfId="33839" xr:uid="{36F27465-932E-4497-9AC3-BF64C2BD80B3}"/>
    <cellStyle name="Total 2 11 6 4 2" xfId="35828" xr:uid="{1A62E61D-0D27-47B8-8FD5-B46D2C3CF88B}"/>
    <cellStyle name="Total 2 11 6 4 3" xfId="37113" xr:uid="{AFFBA6AF-B8A3-4307-B8D3-C456A3E3BFD9}"/>
    <cellStyle name="Total 2 11 6 5" xfId="34446" xr:uid="{F6EFBB39-06B7-4BD8-A0A4-433BAADCF5ED}"/>
    <cellStyle name="Total 2 11 6 5 2" xfId="35448" xr:uid="{BF2844F7-B30B-495F-9015-78D5390E6254}"/>
    <cellStyle name="Total 2 11 6 5 3" xfId="36861" xr:uid="{4EC2672D-9E4C-4F8D-93CA-16C7E74D7588}"/>
    <cellStyle name="Total 2 11 6 6" xfId="34885" xr:uid="{128E95E4-2B38-4D22-BEE6-B12AD4BF7CF8}"/>
    <cellStyle name="Total 2 11 6 6 2" xfId="29806" xr:uid="{75EB37BC-BB23-4EE4-BDA6-D1D9C8D8A58B}"/>
    <cellStyle name="Total 2 11 6 6 3" xfId="25669" xr:uid="{B424984A-CA2C-4DCE-82CF-1AB2D71314CF}"/>
    <cellStyle name="Total 2 11 6 7" xfId="30441" xr:uid="{73205234-F64B-4468-95C0-19684E1C624A}"/>
    <cellStyle name="Total 2 11 6 8" xfId="26293" xr:uid="{179BF4C4-8984-4A6E-AB89-2AF1C95277D2}"/>
    <cellStyle name="Total 2 11 6 9" xfId="22153" xr:uid="{0063CDE3-0B01-4DF9-87E0-12B36F094690}"/>
    <cellStyle name="Total 2 11 7" xfId="32218" xr:uid="{3EF7F060-6984-451D-A943-D0387DDC2683}"/>
    <cellStyle name="Total 2 11 7 2" xfId="28066" xr:uid="{979525D8-A62F-4A54-B863-97D1C3AFAD7B}"/>
    <cellStyle name="Total 2 11 7 3" xfId="23923" xr:uid="{A2033450-7D92-44EA-AB81-30B33C638534}"/>
    <cellStyle name="Total 2 11 8" xfId="32952" xr:uid="{B0DD29D5-0F8E-4A68-955C-DFFF9CA42094}"/>
    <cellStyle name="Total 2 11 8 2" xfId="28799" xr:uid="{42435225-0B53-472F-85E3-0490D264BAB3}"/>
    <cellStyle name="Total 2 11 8 3" xfId="24656" xr:uid="{C107E635-F0F5-42D4-82E0-1D77B593BB0E}"/>
    <cellStyle name="Total 2 11 9" xfId="33678" xr:uid="{F11361F3-FF36-4A3F-876C-990F5607156A}"/>
    <cellStyle name="Total 2 11 9 2" xfId="36020" xr:uid="{08B4144F-58E3-4328-8385-AAB79F565A36}"/>
    <cellStyle name="Total 2 11 9 3" xfId="37290" xr:uid="{3A4F2F67-6C8A-4EDA-9627-5CB8A9658490}"/>
    <cellStyle name="Total 2 12" xfId="20834" xr:uid="{00000000-0005-0000-0000-0000E0520000}"/>
    <cellStyle name="Total 2 12 10" xfId="33598" xr:uid="{FD290009-84D6-436C-8873-A0DD601BED53}"/>
    <cellStyle name="Total 2 12 10 2" xfId="35434" xr:uid="{F1ED2248-F7AB-479A-906B-38F4E2839EC5}"/>
    <cellStyle name="Total 2 12 10 3" xfId="36375" xr:uid="{C841FC2B-30EC-441C-9E45-B5EA18233AE6}"/>
    <cellStyle name="Total 2 12 11" xfId="34282" xr:uid="{146801F4-D739-4B9E-880F-FF93A8546852}"/>
    <cellStyle name="Total 2 12 11 2" xfId="35962" xr:uid="{F0064FDE-99A8-434D-AC96-61FBBC2E62BC}"/>
    <cellStyle name="Total 2 12 11 3" xfId="37246" xr:uid="{D81FFE26-24E9-4F0A-9E66-F92CEB0035F3}"/>
    <cellStyle name="Total 2 12 12" xfId="30250" xr:uid="{25C68BCB-F195-4EC6-BA2E-E897A9E0843F}"/>
    <cellStyle name="Total 2 12 13" xfId="26104" xr:uid="{C7614E22-CD1E-4505-8FD9-E064DA87870E}"/>
    <cellStyle name="Total 2 12 14" xfId="22002" xr:uid="{7D7E04DC-1F6B-4321-9D46-8DFFB3CE1461}"/>
    <cellStyle name="Total 2 12 2" xfId="20835" xr:uid="{00000000-0005-0000-0000-0000E1520000}"/>
    <cellStyle name="Total 2 12 2 10" xfId="22003" xr:uid="{A0B6DCE7-5142-4160-8433-2294EC892A92}"/>
    <cellStyle name="Total 2 12 2 2" xfId="21034" xr:uid="{00000000-0005-0000-0000-0000E2520000}"/>
    <cellStyle name="Total 2 12 2 2 2" xfId="32396" xr:uid="{2426E0E7-6014-4F12-B4E0-D242985B886D}"/>
    <cellStyle name="Total 2 12 2 2 2 2" xfId="28244" xr:uid="{7659E264-1002-4845-8CA1-2015BC1CC902}"/>
    <cellStyle name="Total 2 12 2 2 2 3" xfId="24101" xr:uid="{61A435E5-CB2C-4CA1-94CF-29C15E98F76A}"/>
    <cellStyle name="Total 2 12 2 2 3" xfId="33126" xr:uid="{C2A5589D-B53C-4AF6-BE44-059565EE0157}"/>
    <cellStyle name="Total 2 12 2 2 3 2" xfId="28973" xr:uid="{DFDEAE46-CEF5-4EA3-8F13-D2FC31F5D02B}"/>
    <cellStyle name="Total 2 12 2 2 3 3" xfId="24829" xr:uid="{B89C0E7E-7C40-42D3-9FA7-84ACABD0E477}"/>
    <cellStyle name="Total 2 12 2 2 4" xfId="33833" xr:uid="{7467A3D0-B61B-4917-AD59-882B73F84365}"/>
    <cellStyle name="Total 2 12 2 2 4 2" xfId="35643" xr:uid="{79146C8C-E38E-41C8-A22A-F57A73C472C1}"/>
    <cellStyle name="Total 2 12 2 2 4 3" xfId="36498" xr:uid="{A26122EA-A929-4918-8BF0-35E23DFF558D}"/>
    <cellStyle name="Total 2 12 2 2 5" xfId="34440" xr:uid="{4F64B20B-9E00-42E5-BC20-531E2C2A25B1}"/>
    <cellStyle name="Total 2 12 2 2 5 2" xfId="35976" xr:uid="{9B6E88CC-7AA1-492E-BEE7-284DF58D3248}"/>
    <cellStyle name="Total 2 12 2 2 5 3" xfId="37260" xr:uid="{8039FBE3-20CB-4611-8F91-30CBCD10577D}"/>
    <cellStyle name="Total 2 12 2 2 6" xfId="34879" xr:uid="{6B872552-02E0-4567-9507-6A976F743CCB}"/>
    <cellStyle name="Total 2 12 2 2 6 2" xfId="21418" xr:uid="{FCAF1874-3E20-4E0A-90AD-C928721FF35C}"/>
    <cellStyle name="Total 2 12 2 2 6 3" xfId="35244" xr:uid="{0CD08591-F788-4FDE-8E89-3D9DCC6BFBDD}"/>
    <cellStyle name="Total 2 12 2 2 7" xfId="30435" xr:uid="{68C8A164-684C-43B6-84C6-9F59CD221048}"/>
    <cellStyle name="Total 2 12 2 2 8" xfId="26287" xr:uid="{3625A9AC-956A-4A45-AF32-7B49EEF537E7}"/>
    <cellStyle name="Total 2 12 2 2 9" xfId="22147" xr:uid="{EF43427A-24CD-4422-A8CD-A373331D53B2}"/>
    <cellStyle name="Total 2 12 2 3" xfId="32224" xr:uid="{270400A9-B2E0-404E-BCBC-11F84AE1C3C1}"/>
    <cellStyle name="Total 2 12 2 3 2" xfId="28072" xr:uid="{7D217616-2D05-4B5F-8F55-E485733995E1}"/>
    <cellStyle name="Total 2 12 2 3 3" xfId="23929" xr:uid="{AADCEAE4-2A26-47D8-B58C-522B8A6FF67A}"/>
    <cellStyle name="Total 2 12 2 4" xfId="32958" xr:uid="{4130088C-B228-4472-BEE5-7F0D62A2C010}"/>
    <cellStyle name="Total 2 12 2 4 2" xfId="28805" xr:uid="{33020664-96A2-44A0-BC9C-EA5C63A47389}"/>
    <cellStyle name="Total 2 12 2 4 3" xfId="24662" xr:uid="{FB69666E-B786-4177-98E9-E36D276C36A1}"/>
    <cellStyle name="Total 2 12 2 5" xfId="33684" xr:uid="{E36C1FB7-105F-44B8-9F52-5B3A87F5872E}"/>
    <cellStyle name="Total 2 12 2 5 2" xfId="35426" xr:uid="{863F1895-FA4E-4274-A760-444486EE0656}"/>
    <cellStyle name="Total 2 12 2 5 3" xfId="25185" xr:uid="{E0BF04EA-EA06-43C9-BB3E-EB14EC1B6468}"/>
    <cellStyle name="Total 2 12 2 6" xfId="33599" xr:uid="{D65A83E5-5FFA-4437-A06E-E1002D20ABCF}"/>
    <cellStyle name="Total 2 12 2 6 2" xfId="35518" xr:uid="{59EAD1E2-4ABA-474C-834F-521DF188697C}"/>
    <cellStyle name="Total 2 12 2 6 3" xfId="36791" xr:uid="{CDA8A06A-C7F9-46F2-8643-EEB18DDC7379}"/>
    <cellStyle name="Total 2 12 2 7" xfId="34283" xr:uid="{C61E0995-3A0A-41A5-9122-F80699252D91}"/>
    <cellStyle name="Total 2 12 2 7 2" xfId="35863" xr:uid="{6B5D1D17-9CAB-45BF-8168-A2FF5284E34E}"/>
    <cellStyle name="Total 2 12 2 7 3" xfId="37148" xr:uid="{E3C71E92-4201-4AAD-B071-6CD744659590}"/>
    <cellStyle name="Total 2 12 2 8" xfId="30251" xr:uid="{B44854AD-279B-40F0-94E7-FF2CA0AFF0F3}"/>
    <cellStyle name="Total 2 12 2 9" xfId="26105" xr:uid="{2ED6C0CC-2BF4-41EE-98AC-7A92546C7555}"/>
    <cellStyle name="Total 2 12 3" xfId="20836" xr:uid="{00000000-0005-0000-0000-0000E3520000}"/>
    <cellStyle name="Total 2 12 3 10" xfId="22004" xr:uid="{8772F40D-425D-4A62-A14D-1A461262A0DF}"/>
    <cellStyle name="Total 2 12 3 2" xfId="21033" xr:uid="{00000000-0005-0000-0000-0000E4520000}"/>
    <cellStyle name="Total 2 12 3 2 2" xfId="32395" xr:uid="{5AE45B89-B938-40E9-A8D3-B85EC430D712}"/>
    <cellStyle name="Total 2 12 3 2 2 2" xfId="28243" xr:uid="{8D50790B-2481-4628-94EF-A209CE923E35}"/>
    <cellStyle name="Total 2 12 3 2 2 3" xfId="24100" xr:uid="{98A5838A-FF86-49AB-AC52-FC410FB4C7C5}"/>
    <cellStyle name="Total 2 12 3 2 3" xfId="33125" xr:uid="{531B92C6-67EA-4DD4-9D96-A9256ECDA0A5}"/>
    <cellStyle name="Total 2 12 3 2 3 2" xfId="28972" xr:uid="{34D14B7A-9599-42C0-9318-B490B83B423D}"/>
    <cellStyle name="Total 2 12 3 2 3 3" xfId="24828" xr:uid="{33AD015D-0C1C-4689-9033-C5893EEB4620}"/>
    <cellStyle name="Total 2 12 3 2 4" xfId="33832" xr:uid="{85D6B64A-287A-4216-9DF6-12F417956C44}"/>
    <cellStyle name="Total 2 12 3 2 4 2" xfId="35498" xr:uid="{38810FBA-93FE-476B-A07A-A0730D51441F}"/>
    <cellStyle name="Total 2 12 3 2 4 3" xfId="36811" xr:uid="{1F90896B-210B-412C-A243-371BE0191084}"/>
    <cellStyle name="Total 2 12 3 2 5" xfId="34439" xr:uid="{7E4EA1F4-1924-4957-B4D0-2FB69BE79B54}"/>
    <cellStyle name="Total 2 12 3 2 5 2" xfId="36082" xr:uid="{4ED372AA-9951-4D6F-9D12-BF2578576E3C}"/>
    <cellStyle name="Total 2 12 3 2 5 3" xfId="37352" xr:uid="{3F989F79-63CB-4281-8E90-69BEA7AEF0B7}"/>
    <cellStyle name="Total 2 12 3 2 6" xfId="34878" xr:uid="{626F0457-D9FE-4578-A201-F5AC3D5B55AF}"/>
    <cellStyle name="Total 2 12 3 2 6 2" xfId="29798" xr:uid="{013304C3-0E9F-4990-8C23-9C81F015D4AF}"/>
    <cellStyle name="Total 2 12 3 2 6 3" xfId="35243" xr:uid="{3DC24CCC-FB76-498B-8D9B-5241881F2635}"/>
    <cellStyle name="Total 2 12 3 2 7" xfId="30434" xr:uid="{DDA6E202-19CA-4F3B-92E7-E4212346390B}"/>
    <cellStyle name="Total 2 12 3 2 8" xfId="26286" xr:uid="{5941F87E-F131-4C34-ABB7-5BDDB5FD05EF}"/>
    <cellStyle name="Total 2 12 3 2 9" xfId="22146" xr:uid="{10BE14E5-948F-43B4-AE0C-1E531A410FB0}"/>
    <cellStyle name="Total 2 12 3 3" xfId="32225" xr:uid="{825E6EEC-DA81-4432-B248-913419660209}"/>
    <cellStyle name="Total 2 12 3 3 2" xfId="28073" xr:uid="{689F5B30-159B-4F31-B03D-0BAF557F0890}"/>
    <cellStyle name="Total 2 12 3 3 3" xfId="23930" xr:uid="{033EBAD7-3068-44F8-85FC-1FD15FC2A3C9}"/>
    <cellStyle name="Total 2 12 3 4" xfId="32959" xr:uid="{7BB39EA1-4A60-4036-8E6F-907ECA3746A6}"/>
    <cellStyle name="Total 2 12 3 4 2" xfId="28806" xr:uid="{6191D5BB-8AAC-4F51-B3A4-39751FA115AF}"/>
    <cellStyle name="Total 2 12 3 4 3" xfId="24663" xr:uid="{2F2B5A19-0871-4CBA-A81D-3BABECF8FEAE}"/>
    <cellStyle name="Total 2 12 3 5" xfId="33685" xr:uid="{1789F486-DFFA-4EC2-8517-90E020767D83}"/>
    <cellStyle name="Total 2 12 3 5 2" xfId="35510" xr:uid="{4A7BC624-EDFA-4BB4-AB0F-4A3862805C91}"/>
    <cellStyle name="Total 2 12 3 5 3" xfId="36799" xr:uid="{895DB345-C50E-4A82-97F7-EB90A7D5EAA2}"/>
    <cellStyle name="Total 2 12 3 6" xfId="33600" xr:uid="{F05C37FB-ACE9-4BE5-B872-46DB5AF23CCF}"/>
    <cellStyle name="Total 2 12 3 6 2" xfId="35623" xr:uid="{5A0F115B-B7D2-46AB-B736-232AECBA9712}"/>
    <cellStyle name="Total 2 12 3 6 3" xfId="36518" xr:uid="{6856C891-00BF-4746-8B9F-5DAB17601D67}"/>
    <cellStyle name="Total 2 12 3 7" xfId="34284" xr:uid="{6C709078-21F9-4270-B8FD-04D88081BED4}"/>
    <cellStyle name="Total 2 12 3 7 2" xfId="35344" xr:uid="{CC387436-4500-4DCF-8139-56C297F56A22}"/>
    <cellStyle name="Total 2 12 3 7 3" xfId="37045" xr:uid="{0EE6D812-DDBD-47B7-9968-8682E5EFA863}"/>
    <cellStyle name="Total 2 12 3 8" xfId="30252" xr:uid="{EB5B5DC3-F81E-4156-8A40-C5E4D0F5E75C}"/>
    <cellStyle name="Total 2 12 3 9" xfId="26106" xr:uid="{15509AC4-B439-444E-901E-6D286B9C6D35}"/>
    <cellStyle name="Total 2 12 4" xfId="20837" xr:uid="{00000000-0005-0000-0000-0000E5520000}"/>
    <cellStyle name="Total 2 12 4 10" xfId="22005" xr:uid="{89D69AD3-F364-4AFE-9E0D-62F47EA10DD3}"/>
    <cellStyle name="Total 2 12 4 2" xfId="21032" xr:uid="{00000000-0005-0000-0000-0000E6520000}"/>
    <cellStyle name="Total 2 12 4 2 2" xfId="32394" xr:uid="{89D1C954-76C5-4F4E-B02A-9D6D0B1316A8}"/>
    <cellStyle name="Total 2 12 4 2 2 2" xfId="28242" xr:uid="{AD689AC8-C461-4EC3-82E4-DFA201F9FEB3}"/>
    <cellStyle name="Total 2 12 4 2 2 3" xfId="24099" xr:uid="{AA2D210B-1CC8-4778-8ED9-AB5329476E25}"/>
    <cellStyle name="Total 2 12 4 2 3" xfId="33124" xr:uid="{8123A201-FA00-411E-B18F-0EBD6A7AE341}"/>
    <cellStyle name="Total 2 12 4 2 3 2" xfId="28971" xr:uid="{C7932577-82BD-4259-8602-7DD2D41439B8}"/>
    <cellStyle name="Total 2 12 4 2 3 3" xfId="24827" xr:uid="{E1E5F6AF-8E4B-4863-99C7-9FFD54A33BDD}"/>
    <cellStyle name="Total 2 12 4 2 4" xfId="33831" xr:uid="{6B6F9A68-DBDB-4BD6-A361-AF9748B55A84}"/>
    <cellStyle name="Total 2 12 4 2 4 2" xfId="35414" xr:uid="{AB1E9B01-E31E-46EC-9310-CBC3303C94B5}"/>
    <cellStyle name="Total 2 12 4 2 4 3" xfId="25200" xr:uid="{D804BEEF-775B-40C3-A483-08D30FC12637}"/>
    <cellStyle name="Total 2 12 4 2 5" xfId="34438" xr:uid="{DB0B2E09-DAF5-4E37-A6D4-F472910B09AF}"/>
    <cellStyle name="Total 2 12 4 2 5 2" xfId="36180" xr:uid="{C3C26D4F-E523-49B3-88C6-34F8D0E89DC8}"/>
    <cellStyle name="Total 2 12 4 2 5 3" xfId="36617" xr:uid="{E491746E-682F-4C57-8952-341EC1CA93A4}"/>
    <cellStyle name="Total 2 12 4 2 6" xfId="34877" xr:uid="{6816C2A7-7C59-4E2A-B8DF-B16EE89FD514}"/>
    <cellStyle name="Total 2 12 4 2 6 2" xfId="29797" xr:uid="{D41DC42D-EED6-4CA2-89B9-0CE5E0713758}"/>
    <cellStyle name="Total 2 12 4 2 6 3" xfId="35248" xr:uid="{66C7AAC5-AC68-4DB0-9FD8-D310B5456703}"/>
    <cellStyle name="Total 2 12 4 2 7" xfId="30433" xr:uid="{1E9B8654-9496-4283-A456-5EC1EAAE686F}"/>
    <cellStyle name="Total 2 12 4 2 8" xfId="26285" xr:uid="{78DC175D-BC6D-4B76-B72A-1600CE262BF2}"/>
    <cellStyle name="Total 2 12 4 2 9" xfId="22145" xr:uid="{AC1D7E3E-8DBB-4FE6-9CDD-85063509E8F5}"/>
    <cellStyle name="Total 2 12 4 3" xfId="32226" xr:uid="{DE89A402-A227-42FA-81E6-E2698AA321CE}"/>
    <cellStyle name="Total 2 12 4 3 2" xfId="28074" xr:uid="{BC6A99A4-0E2C-4491-B433-67B2D6A5D10A}"/>
    <cellStyle name="Total 2 12 4 3 3" xfId="23931" xr:uid="{73BEDFAE-24D8-4FF2-8E69-B1B0B87365F0}"/>
    <cellStyle name="Total 2 12 4 4" xfId="32960" xr:uid="{FB4824F7-E5E8-4E5E-AEB0-7F1212D28FC4}"/>
    <cellStyle name="Total 2 12 4 4 2" xfId="28807" xr:uid="{A07A42B7-9A96-4D30-B6E3-B3F9CD805E30}"/>
    <cellStyle name="Total 2 12 4 4 3" xfId="24664" xr:uid="{134734CE-57EE-4BAE-B6CB-CAF4CE8AA84A}"/>
    <cellStyle name="Total 2 12 4 5" xfId="33686" xr:uid="{DD19BCBF-89E3-4609-8DD0-0357CA32C84E}"/>
    <cellStyle name="Total 2 12 4 5 2" xfId="35631" xr:uid="{D30C5715-ABD2-4EA5-94ED-A4F0D8893779}"/>
    <cellStyle name="Total 2 12 4 5 3" xfId="36510" xr:uid="{A7ACDDD5-47F0-461B-AAC6-B3498D54DD9C}"/>
    <cellStyle name="Total 2 12 4 6" xfId="33601" xr:uid="{ADB4AEAD-A891-4E45-8E53-5ABAC184367A}"/>
    <cellStyle name="Total 2 12 4 6 2" xfId="35602" xr:uid="{C5CA71FD-55D7-45B8-B7D8-DCE495889534}"/>
    <cellStyle name="Total 2 12 4 6 3" xfId="36602" xr:uid="{1DBB3C3B-8AEA-4B39-8705-061F7901BA0D}"/>
    <cellStyle name="Total 2 12 4 7" xfId="34816" xr:uid="{92C06027-E1A9-44C6-8E3A-45F8F780E496}"/>
    <cellStyle name="Total 2 12 4 7 2" xfId="29736" xr:uid="{44499ADD-798A-4051-BAB8-BA0A6D24984B}"/>
    <cellStyle name="Total 2 12 4 7 3" xfId="25591" xr:uid="{5D348D07-5CAE-4136-B04D-23AD7653F396}"/>
    <cellStyle name="Total 2 12 4 8" xfId="30253" xr:uid="{3E3C6AFB-1C43-4447-A2FF-63BEB1BAE327}"/>
    <cellStyle name="Total 2 12 4 9" xfId="26107" xr:uid="{B7BE1837-266F-4898-A2EB-516129320273}"/>
    <cellStyle name="Total 2 12 5" xfId="20838" xr:uid="{00000000-0005-0000-0000-0000E7520000}"/>
    <cellStyle name="Total 2 12 5 10" xfId="22006" xr:uid="{059642CE-A147-466E-8D02-BE3B41D7E99B}"/>
    <cellStyle name="Total 2 12 5 2" xfId="21031" xr:uid="{00000000-0005-0000-0000-0000E8520000}"/>
    <cellStyle name="Total 2 12 5 2 2" xfId="32393" xr:uid="{854B8B8D-9C39-49AF-89CC-E2C8CD97843C}"/>
    <cellStyle name="Total 2 12 5 2 2 2" xfId="28241" xr:uid="{268247BE-C821-4587-8E51-E4CBA5EF9E25}"/>
    <cellStyle name="Total 2 12 5 2 2 3" xfId="24098" xr:uid="{C3A4CA49-3239-4BB2-88D5-D91D8C113312}"/>
    <cellStyle name="Total 2 12 5 2 3" xfId="33123" xr:uid="{84E0763A-D8BA-428A-83FA-CC1701431A53}"/>
    <cellStyle name="Total 2 12 5 2 3 2" xfId="28970" xr:uid="{172E2A4A-DF52-434C-BEEC-CE37CEB33ACF}"/>
    <cellStyle name="Total 2 12 5 2 3 3" xfId="24826" xr:uid="{DCE2F797-1DBC-499A-99D8-DB324B56D40F}"/>
    <cellStyle name="Total 2 12 5 2 4" xfId="33830" xr:uid="{D8042276-CA71-439B-B09A-EDB1069148F8}"/>
    <cellStyle name="Total 2 12 5 2 4 2" xfId="35727" xr:uid="{ABA7987F-5BD5-4BFD-BD50-D71C2ADC05EB}"/>
    <cellStyle name="Total 2 12 5 2 4 3" xfId="36392" xr:uid="{4F95E9C2-80CA-4D89-9B86-CC7B10AB8B50}"/>
    <cellStyle name="Total 2 12 5 2 5" xfId="34437" xr:uid="{F947EA21-E0DD-4B85-9FBC-EB09939AD73F}"/>
    <cellStyle name="Total 2 12 5 2 5 2" xfId="36271" xr:uid="{1C18DDF8-CBFD-46DE-BDC6-2DCE9F0E9BB7}"/>
    <cellStyle name="Total 2 12 5 2 5 3" xfId="36776" xr:uid="{94D650FF-5FD3-4F6F-8D49-9C48894A70F0}"/>
    <cellStyle name="Total 2 12 5 2 6" xfId="34876" xr:uid="{BF644A3C-6D34-46CF-BB47-A7A2E231608A}"/>
    <cellStyle name="Total 2 12 5 2 6 2" xfId="29796" xr:uid="{04FC5BD4-C2A4-409B-B673-AE45EBD49B8B}"/>
    <cellStyle name="Total 2 12 5 2 6 3" xfId="25651" xr:uid="{BF2CFFCB-F1BC-42C7-8355-81BF4EF7E0C0}"/>
    <cellStyle name="Total 2 12 5 2 7" xfId="30432" xr:uid="{7BC3B7ED-7DAE-4618-ADA1-506BD6B8A9EB}"/>
    <cellStyle name="Total 2 12 5 2 8" xfId="26284" xr:uid="{6773F4F7-9EC4-4103-AC37-282F68E59483}"/>
    <cellStyle name="Total 2 12 5 2 9" xfId="22144" xr:uid="{7E9A760E-867E-4C09-AF3D-B720EB9CF4DD}"/>
    <cellStyle name="Total 2 12 5 3" xfId="32227" xr:uid="{6338D468-3AE3-4819-A17D-61D0583FEDC0}"/>
    <cellStyle name="Total 2 12 5 3 2" xfId="28075" xr:uid="{A620CD23-2F9D-4666-ABF7-B164FF3B822A}"/>
    <cellStyle name="Total 2 12 5 3 3" xfId="23932" xr:uid="{0BF3C439-6AC9-4F43-8135-348499C9CFD7}"/>
    <cellStyle name="Total 2 12 5 4" xfId="32961" xr:uid="{7773A325-6A8E-433D-AF86-C2F074699891}"/>
    <cellStyle name="Total 2 12 5 4 2" xfId="28808" xr:uid="{43CE7DF5-235D-422D-B55E-3FB3A93C057C}"/>
    <cellStyle name="Total 2 12 5 4 3" xfId="24665" xr:uid="{14035491-CA4C-4258-A958-210390374FF3}"/>
    <cellStyle name="Total 2 12 5 5" xfId="33687" xr:uid="{BEDB20AB-0DE5-426C-BA02-463D93A92E8F}"/>
    <cellStyle name="Total 2 12 5 5 2" xfId="35594" xr:uid="{69FEE124-6B10-4170-AD86-FEB7B3E89B25}"/>
    <cellStyle name="Total 2 12 5 5 3" xfId="36594" xr:uid="{F46425D9-E7A5-4A31-B5DD-67C2C62DE7E2}"/>
    <cellStyle name="Total 2 12 5 6" xfId="33602" xr:uid="{B1EBFF97-A202-47D2-B1A3-2307BAF92B4C}"/>
    <cellStyle name="Total 2 12 5 6 2" xfId="36202" xr:uid="{831C34DC-710A-4E28-9AA3-FE18E4C6CA4B}"/>
    <cellStyle name="Total 2 12 5 6 3" xfId="36707" xr:uid="{11158E54-C413-4355-9878-542A0A0D8659}"/>
    <cellStyle name="Total 2 12 5 7" xfId="34285" xr:uid="{B58DDF84-2D4E-4014-94B6-45C357DF5356}"/>
    <cellStyle name="Total 2 12 5 7 2" xfId="29382" xr:uid="{D49FEBD5-6E89-4AEB-BB28-AAB0FAA57D46}"/>
    <cellStyle name="Total 2 12 5 7 3" xfId="36947" xr:uid="{9649CA3C-3070-4594-9CFD-DA1350F2F1CC}"/>
    <cellStyle name="Total 2 12 5 8" xfId="30254" xr:uid="{EF711140-0737-4CF0-881D-BA0462F2FDB8}"/>
    <cellStyle name="Total 2 12 5 9" xfId="26108" xr:uid="{9ADE4042-9065-4DF2-92CF-0CF7FBF88F81}"/>
    <cellStyle name="Total 2 12 6" xfId="21035" xr:uid="{00000000-0005-0000-0000-0000E9520000}"/>
    <cellStyle name="Total 2 12 6 2" xfId="32397" xr:uid="{07A3318E-65E7-4043-9F5A-E4FDA523E348}"/>
    <cellStyle name="Total 2 12 6 2 2" xfId="28245" xr:uid="{CEA0E2EF-032D-4A4D-B9AE-FF6430DE4143}"/>
    <cellStyle name="Total 2 12 6 2 3" xfId="24102" xr:uid="{058D6244-94ED-4D7D-A1AB-B25BAB1ABBEA}"/>
    <cellStyle name="Total 2 12 6 3" xfId="33127" xr:uid="{3D291335-29E3-400E-B7B5-6DE2BB6B91B1}"/>
    <cellStyle name="Total 2 12 6 3 2" xfId="28974" xr:uid="{79F2B774-66BA-4BC7-80C4-01C990CFDAA1}"/>
    <cellStyle name="Total 2 12 6 3 3" xfId="24830" xr:uid="{FFCBD565-8FA4-41F3-8717-8EB3E0030831}"/>
    <cellStyle name="Total 2 12 6 4" xfId="33834" xr:uid="{FE83F9C8-DFC8-420C-929E-61B41EFF2C9A}"/>
    <cellStyle name="Total 2 12 6 4 2" xfId="35582" xr:uid="{E2411E3C-D312-49D0-A01B-86D9920DB5A1}"/>
    <cellStyle name="Total 2 12 6 4 3" xfId="36582" xr:uid="{3A207168-EBA6-424F-BED3-E92BF834C614}"/>
    <cellStyle name="Total 2 12 6 5" xfId="34441" xr:uid="{1966B091-51E4-4CFD-8B36-EDD18FD59162}"/>
    <cellStyle name="Total 2 12 6 5 2" xfId="35877" xr:uid="{C421156D-3213-49CC-92AC-D9402CCBB346}"/>
    <cellStyle name="Total 2 12 6 5 3" xfId="37162" xr:uid="{C9823724-21D2-4E49-8186-6C279D651E20}"/>
    <cellStyle name="Total 2 12 6 6" xfId="34880" xr:uid="{2F97899B-E702-44D0-A193-D6C0C46B93FE}"/>
    <cellStyle name="Total 2 12 6 6 2" xfId="21424" xr:uid="{32A92AF2-3497-490C-B10D-67C75E95B9FD}"/>
    <cellStyle name="Total 2 12 6 6 3" xfId="35247" xr:uid="{C3546CF8-3EB2-473B-9D3C-A6E703F68F89}"/>
    <cellStyle name="Total 2 12 6 7" xfId="30436" xr:uid="{6FF28036-625F-4638-9C79-239EDD0D176C}"/>
    <cellStyle name="Total 2 12 6 8" xfId="26288" xr:uid="{3397B416-CE06-41CE-8FDB-85D0AAEDEE09}"/>
    <cellStyle name="Total 2 12 6 9" xfId="22148" xr:uid="{72608CA1-59BB-491A-A4E8-E9B0EE7C6D5E}"/>
    <cellStyle name="Total 2 12 7" xfId="32223" xr:uid="{21E23CB3-E534-4E33-8AE9-956419BC40E5}"/>
    <cellStyle name="Total 2 12 7 2" xfId="28071" xr:uid="{04EABFAF-5119-44CB-A27B-A8282C750BDB}"/>
    <cellStyle name="Total 2 12 7 3" xfId="23928" xr:uid="{D472201C-A0A1-4465-9D08-EEF4B0878090}"/>
    <cellStyle name="Total 2 12 8" xfId="32957" xr:uid="{F695B049-77E9-4940-8188-A8608B8A4B6A}"/>
    <cellStyle name="Total 2 12 8 2" xfId="28804" xr:uid="{FD79767C-FC30-44DB-A60A-FC1A587E121D}"/>
    <cellStyle name="Total 2 12 8 3" xfId="24661" xr:uid="{AF4E3CB4-AD09-4EEC-992D-55FD573982E5}"/>
    <cellStyle name="Total 2 12 9" xfId="33683" xr:uid="{5679F5C0-BD35-4271-A7F8-5F5230784870}"/>
    <cellStyle name="Total 2 12 9 2" xfId="35715" xr:uid="{C48AB0A2-108A-41EB-ADFF-268620437959}"/>
    <cellStyle name="Total 2 12 9 3" xfId="36380" xr:uid="{86622FF1-5B02-45FA-A318-8C78405B63F6}"/>
    <cellStyle name="Total 2 13" xfId="20839" xr:uid="{00000000-0005-0000-0000-0000EA520000}"/>
    <cellStyle name="Total 2 13 10" xfId="34286" xr:uid="{971FBD3F-74D3-4A31-B244-09BDC2444FCF}"/>
    <cellStyle name="Total 2 13 10 2" xfId="35763" xr:uid="{E5968557-31EB-495A-A588-E33E4E27F0C3}"/>
    <cellStyle name="Total 2 13 10 3" xfId="36428" xr:uid="{B49292E7-A97F-4951-AEAE-4845BD7D0A9A}"/>
    <cellStyle name="Total 2 13 11" xfId="30255" xr:uid="{C7BA8121-2EB4-4C44-8CCB-8D57B3253194}"/>
    <cellStyle name="Total 2 13 12" xfId="26109" xr:uid="{3F70CC8E-17BF-452C-82DF-3679AB205592}"/>
    <cellStyle name="Total 2 13 13" xfId="22007" xr:uid="{9ED4F6C8-AAD9-4759-9537-63750F6C19A6}"/>
    <cellStyle name="Total 2 13 2" xfId="20840" xr:uid="{00000000-0005-0000-0000-0000EB520000}"/>
    <cellStyle name="Total 2 13 2 10" xfId="22008" xr:uid="{11995D38-89FC-4C62-81EB-EC33487B8776}"/>
    <cellStyle name="Total 2 13 2 2" xfId="21029" xr:uid="{00000000-0005-0000-0000-0000EC520000}"/>
    <cellStyle name="Total 2 13 2 2 2" xfId="32391" xr:uid="{5574DFB7-7AA3-4540-8D62-F0F3F5BAE893}"/>
    <cellStyle name="Total 2 13 2 2 2 2" xfId="28239" xr:uid="{32338692-BD35-42CB-8A7A-B943AFB78992}"/>
    <cellStyle name="Total 2 13 2 2 2 3" xfId="24096" xr:uid="{7387EFE7-FC79-4FB8-A90C-4A63A9DDD048}"/>
    <cellStyle name="Total 2 13 2 2 3" xfId="33121" xr:uid="{9C27FBF8-073B-471A-82EA-86AE5CF66ED5}"/>
    <cellStyle name="Total 2 13 2 2 3 2" xfId="28968" xr:uid="{E22B26C6-4F74-40C3-855A-2928A64F7B13}"/>
    <cellStyle name="Total 2 13 2 2 3 3" xfId="24824" xr:uid="{ADFF0AC4-887D-49F5-8E0A-6D44B104FEB9}"/>
    <cellStyle name="Total 2 13 2 2 4" xfId="33828" xr:uid="{D68742FA-B38A-4E87-AA92-55CC98D4C041}"/>
    <cellStyle name="Total 2 13 2 2 4 2" xfId="35308" xr:uid="{8BADEB87-23A3-4534-AE0F-A21B9B4726E1}"/>
    <cellStyle name="Total 2 13 2 2 4 3" xfId="37009" xr:uid="{1A91D4D4-086B-45D7-AE3E-98CC8BCFDBBD}"/>
    <cellStyle name="Total 2 13 2 2 5" xfId="34435" xr:uid="{0D10E661-4215-47B1-9C61-23BF4298B592}"/>
    <cellStyle name="Total 2 13 2 2 5 2" xfId="35692" xr:uid="{ECB8844B-6056-4946-8DDE-150A6583CA1A}"/>
    <cellStyle name="Total 2 13 2 2 5 3" xfId="36453" xr:uid="{9425E267-0D53-41FE-8166-369C3479804B}"/>
    <cellStyle name="Total 2 13 2 2 6" xfId="34874" xr:uid="{CF01F80E-6CFA-453B-9E1C-46C94ED75F88}"/>
    <cellStyle name="Total 2 13 2 2 6 2" xfId="29794" xr:uid="{0AAAA782-384A-4E5A-852B-1FEE0293F8E6}"/>
    <cellStyle name="Total 2 13 2 2 6 3" xfId="25649" xr:uid="{0A9A5D20-80BD-444C-A8C8-F286BBF1A25B}"/>
    <cellStyle name="Total 2 13 2 2 7" xfId="30430" xr:uid="{E8B1E7B7-61C4-41FD-9D7B-58C99B62B79C}"/>
    <cellStyle name="Total 2 13 2 2 8" xfId="26282" xr:uid="{ED1FFE50-544F-47D8-B2AC-E13D5AA051B9}"/>
    <cellStyle name="Total 2 13 2 2 9" xfId="22142" xr:uid="{97ECFB2B-A2A7-497E-A466-BDDB3760B019}"/>
    <cellStyle name="Total 2 13 2 3" xfId="32229" xr:uid="{F09D96B7-E5C8-408D-B0C3-7B15C40615AB}"/>
    <cellStyle name="Total 2 13 2 3 2" xfId="28077" xr:uid="{1DA86FB7-955C-4B20-B222-1CD5F8AF03D7}"/>
    <cellStyle name="Total 2 13 2 3 3" xfId="23934" xr:uid="{23899B8F-A65D-441A-BDD7-B45160101A92}"/>
    <cellStyle name="Total 2 13 2 4" xfId="32963" xr:uid="{5EE6AF29-CC0B-491E-AD22-45997598673F}"/>
    <cellStyle name="Total 2 13 2 4 2" xfId="28810" xr:uid="{9A1A4459-DDBB-409E-9315-649F121F1787}"/>
    <cellStyle name="Total 2 13 2 4 3" xfId="24667" xr:uid="{E7745CA5-4CF9-4E88-A676-E1A61517529D}"/>
    <cellStyle name="Total 2 13 2 5" xfId="33689" xr:uid="{E8DE5EE3-E5E6-4166-A633-BFB99E356FB2}"/>
    <cellStyle name="Total 2 13 2 5 2" xfId="36119" xr:uid="{C12209BF-F2BB-40EB-8087-5B617C1EAB80}"/>
    <cellStyle name="Total 2 13 2 5 3" xfId="36678" xr:uid="{04D66FF3-7FD8-412C-B622-29329182D4C0}"/>
    <cellStyle name="Total 2 13 2 6" xfId="33604" xr:uid="{E19A1400-2A55-4209-B210-35853AA60B62}"/>
    <cellStyle name="Total 2 13 2 6 2" xfId="36013" xr:uid="{4109DD08-80F0-4181-9867-E1364DC37119}"/>
    <cellStyle name="Total 2 13 2 6 3" xfId="37283" xr:uid="{085DC15F-3B03-4F4F-959C-ACA713C7F771}"/>
    <cellStyle name="Total 2 13 2 7" xfId="34287" xr:uid="{37ADB890-B42A-4660-A46D-C431DE109721}"/>
    <cellStyle name="Total 2 13 2 7 2" xfId="35382" xr:uid="{AA629510-E30A-45E8-ADF2-7AA41C145590}"/>
    <cellStyle name="Total 2 13 2 7 3" xfId="25239" xr:uid="{FA758B4E-7495-41DC-AE9E-C17621AEB884}"/>
    <cellStyle name="Total 2 13 2 8" xfId="30256" xr:uid="{3B414327-F7D4-4D02-96B3-6E3C440EB9EE}"/>
    <cellStyle name="Total 2 13 2 9" xfId="26110" xr:uid="{01D138F7-EEB7-4B03-A18B-232C176BE6D1}"/>
    <cellStyle name="Total 2 13 3" xfId="20841" xr:uid="{00000000-0005-0000-0000-0000ED520000}"/>
    <cellStyle name="Total 2 13 3 10" xfId="22009" xr:uid="{0A6D650A-D349-4445-8655-EF0016EF9BBA}"/>
    <cellStyle name="Total 2 13 3 2" xfId="21028" xr:uid="{00000000-0005-0000-0000-0000EE520000}"/>
    <cellStyle name="Total 2 13 3 2 2" xfId="32390" xr:uid="{5BCDFDCD-150D-4035-BE6D-7CE527329E9D}"/>
    <cellStyle name="Total 2 13 3 2 2 2" xfId="28238" xr:uid="{61F59B14-45B1-4AE7-A0CC-AA92F3081B84}"/>
    <cellStyle name="Total 2 13 3 2 2 3" xfId="24095" xr:uid="{6DBFF1B0-0640-409B-B93D-58AB1C33D494}"/>
    <cellStyle name="Total 2 13 3 2 3" xfId="33120" xr:uid="{07B4AAE9-E474-4588-84E7-DDDB1ACCEEF7}"/>
    <cellStyle name="Total 2 13 3 2 3 2" xfId="28967" xr:uid="{59FF6986-5FB4-4C15-94CD-D42CAAA547B0}"/>
    <cellStyle name="Total 2 13 3 2 3 3" xfId="24823" xr:uid="{D4A842D1-96BF-4E57-857A-5C4E2771BB93}"/>
    <cellStyle name="Total 2 13 3 2 4" xfId="33827" xr:uid="{F2DD3BF1-27D9-49DA-B9C8-4F8E27990E97}"/>
    <cellStyle name="Total 2 13 3 2 4 2" xfId="35827" xr:uid="{69650BCB-F689-4D8D-B2AA-BC70ED3CC0D2}"/>
    <cellStyle name="Total 2 13 3 2 4 3" xfId="37112" xr:uid="{F712D57C-D258-48F8-A848-74C6EF43857E}"/>
    <cellStyle name="Total 2 13 3 2 5" xfId="34434" xr:uid="{3AA357B9-B6D2-4D51-A00F-BF8D97EB8A25}"/>
    <cellStyle name="Total 2 13 3 2 5 2" xfId="35449" xr:uid="{92BB42FD-1922-4365-BFEB-3EE519A192F1}"/>
    <cellStyle name="Total 2 13 3 2 5 3" xfId="36860" xr:uid="{68C7798D-6266-43C6-91A4-739BF224911A}"/>
    <cellStyle name="Total 2 13 3 2 6" xfId="34873" xr:uid="{4DFBDB85-116F-4846-AAF2-9917D67B9A4A}"/>
    <cellStyle name="Total 2 13 3 2 6 2" xfId="29793" xr:uid="{C09C2252-9624-4657-9268-81F5573AC04B}"/>
    <cellStyle name="Total 2 13 3 2 6 3" xfId="25648" xr:uid="{33870E5D-AD4E-4903-8439-03A020079692}"/>
    <cellStyle name="Total 2 13 3 2 7" xfId="30429" xr:uid="{66AD0CC5-9F3C-4588-B540-4CE4053916A9}"/>
    <cellStyle name="Total 2 13 3 2 8" xfId="26281" xr:uid="{41F6EBEC-0DF3-4AFF-A7DE-55CF453B2090}"/>
    <cellStyle name="Total 2 13 3 2 9" xfId="22141" xr:uid="{5A61C7DF-A564-4AC0-B0BE-D38F7007F8AD}"/>
    <cellStyle name="Total 2 13 3 3" xfId="32230" xr:uid="{A2B74DD8-6A09-4B1E-935A-740B3F051F9E}"/>
    <cellStyle name="Total 2 13 3 3 2" xfId="28078" xr:uid="{8A31CEB7-C331-4E51-A799-BC78332A56A8}"/>
    <cellStyle name="Total 2 13 3 3 3" xfId="23935" xr:uid="{85F6BFF7-BF5E-4E08-B0EE-1E7279C19784}"/>
    <cellStyle name="Total 2 13 3 4" xfId="32964" xr:uid="{8B83D7D5-85E5-45D6-91AE-36B5A5818FC4}"/>
    <cellStyle name="Total 2 13 3 4 2" xfId="28811" xr:uid="{A63257B2-7CCD-4302-8FAD-D8047D1F76E6}"/>
    <cellStyle name="Total 2 13 3 4 3" xfId="24668" xr:uid="{AEA3A8A3-356D-4BD5-8A12-DEB62E7025B3}"/>
    <cellStyle name="Total 2 13 3 5" xfId="33690" xr:uid="{D7B6313C-6198-4C30-BA49-70AF915CD1B7}"/>
    <cellStyle name="Total 2 13 3 5 2" xfId="36021" xr:uid="{7DE16F52-4576-45C0-87D8-B09FF278B73F}"/>
    <cellStyle name="Total 2 13 3 5 3" xfId="37291" xr:uid="{2CA3EC55-F79D-4D68-A19E-987FA9B934AC}"/>
    <cellStyle name="Total 2 13 3 6" xfId="33605" xr:uid="{74B6CE9C-27CD-40BC-B214-956BB6D5E52B}"/>
    <cellStyle name="Total 2 13 3 6 2" xfId="35907" xr:uid="{04A26E59-0142-4EF5-AC1F-4F434EFBB82E}"/>
    <cellStyle name="Total 2 13 3 6 3" xfId="37191" xr:uid="{7AB5B8CF-1A13-4556-9693-AFED3E6EAA84}"/>
    <cellStyle name="Total 2 13 3 7" xfId="34288" xr:uid="{93C6DB38-B733-4889-BAA5-64FE4650BC36}"/>
    <cellStyle name="Total 2 13 3 7 2" xfId="35462" xr:uid="{8E5D0718-9DA4-4C78-98CF-D54B8A9DE760}"/>
    <cellStyle name="Total 2 13 3 7 3" xfId="36847" xr:uid="{6645FFB1-30CC-473A-ACE3-2B1B42C85486}"/>
    <cellStyle name="Total 2 13 3 8" xfId="30257" xr:uid="{B30930B3-7A10-4533-A57B-8E0FDF957771}"/>
    <cellStyle name="Total 2 13 3 9" xfId="26111" xr:uid="{DE00CD18-FA44-48EA-AE6D-41A590F5C187}"/>
    <cellStyle name="Total 2 13 4" xfId="20842" xr:uid="{00000000-0005-0000-0000-0000EF520000}"/>
    <cellStyle name="Total 2 13 4 10" xfId="22010" xr:uid="{C6A7672C-9C15-4926-9179-1BB528F792B5}"/>
    <cellStyle name="Total 2 13 4 2" xfId="21027" xr:uid="{00000000-0005-0000-0000-0000F0520000}"/>
    <cellStyle name="Total 2 13 4 2 2" xfId="32389" xr:uid="{5EA1B922-E298-4F7D-994F-02AD5C3D0373}"/>
    <cellStyle name="Total 2 13 4 2 2 2" xfId="28237" xr:uid="{2359A548-F6FD-4F0A-BC64-6624D17A6C48}"/>
    <cellStyle name="Total 2 13 4 2 2 3" xfId="24094" xr:uid="{85D6EF21-4F4D-4027-9637-1998953962FE}"/>
    <cellStyle name="Total 2 13 4 2 3" xfId="33119" xr:uid="{A8E6DBB1-1F72-4F34-A873-D83B9070C1D8}"/>
    <cellStyle name="Total 2 13 4 2 3 2" xfId="28966" xr:uid="{FB171CC7-BEC1-414C-A0A5-CDBA7C5E8188}"/>
    <cellStyle name="Total 2 13 4 2 3 3" xfId="24822" xr:uid="{B971B12A-471B-4FC3-8D12-F60CE8918563}"/>
    <cellStyle name="Total 2 13 4 2 4" xfId="33826" xr:uid="{3F14BE64-72CC-4DB8-A19F-E7C63581E7E1}"/>
    <cellStyle name="Total 2 13 4 2 4 2" xfId="35926" xr:uid="{4F12C0EE-9764-4406-8D53-DFB353C8CA67}"/>
    <cellStyle name="Total 2 13 4 2 4 3" xfId="37210" xr:uid="{9DB856F5-6817-40F8-BF15-55277D4CFC9D}"/>
    <cellStyle name="Total 2 13 4 2 5" xfId="34433" xr:uid="{1329AB42-4D72-49FD-BDB1-758D0BFDEEC1}"/>
    <cellStyle name="Total 2 13 4 2 5 2" xfId="35369" xr:uid="{208C8A51-0F7A-4DCA-A597-FCC5E90BFA18}"/>
    <cellStyle name="Total 2 13 4 2 5 3" xfId="25252" xr:uid="{A4425891-6F43-4D1F-8BF2-1DF70C062B7A}"/>
    <cellStyle name="Total 2 13 4 2 6" xfId="34872" xr:uid="{E720E5A6-6DF7-4848-9946-CF61968B136C}"/>
    <cellStyle name="Total 2 13 4 2 6 2" xfId="29792" xr:uid="{DFEEFF92-CADE-4ADB-A342-A4488226F62D}"/>
    <cellStyle name="Total 2 13 4 2 6 3" xfId="25647" xr:uid="{857BCDF3-1CA1-4E8B-9348-E28B685E4651}"/>
    <cellStyle name="Total 2 13 4 2 7" xfId="30428" xr:uid="{2F51D317-5E2E-4799-AC4F-68AF06AF116E}"/>
    <cellStyle name="Total 2 13 4 2 8" xfId="26280" xr:uid="{2D4110BD-8EA3-4056-98DA-8F654267213D}"/>
    <cellStyle name="Total 2 13 4 2 9" xfId="22140" xr:uid="{7BB9251D-B07D-4511-AADD-3A4ABB976C3E}"/>
    <cellStyle name="Total 2 13 4 3" xfId="32231" xr:uid="{FA941D76-961D-4672-9F8C-FB23BA960D28}"/>
    <cellStyle name="Total 2 13 4 3 2" xfId="28079" xr:uid="{C5EF4EB0-1B77-482F-B1A7-4A2EE7C09807}"/>
    <cellStyle name="Total 2 13 4 3 3" xfId="23936" xr:uid="{C2C7E546-E0AD-4964-B2F7-2509A4B1FF06}"/>
    <cellStyle name="Total 2 13 4 4" xfId="32965" xr:uid="{7AFBEC44-8887-41C6-8536-CC05F3C10490}"/>
    <cellStyle name="Total 2 13 4 4 2" xfId="28812" xr:uid="{7FB72C23-02CE-4447-AA47-86E4350B0EEF}"/>
    <cellStyle name="Total 2 13 4 4 3" xfId="24669" xr:uid="{45AAD2C4-FD05-45CD-8BE8-19F7B41FE31C}"/>
    <cellStyle name="Total 2 13 4 5" xfId="33691" xr:uid="{DE44F8CB-8CD5-4D84-B1BF-53C934C3C51C}"/>
    <cellStyle name="Total 2 13 4 5 2" xfId="35915" xr:uid="{56051E5B-2D16-4FCF-ABEB-D5BCA6166A43}"/>
    <cellStyle name="Total 2 13 4 5 3" xfId="37199" xr:uid="{854F7516-882F-440E-B7B7-A5BA225AA77F}"/>
    <cellStyle name="Total 2 13 4 6" xfId="33606" xr:uid="{ABB24468-1F69-4127-A212-6D5884F6EBEB}"/>
    <cellStyle name="Total 2 13 4 6 2" xfId="35808" xr:uid="{92B039FC-E3C3-4358-9EBA-87F8713E3CD2}"/>
    <cellStyle name="Total 2 13 4 6 3" xfId="37093" xr:uid="{588EAC41-8C1E-42BF-AD40-2A1C12B6BCCC}"/>
    <cellStyle name="Total 2 13 4 7" xfId="34289" xr:uid="{7662F7FD-9D0E-427E-8F61-BC38DC5D0B6C}"/>
    <cellStyle name="Total 2 13 4 7 2" xfId="35679" xr:uid="{DE49D723-0E9A-4654-8CA2-1310EC38A649}"/>
    <cellStyle name="Total 2 13 4 7 3" xfId="36466" xr:uid="{D9AFAF86-6910-468E-864F-D76F305CF49E}"/>
    <cellStyle name="Total 2 13 4 8" xfId="30258" xr:uid="{83F26D15-810D-487B-A2DA-29724541719F}"/>
    <cellStyle name="Total 2 13 4 9" xfId="26112" xr:uid="{6F3B35DB-3000-4980-99EB-B1E7A49B0468}"/>
    <cellStyle name="Total 2 13 5" xfId="21030" xr:uid="{00000000-0005-0000-0000-0000F1520000}"/>
    <cellStyle name="Total 2 13 5 2" xfId="32392" xr:uid="{A470FBDE-1A9A-46CE-991F-B17626AD89C2}"/>
    <cellStyle name="Total 2 13 5 2 2" xfId="28240" xr:uid="{10B10B2B-683D-4B2E-8CD6-0FBD2D620619}"/>
    <cellStyle name="Total 2 13 5 2 3" xfId="24097" xr:uid="{77A00C99-EA6D-4CC7-BDAF-3E74B4E3CF26}"/>
    <cellStyle name="Total 2 13 5 3" xfId="33122" xr:uid="{0F3590EB-01EA-4189-8E23-DCB02643C579}"/>
    <cellStyle name="Total 2 13 5 3 2" xfId="28969" xr:uid="{4D778BD0-AB98-466F-97CD-E04DCD5524D6}"/>
    <cellStyle name="Total 2 13 5 3 3" xfId="24825" xr:uid="{A1637699-DA34-457A-96BE-A24A2DC9F278}"/>
    <cellStyle name="Total 2 13 5 4" xfId="33829" xr:uid="{840AD0F4-6897-4DFD-8F3A-3E42B8F2B9CE}"/>
    <cellStyle name="Total 2 13 5 4 2" xfId="29343" xr:uid="{529E9A3F-C42B-4B41-811D-3D99C4CC0A5B}"/>
    <cellStyle name="Total 2 13 5 4 3" xfId="36911" xr:uid="{9E6E30A6-F271-4AC4-96C5-E63BF09020B0}"/>
    <cellStyle name="Total 2 13 5 5" xfId="34436" xr:uid="{2A7BCF79-FAA6-48CC-9C45-B7533DB592DA}"/>
    <cellStyle name="Total 2 13 5 5 2" xfId="35533" xr:uid="{98582B28-6504-4E6C-84B1-6F90045EBB4F}"/>
    <cellStyle name="Total 2 13 5 5 3" xfId="36533" xr:uid="{C0704B2A-F2A8-4CDD-8F36-A91D3D2ECC92}"/>
    <cellStyle name="Total 2 13 5 6" xfId="34875" xr:uid="{3D8F9A68-B68A-467C-8C92-2C9034D85170}"/>
    <cellStyle name="Total 2 13 5 6 2" xfId="29795" xr:uid="{DB965134-3F07-4CB6-B3FA-2AA19DF05C6C}"/>
    <cellStyle name="Total 2 13 5 6 3" xfId="25650" xr:uid="{C17AC75C-5C1D-4E1B-B2DD-D2966B598C97}"/>
    <cellStyle name="Total 2 13 5 7" xfId="30431" xr:uid="{4CF73BB7-957B-4BD1-B5DB-CC87353A6B62}"/>
    <cellStyle name="Total 2 13 5 8" xfId="26283" xr:uid="{DE885B52-88AA-43D1-BF32-F6AACD21133A}"/>
    <cellStyle name="Total 2 13 5 9" xfId="22143" xr:uid="{1AA1BBE7-CEEC-4736-93E3-8D40DF3F7800}"/>
    <cellStyle name="Total 2 13 6" xfId="32228" xr:uid="{3F38A1C8-BBB0-46FA-B984-8A7AC43947EC}"/>
    <cellStyle name="Total 2 13 6 2" xfId="28076" xr:uid="{A4AE4E48-43CD-4614-8A85-ED19EDACC3EB}"/>
    <cellStyle name="Total 2 13 6 3" xfId="23933" xr:uid="{C374C875-0A50-4CE5-978D-67E21F458CCE}"/>
    <cellStyle name="Total 2 13 7" xfId="32962" xr:uid="{3869E50F-E56F-4AF2-A812-94B598C133DA}"/>
    <cellStyle name="Total 2 13 7 2" xfId="28809" xr:uid="{F3F7CF39-6E38-4E07-A307-C8B980883A08}"/>
    <cellStyle name="Total 2 13 7 3" xfId="24666" xr:uid="{13AA4E90-8235-48FB-9688-861F3AC75C05}"/>
    <cellStyle name="Total 2 13 8" xfId="33688" xr:uid="{8B415DE8-3AF0-4832-B9CC-CAAD5AAC1ED7}"/>
    <cellStyle name="Total 2 13 8 2" xfId="36210" xr:uid="{DAE16DC4-A723-42A4-9A06-AE8E0D0CB308}"/>
    <cellStyle name="Total 2 13 8 3" xfId="36715" xr:uid="{D8B01FEC-EDB3-4DB5-95BB-2E9B81D251AD}"/>
    <cellStyle name="Total 2 13 9" xfId="33603" xr:uid="{6AD97AE6-430B-425A-A3B0-1B4790617290}"/>
    <cellStyle name="Total 2 13 9 2" xfId="36111" xr:uid="{019DD99E-E242-4C49-9268-C0E484984A3E}"/>
    <cellStyle name="Total 2 13 9 3" xfId="36686" xr:uid="{A95B6934-5614-49F8-AC2C-7D99CB5F6F10}"/>
    <cellStyle name="Total 2 14" xfId="20843" xr:uid="{00000000-0005-0000-0000-0000F2520000}"/>
    <cellStyle name="Total 2 14 10" xfId="22011" xr:uid="{95AA6527-25B7-43AB-8FA1-B5FEC679AFCF}"/>
    <cellStyle name="Total 2 14 2" xfId="21026" xr:uid="{00000000-0005-0000-0000-0000F3520000}"/>
    <cellStyle name="Total 2 14 2 2" xfId="32388" xr:uid="{6C36A022-64D9-4325-A80A-8B33135011A4}"/>
    <cellStyle name="Total 2 14 2 2 2" xfId="28236" xr:uid="{1A501D4E-EEFD-4980-B49A-8BA5B68E0F35}"/>
    <cellStyle name="Total 2 14 2 2 3" xfId="24093" xr:uid="{0EB5A43C-F8B9-445E-9E02-28DDCE176098}"/>
    <cellStyle name="Total 2 14 2 3" xfId="33118" xr:uid="{52419599-CE7C-437D-8E76-6B6D8E0AAF65}"/>
    <cellStyle name="Total 2 14 2 3 2" xfId="28965" xr:uid="{CA0FA7A9-31D2-4FA5-BF20-CA83AA374F6E}"/>
    <cellStyle name="Total 2 14 2 3 3" xfId="24821" xr:uid="{38C899E2-6B4A-4E7E-999E-04E4F3A4EAB8}"/>
    <cellStyle name="Total 2 14 2 4" xfId="33825" xr:uid="{997358D9-3B49-4096-9469-7CA7587BA9E3}"/>
    <cellStyle name="Total 2 14 2 4 2" xfId="36032" xr:uid="{9EAB04DB-DA23-4E5C-A80F-40E180C20B1A}"/>
    <cellStyle name="Total 2 14 2 4 3" xfId="37302" xr:uid="{1A60F91B-4ACB-42E9-BC59-88D3C1F411C4}"/>
    <cellStyle name="Total 2 14 2 5" xfId="34432" xr:uid="{52359484-2079-4918-BC3F-309169F921ED}"/>
    <cellStyle name="Total 2 14 2 5 2" xfId="35776" xr:uid="{09A889F1-0F36-463F-B8F9-90AF9140BB88}"/>
    <cellStyle name="Total 2 14 2 5 3" xfId="36454" xr:uid="{5ACC3238-14CC-437B-9F5B-BF2EC0423AEA}"/>
    <cellStyle name="Total 2 14 2 6" xfId="34871" xr:uid="{47BAF3B5-2B6B-4A8D-9CD5-5F9057D306FC}"/>
    <cellStyle name="Total 2 14 2 6 2" xfId="29791" xr:uid="{323F7ECF-CB45-4554-9581-AB469E4B6A2E}"/>
    <cellStyle name="Total 2 14 2 6 3" xfId="25646" xr:uid="{E565FB50-A0D4-4591-B25E-962F21EDE6E8}"/>
    <cellStyle name="Total 2 14 2 7" xfId="30427" xr:uid="{9D9BB087-B880-461E-A7EF-8CF6041AFEC6}"/>
    <cellStyle name="Total 2 14 2 8" xfId="26279" xr:uid="{55E33CA6-2801-45B7-B06F-380990F3EBF4}"/>
    <cellStyle name="Total 2 14 2 9" xfId="22139" xr:uid="{035C93DC-CFB0-48EA-B730-5D80C9C3FC9D}"/>
    <cellStyle name="Total 2 14 3" xfId="32232" xr:uid="{1833DFEE-C3F2-4F9F-A4CD-E52CAA6564D8}"/>
    <cellStyle name="Total 2 14 3 2" xfId="28080" xr:uid="{D1832DF6-ABA3-4830-873F-946E43FDF45B}"/>
    <cellStyle name="Total 2 14 3 3" xfId="23937" xr:uid="{7BD39522-246A-4013-B7E8-6B0883CE4AD5}"/>
    <cellStyle name="Total 2 14 4" xfId="32966" xr:uid="{C1269511-0DFF-4ABB-89A9-075F5D8D844D}"/>
    <cellStyle name="Total 2 14 4 2" xfId="28813" xr:uid="{0B6B0976-AAB1-41D1-BD97-3E80E1FE3FAA}"/>
    <cellStyle name="Total 2 14 4 3" xfId="24670" xr:uid="{309D64C8-3F11-40FE-9801-9F3A6A29352D}"/>
    <cellStyle name="Total 2 14 5" xfId="33692" xr:uid="{42F75704-D6C6-4E25-B8C8-A237C057F534}"/>
    <cellStyle name="Total 2 14 5 2" xfId="35816" xr:uid="{9003FFF1-7AAB-46F0-9542-B8E984F083D6}"/>
    <cellStyle name="Total 2 14 5 3" xfId="37101" xr:uid="{5510B0E9-5CF2-4EF3-AA75-8C89B9056402}"/>
    <cellStyle name="Total 2 14 6" xfId="33607" xr:uid="{42AC35F7-D3C6-4DFE-9BD0-F11E2CC738F7}"/>
    <cellStyle name="Total 2 14 6 2" xfId="35289" xr:uid="{50F1181B-B361-40A3-A58A-481A2C1E8D4B}"/>
    <cellStyle name="Total 2 14 6 3" xfId="36990" xr:uid="{B7190964-DB8A-4E8F-A2F0-64C86A1B94FF}"/>
    <cellStyle name="Total 2 14 7" xfId="34290" xr:uid="{F7ADDA41-1901-454B-B2C3-00B4A10F8943}"/>
    <cellStyle name="Total 2 14 7 2" xfId="35546" xr:uid="{3A7DA90B-1510-4B18-BAEB-AA2736BDBFFC}"/>
    <cellStyle name="Total 2 14 7 3" xfId="36546" xr:uid="{93CBACFB-BCDA-467B-9083-E7AB4AAE2C7C}"/>
    <cellStyle name="Total 2 14 8" xfId="30259" xr:uid="{E8084D32-AC31-440C-AEF0-4C797985ED4F}"/>
    <cellStyle name="Total 2 14 9" xfId="26113" xr:uid="{4579B1DC-EE6F-4CA8-812F-C28C7791CC73}"/>
    <cellStyle name="Total 2 15" xfId="20844" xr:uid="{00000000-0005-0000-0000-0000F4520000}"/>
    <cellStyle name="Total 2 15 10" xfId="22012" xr:uid="{655BDE10-9CD6-46FB-A4D1-B3AA15B37AAF}"/>
    <cellStyle name="Total 2 15 2" xfId="21025" xr:uid="{00000000-0005-0000-0000-0000F5520000}"/>
    <cellStyle name="Total 2 15 2 2" xfId="32387" xr:uid="{5BFEBE0C-9E9C-41EC-B93E-7D678EC40E38}"/>
    <cellStyle name="Total 2 15 2 2 2" xfId="28235" xr:uid="{81DCD9D7-315E-40F9-9884-7D1256995262}"/>
    <cellStyle name="Total 2 15 2 2 3" xfId="24092" xr:uid="{E6E890DC-7A8C-4BA2-8AB8-5D705A20D721}"/>
    <cellStyle name="Total 2 15 2 3" xfId="33117" xr:uid="{7AB2CB72-1B55-434A-8C2C-53D5C99CF145}"/>
    <cellStyle name="Total 2 15 2 3 2" xfId="28964" xr:uid="{3E5088DA-4619-4197-BB12-A6D6CBB17EB7}"/>
    <cellStyle name="Total 2 15 2 3 3" xfId="24820" xr:uid="{339AF6B5-D314-4994-BD46-A47C3FA565C8}"/>
    <cellStyle name="Total 2 15 2 4" xfId="33824" xr:uid="{37B6FB12-8A03-44DB-BC00-F7BC2D39A77A}"/>
    <cellStyle name="Total 2 15 2 4 2" xfId="36130" xr:uid="{178839A7-5E90-48B5-AE75-659ABE0C6C4A}"/>
    <cellStyle name="Total 2 15 2 4 3" xfId="36667" xr:uid="{52A12FC3-C95E-4EB0-928B-7AF2AAC26E72}"/>
    <cellStyle name="Total 2 15 2 5" xfId="34431" xr:uid="{7E397195-A57C-4DAE-B94A-B2B13B52A233}"/>
    <cellStyle name="Total 2 15 2 5 2" xfId="29395" xr:uid="{74D07525-88E6-40DD-ACE0-F9D4F073C764}"/>
    <cellStyle name="Total 2 15 2 5 3" xfId="36859" xr:uid="{0F51ED54-95C8-4A16-B682-0D67FCF8A2DE}"/>
    <cellStyle name="Total 2 15 2 6" xfId="34870" xr:uid="{066D8978-E25B-46CE-9027-D2A5397E19D0}"/>
    <cellStyle name="Total 2 15 2 6 2" xfId="29790" xr:uid="{A3DE4CCE-0919-4F2D-8AFB-C023C9EB921D}"/>
    <cellStyle name="Total 2 15 2 6 3" xfId="25645" xr:uid="{B88F23CD-0090-441C-A84F-62E92163AFAF}"/>
    <cellStyle name="Total 2 15 2 7" xfId="30426" xr:uid="{27DADD80-BFE3-40E6-B4FA-357C65C170B8}"/>
    <cellStyle name="Total 2 15 2 8" xfId="26278" xr:uid="{C8971D3B-7309-4491-86FE-843F439365AB}"/>
    <cellStyle name="Total 2 15 2 9" xfId="22138" xr:uid="{78565D39-9475-4FC0-91A5-5D6FE13558C0}"/>
    <cellStyle name="Total 2 15 3" xfId="32233" xr:uid="{B3445C86-9AFA-4B5E-AECF-0BACD0DBC8CC}"/>
    <cellStyle name="Total 2 15 3 2" xfId="28081" xr:uid="{8A5AFB2E-4B64-4982-AC87-3334F229B1AE}"/>
    <cellStyle name="Total 2 15 3 3" xfId="23938" xr:uid="{FE1C3011-9A47-4D85-B457-A279A2624A18}"/>
    <cellStyle name="Total 2 15 4" xfId="32967" xr:uid="{EE140789-1E34-45B2-A7C6-1B2A3EE12436}"/>
    <cellStyle name="Total 2 15 4 2" xfId="28814" xr:uid="{A26F0E49-76EB-49F2-9405-CC3C2026955B}"/>
    <cellStyle name="Total 2 15 4 3" xfId="24671" xr:uid="{0A56A8B0-1DAD-4859-B7FF-4370083B09D4}"/>
    <cellStyle name="Total 2 15 5" xfId="33693" xr:uid="{CC603D45-22A0-46CA-81B6-48F2B26FB901}"/>
    <cellStyle name="Total 2 15 5 2" xfId="35297" xr:uid="{97E9A696-51AB-466E-A48D-8205ABB619D5}"/>
    <cellStyle name="Total 2 15 5 3" xfId="36998" xr:uid="{B1C3F7CD-1CB0-4F24-B1A7-1CEB04707D39}"/>
    <cellStyle name="Total 2 15 6" xfId="33608" xr:uid="{E7008CB4-D041-46D8-B8E6-C0B21EF4F6AB}"/>
    <cellStyle name="Total 2 15 6 2" xfId="29320" xr:uid="{4D5EF164-F0C8-49CE-8C18-463DCCC92D31}"/>
    <cellStyle name="Total 2 15 6 3" xfId="36892" xr:uid="{F5CA3208-2838-4C1B-A1DE-BE307B473277}"/>
    <cellStyle name="Total 2 15 7" xfId="34291" xr:uid="{0F93D24B-D933-4E86-8616-7E5990AF83B9}"/>
    <cellStyle name="Total 2 15 7 2" xfId="36258" xr:uid="{196BEDCC-0294-4271-BC25-7925887C86D4}"/>
    <cellStyle name="Total 2 15 7 3" xfId="36763" xr:uid="{3605AF4F-A84A-42FD-A818-741774FD29C9}"/>
    <cellStyle name="Total 2 15 8" xfId="30260" xr:uid="{B5F5538E-B100-4F7D-810E-E8F3DF14211E}"/>
    <cellStyle name="Total 2 15 9" xfId="26114" xr:uid="{6721820E-787B-49A2-98C8-96F96CDE115A}"/>
    <cellStyle name="Total 2 16" xfId="20845" xr:uid="{00000000-0005-0000-0000-0000F6520000}"/>
    <cellStyle name="Total 2 16 10" xfId="22013" xr:uid="{D134888A-9AFB-4568-863F-4453F456ECCD}"/>
    <cellStyle name="Total 2 16 2" xfId="21024" xr:uid="{00000000-0005-0000-0000-0000F7520000}"/>
    <cellStyle name="Total 2 16 2 2" xfId="32386" xr:uid="{EE31DD84-9A3D-49A8-9389-F010CA105410}"/>
    <cellStyle name="Total 2 16 2 2 2" xfId="28234" xr:uid="{30DBFC8F-8675-4E7A-94DF-2227EAC52F8A}"/>
    <cellStyle name="Total 2 16 2 2 3" xfId="24091" xr:uid="{3D797751-2E91-4299-96C3-DF51812B8BFB}"/>
    <cellStyle name="Total 2 16 2 3" xfId="33116" xr:uid="{A4279448-69E6-4E86-B3AF-167C6AF4E5BC}"/>
    <cellStyle name="Total 2 16 2 3 2" xfId="28963" xr:uid="{1E7CB5DD-606E-4289-B0C4-B3ABD75D0651}"/>
    <cellStyle name="Total 2 16 2 3 3" xfId="24819" xr:uid="{265490AB-0EB8-4EC1-8A15-4608E64E4120}"/>
    <cellStyle name="Total 2 16 2 4" xfId="33823" xr:uid="{2B55C153-7C47-452C-8268-88A5967E4BC4}"/>
    <cellStyle name="Total 2 16 2 4 2" xfId="36221" xr:uid="{8A283D9B-1CD0-4AC9-8240-2A77943BD374}"/>
    <cellStyle name="Total 2 16 2 4 3" xfId="36726" xr:uid="{B4726BBE-E34B-412F-84A6-E4BAE7AA142E}"/>
    <cellStyle name="Total 2 16 2 5" xfId="34430" xr:uid="{C8B7335F-222D-4CC6-A4FA-01EBD18B13D8}"/>
    <cellStyle name="Total 2 16 2 5 2" xfId="35370" xr:uid="{13C56E01-E5F8-480C-A5AC-523D0B97D2BE}"/>
    <cellStyle name="Total 2 16 2 5 3" xfId="25251" xr:uid="{EB05D1A6-5DE8-48F0-91BD-75BBE2B75116}"/>
    <cellStyle name="Total 2 16 2 6" xfId="34869" xr:uid="{920F10A7-F59A-4981-ADBA-A1EDFCBE1993}"/>
    <cellStyle name="Total 2 16 2 6 2" xfId="29789" xr:uid="{6E9762C7-DE82-49E5-847E-F42F83A3F600}"/>
    <cellStyle name="Total 2 16 2 6 3" xfId="25644" xr:uid="{C65F332A-D272-4E43-A494-D457EA6DF9F7}"/>
    <cellStyle name="Total 2 16 2 7" xfId="30425" xr:uid="{83DE5B30-1A94-4BFB-851D-F4CCFCEA023D}"/>
    <cellStyle name="Total 2 16 2 8" xfId="26277" xr:uid="{04912809-0F8F-4FCA-A13C-F3EB13898827}"/>
    <cellStyle name="Total 2 16 2 9" xfId="22137" xr:uid="{BA18FF3D-5510-4FDE-90F9-E741B389DC0B}"/>
    <cellStyle name="Total 2 16 3" xfId="32234" xr:uid="{3152DDB3-412B-4D4E-8DAB-C309B57DFE78}"/>
    <cellStyle name="Total 2 16 3 2" xfId="28082" xr:uid="{49A8B8E6-57F6-4E42-8491-422F55216AC1}"/>
    <cellStyle name="Total 2 16 3 3" xfId="23939" xr:uid="{70E0B4DE-3411-4CE6-88A5-625D88E7CA36}"/>
    <cellStyle name="Total 2 16 4" xfId="32968" xr:uid="{BFDB1137-7C94-4EBB-83CB-2361583FF71A}"/>
    <cellStyle name="Total 2 16 4 2" xfId="28815" xr:uid="{6B8725BA-7F5B-4E8D-8732-0CB3E8B7DB9E}"/>
    <cellStyle name="Total 2 16 4 3" xfId="24672" xr:uid="{B224AB3F-9803-47B2-B8B8-D00B64633D8E}"/>
    <cellStyle name="Total 2 16 5" xfId="33694" xr:uid="{FD135F5A-3143-4F39-92F3-0C63A7B191B2}"/>
    <cellStyle name="Total 2 16 5 2" xfId="29329" xr:uid="{23751A90-988C-4F1C-931B-7D7649853A03}"/>
    <cellStyle name="Total 2 16 5 3" xfId="36900" xr:uid="{D07192C7-9A76-4069-8F81-B8650E1712B4}"/>
    <cellStyle name="Total 2 16 6" xfId="33609" xr:uid="{BB57C91E-6C2F-4490-944A-E120C29E1CB5}"/>
    <cellStyle name="Total 2 16 6 2" xfId="35708" xr:uid="{991C2D98-2808-4821-82C8-CA3E5DBE240C}"/>
    <cellStyle name="Total 2 16 6 3" xfId="36373" xr:uid="{3238D638-5AE9-4BFE-854D-1B3A560E6B26}"/>
    <cellStyle name="Total 2 16 7" xfId="34292" xr:uid="{F71E9BDA-E963-46D9-8868-827B15A62DC3}"/>
    <cellStyle name="Total 2 16 7 2" xfId="36167" xr:uid="{57F5253F-19FE-42C5-AD1D-0ECD0A4EE853}"/>
    <cellStyle name="Total 2 16 7 3" xfId="36630" xr:uid="{D51C1449-415C-41B7-AD86-1ABD92554179}"/>
    <cellStyle name="Total 2 16 8" xfId="30261" xr:uid="{FD4E0463-20EA-4DE7-BC00-1FFE06836756}"/>
    <cellStyle name="Total 2 16 9" xfId="26115" xr:uid="{2DE46B21-14CD-4207-A66F-F1DD4D00732A}"/>
    <cellStyle name="Total 2 17" xfId="21045" xr:uid="{00000000-0005-0000-0000-0000F8520000}"/>
    <cellStyle name="Total 2 17 2" xfId="32407" xr:uid="{6B17FAC1-4940-4BED-8D79-5585631EB368}"/>
    <cellStyle name="Total 2 17 2 2" xfId="28255" xr:uid="{B3060F34-2DDE-4DB4-B4B1-FB3D47D64CF2}"/>
    <cellStyle name="Total 2 17 2 3" xfId="24112" xr:uid="{45C2C0EB-79AC-4D28-9D1E-96EE02E2BBC0}"/>
    <cellStyle name="Total 2 17 3" xfId="33137" xr:uid="{CEB8F2AA-29B7-4796-A99A-F8B9BFB8EF4D}"/>
    <cellStyle name="Total 2 17 3 2" xfId="28984" xr:uid="{645629C5-9680-4D02-B8B0-347295778D61}"/>
    <cellStyle name="Total 2 17 3 3" xfId="24840" xr:uid="{DAC71AD1-AD66-4343-B53F-6EAFD9884796}"/>
    <cellStyle name="Total 2 17 4" xfId="33844" xr:uid="{42DC7BA8-460D-441A-A590-B4A253BD51C6}"/>
    <cellStyle name="Total 2 17 4 2" xfId="35497" xr:uid="{B7794AD5-2256-461C-ABF4-7030208C2599}"/>
    <cellStyle name="Total 2 17 4 3" xfId="36812" xr:uid="{2D43A50B-87C7-45FF-B7D3-E14ACE55A6CF}"/>
    <cellStyle name="Total 2 17 5" xfId="34451" xr:uid="{7F0BCFC6-9C98-4DCD-8BC6-5C3561D93ED9}"/>
    <cellStyle name="Total 2 17 5 2" xfId="36083" xr:uid="{AE2F053A-2CED-4016-9019-0B923FE221DD}"/>
    <cellStyle name="Total 2 17 5 3" xfId="37353" xr:uid="{F1A3DD88-2B27-40C2-9129-9FFECB644EE8}"/>
    <cellStyle name="Total 2 17 6" xfId="34890" xr:uid="{50D3ABDD-A546-4192-966A-6C7E8EA77F6C}"/>
    <cellStyle name="Total 2 17 6 2" xfId="29851" xr:uid="{7473E382-D687-43C9-955A-E2C86EE61604}"/>
    <cellStyle name="Total 2 17 6 3" xfId="25710" xr:uid="{F2972EDA-E6B6-45DE-92E4-3D71E6C42185}"/>
    <cellStyle name="Total 2 17 7" xfId="30446" xr:uid="{79C35316-9B08-4BEC-8793-137338B26C2D}"/>
    <cellStyle name="Total 2 17 8" xfId="26298" xr:uid="{46189CBB-9403-40F8-BEDE-827608B75511}"/>
    <cellStyle name="Total 2 17 9" xfId="22158" xr:uid="{DB8CF5E0-5F6A-4C1D-ACFE-4461624DEA08}"/>
    <cellStyle name="Total 2 18" xfId="32212" xr:uid="{B1520FA5-0894-4877-8CAA-04A0242F1FFA}"/>
    <cellStyle name="Total 2 18 2" xfId="28060" xr:uid="{C3D70FB4-00D9-4A2C-A512-F1BD7F6D4686}"/>
    <cellStyle name="Total 2 18 3" xfId="23917" xr:uid="{9D2BA141-8B5C-4233-91FA-9DF6DBEA8D66}"/>
    <cellStyle name="Total 2 19" xfId="32946" xr:uid="{15A42638-14E9-40D1-BE3B-146712986063}"/>
    <cellStyle name="Total 2 19 2" xfId="28793" xr:uid="{8E1BFA25-CAF6-4530-B51A-6D730B4EF52D}"/>
    <cellStyle name="Total 2 19 3" xfId="24650" xr:uid="{BE8F9086-D889-417D-94F4-7DF7D4BB848A}"/>
    <cellStyle name="Total 2 2" xfId="20846" xr:uid="{00000000-0005-0000-0000-0000F9520000}"/>
    <cellStyle name="Total 2 2 10" xfId="21023" xr:uid="{00000000-0005-0000-0000-0000FA520000}"/>
    <cellStyle name="Total 2 2 10 2" xfId="32385" xr:uid="{7D2D1547-6DF6-40E8-9435-3120FDD084DC}"/>
    <cellStyle name="Total 2 2 10 2 2" xfId="28233" xr:uid="{BDBA51D4-5A92-47A3-A831-D54FC455809F}"/>
    <cellStyle name="Total 2 2 10 2 3" xfId="24090" xr:uid="{84576B9C-D9D3-454B-94BA-EC7534CB2D8D}"/>
    <cellStyle name="Total 2 2 10 3" xfId="33115" xr:uid="{B730763D-E0F8-40C5-A2C2-8BE4F34C04D4}"/>
    <cellStyle name="Total 2 2 10 3 2" xfId="28962" xr:uid="{1EA554DA-914B-4C54-BB84-6076CF1238CC}"/>
    <cellStyle name="Total 2 2 10 3 3" xfId="24818" xr:uid="{00C70C29-229E-4E06-9DBC-5080437DCB54}"/>
    <cellStyle name="Total 2 2 10 4" xfId="33822" xr:uid="{A9978E0D-AACE-48F2-BE79-1BF1186EEEB1}"/>
    <cellStyle name="Total 2 2 10 4 2" xfId="35583" xr:uid="{D0B52A0F-D1D4-4970-8A9E-B4BE0AA3F652}"/>
    <cellStyle name="Total 2 2 10 4 3" xfId="36583" xr:uid="{DC73638A-F739-4CE0-B6F8-4B81C7B34FD7}"/>
    <cellStyle name="Total 2 2 10 5" xfId="34429" xr:uid="{D0EF2B97-85A6-487C-89E1-9A962FE12D09}"/>
    <cellStyle name="Total 2 2 10 5 2" xfId="35775" xr:uid="{C923E619-BB56-427F-93C6-48E67D38FD40}"/>
    <cellStyle name="Total 2 2 10 5 3" xfId="36440" xr:uid="{5413C39C-3F4A-42F3-97C0-2F9038CF4254}"/>
    <cellStyle name="Total 2 2 10 6" xfId="34868" xr:uid="{75C36E76-A866-4917-A7B7-361DC0CB94F4}"/>
    <cellStyle name="Total 2 2 10 6 2" xfId="29788" xr:uid="{7BAA7C9A-6056-4374-B8C1-B2C04CFFFDFE}"/>
    <cellStyle name="Total 2 2 10 6 3" xfId="25643" xr:uid="{B16D9E3B-7D15-4743-97F9-19B206A55C17}"/>
    <cellStyle name="Total 2 2 10 7" xfId="30424" xr:uid="{785D6C4E-D4CC-47E5-A0EB-65A9168F3ACF}"/>
    <cellStyle name="Total 2 2 10 8" xfId="26276" xr:uid="{2DF717DC-51F7-4451-84C2-0B51CACD593F}"/>
    <cellStyle name="Total 2 2 10 9" xfId="22136" xr:uid="{640F3A74-0C91-4085-81EE-8FA2D5D88E4A}"/>
    <cellStyle name="Total 2 2 11" xfId="32235" xr:uid="{A8BA3E0B-28C6-4AC3-B5A4-53B70C1C70EF}"/>
    <cellStyle name="Total 2 2 11 2" xfId="28083" xr:uid="{70B51622-3E53-4486-9AFC-89DAB72C1AFA}"/>
    <cellStyle name="Total 2 2 11 3" xfId="23940" xr:uid="{E440454B-0D80-4BAF-83FB-4AEE091A6AF2}"/>
    <cellStyle name="Total 2 2 12" xfId="32969" xr:uid="{9DA17C09-A4FD-494D-8FC9-749F06E4C71C}"/>
    <cellStyle name="Total 2 2 12 2" xfId="28816" xr:uid="{03333297-4C33-42FE-BC33-A619B613A6F9}"/>
    <cellStyle name="Total 2 2 12 3" xfId="24673" xr:uid="{8ED1FDC4-C732-449F-94D8-062DC5A82EF3}"/>
    <cellStyle name="Total 2 2 13" xfId="33695" xr:uid="{9C0A9AD7-8A85-4562-BFD5-9864907A32B4}"/>
    <cellStyle name="Total 2 2 13 2" xfId="35716" xr:uid="{7BBC6C70-778D-495B-932B-311509BB3961}"/>
    <cellStyle name="Total 2 2 13 3" xfId="36381" xr:uid="{86366849-5A53-400F-A255-F34D929EDF4D}"/>
    <cellStyle name="Total 2 2 14" xfId="33610" xr:uid="{DA4A64D3-2532-4347-8487-0459B09154D9}"/>
    <cellStyle name="Total 2 2 14 2" xfId="35433" xr:uid="{57389CE6-3652-46DE-9CF2-3D9A7CABEBAF}"/>
    <cellStyle name="Total 2 2 14 3" xfId="25177" xr:uid="{8D6DC52D-E5B9-4247-A88D-97C579BA91D1}"/>
    <cellStyle name="Total 2 2 15" xfId="34293" xr:uid="{9D4BFA88-1618-4CC0-8854-937407A16CB8}"/>
    <cellStyle name="Total 2 2 15 2" xfId="36069" xr:uid="{3F62A04D-C9AD-4907-989E-5F6122A8ACA2}"/>
    <cellStyle name="Total 2 2 15 3" xfId="37339" xr:uid="{D12E2F07-F945-4F7A-9ADD-738EC8C4AFA9}"/>
    <cellStyle name="Total 2 2 16" xfId="30262" xr:uid="{D417C3F1-6851-4DF0-BD80-9564C5A1C70F}"/>
    <cellStyle name="Total 2 2 17" xfId="26116" xr:uid="{EC1CBBB9-BB2A-4A4E-BCD5-2EB96F7AE7F6}"/>
    <cellStyle name="Total 2 2 18" xfId="22014" xr:uid="{4E3CA3E8-3F0A-4205-B1C5-0F5605C66394}"/>
    <cellStyle name="Total 2 2 2" xfId="20847" xr:uid="{00000000-0005-0000-0000-0000FB520000}"/>
    <cellStyle name="Total 2 2 2 10" xfId="34294" xr:uid="{6C80D2CD-FA42-4876-96D5-CCCF2EA08EC9}"/>
    <cellStyle name="Total 2 2 2 10 2" xfId="35963" xr:uid="{CECA3FB3-76AA-48A4-9410-675CE28BA08F}"/>
    <cellStyle name="Total 2 2 2 10 3" xfId="37247" xr:uid="{4986D68E-34EA-4AD5-BF05-25E2F36D7697}"/>
    <cellStyle name="Total 2 2 2 11" xfId="30263" xr:uid="{B2EB5198-D040-44AE-A905-4BC5DF86292C}"/>
    <cellStyle name="Total 2 2 2 12" xfId="26117" xr:uid="{0CE5270F-49DE-424E-B621-925C9BB3A2E9}"/>
    <cellStyle name="Total 2 2 2 13" xfId="22015" xr:uid="{F01E2717-EA16-4483-826B-FB31F319A300}"/>
    <cellStyle name="Total 2 2 2 2" xfId="20848" xr:uid="{00000000-0005-0000-0000-0000FC520000}"/>
    <cellStyle name="Total 2 2 2 2 10" xfId="22016" xr:uid="{1144F7D9-8289-4DE9-B695-7DC15E9DC5EA}"/>
    <cellStyle name="Total 2 2 2 2 2" xfId="21021" xr:uid="{00000000-0005-0000-0000-0000FD520000}"/>
    <cellStyle name="Total 2 2 2 2 2 2" xfId="32383" xr:uid="{D98EEA99-845F-4DD7-8388-ED1A54DF67E2}"/>
    <cellStyle name="Total 2 2 2 2 2 2 2" xfId="28231" xr:uid="{BBD53226-189B-438F-A1B9-FE58B994D03D}"/>
    <cellStyle name="Total 2 2 2 2 2 2 3" xfId="24088" xr:uid="{47149066-E28E-47F9-BBD5-0C0C8201B12D}"/>
    <cellStyle name="Total 2 2 2 2 2 3" xfId="33113" xr:uid="{E37A0B61-7711-412B-900D-73EEF4553137}"/>
    <cellStyle name="Total 2 2 2 2 2 3 2" xfId="28960" xr:uid="{BFDCAF16-8581-4B33-8BCB-E2D3E20E5A8A}"/>
    <cellStyle name="Total 2 2 2 2 2 3 3" xfId="24816" xr:uid="{0DA8077D-A36A-49C9-BAEB-1D968D29491B}"/>
    <cellStyle name="Total 2 2 2 2 2 4" xfId="33820" xr:uid="{6BFE5A85-512F-47AA-9EB7-D4316789D88C}"/>
    <cellStyle name="Total 2 2 2 2 2 4 2" xfId="35499" xr:uid="{BCBD0A14-4467-4576-9571-FA3E91E0A87F}"/>
    <cellStyle name="Total 2 2 2 2 2 4 3" xfId="36810" xr:uid="{C27FC9F6-446E-4C5C-BC43-3AE42BD22970}"/>
    <cellStyle name="Total 2 2 2 2 2 5" xfId="34427" xr:uid="{AD56F83A-5909-44EF-A492-6ECEDC379108}"/>
    <cellStyle name="Total 2 2 2 2 2 5 2" xfId="35356" xr:uid="{22A40A83-45A0-4A35-9826-DA918064B8AC}"/>
    <cellStyle name="Total 2 2 2 2 2 5 3" xfId="37057" xr:uid="{6F93DD9F-7014-4097-93F4-2BAF3F85BCCF}"/>
    <cellStyle name="Total 2 2 2 2 2 6" xfId="34866" xr:uid="{3D2542EC-B82E-43F1-8418-E405E663E632}"/>
    <cellStyle name="Total 2 2 2 2 2 6 2" xfId="29786" xr:uid="{2E8F9C74-ED19-4BCB-BCF9-3B9112FB7093}"/>
    <cellStyle name="Total 2 2 2 2 2 6 3" xfId="25641" xr:uid="{3B1A5E09-14BA-4BD6-A7C0-1D820FCB75AE}"/>
    <cellStyle name="Total 2 2 2 2 2 7" xfId="30422" xr:uid="{ACBC81E1-0FD5-4396-A21B-A816E7A87581}"/>
    <cellStyle name="Total 2 2 2 2 2 8" xfId="26274" xr:uid="{412C8DB2-CF41-4D5C-A346-EEA65C44D7DB}"/>
    <cellStyle name="Total 2 2 2 2 2 9" xfId="22134" xr:uid="{2B106C17-3D5D-422C-8830-ACD7C9AD8F11}"/>
    <cellStyle name="Total 2 2 2 2 3" xfId="32237" xr:uid="{AB4C8A9D-BF03-4A64-A1FB-8A73C85451AD}"/>
    <cellStyle name="Total 2 2 2 2 3 2" xfId="28085" xr:uid="{ABF889CC-2732-43EC-9056-F32BAB2A6BA5}"/>
    <cellStyle name="Total 2 2 2 2 3 3" xfId="23942" xr:uid="{B148F78C-9277-4C96-B96B-B08E977CFCBD}"/>
    <cellStyle name="Total 2 2 2 2 4" xfId="32971" xr:uid="{9CFF0134-C989-4B65-B47D-8CA3ABE69115}"/>
    <cellStyle name="Total 2 2 2 2 4 2" xfId="28818" xr:uid="{D0B3A966-B19C-4BE6-B812-7AB26FD5A243}"/>
    <cellStyle name="Total 2 2 2 2 4 3" xfId="30358" xr:uid="{69FA6D01-488E-49A6-A581-E45F6CDF4B00}"/>
    <cellStyle name="Total 2 2 2 2 5" xfId="33697" xr:uid="{10F84319-4ACD-412B-B086-F6E12B88FB43}"/>
    <cellStyle name="Total 2 2 2 2 5 2" xfId="35509" xr:uid="{B84B33EF-36AC-40EA-99C3-F0C392C5862B}"/>
    <cellStyle name="Total 2 2 2 2 5 3" xfId="36800" xr:uid="{E6EA3644-9BBB-4A60-A0EC-72D6A396ACB9}"/>
    <cellStyle name="Total 2 2 2 2 6" xfId="33612" xr:uid="{8CFE7DFA-B943-4235-8FC4-2276796FB6AD}"/>
    <cellStyle name="Total 2 2 2 2 6 2" xfId="35624" xr:uid="{113BFA6B-DEC3-45F1-85F1-F49D30FEA651}"/>
    <cellStyle name="Total 2 2 2 2 6 3" xfId="36517" xr:uid="{BB9C19F6-4859-4AC5-9BD5-0FB59D2916C1}"/>
    <cellStyle name="Total 2 2 2 2 7" xfId="34295" xr:uid="{9B065EFC-AC70-435E-99E1-BFC896B02B7A}"/>
    <cellStyle name="Total 2 2 2 2 7 2" xfId="35864" xr:uid="{53715C6E-882C-4377-AC1C-AD89762E3D31}"/>
    <cellStyle name="Total 2 2 2 2 7 3" xfId="37149" xr:uid="{2A163E86-735D-40DC-8CF1-D2BC7FFCCF54}"/>
    <cellStyle name="Total 2 2 2 2 8" xfId="30264" xr:uid="{2F9278FB-878F-4910-83C8-C6C0B0421BB7}"/>
    <cellStyle name="Total 2 2 2 2 9" xfId="26118" xr:uid="{45078966-7978-481F-B10C-D84F47C7F5A8}"/>
    <cellStyle name="Total 2 2 2 3" xfId="20849" xr:uid="{00000000-0005-0000-0000-0000FE520000}"/>
    <cellStyle name="Total 2 2 2 3 10" xfId="22017" xr:uid="{58C0F836-0B99-4C74-8CC3-27B3B1988AAC}"/>
    <cellStyle name="Total 2 2 2 3 2" xfId="21020" xr:uid="{00000000-0005-0000-0000-0000FF520000}"/>
    <cellStyle name="Total 2 2 2 3 2 2" xfId="32382" xr:uid="{ED8827FC-5EFB-4BB0-9321-A41B7B79E574}"/>
    <cellStyle name="Total 2 2 2 3 2 2 2" xfId="28230" xr:uid="{100C4999-8959-4A3F-B2CF-4439AFEC0019}"/>
    <cellStyle name="Total 2 2 2 3 2 2 3" xfId="24087" xr:uid="{53E7DA97-82DA-4E55-8EDE-82FD948032EF}"/>
    <cellStyle name="Total 2 2 2 3 2 3" xfId="33112" xr:uid="{EE65382E-9A53-48A6-A336-1A068D68D24F}"/>
    <cellStyle name="Total 2 2 2 3 2 3 2" xfId="28959" xr:uid="{35E48FC2-D174-4A78-8025-ECEBFBC7989E}"/>
    <cellStyle name="Total 2 2 2 3 2 3 3" xfId="24815" xr:uid="{B769D467-9D07-4B4B-94CC-0706203AAC84}"/>
    <cellStyle name="Total 2 2 2 3 2 4" xfId="33819" xr:uid="{FEA380E8-1091-480B-824B-3FC1540F1F63}"/>
    <cellStyle name="Total 2 2 2 3 2 4 2" xfId="35415" xr:uid="{349A752D-0F61-48C6-8AB4-827FF0D041EE}"/>
    <cellStyle name="Total 2 2 2 3 2 4 3" xfId="25199" xr:uid="{2D43923D-FEC9-436E-AA74-392032BB5B3E}"/>
    <cellStyle name="Total 2 2 2 3 2 5" xfId="34426" xr:uid="{72B770CD-6D90-4D01-B7C8-1B6D46B01768}"/>
    <cellStyle name="Total 2 2 2 3 2 5 2" xfId="35875" xr:uid="{EDC24532-22AA-4251-A71D-EB2B0A1641BC}"/>
    <cellStyle name="Total 2 2 2 3 2 5 3" xfId="37160" xr:uid="{787679FC-1842-49AC-BF97-E98CDC17ED51}"/>
    <cellStyle name="Total 2 2 2 3 2 6" xfId="34865" xr:uid="{C01DE4DB-3A4B-43D8-A021-91334DC186ED}"/>
    <cellStyle name="Total 2 2 2 3 2 6 2" xfId="29785" xr:uid="{6E2FA515-CB82-4BAD-AC82-769C486D899B}"/>
    <cellStyle name="Total 2 2 2 3 2 6 3" xfId="25640" xr:uid="{A8084E00-8FEC-4ECA-B9AA-EE171620C39D}"/>
    <cellStyle name="Total 2 2 2 3 2 7" xfId="30421" xr:uid="{326061E0-A130-4A0E-BE61-6A45C59463E8}"/>
    <cellStyle name="Total 2 2 2 3 2 8" xfId="26273" xr:uid="{0AE187A0-1FFB-469D-88F5-EA1F752D4129}"/>
    <cellStyle name="Total 2 2 2 3 2 9" xfId="22133" xr:uid="{DC0BEE6A-457E-4664-AD42-915542A39363}"/>
    <cellStyle name="Total 2 2 2 3 3" xfId="32238" xr:uid="{56146642-967E-4C8B-B5E5-73BF927D83DB}"/>
    <cellStyle name="Total 2 2 2 3 3 2" xfId="28086" xr:uid="{3D9F0FE3-AB92-42B9-977E-7EC27CBB18A9}"/>
    <cellStyle name="Total 2 2 2 3 3 3" xfId="23943" xr:uid="{646FA79C-AA39-4C1E-A8FB-A82A2C8087A1}"/>
    <cellStyle name="Total 2 2 2 3 4" xfId="32972" xr:uid="{737E5A97-6894-44B2-8892-679CF7F109C8}"/>
    <cellStyle name="Total 2 2 2 3 4 2" xfId="28819" xr:uid="{B7F6AAD1-A894-4F69-BC36-367E792CD2F0}"/>
    <cellStyle name="Total 2 2 2 3 4 3" xfId="24675" xr:uid="{61C1694F-2C9A-40FB-B285-3F694430057C}"/>
    <cellStyle name="Total 2 2 2 3 5" xfId="33698" xr:uid="{5B5F3A2E-2AB8-4C10-922B-BA6E78494601}"/>
    <cellStyle name="Total 2 2 2 3 5 2" xfId="35632" xr:uid="{3BA80DED-8CE4-4ED1-8533-26CE36CF3DAD}"/>
    <cellStyle name="Total 2 2 2 3 5 3" xfId="36509" xr:uid="{5D6528CE-9B2B-4633-8399-3BA2886AB8FB}"/>
    <cellStyle name="Total 2 2 2 3 6" xfId="33613" xr:uid="{D7229117-7C46-4CF5-AF4F-4A79607FA27F}"/>
    <cellStyle name="Total 2 2 2 3 6 2" xfId="35601" xr:uid="{85702073-FDC3-4A1D-9B65-5871FC42066A}"/>
    <cellStyle name="Total 2 2 2 3 6 3" xfId="36601" xr:uid="{C107CA98-74EA-4D8A-AB38-99135D3E7D8A}"/>
    <cellStyle name="Total 2 2 2 3 7" xfId="34296" xr:uid="{5DF1A76D-191A-4BC2-92DD-1049902A84CF}"/>
    <cellStyle name="Total 2 2 2 3 7 2" xfId="35345" xr:uid="{4F39E4F3-C5DA-4C88-BB22-4EDB0279620E}"/>
    <cellStyle name="Total 2 2 2 3 7 3" xfId="37046" xr:uid="{573C9F68-CCF1-4FA8-B1AF-1E2C35BFC013}"/>
    <cellStyle name="Total 2 2 2 3 8" xfId="30265" xr:uid="{B9E7FA8F-4812-4025-8374-F273F36DC90C}"/>
    <cellStyle name="Total 2 2 2 3 9" xfId="26119" xr:uid="{42700BBB-3D87-4EAD-B0F9-34505ABFABC7}"/>
    <cellStyle name="Total 2 2 2 4" xfId="20850" xr:uid="{00000000-0005-0000-0000-000000530000}"/>
    <cellStyle name="Total 2 2 2 4 10" xfId="22018" xr:uid="{48601F93-446A-49FB-9BCE-F25871A42E78}"/>
    <cellStyle name="Total 2 2 2 4 2" xfId="21019" xr:uid="{00000000-0005-0000-0000-000001530000}"/>
    <cellStyle name="Total 2 2 2 4 2 2" xfId="32381" xr:uid="{4936D833-C0EE-41A5-A8B8-E692830DF5AC}"/>
    <cellStyle name="Total 2 2 2 4 2 2 2" xfId="28229" xr:uid="{9A5B0A0F-EC1B-4FAB-8F84-4AA4DF8F1224}"/>
    <cellStyle name="Total 2 2 2 4 2 2 3" xfId="24086" xr:uid="{B449978D-C098-46D6-9953-4A96311BEF9C}"/>
    <cellStyle name="Total 2 2 2 4 2 3" xfId="33111" xr:uid="{7B3F6900-CD2B-4925-93E3-9601A74A7136}"/>
    <cellStyle name="Total 2 2 2 4 2 3 2" xfId="28958" xr:uid="{BEDCCE73-EB94-40AB-A350-1EB63515C97F}"/>
    <cellStyle name="Total 2 2 2 4 2 3 3" xfId="24814" xr:uid="{86B65487-EE41-4EB6-9182-58282B4571FC}"/>
    <cellStyle name="Total 2 2 2 4 2 4" xfId="33818" xr:uid="{D686B9CA-3F9B-4ABE-B10B-5CAD0FEEACE5}"/>
    <cellStyle name="Total 2 2 2 4 2 4 2" xfId="35726" xr:uid="{E1EC151A-2927-4831-91B7-A73204AFAB58}"/>
    <cellStyle name="Total 2 2 2 4 2 4 3" xfId="25198" xr:uid="{867497A7-088A-4AEC-B194-97BDAC0535B3}"/>
    <cellStyle name="Total 2 2 2 4 2 5" xfId="34425" xr:uid="{B7B6436B-4496-4794-AE4C-2B07B47C155E}"/>
    <cellStyle name="Total 2 2 2 4 2 5 2" xfId="35974" xr:uid="{D85C3288-404B-4459-B3CD-2D8B50E50792}"/>
    <cellStyle name="Total 2 2 2 4 2 5 3" xfId="37258" xr:uid="{ED893CEA-1C23-41A5-81B5-9F8E0FFF905B}"/>
    <cellStyle name="Total 2 2 2 4 2 6" xfId="34864" xr:uid="{097E9A1D-0AE9-478C-BA3B-126BF746E79C}"/>
    <cellStyle name="Total 2 2 2 4 2 6 2" xfId="29784" xr:uid="{79910B49-7B6D-4234-8947-80ADF64B45E8}"/>
    <cellStyle name="Total 2 2 2 4 2 6 3" xfId="25639" xr:uid="{E7A0D29D-1D74-4C73-8282-9506408DFB0F}"/>
    <cellStyle name="Total 2 2 2 4 2 7" xfId="30420" xr:uid="{E4CCF15C-3B46-4E76-BED4-52EA13CDFF09}"/>
    <cellStyle name="Total 2 2 2 4 2 8" xfId="26272" xr:uid="{9946DE9D-EF16-4CA1-AD14-2EBA64E2003F}"/>
    <cellStyle name="Total 2 2 2 4 2 9" xfId="22132" xr:uid="{095D164E-3660-4EB9-94EE-68B4B5845E37}"/>
    <cellStyle name="Total 2 2 2 4 3" xfId="32239" xr:uid="{D98EE749-B6EE-476A-824A-624E0AC72543}"/>
    <cellStyle name="Total 2 2 2 4 3 2" xfId="28087" xr:uid="{950BFC52-EB9D-4A9E-B44E-31217E685C76}"/>
    <cellStyle name="Total 2 2 2 4 3 3" xfId="23944" xr:uid="{DDB7E3B3-C287-4568-ACFA-BC4D45BE50FF}"/>
    <cellStyle name="Total 2 2 2 4 4" xfId="32973" xr:uid="{B94C03F6-5AF2-4928-A777-8DDFD9C41EE5}"/>
    <cellStyle name="Total 2 2 2 4 4 2" xfId="28820" xr:uid="{A443F064-5C4C-4536-8E3C-7D2616302F2C}"/>
    <cellStyle name="Total 2 2 2 4 4 3" xfId="24676" xr:uid="{7F13732B-560F-4375-8F43-EE5A1A5697CE}"/>
    <cellStyle name="Total 2 2 2 4 5" xfId="33699" xr:uid="{1F63BF53-DD45-4AE1-9CAB-3AB2EE1B3913}"/>
    <cellStyle name="Total 2 2 2 4 5 2" xfId="35593" xr:uid="{5E83F33F-6914-478E-AC5A-847C104A6692}"/>
    <cellStyle name="Total 2 2 2 4 5 3" xfId="36593" xr:uid="{D05EEE17-77A9-4B25-8B55-4060C793DEE4}"/>
    <cellStyle name="Total 2 2 2 4 6" xfId="33614" xr:uid="{74B674C7-18DD-4980-82BE-19E8DE7415D1}"/>
    <cellStyle name="Total 2 2 2 4 6 2" xfId="36203" xr:uid="{E01AFA0A-1B3B-45BC-8B2B-424C7B6297F9}"/>
    <cellStyle name="Total 2 2 2 4 6 3" xfId="36708" xr:uid="{4098ABB3-E941-4FBC-B6CB-090725FE923F}"/>
    <cellStyle name="Total 2 2 2 4 7" xfId="34297" xr:uid="{4157F24B-4DAD-460D-914F-F56B3760A4CF}"/>
    <cellStyle name="Total 2 2 2 4 7 2" xfId="29383" xr:uid="{3770459A-CB50-4736-A2F9-43DBD4332127}"/>
    <cellStyle name="Total 2 2 2 4 7 3" xfId="36948" xr:uid="{7CBFC74F-8162-4037-9E9A-3AF5E51912F3}"/>
    <cellStyle name="Total 2 2 2 4 8" xfId="30266" xr:uid="{38D2F601-D502-41AF-83CC-224F4ED09E30}"/>
    <cellStyle name="Total 2 2 2 4 9" xfId="26120" xr:uid="{7EA2DE1A-8B82-456A-B806-3EC3C07830D6}"/>
    <cellStyle name="Total 2 2 2 5" xfId="21022" xr:uid="{00000000-0005-0000-0000-000002530000}"/>
    <cellStyle name="Total 2 2 2 5 2" xfId="32384" xr:uid="{7B205383-BFA9-4729-A530-9D26993E1B27}"/>
    <cellStyle name="Total 2 2 2 5 2 2" xfId="28232" xr:uid="{5B0556C5-9040-46A0-91D2-DA0795BC8753}"/>
    <cellStyle name="Total 2 2 2 5 2 3" xfId="24089" xr:uid="{6DB8E50B-FA27-4907-9C28-56BDA5128A9F}"/>
    <cellStyle name="Total 2 2 2 5 3" xfId="33114" xr:uid="{32588D90-C6EF-4041-B64F-4F4326D99B41}"/>
    <cellStyle name="Total 2 2 2 5 3 2" xfId="28961" xr:uid="{9A7710CF-3B84-43B0-A422-00047D550F35}"/>
    <cellStyle name="Total 2 2 2 5 3 3" xfId="24817" xr:uid="{60512028-810B-4D94-A35B-DB18EB11326E}"/>
    <cellStyle name="Total 2 2 2 5 4" xfId="33821" xr:uid="{1EDEB8E3-BD5C-4BCC-AFAD-D67FCF768660}"/>
    <cellStyle name="Total 2 2 2 5 4 2" xfId="35642" xr:uid="{A464F877-E1F2-4BFD-B284-9262A372EF70}"/>
    <cellStyle name="Total 2 2 2 5 4 3" xfId="36499" xr:uid="{B939C846-1143-4B40-982B-32DB46F3011F}"/>
    <cellStyle name="Total 2 2 2 5 5" xfId="34428" xr:uid="{FCA0AEB4-DD0A-44AE-A4E6-E84212970F20}"/>
    <cellStyle name="Total 2 2 2 5 5 2" xfId="29394" xr:uid="{A9E00B73-183A-4F13-9F99-005A9C1A6719}"/>
    <cellStyle name="Total 2 2 2 5 5 3" xfId="36959" xr:uid="{786A4645-D91A-46EC-AD15-5E3905B2D4B5}"/>
    <cellStyle name="Total 2 2 2 5 6" xfId="34867" xr:uid="{F0C24D31-A1C8-4713-BC58-C46E555F7FA2}"/>
    <cellStyle name="Total 2 2 2 5 6 2" xfId="29787" xr:uid="{499798EB-DA3B-43CE-A5A2-66BF2E16EB12}"/>
    <cellStyle name="Total 2 2 2 5 6 3" xfId="25642" xr:uid="{062B6075-3E58-46D5-8F77-3E3E749749E2}"/>
    <cellStyle name="Total 2 2 2 5 7" xfId="30423" xr:uid="{819541CC-DC50-4A80-B80B-5DF8FD74E8A9}"/>
    <cellStyle name="Total 2 2 2 5 8" xfId="26275" xr:uid="{3A130E25-736E-41D2-9767-BD0530CF37FF}"/>
    <cellStyle name="Total 2 2 2 5 9" xfId="22135" xr:uid="{E84A510D-728F-42EB-93DD-E914CBB9D60D}"/>
    <cellStyle name="Total 2 2 2 6" xfId="32236" xr:uid="{D4D5B274-5508-4BDB-9D91-6DAD4818D7DE}"/>
    <cellStyle name="Total 2 2 2 6 2" xfId="28084" xr:uid="{9AB9540A-9AD0-49B9-AF07-C702CD22F013}"/>
    <cellStyle name="Total 2 2 2 6 3" xfId="23941" xr:uid="{82005A15-0F27-4902-AB56-3A829F70EB83}"/>
    <cellStyle name="Total 2 2 2 7" xfId="32970" xr:uid="{20B786D6-516A-419C-9CA9-FD138FDC6E55}"/>
    <cellStyle name="Total 2 2 2 7 2" xfId="28817" xr:uid="{2009AC18-29D8-459D-8FE7-1C9678D62DD7}"/>
    <cellStyle name="Total 2 2 2 7 3" xfId="24674" xr:uid="{4979D8BC-CAC6-45BA-B7F5-D582B306E503}"/>
    <cellStyle name="Total 2 2 2 8" xfId="33696" xr:uid="{4DED95D1-CC46-4AD6-A2D7-05952B53012F}"/>
    <cellStyle name="Total 2 2 2 8 2" xfId="35425" xr:uid="{89A358F7-19A1-4E34-99F4-71D3CA850420}"/>
    <cellStyle name="Total 2 2 2 8 3" xfId="25186" xr:uid="{4D2EFEAD-CE2C-4485-8772-F1E2795710D0}"/>
    <cellStyle name="Total 2 2 2 9" xfId="33611" xr:uid="{1DA23D09-813F-451E-B49A-31EAE2DFB7DF}"/>
    <cellStyle name="Total 2 2 2 9 2" xfId="35517" xr:uid="{21388609-00A5-4E17-AE3A-3FDFAEA60907}"/>
    <cellStyle name="Total 2 2 2 9 3" xfId="36792" xr:uid="{07DF802D-D4DA-49E8-BB2A-82BC091FC585}"/>
    <cellStyle name="Total 2 2 3" xfId="20851" xr:uid="{00000000-0005-0000-0000-000003530000}"/>
    <cellStyle name="Total 2 2 3 10" xfId="34298" xr:uid="{22B134F9-5399-45B6-A745-646439E86BB8}"/>
    <cellStyle name="Total 2 2 3 10 2" xfId="35764" xr:uid="{36BC2757-FA69-4AD4-AC2A-4A940D48F844}"/>
    <cellStyle name="Total 2 2 3 10 3" xfId="36429" xr:uid="{01CB2C90-E47B-4CF1-990B-32936C5FBCEA}"/>
    <cellStyle name="Total 2 2 3 11" xfId="30267" xr:uid="{418AD731-6087-4FC7-A9CD-684B3EC0B395}"/>
    <cellStyle name="Total 2 2 3 12" xfId="26121" xr:uid="{2704FD97-1243-4003-991E-03D1FB125C31}"/>
    <cellStyle name="Total 2 2 3 13" xfId="22019" xr:uid="{94CBC50E-3323-447B-BC74-6C839A4DF655}"/>
    <cellStyle name="Total 2 2 3 2" xfId="20852" xr:uid="{00000000-0005-0000-0000-000004530000}"/>
    <cellStyle name="Total 2 2 3 2 10" xfId="22020" xr:uid="{EC16CADC-68DC-4FD5-B70B-B221AD72626F}"/>
    <cellStyle name="Total 2 2 3 2 2" xfId="21017" xr:uid="{00000000-0005-0000-0000-000005530000}"/>
    <cellStyle name="Total 2 2 3 2 2 2" xfId="32379" xr:uid="{B18141C5-A17A-46B9-9E25-DFC681FF0979}"/>
    <cellStyle name="Total 2 2 3 2 2 2 2" xfId="28227" xr:uid="{5DA66B3D-EF22-45FD-9C09-5F9200F20DD4}"/>
    <cellStyle name="Total 2 2 3 2 2 2 3" xfId="24084" xr:uid="{1957A1A3-C243-45EF-9DDB-60B99CC6FD8F}"/>
    <cellStyle name="Total 2 2 3 2 2 3" xfId="33109" xr:uid="{63998738-8D57-4996-B036-8834F87C0597}"/>
    <cellStyle name="Total 2 2 3 2 2 3 2" xfId="28956" xr:uid="{51F9A9F0-4D32-4236-BE94-B7D4252C910B}"/>
    <cellStyle name="Total 2 2 3 2 2 3 3" xfId="24812" xr:uid="{9105EE08-8A4F-4FDA-8144-88944884F644}"/>
    <cellStyle name="Total 2 2 3 2 2 4" xfId="33816" xr:uid="{69CB5A50-D4D8-4F29-81EA-E148340CFB5E}"/>
    <cellStyle name="Total 2 2 3 2 2 4 2" xfId="29341" xr:uid="{5EF9EF0A-CA73-45A1-AB42-98B770B43218}"/>
    <cellStyle name="Total 2 2 3 2 2 4 3" xfId="36910" xr:uid="{68372624-19C8-4DD2-B8BA-F6E46C2E5485}"/>
    <cellStyle name="Total 2 2 3 2 2 5" xfId="34423" xr:uid="{986BBF45-5928-4087-AF95-0E18E5D413C8}"/>
    <cellStyle name="Total 2 2 3 2 2 5 2" xfId="36178" xr:uid="{032B676C-C59B-4771-8365-9EF3250146E5}"/>
    <cellStyle name="Total 2 2 3 2 2 5 3" xfId="36619" xr:uid="{5C457ED4-D4A5-4784-A94B-C286282B3BF4}"/>
    <cellStyle name="Total 2 2 3 2 2 6" xfId="34862" xr:uid="{BA4BEB77-9231-4E7D-945D-83331B06260C}"/>
    <cellStyle name="Total 2 2 3 2 2 6 2" xfId="29782" xr:uid="{6A777128-BA7F-4DCC-86DF-119D730A46DE}"/>
    <cellStyle name="Total 2 2 3 2 2 6 3" xfId="25637" xr:uid="{F33E2916-4B2E-42B7-98ED-666F99549104}"/>
    <cellStyle name="Total 2 2 3 2 2 7" xfId="30418" xr:uid="{6669DAD2-6956-49B1-9352-56405F54DECD}"/>
    <cellStyle name="Total 2 2 3 2 2 8" xfId="26270" xr:uid="{07F63252-E15B-46D1-A34B-74BBFEADBA47}"/>
    <cellStyle name="Total 2 2 3 2 2 9" xfId="22130" xr:uid="{C01E9527-31F6-4F42-8218-D44B021A71C8}"/>
    <cellStyle name="Total 2 2 3 2 3" xfId="32241" xr:uid="{DEEDFED3-A44C-4675-B438-45C69B3FE553}"/>
    <cellStyle name="Total 2 2 3 2 3 2" xfId="28089" xr:uid="{784D6867-FF41-44B9-81D1-CE667A431737}"/>
    <cellStyle name="Total 2 2 3 2 3 3" xfId="23946" xr:uid="{6FBE81BA-9289-45ED-9DBE-0022A5417064}"/>
    <cellStyle name="Total 2 2 3 2 4" xfId="32975" xr:uid="{7C408B10-1F39-40EA-832B-9AE0F8F82026}"/>
    <cellStyle name="Total 2 2 3 2 4 2" xfId="28822" xr:uid="{B0E93F27-7DA1-4FA2-AAE1-F0DB3A702471}"/>
    <cellStyle name="Total 2 2 3 2 4 3" xfId="24678" xr:uid="{50129D63-6B54-469E-9413-274D3BAAB134}"/>
    <cellStyle name="Total 2 2 3 2 5" xfId="33701" xr:uid="{590CAEE9-99FC-4AAC-A03D-77DC4F5BE9E8}"/>
    <cellStyle name="Total 2 2 3 2 5 2" xfId="36120" xr:uid="{0643027E-EFE9-4FF1-8EDE-3CF5B9B1D1AC}"/>
    <cellStyle name="Total 2 2 3 2 5 3" xfId="36677" xr:uid="{B22C2BD6-26CF-4DCD-9A8F-600667046E74}"/>
    <cellStyle name="Total 2 2 3 2 6" xfId="33616" xr:uid="{78ECA9BE-49A9-4B02-B0C3-ED8E772DF058}"/>
    <cellStyle name="Total 2 2 3 2 6 2" xfId="36014" xr:uid="{4B6F9B27-848F-4F87-A879-8A77ED7AD231}"/>
    <cellStyle name="Total 2 2 3 2 6 3" xfId="37284" xr:uid="{9E56740D-708D-4A21-80B3-DC6AB3FBD14E}"/>
    <cellStyle name="Total 2 2 3 2 7" xfId="34299" xr:uid="{D0185996-033C-4A30-967F-FF7EBC6420C8}"/>
    <cellStyle name="Total 2 2 3 2 7 2" xfId="35381" xr:uid="{12BB6CAE-5D13-4177-A283-12F3F103EB18}"/>
    <cellStyle name="Total 2 2 3 2 7 3" xfId="25240" xr:uid="{9C670379-F1C6-4C10-AC0E-C009F1766A01}"/>
    <cellStyle name="Total 2 2 3 2 8" xfId="30268" xr:uid="{BF694C04-A21F-4FC9-AB75-E0F71C52F480}"/>
    <cellStyle name="Total 2 2 3 2 9" xfId="26122" xr:uid="{E7F306A9-524A-4F98-8E65-354A2592EA14}"/>
    <cellStyle name="Total 2 2 3 3" xfId="20853" xr:uid="{00000000-0005-0000-0000-000006530000}"/>
    <cellStyle name="Total 2 2 3 3 10" xfId="22021" xr:uid="{77D2A755-F973-4728-804F-7B89DE301002}"/>
    <cellStyle name="Total 2 2 3 3 2" xfId="21016" xr:uid="{00000000-0005-0000-0000-000007530000}"/>
    <cellStyle name="Total 2 2 3 3 2 2" xfId="32378" xr:uid="{B8702518-BBA2-4BCA-AA71-FCD3801F92C4}"/>
    <cellStyle name="Total 2 2 3 3 2 2 2" xfId="28226" xr:uid="{A82238CE-B1A0-45C4-B0BD-836AD5D4D935}"/>
    <cellStyle name="Total 2 2 3 3 2 2 3" xfId="24083" xr:uid="{143BE563-6D86-4380-9512-927A33CD886C}"/>
    <cellStyle name="Total 2 2 3 3 2 3" xfId="33108" xr:uid="{2FA4326C-A04D-42A0-8162-BF6BD83648F2}"/>
    <cellStyle name="Total 2 2 3 3 2 3 2" xfId="28955" xr:uid="{AB27E7A7-1064-4C19-9CFE-CA2A6A693CBC}"/>
    <cellStyle name="Total 2 2 3 3 2 3 3" xfId="24811" xr:uid="{24CE4EA1-7E78-416C-B00B-BD52EFFA28CD}"/>
    <cellStyle name="Total 2 2 3 3 2 4" xfId="33815" xr:uid="{B8BE87BF-1D90-4ADB-B454-B938305C88BD}"/>
    <cellStyle name="Total 2 2 3 3 2 4 2" xfId="35307" xr:uid="{0EE33886-7578-4F3C-A59E-646A9A55EF89}"/>
    <cellStyle name="Total 2 2 3 3 2 4 3" xfId="37008" xr:uid="{D8B258CF-B603-4571-B764-1C3365A03ADB}"/>
    <cellStyle name="Total 2 2 3 3 2 5" xfId="34422" xr:uid="{DA6D7198-2004-4D80-82A8-FFE1D3043696}"/>
    <cellStyle name="Total 2 2 3 3 2 5 2" xfId="36269" xr:uid="{A62C124C-C647-4AA7-9CE7-A46180BAD9BD}"/>
    <cellStyle name="Total 2 2 3 3 2 5 3" xfId="36774" xr:uid="{2679A554-D14C-4DAC-8423-4D654E6DB582}"/>
    <cellStyle name="Total 2 2 3 3 2 6" xfId="34861" xr:uid="{C96261DD-4C44-4586-A623-A388CFE6B215}"/>
    <cellStyle name="Total 2 2 3 3 2 6 2" xfId="29781" xr:uid="{07B0CEDA-14C6-445A-9B84-AA01DD21BA8C}"/>
    <cellStyle name="Total 2 2 3 3 2 6 3" xfId="25636" xr:uid="{3249CD27-8002-44DB-ADA1-9CE8538FAEF7}"/>
    <cellStyle name="Total 2 2 3 3 2 7" xfId="30417" xr:uid="{8ED1D2CA-E2F7-4D20-8EA0-1A0781130A49}"/>
    <cellStyle name="Total 2 2 3 3 2 8" xfId="26269" xr:uid="{A1C0DD4D-4120-458C-BADF-3E0F39BA8B2A}"/>
    <cellStyle name="Total 2 2 3 3 2 9" xfId="22129" xr:uid="{51039709-C6A5-4039-BB64-94C1B9EB5F9D}"/>
    <cellStyle name="Total 2 2 3 3 3" xfId="32242" xr:uid="{A41B731D-A9CC-4547-8A57-95B0C6058B3C}"/>
    <cellStyle name="Total 2 2 3 3 3 2" xfId="28090" xr:uid="{A28E0A12-E97E-4075-A696-52722B77C1E3}"/>
    <cellStyle name="Total 2 2 3 3 3 3" xfId="23947" xr:uid="{9BC223AD-6418-46F4-989B-61055D190267}"/>
    <cellStyle name="Total 2 2 3 3 4" xfId="32976" xr:uid="{9D0BC0AB-CC93-4189-BBB4-9F17BE0141C0}"/>
    <cellStyle name="Total 2 2 3 3 4 2" xfId="28823" xr:uid="{86284851-8F3E-4D34-8A75-0B6DC37FBB38}"/>
    <cellStyle name="Total 2 2 3 3 4 3" xfId="24679" xr:uid="{8FDF5037-0218-4797-ADC4-C04F5C44E787}"/>
    <cellStyle name="Total 2 2 3 3 5" xfId="33702" xr:uid="{F9D44F92-AF9D-4D34-8BB6-96C1DCFBB1DD}"/>
    <cellStyle name="Total 2 2 3 3 5 2" xfId="36022" xr:uid="{6B758B62-FADB-4636-B104-19CBF62463F1}"/>
    <cellStyle name="Total 2 2 3 3 5 3" xfId="37292" xr:uid="{0B61D3CF-77BF-44EF-9D79-01B321548FF5}"/>
    <cellStyle name="Total 2 2 3 3 6" xfId="33617" xr:uid="{6BA12621-5B6F-475D-A2D5-2F29F5B231D2}"/>
    <cellStyle name="Total 2 2 3 3 6 2" xfId="35908" xr:uid="{91A0EA4D-F360-46F3-9448-1D1BADC00FE2}"/>
    <cellStyle name="Total 2 2 3 3 6 3" xfId="37192" xr:uid="{170A3C51-460E-49FB-A8E9-735C68401AE5}"/>
    <cellStyle name="Total 2 2 3 3 7" xfId="34300" xr:uid="{E73BD6E6-4215-4E54-9468-84E72E22C783}"/>
    <cellStyle name="Total 2 2 3 3 7 2" xfId="35461" xr:uid="{D6026991-71C4-48C4-8B45-D7C1884F8D23}"/>
    <cellStyle name="Total 2 2 3 3 7 3" xfId="36848" xr:uid="{47E2DF39-8EA5-4141-AF01-0328642E5626}"/>
    <cellStyle name="Total 2 2 3 3 8" xfId="30269" xr:uid="{2C893C52-BDDB-4806-A2AB-22C721426177}"/>
    <cellStyle name="Total 2 2 3 3 9" xfId="26123" xr:uid="{A7AFC5D4-C740-454B-BF02-1142F886539B}"/>
    <cellStyle name="Total 2 2 3 4" xfId="20854" xr:uid="{00000000-0005-0000-0000-000008530000}"/>
    <cellStyle name="Total 2 2 3 4 10" xfId="22022" xr:uid="{0A6AD721-11C4-4C0D-B894-8B6E4F9B5BC6}"/>
    <cellStyle name="Total 2 2 3 4 2" xfId="21015" xr:uid="{00000000-0005-0000-0000-000009530000}"/>
    <cellStyle name="Total 2 2 3 4 2 2" xfId="32377" xr:uid="{FBCBF02E-3763-448A-B755-9C542BBC3D46}"/>
    <cellStyle name="Total 2 2 3 4 2 2 2" xfId="28225" xr:uid="{0AED0183-9CBA-483D-B517-1A87B9BA6C0B}"/>
    <cellStyle name="Total 2 2 3 4 2 2 3" xfId="24082" xr:uid="{ACFEECC2-BF5E-47CE-B19E-09DCF84846A2}"/>
    <cellStyle name="Total 2 2 3 4 2 3" xfId="33107" xr:uid="{5E0922FF-1749-4338-84F5-99A0D99DE0C6}"/>
    <cellStyle name="Total 2 2 3 4 2 3 2" xfId="28954" xr:uid="{6159887E-E790-4FDC-A684-7EB89FC4A1C8}"/>
    <cellStyle name="Total 2 2 3 4 2 3 3" xfId="24810" xr:uid="{08442004-B94D-470C-BB49-9B9C0EB840CA}"/>
    <cellStyle name="Total 2 2 3 4 2 4" xfId="33814" xr:uid="{BF9373E7-5374-47BB-AE35-72DAD4E71603}"/>
    <cellStyle name="Total 2 2 3 4 2 4 2" xfId="35826" xr:uid="{D4FAD57C-77DF-4EF6-AD56-3BE6CB4DAF19}"/>
    <cellStyle name="Total 2 2 3 4 2 4 3" xfId="37111" xr:uid="{95A3093C-7421-4833-B064-B274A272F542}"/>
    <cellStyle name="Total 2 2 3 4 2 5" xfId="34421" xr:uid="{1E7AB0AD-C473-4C35-9C67-312E888DAA59}"/>
    <cellStyle name="Total 2 2 3 4 2 5 2" xfId="35535" xr:uid="{32471FF2-1761-4D60-85FC-84B0A78C9E5D}"/>
    <cellStyle name="Total 2 2 3 4 2 5 3" xfId="36535" xr:uid="{36B9BAC4-4812-4BBC-BA9B-FF3CF2C89FE1}"/>
    <cellStyle name="Total 2 2 3 4 2 6" xfId="34860" xr:uid="{DD3C0C53-5EAF-48AA-A49B-6F67B679C532}"/>
    <cellStyle name="Total 2 2 3 4 2 6 2" xfId="29780" xr:uid="{E615BFD6-B404-48B1-A465-80E87225AFD9}"/>
    <cellStyle name="Total 2 2 3 4 2 6 3" xfId="25635" xr:uid="{6BD53B38-8B09-4312-8BC6-E8AF73BDC89C}"/>
    <cellStyle name="Total 2 2 3 4 2 7" xfId="30416" xr:uid="{812D1C7B-492F-411E-B82D-2A71866E8AA6}"/>
    <cellStyle name="Total 2 2 3 4 2 8" xfId="26268" xr:uid="{A3E18980-2183-46F9-A8FE-C7B414967B44}"/>
    <cellStyle name="Total 2 2 3 4 2 9" xfId="22128" xr:uid="{3473CFAC-1B98-461E-9589-CBF612083E92}"/>
    <cellStyle name="Total 2 2 3 4 3" xfId="32243" xr:uid="{387EC8F7-EB3D-474F-A12C-654D1C55790F}"/>
    <cellStyle name="Total 2 2 3 4 3 2" xfId="28091" xr:uid="{598A11BB-4078-46D0-9E00-495822CDEF6D}"/>
    <cellStyle name="Total 2 2 3 4 3 3" xfId="23948" xr:uid="{8E0A8100-E922-42D5-B803-F437895B5579}"/>
    <cellStyle name="Total 2 2 3 4 4" xfId="32977" xr:uid="{6EB806B5-11F8-4182-8F20-85312913CFE1}"/>
    <cellStyle name="Total 2 2 3 4 4 2" xfId="28824" xr:uid="{6C0080FD-A526-44B9-BF23-61EA79CD3258}"/>
    <cellStyle name="Total 2 2 3 4 4 3" xfId="24680" xr:uid="{200B36CC-197F-4A1D-B76C-012C77C96BC4}"/>
    <cellStyle name="Total 2 2 3 4 5" xfId="33703" xr:uid="{C8999727-9C6A-4545-A709-5F2F37BB1FCB}"/>
    <cellStyle name="Total 2 2 3 4 5 2" xfId="35916" xr:uid="{6FA1F171-BC9D-4C61-9C93-AB51466955AC}"/>
    <cellStyle name="Total 2 2 3 4 5 3" xfId="37200" xr:uid="{81263FCB-7085-4BEB-98B1-3AD8C8CEE7AE}"/>
    <cellStyle name="Total 2 2 3 4 6" xfId="33618" xr:uid="{6C2954E8-9C7F-49A3-B4A7-B83C670DAB66}"/>
    <cellStyle name="Total 2 2 3 4 6 2" xfId="35809" xr:uid="{BC93AB91-824E-4274-9B01-2C6F68AB6037}"/>
    <cellStyle name="Total 2 2 3 4 6 3" xfId="37094" xr:uid="{C9CDEBD9-4F36-417B-A2A0-ACA3CE8BE94C}"/>
    <cellStyle name="Total 2 2 3 4 7" xfId="34301" xr:uid="{4C9DD674-98B2-4548-8D0C-688B46F7FA82}"/>
    <cellStyle name="Total 2 2 3 4 7 2" xfId="35680" xr:uid="{DFAB0167-7CE5-4124-9B77-05BB83535182}"/>
    <cellStyle name="Total 2 2 3 4 7 3" xfId="36465" xr:uid="{F3F6DF47-7333-44E8-BF7A-74BC5A7ACA6D}"/>
    <cellStyle name="Total 2 2 3 4 8" xfId="30270" xr:uid="{B524ECD1-C95C-478B-8F77-BCC0659F3B5C}"/>
    <cellStyle name="Total 2 2 3 4 9" xfId="26124" xr:uid="{CED378C6-E23E-4BB6-8DBA-EA5D2C0A9CBE}"/>
    <cellStyle name="Total 2 2 3 5" xfId="21018" xr:uid="{00000000-0005-0000-0000-00000A530000}"/>
    <cellStyle name="Total 2 2 3 5 2" xfId="32380" xr:uid="{31921FF9-DED1-4445-BBB9-11D494884044}"/>
    <cellStyle name="Total 2 2 3 5 2 2" xfId="28228" xr:uid="{6BC2143F-59FC-4878-8B92-9F72F6A44E35}"/>
    <cellStyle name="Total 2 2 3 5 2 3" xfId="24085" xr:uid="{4ED93E8B-F719-4B57-99CB-9CEE607A0F0A}"/>
    <cellStyle name="Total 2 2 3 5 3" xfId="33110" xr:uid="{3041DCD3-855E-49B3-AD1B-0E3631575518}"/>
    <cellStyle name="Total 2 2 3 5 3 2" xfId="28957" xr:uid="{3F9A6196-EE3D-4486-B3EB-DCC9DAAFF759}"/>
    <cellStyle name="Total 2 2 3 5 3 3" xfId="24813" xr:uid="{E98DA4B2-7134-47BD-9C92-728F3DFD408D}"/>
    <cellStyle name="Total 2 2 3 5 4" xfId="33817" xr:uid="{70C9D3BE-0205-45DA-882C-5B5105DD256B}"/>
    <cellStyle name="Total 2 2 3 5 4 2" xfId="29342" xr:uid="{2E273286-02C7-4961-900B-E2BA70ABA4B9}"/>
    <cellStyle name="Total 2 2 3 5 4 3" xfId="36391" xr:uid="{6BD3E295-9B67-472F-AA34-EEBC19D47148}"/>
    <cellStyle name="Total 2 2 3 5 5" xfId="34424" xr:uid="{FF60C4A9-7737-4EDF-935A-7F0CAF3BF38A}"/>
    <cellStyle name="Total 2 2 3 5 5 2" xfId="36080" xr:uid="{C68AD358-0EBE-434F-9613-033AD71974D2}"/>
    <cellStyle name="Total 2 2 3 5 5 3" xfId="37350" xr:uid="{31E0E059-F603-4AA6-A865-55223401F8EF}"/>
    <cellStyle name="Total 2 2 3 5 6" xfId="34863" xr:uid="{5FA944C0-3A71-4A3D-93A2-AC9F3B1F6307}"/>
    <cellStyle name="Total 2 2 3 5 6 2" xfId="29783" xr:uid="{7F3DEB69-2B3E-44BA-82AE-5E262369850C}"/>
    <cellStyle name="Total 2 2 3 5 6 3" xfId="25638" xr:uid="{2FEEFC35-9F43-4B64-94F8-31FF82E55F97}"/>
    <cellStyle name="Total 2 2 3 5 7" xfId="30419" xr:uid="{615EB612-BEC2-49BB-A951-13B0558BF211}"/>
    <cellStyle name="Total 2 2 3 5 8" xfId="26271" xr:uid="{234352D2-95E3-4548-AFDF-04B079262289}"/>
    <cellStyle name="Total 2 2 3 5 9" xfId="22131" xr:uid="{4BAE569C-4E54-479C-97E5-17E9A6DD4711}"/>
    <cellStyle name="Total 2 2 3 6" xfId="32240" xr:uid="{BAC8C08F-341F-4DFD-8EB7-28AA8886C593}"/>
    <cellStyle name="Total 2 2 3 6 2" xfId="28088" xr:uid="{30B03D5D-91D6-4E15-ADB2-838FAF84520B}"/>
    <cellStyle name="Total 2 2 3 6 3" xfId="23945" xr:uid="{6918F699-DF41-4C8D-A315-00151DA0C9B1}"/>
    <cellStyle name="Total 2 2 3 7" xfId="32974" xr:uid="{F01987D3-11B8-4F5F-AB18-C78CB9D2BF3D}"/>
    <cellStyle name="Total 2 2 3 7 2" xfId="28821" xr:uid="{1827490B-AF79-4151-81DD-068063AB4E83}"/>
    <cellStyle name="Total 2 2 3 7 3" xfId="24677" xr:uid="{012AC0A3-9D03-471A-98CD-20D381523039}"/>
    <cellStyle name="Total 2 2 3 8" xfId="33700" xr:uid="{90BF90C3-2C45-4D0E-8079-7916143BC42E}"/>
    <cellStyle name="Total 2 2 3 8 2" xfId="36211" xr:uid="{ACAA0AE9-E57A-49FF-B7B1-80D569D6F8FF}"/>
    <cellStyle name="Total 2 2 3 8 3" xfId="36716" xr:uid="{36AD3341-35CA-4983-A65D-3D9164489E56}"/>
    <cellStyle name="Total 2 2 3 9" xfId="33615" xr:uid="{2ACFA0AA-A8D9-4875-9460-B2F97BC08263}"/>
    <cellStyle name="Total 2 2 3 9 2" xfId="36112" xr:uid="{6A68D2AB-2C47-4805-B381-83C4ED2D6752}"/>
    <cellStyle name="Total 2 2 3 9 3" xfId="36685" xr:uid="{3810EA57-B7EE-497B-8C92-FF1D432B088A}"/>
    <cellStyle name="Total 2 2 4" xfId="20855" xr:uid="{00000000-0005-0000-0000-00000B530000}"/>
    <cellStyle name="Total 2 2 4 10" xfId="34302" xr:uid="{87B43EFC-E4CA-4CDE-84DC-06AEBC883BB3}"/>
    <cellStyle name="Total 2 2 4 10 2" xfId="35545" xr:uid="{8F913D8B-5F1A-45AC-AB52-04B809E0C831}"/>
    <cellStyle name="Total 2 2 4 10 3" xfId="36545" xr:uid="{D2F339F7-E836-4E23-9627-873C7519DF9D}"/>
    <cellStyle name="Total 2 2 4 11" xfId="30271" xr:uid="{905A159D-85A4-4F8E-B7CD-F62C4F7654FB}"/>
    <cellStyle name="Total 2 2 4 12" xfId="26125" xr:uid="{4281020B-2054-4AB5-B9B4-D3ECB9A82D90}"/>
    <cellStyle name="Total 2 2 4 13" xfId="22023" xr:uid="{020172B8-38A2-4212-AD52-E6FCA3B4BC03}"/>
    <cellStyle name="Total 2 2 4 2" xfId="20856" xr:uid="{00000000-0005-0000-0000-00000C530000}"/>
    <cellStyle name="Total 2 2 4 2 10" xfId="22024" xr:uid="{84A83516-773E-4ADE-ABFA-0477529C9A07}"/>
    <cellStyle name="Total 2 2 4 2 2" xfId="21013" xr:uid="{00000000-0005-0000-0000-00000D530000}"/>
    <cellStyle name="Total 2 2 4 2 2 2" xfId="32375" xr:uid="{1C8FF946-76D5-4BED-9F5C-D62C772C5605}"/>
    <cellStyle name="Total 2 2 4 2 2 2 2" xfId="28223" xr:uid="{9ABC41E7-CDC2-44A5-B207-713D26A61951}"/>
    <cellStyle name="Total 2 2 4 2 2 2 3" xfId="24080" xr:uid="{6056FE4D-1B4A-4A19-816A-96C3E0A5B205}"/>
    <cellStyle name="Total 2 2 4 2 2 3" xfId="33105" xr:uid="{4DB9C388-6534-406D-8078-3FBDA77BADC2}"/>
    <cellStyle name="Total 2 2 4 2 2 3 2" xfId="28952" xr:uid="{73ACB53B-247E-419E-BECE-36DF645E350D}"/>
    <cellStyle name="Total 2 2 4 2 2 3 3" xfId="24808" xr:uid="{BE652A45-0B5F-43C7-8BBC-375655E052CA}"/>
    <cellStyle name="Total 2 2 4 2 2 4" xfId="33812" xr:uid="{8476CD62-F85B-4761-A908-6DAE42FBB089}"/>
    <cellStyle name="Total 2 2 4 2 2 4 2" xfId="36031" xr:uid="{1A9359A4-227D-46A9-8507-86EA269D8A9F}"/>
    <cellStyle name="Total 2 2 4 2 2 4 3" xfId="37301" xr:uid="{D243FE77-E374-4BB3-A4D8-4882CA2299E6}"/>
    <cellStyle name="Total 2 2 4 2 2 5" xfId="34419" xr:uid="{0DC5D9BA-D9D6-4E8C-8BF3-3F9C1ABD415F}"/>
    <cellStyle name="Total 2 2 4 2 2 5 2" xfId="35451" xr:uid="{CE4D3053-2731-424D-A5CF-BF12F2C2FB90}"/>
    <cellStyle name="Total 2 2 4 2 2 5 3" xfId="36858" xr:uid="{F570761B-96F3-4B83-8B9F-8F5C6412D812}"/>
    <cellStyle name="Total 2 2 4 2 2 6" xfId="34858" xr:uid="{0944014F-FB8D-4A46-BFBA-BEEFFADC4BB7}"/>
    <cellStyle name="Total 2 2 4 2 2 6 2" xfId="29778" xr:uid="{10338FD7-E610-4C4D-9872-84A32026BAC0}"/>
    <cellStyle name="Total 2 2 4 2 2 6 3" xfId="25633" xr:uid="{34D1B938-4B0D-4C83-81EF-4A10DDB69E28}"/>
    <cellStyle name="Total 2 2 4 2 2 7" xfId="30414" xr:uid="{96F1EDC7-2C4A-4439-BF60-D5B16DABAA21}"/>
    <cellStyle name="Total 2 2 4 2 2 8" xfId="26266" xr:uid="{3A20C2E2-2ED9-4081-8CF8-F6D5D1B28F1A}"/>
    <cellStyle name="Total 2 2 4 2 2 9" xfId="22126" xr:uid="{9AE1C5E3-78B9-402C-948C-73FF77FE8582}"/>
    <cellStyle name="Total 2 2 4 2 3" xfId="32245" xr:uid="{52F540E0-CA44-48B5-8D2D-8C388B8CE5A6}"/>
    <cellStyle name="Total 2 2 4 2 3 2" xfId="28093" xr:uid="{052D7ED8-B9D3-4D2C-A9AF-1241E44A491D}"/>
    <cellStyle name="Total 2 2 4 2 3 3" xfId="23950" xr:uid="{882BFB22-7A1F-40E0-9517-719CD2544201}"/>
    <cellStyle name="Total 2 2 4 2 4" xfId="32979" xr:uid="{06E60894-68C8-4AF2-B42E-B29F4BB6A6BF}"/>
    <cellStyle name="Total 2 2 4 2 4 2" xfId="28826" xr:uid="{21F9F79C-26BF-4FAA-8C58-A5BB56F36720}"/>
    <cellStyle name="Total 2 2 4 2 4 3" xfId="24682" xr:uid="{D499DA0D-F5BF-456E-BA51-62FF2FEF77D7}"/>
    <cellStyle name="Total 2 2 4 2 5" xfId="33705" xr:uid="{09BD1F33-1DF1-4421-9AFA-E409EC55FFF1}"/>
    <cellStyle name="Total 2 2 4 2 5 2" xfId="35298" xr:uid="{7655CDEC-5141-4C3B-AE84-D9DC6C399E5D}"/>
    <cellStyle name="Total 2 2 4 2 5 3" xfId="36999" xr:uid="{84C105D1-644B-4E27-B215-0109A14B65D2}"/>
    <cellStyle name="Total 2 2 4 2 6" xfId="33620" xr:uid="{3AD8CA13-2B98-48BF-8C78-F13AA1825290}"/>
    <cellStyle name="Total 2 2 4 2 6 2" xfId="29321" xr:uid="{C392C542-9BF3-415E-90BA-E807FD5A15EE}"/>
    <cellStyle name="Total 2 2 4 2 6 3" xfId="36893" xr:uid="{68EEC11E-2EFC-4B70-AE4A-70F604B8BBB0}"/>
    <cellStyle name="Total 2 2 4 2 7" xfId="34303" xr:uid="{C33F124D-1DB4-45AE-A5D5-140B683024FA}"/>
    <cellStyle name="Total 2 2 4 2 7 2" xfId="36259" xr:uid="{020D289E-7813-4138-AEC7-703C10F3AC8A}"/>
    <cellStyle name="Total 2 2 4 2 7 3" xfId="36764" xr:uid="{D03E42EC-C905-461F-A14B-94C9F71E6535}"/>
    <cellStyle name="Total 2 2 4 2 8" xfId="30272" xr:uid="{104C97B5-ABDA-48E1-AC98-4C164836988D}"/>
    <cellStyle name="Total 2 2 4 2 9" xfId="26126" xr:uid="{69B5092F-1741-4EF1-BCDB-824611CB0272}"/>
    <cellStyle name="Total 2 2 4 3" xfId="20857" xr:uid="{00000000-0005-0000-0000-00000E530000}"/>
    <cellStyle name="Total 2 2 4 3 10" xfId="22025" xr:uid="{E757FE32-158C-40B0-82F7-3945E1FEE1E0}"/>
    <cellStyle name="Total 2 2 4 3 2" xfId="21012" xr:uid="{00000000-0005-0000-0000-00000F530000}"/>
    <cellStyle name="Total 2 2 4 3 2 2" xfId="32374" xr:uid="{0CDC791B-C8A0-4411-A872-F874A4D93B86}"/>
    <cellStyle name="Total 2 2 4 3 2 2 2" xfId="28222" xr:uid="{70F6517B-E008-4BFF-A9EE-20DECC884838}"/>
    <cellStyle name="Total 2 2 4 3 2 2 3" xfId="24079" xr:uid="{375299E2-E763-49D0-B5C0-B425A2D8CC73}"/>
    <cellStyle name="Total 2 2 4 3 2 3" xfId="33104" xr:uid="{9FAADDE9-217A-4018-9E4A-CA9CD90A2D55}"/>
    <cellStyle name="Total 2 2 4 3 2 3 2" xfId="28951" xr:uid="{B65B5732-FB86-4586-AC06-7F241F2FD4DD}"/>
    <cellStyle name="Total 2 2 4 3 2 3 3" xfId="24807" xr:uid="{D91BFD1C-4C42-46C1-96AE-70A627C1336B}"/>
    <cellStyle name="Total 2 2 4 3 2 4" xfId="33811" xr:uid="{6F5AE06B-8078-48D7-AB83-5442D5BCACDB}"/>
    <cellStyle name="Total 2 2 4 3 2 4 2" xfId="36129" xr:uid="{7D799C6E-DB3A-4A8F-94D8-CA95DBA589D9}"/>
    <cellStyle name="Total 2 2 4 3 2 4 3" xfId="36668" xr:uid="{6982D868-14A6-4017-93D0-FB75FABA31C1}"/>
    <cellStyle name="Total 2 2 4 3 2 5" xfId="34418" xr:uid="{37D506BB-F3F4-4521-9463-935D96113FE5}"/>
    <cellStyle name="Total 2 2 4 3 2 5 2" xfId="35371" xr:uid="{87DDE9F2-3440-46E5-9B5F-42FC45829F67}"/>
    <cellStyle name="Total 2 2 4 3 2 5 3" xfId="25250" xr:uid="{BA5CDEB8-7FAE-422C-9E67-DC816ACC0272}"/>
    <cellStyle name="Total 2 2 4 3 2 6" xfId="34857" xr:uid="{65A4EF17-5BFD-46F6-9B8B-FDC175945662}"/>
    <cellStyle name="Total 2 2 4 3 2 6 2" xfId="29777" xr:uid="{C875094B-4878-42A2-B30D-0921DF6F3995}"/>
    <cellStyle name="Total 2 2 4 3 2 6 3" xfId="25632" xr:uid="{6912E9E1-A7D3-420D-8F9D-838EAE1AAA7B}"/>
    <cellStyle name="Total 2 2 4 3 2 7" xfId="30413" xr:uid="{900A7428-09B5-4405-ABB6-C85A6B75F65B}"/>
    <cellStyle name="Total 2 2 4 3 2 8" xfId="26265" xr:uid="{74DBD0FC-1C28-4822-9E4D-EDDB36DF62B7}"/>
    <cellStyle name="Total 2 2 4 3 2 9" xfId="22125" xr:uid="{B73FDC3B-391D-4F78-B9AC-56E71D56BC54}"/>
    <cellStyle name="Total 2 2 4 3 3" xfId="32246" xr:uid="{AA48C2EF-3136-40B1-9110-F2FBBBAA1880}"/>
    <cellStyle name="Total 2 2 4 3 3 2" xfId="28094" xr:uid="{8729CE82-2A84-42AE-B9C9-0982DBC467A7}"/>
    <cellStyle name="Total 2 2 4 3 3 3" xfId="23951" xr:uid="{7B1FC9D5-4596-48CA-BABC-D4E6979E53F2}"/>
    <cellStyle name="Total 2 2 4 3 4" xfId="32980" xr:uid="{7F88911D-2AAA-4B32-AE55-767907A5D820}"/>
    <cellStyle name="Total 2 2 4 3 4 2" xfId="28827" xr:uid="{B36E4D28-0C58-4067-A3FC-C2DC0ECFBE01}"/>
    <cellStyle name="Total 2 2 4 3 4 3" xfId="24683" xr:uid="{E88F501F-1DEA-4E7D-BCB8-EC2704514FD8}"/>
    <cellStyle name="Total 2 2 4 3 5" xfId="33706" xr:uid="{90816642-A3CF-4A19-864E-0B32F5E4A0A1}"/>
    <cellStyle name="Total 2 2 4 3 5 2" xfId="29330" xr:uid="{4B82C582-8BC0-4B0A-ABAE-2A8B27BD0A6C}"/>
    <cellStyle name="Total 2 2 4 3 5 3" xfId="36901" xr:uid="{D997DFBD-B214-41D5-B06A-D15F91E58037}"/>
    <cellStyle name="Total 2 2 4 3 6" xfId="33621" xr:uid="{441E802D-5DFC-4512-8347-B8B771F0CC9F}"/>
    <cellStyle name="Total 2 2 4 3 6 2" xfId="29322" xr:uid="{1CEFFFA1-D8DD-4D16-AA28-FFBDFF4961A2}"/>
    <cellStyle name="Total 2 2 4 3 6 3" xfId="36374" xr:uid="{37CF9749-4CBD-4F98-BB40-9D247D78DA48}"/>
    <cellStyle name="Total 2 2 4 3 7" xfId="34304" xr:uid="{4C291ADE-A012-450C-9EDD-C7C389B66A33}"/>
    <cellStyle name="Total 2 2 4 3 7 2" xfId="36168" xr:uid="{29E99973-84F2-4B2A-9B58-C56065669193}"/>
    <cellStyle name="Total 2 2 4 3 7 3" xfId="36629" xr:uid="{D06072CF-A8DD-4A60-AF84-8A90BE2FA121}"/>
    <cellStyle name="Total 2 2 4 3 8" xfId="30273" xr:uid="{3A34874A-A64B-48B5-A9B0-8BFD67D2B252}"/>
    <cellStyle name="Total 2 2 4 3 9" xfId="26127" xr:uid="{7D63D9E2-6FB1-4AB1-891B-CD2DA9125A28}"/>
    <cellStyle name="Total 2 2 4 4" xfId="20858" xr:uid="{00000000-0005-0000-0000-000010530000}"/>
    <cellStyle name="Total 2 2 4 4 10" xfId="22026" xr:uid="{6C3327DE-3F61-4084-9950-1C073937BAC7}"/>
    <cellStyle name="Total 2 2 4 4 2" xfId="21011" xr:uid="{00000000-0005-0000-0000-000011530000}"/>
    <cellStyle name="Total 2 2 4 4 2 2" xfId="32373" xr:uid="{4CB9B809-952F-4005-8CA3-1B8983DA85DF}"/>
    <cellStyle name="Total 2 2 4 4 2 2 2" xfId="28221" xr:uid="{E1C72036-C03B-4E91-9A05-5C3D1551C4DC}"/>
    <cellStyle name="Total 2 2 4 4 2 2 3" xfId="24078" xr:uid="{D48CC393-9C1F-4DF3-BD22-5F28C1516FE3}"/>
    <cellStyle name="Total 2 2 4 4 2 3" xfId="33103" xr:uid="{5D368363-0221-49FD-9EF3-948E5E263AEB}"/>
    <cellStyle name="Total 2 2 4 4 2 3 2" xfId="28950" xr:uid="{2C4FAA16-AB37-40E4-BCDA-7162FD01B7D7}"/>
    <cellStyle name="Total 2 2 4 4 2 3 3" xfId="24806" xr:uid="{00E93648-F776-4FD0-A994-0B286FF7A63F}"/>
    <cellStyle name="Total 2 2 4 4 2 4" xfId="33810" xr:uid="{41F11C85-BC8A-4690-BC98-FBC846A11E2A}"/>
    <cellStyle name="Total 2 2 4 4 2 4 2" xfId="36220" xr:uid="{5E9C97CD-BDBF-4F35-82E2-5C8862438CDD}"/>
    <cellStyle name="Total 2 2 4 4 2 4 3" xfId="36725" xr:uid="{819FCD4F-8B90-487F-9D41-9BE9C2D159BC}"/>
    <cellStyle name="Total 2 2 4 4 2 5" xfId="34417" xr:uid="{90350F52-0789-4736-A36D-3170E36AB346}"/>
    <cellStyle name="Total 2 2 4 4 2 5 2" xfId="35774" xr:uid="{F2C0AD3A-B513-457A-8BFC-F07F0FD0A2F8}"/>
    <cellStyle name="Total 2 2 4 4 2 5 3" xfId="36439" xr:uid="{1F2D83DA-E8AF-43BB-BD23-0413C3390CEA}"/>
    <cellStyle name="Total 2 2 4 4 2 6" xfId="34856" xr:uid="{257F6BD1-6314-40C7-A4F0-DECC790DE41A}"/>
    <cellStyle name="Total 2 2 4 4 2 6 2" xfId="29776" xr:uid="{89C7D0F2-1825-4433-BE58-DD786DBDEE30}"/>
    <cellStyle name="Total 2 2 4 4 2 6 3" xfId="25631" xr:uid="{259FDC08-C9E4-4A58-927E-A3473600C4B9}"/>
    <cellStyle name="Total 2 2 4 4 2 7" xfId="30412" xr:uid="{75B936DF-B45F-41DC-B705-F1CB126059B4}"/>
    <cellStyle name="Total 2 2 4 4 2 8" xfId="26264" xr:uid="{5C1EB9A1-0D2D-4FC7-AAFC-5EBAC9BBE1DC}"/>
    <cellStyle name="Total 2 2 4 4 2 9" xfId="22124" xr:uid="{55B2FF0E-9BC2-4818-A6CC-E85AFC663F10}"/>
    <cellStyle name="Total 2 2 4 4 3" xfId="32247" xr:uid="{55DC5814-3D55-427A-85BC-8D3DD3CBE849}"/>
    <cellStyle name="Total 2 2 4 4 3 2" xfId="28095" xr:uid="{DC3B4B34-2ED7-49B9-8A6B-2FB1A45995CF}"/>
    <cellStyle name="Total 2 2 4 4 3 3" xfId="23952" xr:uid="{602DA315-3D18-499E-9A4F-242D424615DF}"/>
    <cellStyle name="Total 2 2 4 4 4" xfId="32981" xr:uid="{D9DDA013-4A08-4675-8538-8EF45CBF561C}"/>
    <cellStyle name="Total 2 2 4 4 4 2" xfId="28828" xr:uid="{A6766B33-CD7C-4F60-AEF8-C2B4E4B6D955}"/>
    <cellStyle name="Total 2 2 4 4 4 3" xfId="24684" xr:uid="{EF70C34C-85B2-4D6C-93AA-4B1DB180B81F}"/>
    <cellStyle name="Total 2 2 4 4 5" xfId="33707" xr:uid="{A43D0DFF-B0A9-4AA5-883A-35DA9D22AE8D}"/>
    <cellStyle name="Total 2 2 4 4 5 2" xfId="35717" xr:uid="{0FDF9C48-4D6F-4E94-A26C-85AEAC73C633}"/>
    <cellStyle name="Total 2 2 4 4 5 3" xfId="36382" xr:uid="{040EF337-F75B-48B3-8FCC-D0CEDAA32B96}"/>
    <cellStyle name="Total 2 2 4 4 6" xfId="33622" xr:uid="{E56A62A1-6BEE-442F-BDE2-9EBE65C8DE97}"/>
    <cellStyle name="Total 2 2 4 4 6 2" xfId="35710" xr:uid="{33384744-72B3-4C8F-8C06-B18E5C456F86}"/>
    <cellStyle name="Total 2 2 4 4 6 3" xfId="25178" xr:uid="{F1C3E683-9030-4B24-BC62-146F5A3FA9B3}"/>
    <cellStyle name="Total 2 2 4 4 7" xfId="34305" xr:uid="{51CFCDEB-E342-4285-A338-E0BE7CDC7C6F}"/>
    <cellStyle name="Total 2 2 4 4 7 2" xfId="36070" xr:uid="{37F20279-61DF-482D-A894-D1EFC39BB69A}"/>
    <cellStyle name="Total 2 2 4 4 7 3" xfId="37340" xr:uid="{3107AFC7-9602-4F7D-979C-EE8D52C08D0A}"/>
    <cellStyle name="Total 2 2 4 4 8" xfId="30274" xr:uid="{0757FB2A-2250-4EFF-A754-2A028AE7DDA3}"/>
    <cellStyle name="Total 2 2 4 4 9" xfId="26128" xr:uid="{F330AC04-D1FE-4E20-B252-4C1CC003F1BF}"/>
    <cellStyle name="Total 2 2 4 5" xfId="21014" xr:uid="{00000000-0005-0000-0000-000012530000}"/>
    <cellStyle name="Total 2 2 4 5 2" xfId="32376" xr:uid="{FBE16F98-D996-48C2-9A64-E2DA7899AE6D}"/>
    <cellStyle name="Total 2 2 4 5 2 2" xfId="28224" xr:uid="{439463A6-C437-4C47-8FFF-ED1AA87363BC}"/>
    <cellStyle name="Total 2 2 4 5 2 3" xfId="24081" xr:uid="{0EC9A472-082A-45CF-B3F3-0309AA5FE1C4}"/>
    <cellStyle name="Total 2 2 4 5 3" xfId="33106" xr:uid="{315EE624-0520-4F5C-BF80-4D5922471F4C}"/>
    <cellStyle name="Total 2 2 4 5 3 2" xfId="28953" xr:uid="{AA23417E-CF66-4137-9892-03F0408C19DA}"/>
    <cellStyle name="Total 2 2 4 5 3 3" xfId="24809" xr:uid="{80187C1E-C175-4160-BC08-D44B43EBE739}"/>
    <cellStyle name="Total 2 2 4 5 4" xfId="33813" xr:uid="{972A027D-26A3-4557-8B10-0CBFCD8276F7}"/>
    <cellStyle name="Total 2 2 4 5 4 2" xfId="35925" xr:uid="{1ACEFD33-7C9D-4DA1-8683-C81B4000E51C}"/>
    <cellStyle name="Total 2 2 4 5 4 3" xfId="37209" xr:uid="{FBF811BF-1EAD-4DFE-9BC9-685F64574662}"/>
    <cellStyle name="Total 2 2 4 5 5" xfId="34420" xr:uid="{D6142E3C-9BB1-4E1B-99BB-17F47D201C85}"/>
    <cellStyle name="Total 2 2 4 5 5 2" xfId="35690" xr:uid="{5BE3B588-8B25-4977-A169-DADCE9B022AE}"/>
    <cellStyle name="Total 2 2 4 5 5 3" xfId="36455" xr:uid="{529D0A90-FEB6-45DD-A630-DA7B2962AD30}"/>
    <cellStyle name="Total 2 2 4 5 6" xfId="34859" xr:uid="{F813E40C-DC3B-4AE6-B16F-375C839E00AF}"/>
    <cellStyle name="Total 2 2 4 5 6 2" xfId="29779" xr:uid="{211980F9-0535-47C6-A967-51C5A050D55B}"/>
    <cellStyle name="Total 2 2 4 5 6 3" xfId="25634" xr:uid="{DA1ED94D-A51E-4E2D-A44A-9C06C0158F87}"/>
    <cellStyle name="Total 2 2 4 5 7" xfId="30415" xr:uid="{444D3C07-506E-4CD0-A6DB-A0D1374297C6}"/>
    <cellStyle name="Total 2 2 4 5 8" xfId="26267" xr:uid="{AAEA688E-4CD9-4B76-8426-85513F2ADD85}"/>
    <cellStyle name="Total 2 2 4 5 9" xfId="22127" xr:uid="{D44004D9-28B1-4489-AFBB-F4239DB68EFE}"/>
    <cellStyle name="Total 2 2 4 6" xfId="32244" xr:uid="{CB10A124-9249-4BBA-9165-1C2A3A3E6C4F}"/>
    <cellStyle name="Total 2 2 4 6 2" xfId="28092" xr:uid="{185CDEFA-37B2-4C48-982F-ED8EB390C385}"/>
    <cellStyle name="Total 2 2 4 6 3" xfId="23949" xr:uid="{0920EC4A-76FA-4B73-92D8-F0C85187D6EC}"/>
    <cellStyle name="Total 2 2 4 7" xfId="32978" xr:uid="{9DC0C70E-9DE9-4501-8941-35965B096008}"/>
    <cellStyle name="Total 2 2 4 7 2" xfId="28825" xr:uid="{DD4F7B81-E686-4B0F-8D56-839EF2D3514D}"/>
    <cellStyle name="Total 2 2 4 7 3" xfId="24681" xr:uid="{7D6763FE-7895-43E5-8641-82CE49329C3E}"/>
    <cellStyle name="Total 2 2 4 8" xfId="33704" xr:uid="{A9BEB05E-1DA5-4AE7-B454-F1B3042F23DD}"/>
    <cellStyle name="Total 2 2 4 8 2" xfId="35817" xr:uid="{0667A827-643D-48CA-9C73-56AC3E33666E}"/>
    <cellStyle name="Total 2 2 4 8 3" xfId="37102" xr:uid="{0FFAD8EE-14D6-4276-8F34-B232CCC29BA3}"/>
    <cellStyle name="Total 2 2 4 9" xfId="33619" xr:uid="{68693CE3-02BB-4ACA-A0ED-D92220DACC31}"/>
    <cellStyle name="Total 2 2 4 9 2" xfId="35290" xr:uid="{8C939640-A991-43BB-863A-BD7D068C0336}"/>
    <cellStyle name="Total 2 2 4 9 3" xfId="36991" xr:uid="{3718B394-D997-4061-B70D-7FBCC5C9C3C9}"/>
    <cellStyle name="Total 2 2 5" xfId="20859" xr:uid="{00000000-0005-0000-0000-000013530000}"/>
    <cellStyle name="Total 2 2 5 10" xfId="34306" xr:uid="{8FC3AE3F-7FE0-4A2F-9B69-EE03D3EBFF95}"/>
    <cellStyle name="Total 2 2 5 10 2" xfId="35964" xr:uid="{FEF405E2-9E6A-44C5-9C76-96B44FFC1353}"/>
    <cellStyle name="Total 2 2 5 10 3" xfId="37248" xr:uid="{5531FE68-BFC9-488E-8913-221708DE42B1}"/>
    <cellStyle name="Total 2 2 5 11" xfId="30275" xr:uid="{2CD7D464-B740-4E94-A84E-6D68CBAF7336}"/>
    <cellStyle name="Total 2 2 5 12" xfId="26129" xr:uid="{408B36A2-573C-42F1-A6F7-C515B7E5D506}"/>
    <cellStyle name="Total 2 2 5 13" xfId="22027" xr:uid="{42CA7FB0-9BB9-4B36-A1CF-2696C774837B}"/>
    <cellStyle name="Total 2 2 5 2" xfId="20860" xr:uid="{00000000-0005-0000-0000-000014530000}"/>
    <cellStyle name="Total 2 2 5 2 10" xfId="22028" xr:uid="{74C276E2-5AAC-4342-89EB-73FF5B5701FA}"/>
    <cellStyle name="Total 2 2 5 2 2" xfId="21009" xr:uid="{00000000-0005-0000-0000-000015530000}"/>
    <cellStyle name="Total 2 2 5 2 2 2" xfId="32371" xr:uid="{2C9A9199-A7B9-4D83-9EF2-7FC5DC7C840E}"/>
    <cellStyle name="Total 2 2 5 2 2 2 2" xfId="28219" xr:uid="{8C2C5EF7-6879-48BA-8857-A7575F8EA302}"/>
    <cellStyle name="Total 2 2 5 2 2 2 3" xfId="24076" xr:uid="{C4384B13-DF87-42B1-A3E3-F7FCBAF97ACA}"/>
    <cellStyle name="Total 2 2 5 2 2 3" xfId="33101" xr:uid="{56C2E343-1EC5-4F34-B064-C2A7301A9767}"/>
    <cellStyle name="Total 2 2 5 2 2 3 2" xfId="28948" xr:uid="{01084CA3-23A9-4F4D-A62E-DB0E4A58C89C}"/>
    <cellStyle name="Total 2 2 5 2 2 3 3" xfId="24804" xr:uid="{15820AEA-1D95-474C-9BFA-F404A4BD33E9}"/>
    <cellStyle name="Total 2 2 5 2 2 4" xfId="33808" xr:uid="{607622D0-A5C6-454A-A3D9-70BC5CED4FE0}"/>
    <cellStyle name="Total 2 2 5 2 2 4 2" xfId="35641" xr:uid="{BE6BB46F-3F07-4DD6-A45E-14471AEC3F93}"/>
    <cellStyle name="Total 2 2 5 2 2 4 3" xfId="36500" xr:uid="{7AA05C04-C47B-4D63-BCC2-3A43E843BD3A}"/>
    <cellStyle name="Total 2 2 5 2 2 5" xfId="34415" xr:uid="{8EFEDD68-A55B-4E85-862F-DCA6EBA6029A}"/>
    <cellStyle name="Total 2 2 5 2 2 5 2" xfId="35355" xr:uid="{8D89B0C6-9E94-4889-93EB-812EAA7AEAA4}"/>
    <cellStyle name="Total 2 2 5 2 2 5 3" xfId="37056" xr:uid="{411C10E9-E62D-41A3-ABDA-9DDBD9810B9A}"/>
    <cellStyle name="Total 2 2 5 2 2 6" xfId="34854" xr:uid="{F5BA8EE2-7F8B-4F2A-8108-895DFABD25BB}"/>
    <cellStyle name="Total 2 2 5 2 2 6 2" xfId="29774" xr:uid="{0B917271-0A35-4746-89E2-6C1839F53E3E}"/>
    <cellStyle name="Total 2 2 5 2 2 6 3" xfId="25629" xr:uid="{3B1E1922-D32A-43C0-892C-7C0D489DB02A}"/>
    <cellStyle name="Total 2 2 5 2 2 7" xfId="30410" xr:uid="{C53FC8B9-AEFA-4DDF-B593-168870457EE4}"/>
    <cellStyle name="Total 2 2 5 2 2 8" xfId="26262" xr:uid="{FCCAB8DC-7784-43EC-AB4A-93B00C92488D}"/>
    <cellStyle name="Total 2 2 5 2 2 9" xfId="22122" xr:uid="{D9EBCC59-EC8D-4D88-BC1B-BE2B6DF34086}"/>
    <cellStyle name="Total 2 2 5 2 3" xfId="32249" xr:uid="{5ABF9789-5DDE-4D98-98B2-ACCD7EA033FC}"/>
    <cellStyle name="Total 2 2 5 2 3 2" xfId="28097" xr:uid="{53259677-5425-4CEA-AFD9-7203E62E0E45}"/>
    <cellStyle name="Total 2 2 5 2 3 3" xfId="23954" xr:uid="{EA5FC543-224C-4214-A982-D06BACE510FD}"/>
    <cellStyle name="Total 2 2 5 2 4" xfId="32983" xr:uid="{B4605287-EACD-40D3-BFAC-205277D520D8}"/>
    <cellStyle name="Total 2 2 5 2 4 2" xfId="28830" xr:uid="{861F8C48-0F14-4201-B695-BFC6DE391490}"/>
    <cellStyle name="Total 2 2 5 2 4 3" xfId="24686" xr:uid="{8E4F68E2-AF9C-4A6E-A123-F455FA5E613C}"/>
    <cellStyle name="Total 2 2 5 2 5" xfId="33709" xr:uid="{761E1F3B-E895-4A98-823F-41091FE9E73D}"/>
    <cellStyle name="Total 2 2 5 2 5 2" xfId="35508" xr:uid="{32F3C234-E1BC-487B-9A6D-FD3CA1AF1A95}"/>
    <cellStyle name="Total 2 2 5 2 5 3" xfId="36801" xr:uid="{895C7626-6075-4450-BBE0-DCA49BBB7935}"/>
    <cellStyle name="Total 2 2 5 2 6" xfId="33624" xr:uid="{2903F6FE-24FA-49E0-8BA4-E675C23131B4}"/>
    <cellStyle name="Total 2 2 5 2 6 2" xfId="35515" xr:uid="{1A7AC7AA-5EA4-47E5-B3B3-E18FF713B7FD}"/>
    <cellStyle name="Total 2 2 5 2 6 3" xfId="36794" xr:uid="{626055FC-BCFB-4EEF-ADCA-C8D784F73EF2}"/>
    <cellStyle name="Total 2 2 5 2 7" xfId="34307" xr:uid="{44EC1DB4-A710-42EC-B3C9-83A2F122C65E}"/>
    <cellStyle name="Total 2 2 5 2 7 2" xfId="35865" xr:uid="{05F584A2-1242-44F2-8F12-9BEC6898E4B0}"/>
    <cellStyle name="Total 2 2 5 2 7 3" xfId="37150" xr:uid="{B5112B4C-EA18-4685-A4CA-C77B1A45F62A}"/>
    <cellStyle name="Total 2 2 5 2 8" xfId="30276" xr:uid="{3B550361-CD68-4909-A0AF-7F7ADAB46398}"/>
    <cellStyle name="Total 2 2 5 2 9" xfId="26130" xr:uid="{85C53B30-1212-4E40-926F-E0A34B804719}"/>
    <cellStyle name="Total 2 2 5 3" xfId="20861" xr:uid="{00000000-0005-0000-0000-000016530000}"/>
    <cellStyle name="Total 2 2 5 3 10" xfId="22029" xr:uid="{3EE560E4-D4C9-4EB3-8326-79A8E9C8590C}"/>
    <cellStyle name="Total 2 2 5 3 2" xfId="21008" xr:uid="{00000000-0005-0000-0000-000017530000}"/>
    <cellStyle name="Total 2 2 5 3 2 2" xfId="32370" xr:uid="{B540CEC0-239C-4940-BF64-C53627483A4B}"/>
    <cellStyle name="Total 2 2 5 3 2 2 2" xfId="28218" xr:uid="{1FC79899-39D0-4591-8FF0-1A7245F92684}"/>
    <cellStyle name="Total 2 2 5 3 2 2 3" xfId="24075" xr:uid="{757D8C31-D28E-4689-AACC-DEB14B8C6692}"/>
    <cellStyle name="Total 2 2 5 3 2 3" xfId="33100" xr:uid="{2C0BA4A2-E843-471A-BE30-FE6FB102D16D}"/>
    <cellStyle name="Total 2 2 5 3 2 3 2" xfId="28947" xr:uid="{438BE0FB-F925-46D3-98AC-D119705345CF}"/>
    <cellStyle name="Total 2 2 5 3 2 3 3" xfId="24803" xr:uid="{F443CF3F-C9DE-4C9E-A057-53E202CABBB1}"/>
    <cellStyle name="Total 2 2 5 3 2 4" xfId="33807" xr:uid="{DD5CA8AE-96FE-42F5-A406-AE7731310635}"/>
    <cellStyle name="Total 2 2 5 3 2 4 2" xfId="35500" xr:uid="{FFF5FA23-CD48-40B2-8567-9110C14AFB94}"/>
    <cellStyle name="Total 2 2 5 3 2 4 3" xfId="36809" xr:uid="{AE3824FD-F6D0-4784-BBF2-5F68961A0AD9}"/>
    <cellStyle name="Total 2 2 5 3 2 5" xfId="34414" xr:uid="{1052539F-752A-4C76-A98E-D0A233D45D30}"/>
    <cellStyle name="Total 2 2 5 3 2 5 2" xfId="35874" xr:uid="{9EC61990-29D7-4CA0-9726-72AF189E0C9F}"/>
    <cellStyle name="Total 2 2 5 3 2 5 3" xfId="37159" xr:uid="{3284F0A1-3230-405E-818D-D5CE45BB2CEC}"/>
    <cellStyle name="Total 2 2 5 3 2 6" xfId="34853" xr:uid="{4B4081F4-41AE-4AA4-A354-2CDFD779650C}"/>
    <cellStyle name="Total 2 2 5 3 2 6 2" xfId="29773" xr:uid="{F475C310-2980-4C56-9A4E-EEFD14DC6EBC}"/>
    <cellStyle name="Total 2 2 5 3 2 6 3" xfId="25628" xr:uid="{4CEC8BAA-63ED-4176-8A14-6B9957B5529C}"/>
    <cellStyle name="Total 2 2 5 3 2 7" xfId="30409" xr:uid="{4A89A166-6BA6-45B3-971A-C4482427E758}"/>
    <cellStyle name="Total 2 2 5 3 2 8" xfId="26261" xr:uid="{AE264AF5-887D-4CEA-B510-614511E4C0E4}"/>
    <cellStyle name="Total 2 2 5 3 2 9" xfId="22121" xr:uid="{C3C83B0C-0F99-4A9C-AB6C-2EEFF1494BC2}"/>
    <cellStyle name="Total 2 2 5 3 3" xfId="32250" xr:uid="{8714091F-2D53-47C1-B866-52220A302568}"/>
    <cellStyle name="Total 2 2 5 3 3 2" xfId="28098" xr:uid="{90779B72-7E21-4C68-A062-A78764BF53DB}"/>
    <cellStyle name="Total 2 2 5 3 3 3" xfId="23955" xr:uid="{2A8C200E-4DDD-498C-9917-837A2CF9B3E3}"/>
    <cellStyle name="Total 2 2 5 3 4" xfId="32984" xr:uid="{0549BABF-00CA-4959-B793-356470BE320B}"/>
    <cellStyle name="Total 2 2 5 3 4 2" xfId="28831" xr:uid="{F96735B7-8E5F-47FF-86D8-758E76C885A2}"/>
    <cellStyle name="Total 2 2 5 3 4 3" xfId="24687" xr:uid="{F4DB6F09-51B5-4B99-B69A-5D42133782BC}"/>
    <cellStyle name="Total 2 2 5 3 5" xfId="33710" xr:uid="{F329D3B3-2853-488A-94A8-E3B2CE09A7CE}"/>
    <cellStyle name="Total 2 2 5 3 5 2" xfId="35633" xr:uid="{82CBD1D2-3CDB-4B87-B6C0-0657153A918A}"/>
    <cellStyle name="Total 2 2 5 3 5 3" xfId="36508" xr:uid="{4286871B-EE5E-47F0-87CA-5A4921348112}"/>
    <cellStyle name="Total 2 2 5 3 6" xfId="33625" xr:uid="{44C13B4D-9F06-40BB-92BA-B63E4B31BC88}"/>
    <cellStyle name="Total 2 2 5 3 6 2" xfId="35626" xr:uid="{C8718DB7-C514-41DF-85BB-7162D76A01A3}"/>
    <cellStyle name="Total 2 2 5 3 6 3" xfId="36515" xr:uid="{C021BA2A-97B5-4CF8-B7CA-8449B8296ADD}"/>
    <cellStyle name="Total 2 2 5 3 7" xfId="34308" xr:uid="{CE409FED-0A02-473B-BCCE-8714E1187E52}"/>
    <cellStyle name="Total 2 2 5 3 7 2" xfId="35346" xr:uid="{54BC0BF4-8F52-41BA-8472-B392583472A3}"/>
    <cellStyle name="Total 2 2 5 3 7 3" xfId="37047" xr:uid="{02894CA0-4432-4ACB-A96D-E5826C1AFFEC}"/>
    <cellStyle name="Total 2 2 5 3 8" xfId="30277" xr:uid="{35A8A9D5-2A7D-4C2C-837B-7A23A4C3302F}"/>
    <cellStyle name="Total 2 2 5 3 9" xfId="26131" xr:uid="{98ACAD12-1347-481A-81A6-D2B38F760237}"/>
    <cellStyle name="Total 2 2 5 4" xfId="20862" xr:uid="{00000000-0005-0000-0000-000018530000}"/>
    <cellStyle name="Total 2 2 5 4 10" xfId="22030" xr:uid="{41643ED3-366A-45F1-9466-A59B42D5A2C1}"/>
    <cellStyle name="Total 2 2 5 4 2" xfId="21007" xr:uid="{00000000-0005-0000-0000-000019530000}"/>
    <cellStyle name="Total 2 2 5 4 2 2" xfId="32369" xr:uid="{B3B800D9-6A6A-47F5-A43D-0DA57FDA5AC5}"/>
    <cellStyle name="Total 2 2 5 4 2 2 2" xfId="28217" xr:uid="{B486DADA-49B3-4930-80C2-4E20E33BF3D8}"/>
    <cellStyle name="Total 2 2 5 4 2 2 3" xfId="24074" xr:uid="{DEFD3D47-BC18-425F-A4F1-F98BDFF62F18}"/>
    <cellStyle name="Total 2 2 5 4 2 3" xfId="33099" xr:uid="{EE085D37-A95E-40CC-B087-BB528AA01041}"/>
    <cellStyle name="Total 2 2 5 4 2 3 2" xfId="28946" xr:uid="{7B574BC3-3B1E-4402-8742-C0EFFECB5D78}"/>
    <cellStyle name="Total 2 2 5 4 2 3 3" xfId="24802" xr:uid="{AF51B7AC-EBB5-4AB3-AFB5-E18AC8897145}"/>
    <cellStyle name="Total 2 2 5 4 2 4" xfId="33806" xr:uid="{D31D8C59-76CF-4C72-AF45-5ED439AA4043}"/>
    <cellStyle name="Total 2 2 5 4 2 4 2" xfId="35416" xr:uid="{00847379-4660-478C-8450-AF7F5B738074}"/>
    <cellStyle name="Total 2 2 5 4 2 4 3" xfId="25197" xr:uid="{70CE85DA-D60E-4A8C-B8DF-9672D38488DC}"/>
    <cellStyle name="Total 2 2 5 4 2 5" xfId="34413" xr:uid="{4B68B15F-29D6-4592-BED5-3F3CC5F58DC0}"/>
    <cellStyle name="Total 2 2 5 4 2 5 2" xfId="35973" xr:uid="{FFE3A4CC-FA3A-4A8D-96A3-B59EC0701D5D}"/>
    <cellStyle name="Total 2 2 5 4 2 5 3" xfId="37257" xr:uid="{82B3C809-2BC4-41EB-98CC-384D07D351E2}"/>
    <cellStyle name="Total 2 2 5 4 2 6" xfId="34852" xr:uid="{9A8313CE-320E-4368-B71A-CCAC7B22E464}"/>
    <cellStyle name="Total 2 2 5 4 2 6 2" xfId="29772" xr:uid="{085EC7E2-B600-4AA1-AA03-C204E3213106}"/>
    <cellStyle name="Total 2 2 5 4 2 6 3" xfId="25627" xr:uid="{3BD0FCE0-4DC6-4537-AE99-FEC64C947690}"/>
    <cellStyle name="Total 2 2 5 4 2 7" xfId="30408" xr:uid="{F68E7161-FC9F-4824-AB6B-140CBD7560FC}"/>
    <cellStyle name="Total 2 2 5 4 2 8" xfId="26260" xr:uid="{3E6ACC6B-525C-44C1-BEE7-6ABAF1DE269C}"/>
    <cellStyle name="Total 2 2 5 4 2 9" xfId="22120" xr:uid="{1DCD11F3-EC0A-48E4-966C-047F66391455}"/>
    <cellStyle name="Total 2 2 5 4 3" xfId="32251" xr:uid="{770BA207-6D2D-4025-A26C-AE7A272FD2C6}"/>
    <cellStyle name="Total 2 2 5 4 3 2" xfId="28099" xr:uid="{2642B519-8B72-4D92-8C1D-80EFD59D14CC}"/>
    <cellStyle name="Total 2 2 5 4 3 3" xfId="23956" xr:uid="{0CC7A7DA-485F-49B4-9AF3-59ECBD62A1A8}"/>
    <cellStyle name="Total 2 2 5 4 4" xfId="32985" xr:uid="{E2BF8E2D-A50E-48B4-9F23-21CFCBC5E9A4}"/>
    <cellStyle name="Total 2 2 5 4 4 2" xfId="28832" xr:uid="{647914CA-65B1-4E40-BBF7-9A67F255110B}"/>
    <cellStyle name="Total 2 2 5 4 4 3" xfId="24688" xr:uid="{D2FA785A-4F12-4F2F-B342-DC24BF40490C}"/>
    <cellStyle name="Total 2 2 5 4 5" xfId="33711" xr:uid="{AF98DC16-D0FF-48B0-BD67-686CDAC240D2}"/>
    <cellStyle name="Total 2 2 5 4 5 2" xfId="35592" xr:uid="{FCEEBE90-E18F-4261-A603-13FDF8BB9620}"/>
    <cellStyle name="Total 2 2 5 4 5 3" xfId="36592" xr:uid="{BEBFE48A-6209-4E2F-BAB7-1A926A530563}"/>
    <cellStyle name="Total 2 2 5 4 6" xfId="33626" xr:uid="{06117ABE-2587-4524-BA42-205BF811C495}"/>
    <cellStyle name="Total 2 2 5 4 6 2" xfId="35599" xr:uid="{196E471B-E51A-44CD-869D-4B15451393C2}"/>
    <cellStyle name="Total 2 2 5 4 6 3" xfId="36599" xr:uid="{E45907F2-679A-4565-82F3-C06D2DDD25CE}"/>
    <cellStyle name="Total 2 2 5 4 7" xfId="34309" xr:uid="{35EF988C-0DB8-4891-BC0C-CC0B6B155B04}"/>
    <cellStyle name="Total 2 2 5 4 7 2" xfId="29384" xr:uid="{12B6FDA4-C099-48EC-B0B0-8DA2F1DE50C6}"/>
    <cellStyle name="Total 2 2 5 4 7 3" xfId="36949" xr:uid="{09CC8E0E-2778-401A-8965-DA052CC7551E}"/>
    <cellStyle name="Total 2 2 5 4 8" xfId="30278" xr:uid="{4C6D3285-742C-41E3-A716-FB7795F998DC}"/>
    <cellStyle name="Total 2 2 5 4 9" xfId="26132" xr:uid="{27A2A697-D94E-4D9B-A73E-163A3FF656FA}"/>
    <cellStyle name="Total 2 2 5 5" xfId="21010" xr:uid="{00000000-0005-0000-0000-00001A530000}"/>
    <cellStyle name="Total 2 2 5 5 2" xfId="32372" xr:uid="{3D0DE66B-7741-4918-BFCF-47B3EA7A2500}"/>
    <cellStyle name="Total 2 2 5 5 2 2" xfId="28220" xr:uid="{49B4A4DE-20BC-48A9-9CA0-0522A39F990D}"/>
    <cellStyle name="Total 2 2 5 5 2 3" xfId="24077" xr:uid="{4830B589-554C-49E0-81D7-150C42BCD4F0}"/>
    <cellStyle name="Total 2 2 5 5 3" xfId="33102" xr:uid="{B8B18805-6E40-4B9F-8FBA-518B882E5019}"/>
    <cellStyle name="Total 2 2 5 5 3 2" xfId="28949" xr:uid="{8BCA0A40-82B7-4B55-B752-E4F1DB82FC15}"/>
    <cellStyle name="Total 2 2 5 5 3 3" xfId="24805" xr:uid="{A5685476-6A5B-48D2-8B80-A4997214BEC6}"/>
    <cellStyle name="Total 2 2 5 5 4" xfId="33809" xr:uid="{253BEB28-DF1A-46D3-83ED-90E2B093E58A}"/>
    <cellStyle name="Total 2 2 5 5 4 2" xfId="35584" xr:uid="{AC1D9735-2C40-46B0-9BD1-D2D7393386CA}"/>
    <cellStyle name="Total 2 2 5 5 4 3" xfId="36584" xr:uid="{DB8CDB4B-C36F-41AC-B2C1-9ED42E0C440F}"/>
    <cellStyle name="Total 2 2 5 5 5" xfId="34416" xr:uid="{F5FECDCB-86A4-45BB-AFAB-86A45CBBA572}"/>
    <cellStyle name="Total 2 2 5 5 5 2" xfId="29393" xr:uid="{F544D6A4-92B2-4E59-A499-69B7ADE7E88F}"/>
    <cellStyle name="Total 2 2 5 5 5 3" xfId="36958" xr:uid="{811A1518-BC2D-460B-B020-9608AC364A4B}"/>
    <cellStyle name="Total 2 2 5 5 6" xfId="34855" xr:uid="{017BB2B1-FFFD-4421-8DAF-231E961A68ED}"/>
    <cellStyle name="Total 2 2 5 5 6 2" xfId="29775" xr:uid="{391F178C-E755-4C67-8D3C-1DF46A0BC78C}"/>
    <cellStyle name="Total 2 2 5 5 6 3" xfId="25630" xr:uid="{731683EF-AE82-4FBD-B957-54D934C35759}"/>
    <cellStyle name="Total 2 2 5 5 7" xfId="30411" xr:uid="{2C872F30-4E37-4855-99A0-5BB3BC86ABF7}"/>
    <cellStyle name="Total 2 2 5 5 8" xfId="26263" xr:uid="{0932C36C-2C55-42F3-BD84-8B79C056F92E}"/>
    <cellStyle name="Total 2 2 5 5 9" xfId="22123" xr:uid="{3BC26194-D8DC-4579-80D1-18B1E15FA52B}"/>
    <cellStyle name="Total 2 2 5 6" xfId="32248" xr:uid="{493DCCF2-5304-4748-A2DC-97688D24F095}"/>
    <cellStyle name="Total 2 2 5 6 2" xfId="28096" xr:uid="{0B85977D-04E2-4345-BC26-F577667B5DF0}"/>
    <cellStyle name="Total 2 2 5 6 3" xfId="23953" xr:uid="{76AB8D66-AB6A-47F2-9C09-6E0F829CE294}"/>
    <cellStyle name="Total 2 2 5 7" xfId="32982" xr:uid="{19BCB9FE-FD3E-4A52-A1F4-AA8EA4325758}"/>
    <cellStyle name="Total 2 2 5 7 2" xfId="28829" xr:uid="{4B74AB30-3778-4D45-BE54-335B2C4C5184}"/>
    <cellStyle name="Total 2 2 5 7 3" xfId="24685" xr:uid="{E0491D2B-0521-4C6F-B82D-8A5B215CBAD7}"/>
    <cellStyle name="Total 2 2 5 8" xfId="33708" xr:uid="{CEDE08A5-AE17-42E6-AD8F-F7BF2323329E}"/>
    <cellStyle name="Total 2 2 5 8 2" xfId="35424" xr:uid="{78DCA111-2F3F-4015-A74B-8FC327222200}"/>
    <cellStyle name="Total 2 2 5 8 3" xfId="25187" xr:uid="{D88B20AA-8A2E-4C85-AFC1-50A7E29FAA33}"/>
    <cellStyle name="Total 2 2 5 9" xfId="33623" xr:uid="{8C4F283F-B680-4EA1-BB2E-84AFA28F347F}"/>
    <cellStyle name="Total 2 2 5 9 2" xfId="35431" xr:uid="{139DBFCA-9796-4447-973A-870CC7496C2B}"/>
    <cellStyle name="Total 2 2 5 9 3" xfId="25179" xr:uid="{F09A32D7-D8A9-4B89-99DF-152D1856A862}"/>
    <cellStyle name="Total 2 2 6" xfId="20863" xr:uid="{00000000-0005-0000-0000-00001B530000}"/>
    <cellStyle name="Total 2 2 6 10" xfId="22031" xr:uid="{F9C0DAF7-0B46-440C-A319-E5E7CB74F6EA}"/>
    <cellStyle name="Total 2 2 6 2" xfId="21006" xr:uid="{00000000-0005-0000-0000-00001C530000}"/>
    <cellStyle name="Total 2 2 6 2 2" xfId="32368" xr:uid="{E4F8460A-6A5A-4D0D-8360-A9A80512FE8A}"/>
    <cellStyle name="Total 2 2 6 2 2 2" xfId="28216" xr:uid="{52483652-EA7B-4954-BC7E-46A6A2ABAFD6}"/>
    <cellStyle name="Total 2 2 6 2 2 3" xfId="24073" xr:uid="{DF092483-8423-43E4-9F8B-700E60D21B9E}"/>
    <cellStyle name="Total 2 2 6 2 3" xfId="33098" xr:uid="{6F0BF698-1D43-4868-A1BE-52735D3CD466}"/>
    <cellStyle name="Total 2 2 6 2 3 2" xfId="28945" xr:uid="{28999688-853D-48D4-8D1D-CD3C52BE653B}"/>
    <cellStyle name="Total 2 2 6 2 3 3" xfId="24801" xr:uid="{893B8F19-7C1F-4AB7-9977-178F5D8E70DF}"/>
    <cellStyle name="Total 2 2 6 2 4" xfId="33805" xr:uid="{30E34A3C-55DE-4BE1-8ADD-C868CDABAD66}"/>
    <cellStyle name="Total 2 2 6 2 4 2" xfId="35725" xr:uid="{673DFE7C-0909-4B63-A67D-F04ECBEC18F8}"/>
    <cellStyle name="Total 2 2 6 2 4 3" xfId="36390" xr:uid="{2D199CE0-E300-40DA-8375-B787359536BD}"/>
    <cellStyle name="Total 2 2 6 2 5" xfId="34412" xr:uid="{6A926B2F-36D3-4AEE-BB44-8390E498DA34}"/>
    <cellStyle name="Total 2 2 6 2 5 2" xfId="36079" xr:uid="{7B71EC77-D824-4727-AB8C-16FA6BDC7797}"/>
    <cellStyle name="Total 2 2 6 2 5 3" xfId="37349" xr:uid="{120420A0-2AEF-4B39-B0DC-0732B8F8B4CE}"/>
    <cellStyle name="Total 2 2 6 2 6" xfId="34851" xr:uid="{4DBAC672-F20C-43FC-8136-E203D2E12CF3}"/>
    <cellStyle name="Total 2 2 6 2 6 2" xfId="29771" xr:uid="{C356C200-685D-4C8C-A63C-D6979B50D135}"/>
    <cellStyle name="Total 2 2 6 2 6 3" xfId="25626" xr:uid="{5A2EFB12-24F3-44E3-823C-DCACE6E5B14F}"/>
    <cellStyle name="Total 2 2 6 2 7" xfId="30407" xr:uid="{5B44BF2E-067B-40AD-AED1-A1B7BDF779B4}"/>
    <cellStyle name="Total 2 2 6 2 8" xfId="26259" xr:uid="{2A4C3DE8-8F69-4E1D-ABF1-5130DB5008DE}"/>
    <cellStyle name="Total 2 2 6 2 9" xfId="22119" xr:uid="{447928F3-A1CC-47B8-A39C-4D9DCC77F41E}"/>
    <cellStyle name="Total 2 2 6 3" xfId="32252" xr:uid="{3D9A9AC0-2CF0-4F7E-B4A3-E69DA9BCD32D}"/>
    <cellStyle name="Total 2 2 6 3 2" xfId="28100" xr:uid="{BC558B8B-6C76-4596-BAA4-F0B6AC1EE047}"/>
    <cellStyle name="Total 2 2 6 3 3" xfId="23957" xr:uid="{A62A931D-FDBC-432E-AEA4-4A3493A1231D}"/>
    <cellStyle name="Total 2 2 6 4" xfId="32986" xr:uid="{414F8374-3E83-46AD-A949-0E4551FE8307}"/>
    <cellStyle name="Total 2 2 6 4 2" xfId="28833" xr:uid="{70D0733A-A7F9-4421-9C19-84BAC108E442}"/>
    <cellStyle name="Total 2 2 6 4 3" xfId="24689" xr:uid="{2FF73500-9196-4CC3-A66D-45BEE3ED2E1A}"/>
    <cellStyle name="Total 2 2 6 5" xfId="33712" xr:uid="{865B9FF5-FF3A-40F1-A2ED-6EC5C126A671}"/>
    <cellStyle name="Total 2 2 6 5 2" xfId="36212" xr:uid="{0D3646E4-2BEC-4847-BFBB-85198B3C9315}"/>
    <cellStyle name="Total 2 2 6 5 3" xfId="36717" xr:uid="{161233C3-F2EE-4AA7-993E-2C1D57082A51}"/>
    <cellStyle name="Total 2 2 6 6" xfId="33627" xr:uid="{A9031C7F-8CD5-4A6D-90B3-FA24025129A5}"/>
    <cellStyle name="Total 2 2 6 6 2" xfId="36205" xr:uid="{81375469-091E-4BE1-A44D-86CA9580FDB4}"/>
    <cellStyle name="Total 2 2 6 6 3" xfId="36710" xr:uid="{6D474207-8A63-4FDC-81B2-FFCD86C455A3}"/>
    <cellStyle name="Total 2 2 6 7" xfId="34310" xr:uid="{CC5D80E5-2FAA-4222-AAAA-C6E6591FE035}"/>
    <cellStyle name="Total 2 2 6 7 2" xfId="35765" xr:uid="{ADF5D9FB-0442-4767-8693-2E03F0228A68}"/>
    <cellStyle name="Total 2 2 6 7 3" xfId="36430" xr:uid="{A17F617C-EB00-4875-9AAE-5C9AE77982AD}"/>
    <cellStyle name="Total 2 2 6 8" xfId="30279" xr:uid="{386E804F-B851-4A61-9C05-78641BDC810B}"/>
    <cellStyle name="Total 2 2 6 9" xfId="26133" xr:uid="{1157C33B-E3E8-42E7-AFDE-813ECC1FD0AE}"/>
    <cellStyle name="Total 2 2 7" xfId="20864" xr:uid="{00000000-0005-0000-0000-00001D530000}"/>
    <cellStyle name="Total 2 2 7 10" xfId="22032" xr:uid="{BF76410D-4EF6-4699-B6A1-8A5288766DC6}"/>
    <cellStyle name="Total 2 2 7 2" xfId="21005" xr:uid="{00000000-0005-0000-0000-00001E530000}"/>
    <cellStyle name="Total 2 2 7 2 2" xfId="32367" xr:uid="{355CE85C-6DA3-4376-A08B-B853971E2FEB}"/>
    <cellStyle name="Total 2 2 7 2 2 2" xfId="28215" xr:uid="{C52F9FDE-5CCA-41E0-B7D5-0F7032BA7AD8}"/>
    <cellStyle name="Total 2 2 7 2 2 3" xfId="24072" xr:uid="{0769C2B3-7FA7-45AA-B66A-937889CEF19C}"/>
    <cellStyle name="Total 2 2 7 2 3" xfId="33097" xr:uid="{48831C6A-D1DC-4129-B70C-7C2DF3BC477C}"/>
    <cellStyle name="Total 2 2 7 2 3 2" xfId="28944" xr:uid="{573BF376-A6E7-4046-8E9E-B0AE25290B13}"/>
    <cellStyle name="Total 2 2 7 2 3 3" xfId="24800" xr:uid="{530E5DFD-13D7-44E4-BF66-BF531BCA96A0}"/>
    <cellStyle name="Total 2 2 7 2 4" xfId="33804" xr:uid="{CD0D00FA-6C82-4768-ABAD-B0C83906E792}"/>
    <cellStyle name="Total 2 2 7 2 4 2" xfId="29340" xr:uid="{570D7C15-BEC0-44D6-9978-9E42AB40BB83}"/>
    <cellStyle name="Total 2 2 7 2 4 3" xfId="36909" xr:uid="{901C9B1A-98FB-49B7-8F9D-F7DCC9A46306}"/>
    <cellStyle name="Total 2 2 7 2 5" xfId="34411" xr:uid="{F29E1614-726D-4D81-B297-EB45B6908F04}"/>
    <cellStyle name="Total 2 2 7 2 5 2" xfId="36177" xr:uid="{94F04CA9-8DE3-4665-8740-237E52E71F7E}"/>
    <cellStyle name="Total 2 2 7 2 5 3" xfId="36620" xr:uid="{A156A715-2405-4716-994B-A6A97C3E0BBA}"/>
    <cellStyle name="Total 2 2 7 2 6" xfId="34850" xr:uid="{E03266B0-F18C-41D8-94C2-C22FAF695A4A}"/>
    <cellStyle name="Total 2 2 7 2 6 2" xfId="29770" xr:uid="{67247082-28EC-4506-A1F8-22198B0ADA4E}"/>
    <cellStyle name="Total 2 2 7 2 6 3" xfId="25625" xr:uid="{92EF7BAA-A33D-409E-BD03-350A24B0B3E9}"/>
    <cellStyle name="Total 2 2 7 2 7" xfId="30406" xr:uid="{3C1C7344-3C19-471C-A851-BB6A15A26C9F}"/>
    <cellStyle name="Total 2 2 7 2 8" xfId="26258" xr:uid="{0258D89C-6652-44C3-9A7C-C7E20867A6E0}"/>
    <cellStyle name="Total 2 2 7 2 9" xfId="22118" xr:uid="{B44672AF-13CF-4514-BB5D-B2B75312C197}"/>
    <cellStyle name="Total 2 2 7 3" xfId="32253" xr:uid="{5930DECA-A401-46F7-A13F-0D22DDF1150F}"/>
    <cellStyle name="Total 2 2 7 3 2" xfId="28101" xr:uid="{D7949506-B0BC-4957-B498-153FF1DAEAED}"/>
    <cellStyle name="Total 2 2 7 3 3" xfId="23958" xr:uid="{161BB94F-0E35-4109-9A1B-064396EE80EE}"/>
    <cellStyle name="Total 2 2 7 4" xfId="32987" xr:uid="{A4572552-ED0C-4285-A9A1-55F9BB6833C7}"/>
    <cellStyle name="Total 2 2 7 4 2" xfId="28834" xr:uid="{7B1D0F5E-9541-4716-8077-2692C03CB1D9}"/>
    <cellStyle name="Total 2 2 7 4 3" xfId="24690" xr:uid="{36193FC2-E427-4E29-8F23-08A5FE11CDAD}"/>
    <cellStyle name="Total 2 2 7 5" xfId="33713" xr:uid="{FB2E41B4-25F7-4487-A788-AAEEC70D7D21}"/>
    <cellStyle name="Total 2 2 7 5 2" xfId="36121" xr:uid="{E9D172B8-A839-44CB-9F9A-6C56AE90FF43}"/>
    <cellStyle name="Total 2 2 7 5 3" xfId="36676" xr:uid="{1991B654-79BA-4681-8D85-D5D4303BA5BB}"/>
    <cellStyle name="Total 2 2 7 6" xfId="33628" xr:uid="{E847171B-8E68-4087-973E-D77EBD78EC2E}"/>
    <cellStyle name="Total 2 2 7 6 2" xfId="36114" xr:uid="{36BF83D3-C226-4D7F-A107-7A422DC6838A}"/>
    <cellStyle name="Total 2 2 7 6 3" xfId="36683" xr:uid="{23BBCCDE-503A-454E-BA36-C34518F3D3CD}"/>
    <cellStyle name="Total 2 2 7 7" xfId="34311" xr:uid="{9575B0B8-DD6A-4BAF-A4D1-9D92197AE10D}"/>
    <cellStyle name="Total 2 2 7 7 2" xfId="29385" xr:uid="{FDD91295-D63B-4E1C-A04F-3BBB41084D42}"/>
    <cellStyle name="Total 2 2 7 7 3" xfId="25241" xr:uid="{C417B379-038F-4C6F-A1B3-D8F25E92876B}"/>
    <cellStyle name="Total 2 2 7 8" xfId="30280" xr:uid="{700205C4-32B4-47FB-87CE-2D46CAC69211}"/>
    <cellStyle name="Total 2 2 7 9" xfId="26134" xr:uid="{4E7E261B-3616-4B73-A043-BE2A93679DA7}"/>
    <cellStyle name="Total 2 2 8" xfId="20865" xr:uid="{00000000-0005-0000-0000-00001F530000}"/>
    <cellStyle name="Total 2 2 8 10" xfId="22033" xr:uid="{240E69F7-7B49-4D24-A680-F4FE3A04A3A3}"/>
    <cellStyle name="Total 2 2 8 2" xfId="21004" xr:uid="{00000000-0005-0000-0000-000020530000}"/>
    <cellStyle name="Total 2 2 8 2 2" xfId="32366" xr:uid="{ED063EE5-62B6-4BC3-8402-223B19150947}"/>
    <cellStyle name="Total 2 2 8 2 2 2" xfId="28214" xr:uid="{5E94A782-1FBF-42CD-AFF0-D59BB63209F7}"/>
    <cellStyle name="Total 2 2 8 2 2 3" xfId="24071" xr:uid="{F5AF2FE0-1049-4D4B-B278-AD68C26FE1D3}"/>
    <cellStyle name="Total 2 2 8 2 3" xfId="33096" xr:uid="{05E87ECF-388A-4A87-847C-A65468E3DF58}"/>
    <cellStyle name="Total 2 2 8 2 3 2" xfId="28943" xr:uid="{24EC21BA-9709-4EC8-8105-11F61A4A943A}"/>
    <cellStyle name="Total 2 2 8 2 3 3" xfId="24799" xr:uid="{EC4A80C7-FB3B-471C-B237-3E7AC1639722}"/>
    <cellStyle name="Total 2 2 8 2 4" xfId="33803" xr:uid="{044A74BB-3238-414E-A524-F90A55C778E4}"/>
    <cellStyle name="Total 2 2 8 2 4 2" xfId="35306" xr:uid="{DC0CC16E-6D24-40D0-B7BB-62BA6C20190A}"/>
    <cellStyle name="Total 2 2 8 2 4 3" xfId="37007" xr:uid="{76241C79-BB4C-4BA6-8591-EDBB32E3E294}"/>
    <cellStyle name="Total 2 2 8 2 5" xfId="34410" xr:uid="{BBDDB167-CE51-4DCD-8F1B-BB4D6338FF5E}"/>
    <cellStyle name="Total 2 2 8 2 5 2" xfId="36268" xr:uid="{ECA53484-1578-4DB1-BC4C-A913D36A5069}"/>
    <cellStyle name="Total 2 2 8 2 5 3" xfId="36773" xr:uid="{EC7299B8-80DC-4666-985A-AB3CD7A2E01D}"/>
    <cellStyle name="Total 2 2 8 2 6" xfId="34849" xr:uid="{ABFD29DD-0480-437C-A342-575370AE5083}"/>
    <cellStyle name="Total 2 2 8 2 6 2" xfId="29769" xr:uid="{DE35C1AC-309C-49F4-ABE0-87D1968658AE}"/>
    <cellStyle name="Total 2 2 8 2 6 3" xfId="25624" xr:uid="{8867E908-2685-4E55-B10F-B2C7AEF67543}"/>
    <cellStyle name="Total 2 2 8 2 7" xfId="30405" xr:uid="{03B755CD-8EAF-42CE-85AA-648A9240E7AE}"/>
    <cellStyle name="Total 2 2 8 2 8" xfId="26257" xr:uid="{9FD64D1B-93A3-4B4B-827F-9A213160726C}"/>
    <cellStyle name="Total 2 2 8 2 9" xfId="22117" xr:uid="{D9AFAD93-5FE4-4529-9FD2-D6B788143C86}"/>
    <cellStyle name="Total 2 2 8 3" xfId="32254" xr:uid="{03ABCE89-A715-4C39-B40C-00392908BB16}"/>
    <cellStyle name="Total 2 2 8 3 2" xfId="28102" xr:uid="{4E0A2C76-455E-4669-84AD-821E7BDD2B25}"/>
    <cellStyle name="Total 2 2 8 3 3" xfId="23959" xr:uid="{05198D7C-6733-4B5A-B801-408FC6FB943B}"/>
    <cellStyle name="Total 2 2 8 4" xfId="32988" xr:uid="{75865C5E-168E-4AA4-A70D-69621BFB4532}"/>
    <cellStyle name="Total 2 2 8 4 2" xfId="28835" xr:uid="{AC2759AC-D7BC-40DC-88BC-C2B291F115F0}"/>
    <cellStyle name="Total 2 2 8 4 3" xfId="24691" xr:uid="{8786D5C7-F28E-4AC1-9869-904A92F3F462}"/>
    <cellStyle name="Total 2 2 8 5" xfId="33714" xr:uid="{346D9A67-6787-45DD-9624-0EDC72313EDE}"/>
    <cellStyle name="Total 2 2 8 5 2" xfId="36023" xr:uid="{9B5D8CD6-9D04-4968-9901-26AAFC285B08}"/>
    <cellStyle name="Total 2 2 8 5 3" xfId="37293" xr:uid="{F1585FFF-E568-4167-A868-2C5DD9D53E1F}"/>
    <cellStyle name="Total 2 2 8 6" xfId="33629" xr:uid="{D58A4EAE-CED9-489A-BBDC-462C4FF0727E}"/>
    <cellStyle name="Total 2 2 8 6 2" xfId="36016" xr:uid="{4935D3F8-AE2B-4953-BFB7-83E3150BC234}"/>
    <cellStyle name="Total 2 2 8 6 3" xfId="37286" xr:uid="{E31F434D-8F85-4B61-99BC-0E9290CFC708}"/>
    <cellStyle name="Total 2 2 8 7" xfId="34312" xr:uid="{CB02D434-EF76-42BE-ABE7-AE5160C74AF7}"/>
    <cellStyle name="Total 2 2 8 7 2" xfId="35455" xr:uid="{EDAB01FE-96E6-4849-B751-3ADD93B094C3}"/>
    <cellStyle name="Total 2 2 8 7 3" xfId="36849" xr:uid="{E735103F-4BB4-4ED5-BA6A-79E4CA48D2CD}"/>
    <cellStyle name="Total 2 2 8 8" xfId="30281" xr:uid="{73A58CD3-02DA-436B-BAC2-3AB50FFF9073}"/>
    <cellStyle name="Total 2 2 8 9" xfId="26135" xr:uid="{992634F9-CFC3-446F-8431-88D2083A92A5}"/>
    <cellStyle name="Total 2 2 9" xfId="20866" xr:uid="{00000000-0005-0000-0000-000021530000}"/>
    <cellStyle name="Total 2 2 9 10" xfId="22034" xr:uid="{04E02F81-4392-4B7C-937C-0A5F2D9B6A06}"/>
    <cellStyle name="Total 2 2 9 2" xfId="21003" xr:uid="{00000000-0005-0000-0000-000022530000}"/>
    <cellStyle name="Total 2 2 9 2 2" xfId="32365" xr:uid="{056960DC-22E3-40F1-B0E0-A292579F5656}"/>
    <cellStyle name="Total 2 2 9 2 2 2" xfId="28213" xr:uid="{6A9C835E-03E5-49DB-87FA-CB90684A0536}"/>
    <cellStyle name="Total 2 2 9 2 2 3" xfId="24070" xr:uid="{4C0D95D5-78B8-4E46-9982-C6A8A5BA258A}"/>
    <cellStyle name="Total 2 2 9 2 3" xfId="33095" xr:uid="{D3F57029-C43D-437D-9527-3A048595F341}"/>
    <cellStyle name="Total 2 2 9 2 3 2" xfId="28942" xr:uid="{A870DB97-898F-4D90-9E3B-80401E2FAD18}"/>
    <cellStyle name="Total 2 2 9 2 3 3" xfId="24798" xr:uid="{5699BF36-6883-41F5-B5AE-81AD8FA2C209}"/>
    <cellStyle name="Total 2 2 9 2 4" xfId="33802" xr:uid="{5D644B5D-9023-42E6-B650-B2EDD8E26E27}"/>
    <cellStyle name="Total 2 2 9 2 4 2" xfId="35825" xr:uid="{07D24CAE-1276-4013-BD52-BD8A0B5608D1}"/>
    <cellStyle name="Total 2 2 9 2 4 3" xfId="37110" xr:uid="{B28EE54F-8581-422D-B212-F86D3EA66892}"/>
    <cellStyle name="Total 2 2 9 2 5" xfId="34409" xr:uid="{7386E1A5-DB72-40AB-A015-F0F767282F0B}"/>
    <cellStyle name="Total 2 2 9 2 5 2" xfId="35536" xr:uid="{556A4BB7-41EA-4477-A612-DB16D6FE0E06}"/>
    <cellStyle name="Total 2 2 9 2 5 3" xfId="36536" xr:uid="{0991D813-233E-41D3-BE0F-27494F5B41D0}"/>
    <cellStyle name="Total 2 2 9 2 6" xfId="34848" xr:uid="{160D4E78-D615-4CBA-8938-68490951C913}"/>
    <cellStyle name="Total 2 2 9 2 6 2" xfId="29768" xr:uid="{56E338F2-2C94-40E3-9606-3B297CBE5181}"/>
    <cellStyle name="Total 2 2 9 2 6 3" xfId="25623" xr:uid="{E30C3780-8CBC-45E2-A9B6-3836CEF4EEA3}"/>
    <cellStyle name="Total 2 2 9 2 7" xfId="30404" xr:uid="{FD9ACB2A-8409-4862-9463-14AADF927CE7}"/>
    <cellStyle name="Total 2 2 9 2 8" xfId="26256" xr:uid="{233F5E14-05B1-46E0-974C-6FB681127E63}"/>
    <cellStyle name="Total 2 2 9 2 9" xfId="21420" xr:uid="{1E83DBFE-D703-4088-9FEB-6EDAFD6D2C2B}"/>
    <cellStyle name="Total 2 2 9 3" xfId="32255" xr:uid="{046016E3-61DF-480D-91F3-B0D0C5D5B58B}"/>
    <cellStyle name="Total 2 2 9 3 2" xfId="28103" xr:uid="{20C2C30D-5F7A-44F6-9DAB-C823C4A5FA9C}"/>
    <cellStyle name="Total 2 2 9 3 3" xfId="23960" xr:uid="{90AABC46-E2A0-4B66-804B-B13E3FCA650A}"/>
    <cellStyle name="Total 2 2 9 4" xfId="32989" xr:uid="{AEB54A53-DD37-4304-BFD4-AE160EA577A7}"/>
    <cellStyle name="Total 2 2 9 4 2" xfId="28836" xr:uid="{9A084ABB-8AB8-4E9E-9A04-08C1253D13E8}"/>
    <cellStyle name="Total 2 2 9 4 3" xfId="24692" xr:uid="{ABF866E5-9930-40D8-AABB-CA390D7BB061}"/>
    <cellStyle name="Total 2 2 9 5" xfId="33715" xr:uid="{96439A9E-3789-4F24-AC92-2E0D97D3C14B}"/>
    <cellStyle name="Total 2 2 9 5 2" xfId="35917" xr:uid="{AD59D946-F460-4DCE-928F-F35221A839E6}"/>
    <cellStyle name="Total 2 2 9 5 3" xfId="37201" xr:uid="{DE5D46AF-FF49-49E3-9FDF-2F6372CAE317}"/>
    <cellStyle name="Total 2 2 9 6" xfId="33630" xr:uid="{8A3F9BB4-0ECB-481D-BAEF-82C504F65B8E}"/>
    <cellStyle name="Total 2 2 9 6 2" xfId="35910" xr:uid="{3090F878-B122-4DF4-997C-E222DDFEC858}"/>
    <cellStyle name="Total 2 2 9 6 3" xfId="37194" xr:uid="{DC8706A9-E1F4-4D9A-A09E-1C855068D1FC}"/>
    <cellStyle name="Total 2 2 9 7" xfId="34313" xr:uid="{6B17A379-F6A1-4799-8D46-9C492B1B9F04}"/>
    <cellStyle name="Total 2 2 9 7 2" xfId="35686" xr:uid="{A13DB3F1-1694-4761-BA93-58F7FA3917CB}"/>
    <cellStyle name="Total 2 2 9 7 3" xfId="25242" xr:uid="{3479292E-59F2-4EFF-A175-0F3860D33A07}"/>
    <cellStyle name="Total 2 2 9 8" xfId="30282" xr:uid="{819B85A2-E5B2-4045-BDF4-9A0CA2EBA175}"/>
    <cellStyle name="Total 2 2 9 9" xfId="26136" xr:uid="{3B062EB6-E5BD-45C3-8790-F87FB0045D9D}"/>
    <cellStyle name="Total 2 20" xfId="33673" xr:uid="{9A88A8A5-8D79-4BBE-BC0C-706ABC7F6FC2}"/>
    <cellStyle name="Total 2 20 2" xfId="35511" xr:uid="{7E3765B2-D988-4438-9FF0-4ED6C8D6689E}"/>
    <cellStyle name="Total 2 20 3" xfId="36798" xr:uid="{E4C8345D-43B8-4534-B3FC-D5BA8E0CC726}"/>
    <cellStyle name="Total 2 21" xfId="33588" xr:uid="{25F024FB-95B4-4311-A721-0AA3A7D82E17}"/>
    <cellStyle name="Total 2 21 2" xfId="35516" xr:uid="{783CA69B-36B7-4867-A272-CDAB1B385F41}"/>
    <cellStyle name="Total 2 21 3" xfId="36793" xr:uid="{84AE5E24-66C8-49E0-A742-3448E4E77C93}"/>
    <cellStyle name="Total 2 22" xfId="34272" xr:uid="{F4EA7E8F-1854-4C4C-ADC1-E91CD951DCA8}"/>
    <cellStyle name="Total 2 22 2" xfId="35866" xr:uid="{3C8DB13D-044F-409F-9CB8-BF96C788C92C}"/>
    <cellStyle name="Total 2 22 3" xfId="37151" xr:uid="{0DB45A03-1D5C-40DC-AF85-EC62742D1C07}"/>
    <cellStyle name="Total 2 23" xfId="30239" xr:uid="{888230CA-CC3F-409C-8C00-CE16CA99015C}"/>
    <cellStyle name="Total 2 24" xfId="26093" xr:uid="{23D6123F-D825-448B-83B4-E22701C24254}"/>
    <cellStyle name="Total 2 25" xfId="21992" xr:uid="{708E8C59-35AB-4377-920A-9162910F24B1}"/>
    <cellStyle name="Total 2 3" xfId="20867" xr:uid="{00000000-0005-0000-0000-000023530000}"/>
    <cellStyle name="Total 2 3 2" xfId="20868" xr:uid="{00000000-0005-0000-0000-000024530000}"/>
    <cellStyle name="Total 2 3 2 10" xfId="22035" xr:uid="{F03B2B21-9CED-478C-9F3B-A69C95E45368}"/>
    <cellStyle name="Total 2 3 2 2" xfId="21002" xr:uid="{00000000-0005-0000-0000-000025530000}"/>
    <cellStyle name="Total 2 3 2 2 2" xfId="32364" xr:uid="{6305B25E-B2BD-4CC2-B4A1-C5D918F0310A}"/>
    <cellStyle name="Total 2 3 2 2 2 2" xfId="28212" xr:uid="{D68B068E-C8E5-4A11-97A1-0FE0F439D86D}"/>
    <cellStyle name="Total 2 3 2 2 2 3" xfId="24069" xr:uid="{33E1BC67-F73A-47A6-8EE8-139EA33DAB51}"/>
    <cellStyle name="Total 2 3 2 2 3" xfId="33094" xr:uid="{63112076-AC22-4CF9-A02B-CDA0854B07E6}"/>
    <cellStyle name="Total 2 3 2 2 3 2" xfId="28941" xr:uid="{06E78BBC-DD7C-4148-933E-FF007FA1020F}"/>
    <cellStyle name="Total 2 3 2 2 3 3" xfId="24797" xr:uid="{DAC1D861-21CB-4D3C-8ECF-BD18D69E2CC0}"/>
    <cellStyle name="Total 2 3 2 2 4" xfId="33801" xr:uid="{0371CB20-0DC6-43D5-95E8-EC7DD6D7A350}"/>
    <cellStyle name="Total 2 3 2 2 4 2" xfId="35924" xr:uid="{FF96819C-0513-4F72-887C-6C0A1729B492}"/>
    <cellStyle name="Total 2 3 2 2 4 3" xfId="37208" xr:uid="{D379D9B8-CA62-49D3-AE12-9C8BA532F079}"/>
    <cellStyle name="Total 2 3 2 2 5" xfId="34408" xr:uid="{E5D27A15-12CF-451D-B70F-08CEC5AD3CF6}"/>
    <cellStyle name="Total 2 3 2 2 5 2" xfId="35689" xr:uid="{C52A709B-2CAF-4749-8AE4-423BB5D23CDF}"/>
    <cellStyle name="Total 2 3 2 2 5 3" xfId="36456" xr:uid="{F7E5F4DF-1B73-4756-9803-D9590A00236A}"/>
    <cellStyle name="Total 2 3 2 2 6" xfId="34847" xr:uid="{DBBEEFC0-98C9-43BB-9CDF-EEB0C4A0C14D}"/>
    <cellStyle name="Total 2 3 2 2 6 2" xfId="29767" xr:uid="{352677AC-E86E-4589-88FB-154368004717}"/>
    <cellStyle name="Total 2 3 2 2 6 3" xfId="25622" xr:uid="{E915D3C9-FC78-4799-B142-5249A3B71EDF}"/>
    <cellStyle name="Total 2 3 2 2 7" xfId="30403" xr:uid="{7B965913-9D34-4305-A8B9-DF2A2AD2F4BF}"/>
    <cellStyle name="Total 2 3 2 2 8" xfId="26255" xr:uid="{A9E84F83-FA81-4375-B48A-343F1C89A53F}"/>
    <cellStyle name="Total 2 3 2 2 9" xfId="22116" xr:uid="{101B08A5-AAA9-49AB-9477-08332051356B}"/>
    <cellStyle name="Total 2 3 2 3" xfId="32257" xr:uid="{EFE4FDBF-4251-40D6-85A9-732F300FE4A1}"/>
    <cellStyle name="Total 2 3 2 3 2" xfId="28105" xr:uid="{E6C70881-F7C1-45D9-94A7-1FDA81F8C8FD}"/>
    <cellStyle name="Total 2 3 2 3 3" xfId="23962" xr:uid="{343B7ECA-64E8-4C57-AB3D-84F4CBFDA7E4}"/>
    <cellStyle name="Total 2 3 2 4" xfId="32991" xr:uid="{DAC5A355-6F61-43C2-B752-5338ED210DEC}"/>
    <cellStyle name="Total 2 3 2 4 2" xfId="28838" xr:uid="{AA243B03-E7D0-49F7-A170-D8531E8CEFDA}"/>
    <cellStyle name="Total 2 3 2 4 3" xfId="24694" xr:uid="{3CC72779-6737-43EF-B4A2-51D525837FBE}"/>
    <cellStyle name="Total 2 3 2 5" xfId="33716" xr:uid="{883D36C4-1CE8-4784-A5B1-9B5BF58356DB}"/>
    <cellStyle name="Total 2 3 2 5 2" xfId="35818" xr:uid="{F70DA40E-9FD8-4114-8972-A53F5983984E}"/>
    <cellStyle name="Total 2 3 2 5 3" xfId="37103" xr:uid="{8F69FCB8-3AE6-4AFF-8ACB-DEC5F59390BC}"/>
    <cellStyle name="Total 2 3 2 6" xfId="33631" xr:uid="{5F6AF444-ADBA-432F-834C-2758A14B541E}"/>
    <cellStyle name="Total 2 3 2 6 2" xfId="35811" xr:uid="{19799D73-A72F-4FC4-8F7C-BF4E45AF5000}"/>
    <cellStyle name="Total 2 3 2 6 3" xfId="37096" xr:uid="{CC1CE2AF-0644-458A-A3E2-77042F704952}"/>
    <cellStyle name="Total 2 3 2 7" xfId="34314" xr:uid="{B76480F6-1A14-4A04-912A-8B7B103C7543}"/>
    <cellStyle name="Total 2 3 2 7 2" xfId="35539" xr:uid="{3207749F-8147-4B8C-A603-5987D969C569}"/>
    <cellStyle name="Total 2 3 2 7 3" xfId="36539" xr:uid="{5EF53F53-FB48-43A3-8208-4D1B5B20A230}"/>
    <cellStyle name="Total 2 3 2 8" xfId="30284" xr:uid="{8884E1F5-B093-415D-B929-420000EA3ABE}"/>
    <cellStyle name="Total 2 3 2 9" xfId="26138" xr:uid="{A7066C66-EE71-4A26-9BDC-D2803AB47E1B}"/>
    <cellStyle name="Total 2 3 3" xfId="20869" xr:uid="{00000000-0005-0000-0000-000026530000}"/>
    <cellStyle name="Total 2 3 3 10" xfId="22036" xr:uid="{47240F80-3F81-4948-A88C-2DAD99C910D1}"/>
    <cellStyle name="Total 2 3 3 2" xfId="21001" xr:uid="{00000000-0005-0000-0000-000027530000}"/>
    <cellStyle name="Total 2 3 3 2 2" xfId="32363" xr:uid="{3E2CF394-DEAA-4AC5-B7BC-361ABDF1D383}"/>
    <cellStyle name="Total 2 3 3 2 2 2" xfId="28211" xr:uid="{CC67BF6A-C676-480B-919F-01091E5520F2}"/>
    <cellStyle name="Total 2 3 3 2 2 3" xfId="24068" xr:uid="{59D0952A-B33D-425A-80BA-CEE606E856B3}"/>
    <cellStyle name="Total 2 3 3 2 3" xfId="33093" xr:uid="{9B88D7AA-9388-4B87-B7FA-B455D3F2F26A}"/>
    <cellStyle name="Total 2 3 3 2 3 2" xfId="28940" xr:uid="{044A1611-A36B-488A-BEB1-3A70287747B6}"/>
    <cellStyle name="Total 2 3 3 2 3 3" xfId="24796" xr:uid="{16150951-603C-4307-9AAE-B06D01AFA705}"/>
    <cellStyle name="Total 2 3 3 2 4" xfId="33800" xr:uid="{771DEE62-4978-44C6-B6FB-4D4E0D760E0F}"/>
    <cellStyle name="Total 2 3 3 2 4 2" xfId="36030" xr:uid="{F60536DC-5E50-4801-9F76-1D875BD595D4}"/>
    <cellStyle name="Total 2 3 3 2 4 3" xfId="37300" xr:uid="{E389F774-CF3D-4C65-8DC0-897F19B8B5BB}"/>
    <cellStyle name="Total 2 3 3 2 5" xfId="34407" xr:uid="{123A193D-BF04-42CB-9428-79E5DB5F0E28}"/>
    <cellStyle name="Total 2 3 3 2 5 2" xfId="35452" xr:uid="{095B741E-1CDA-4A57-8B2E-81BC4D43C441}"/>
    <cellStyle name="Total 2 3 3 2 5 3" xfId="36857" xr:uid="{53ECA405-02F9-4D53-A9CB-5735B1C8DA84}"/>
    <cellStyle name="Total 2 3 3 2 6" xfId="34846" xr:uid="{E1664B98-DD6B-4693-9B12-EFFD5458BA4A}"/>
    <cellStyle name="Total 2 3 3 2 6 2" xfId="29766" xr:uid="{C9254197-28CB-4BE4-A391-52FEFBF53751}"/>
    <cellStyle name="Total 2 3 3 2 6 3" xfId="25621" xr:uid="{72B7B7AF-8F2F-4D07-AF4C-F98470613C02}"/>
    <cellStyle name="Total 2 3 3 2 7" xfId="30402" xr:uid="{51809185-C27C-4D78-B217-084DF5F49F11}"/>
    <cellStyle name="Total 2 3 3 2 8" xfId="26254" xr:uid="{AAB6EFC0-036E-4B3A-8527-B247249CF63E}"/>
    <cellStyle name="Total 2 3 3 2 9" xfId="22115" xr:uid="{4F68E842-84F4-4A40-B7A0-6C07331AD6AF}"/>
    <cellStyle name="Total 2 3 3 3" xfId="32258" xr:uid="{19FFB3C3-66BE-4E15-A787-2C8FE1CC6B0E}"/>
    <cellStyle name="Total 2 3 3 3 2" xfId="28106" xr:uid="{55FC7240-82C5-4135-9838-AD99D0E71362}"/>
    <cellStyle name="Total 2 3 3 3 3" xfId="23963" xr:uid="{A7C8C50B-6C2E-4B0F-9005-78C774B9AD5F}"/>
    <cellStyle name="Total 2 3 3 4" xfId="32992" xr:uid="{B352DA91-8C8E-4025-AF49-6F59641A4894}"/>
    <cellStyle name="Total 2 3 3 4 2" xfId="28839" xr:uid="{A87D58D6-4CB4-45E3-B85C-65E51B2BD50C}"/>
    <cellStyle name="Total 2 3 3 4 3" xfId="24695" xr:uid="{58C07761-68E9-4499-8EDC-F3D6B17E5EB6}"/>
    <cellStyle name="Total 2 3 3 5" xfId="33717" xr:uid="{3721ACDE-A507-42AC-A5E7-08D3C5169E9D}"/>
    <cellStyle name="Total 2 3 3 5 2" xfId="35299" xr:uid="{8A07F363-78F8-4A3D-A7C1-1715A3FD077A}"/>
    <cellStyle name="Total 2 3 3 5 3" xfId="37000" xr:uid="{665BEB64-47E1-4386-8C33-09F0170EFD6A}"/>
    <cellStyle name="Total 2 3 3 6" xfId="33632" xr:uid="{71DA0742-151B-4BD2-81A8-EDAF52E139D2}"/>
    <cellStyle name="Total 2 3 3 6 2" xfId="35292" xr:uid="{A1CEBC28-73DB-4B74-AC43-D3EEE767F9AB}"/>
    <cellStyle name="Total 2 3 3 6 3" xfId="36993" xr:uid="{18FA2E6E-A364-4CC1-85F8-1767C47DF64D}"/>
    <cellStyle name="Total 2 3 3 7" xfId="34315" xr:uid="{9A5F10AD-11E9-4353-A399-6C3C09EDE92D}"/>
    <cellStyle name="Total 2 3 3 7 2" xfId="36265" xr:uid="{1760211E-B2BD-4205-9240-2FFC24EEA8B6}"/>
    <cellStyle name="Total 2 3 3 7 3" xfId="36770" xr:uid="{6CBE8D05-7320-4B6B-97C0-77D5335ED869}"/>
    <cellStyle name="Total 2 3 3 8" xfId="30285" xr:uid="{1BFEC308-29FF-4ECE-A94C-7EF38AFE7DE5}"/>
    <cellStyle name="Total 2 3 3 9" xfId="26139" xr:uid="{8791F38F-1333-4EBE-8F0C-9290E2495F42}"/>
    <cellStyle name="Total 2 3 4" xfId="20870" xr:uid="{00000000-0005-0000-0000-000028530000}"/>
    <cellStyle name="Total 2 3 4 10" xfId="22037" xr:uid="{63C7AC28-2D06-48B3-A7B4-FE3437FE679A}"/>
    <cellStyle name="Total 2 3 4 2" xfId="21000" xr:uid="{00000000-0005-0000-0000-000029530000}"/>
    <cellStyle name="Total 2 3 4 2 2" xfId="32362" xr:uid="{DDD87AF5-D70B-4D09-A71A-4697990A1AEC}"/>
    <cellStyle name="Total 2 3 4 2 2 2" xfId="28210" xr:uid="{43492B16-5146-48F1-AF51-6F0FDFF7B79B}"/>
    <cellStyle name="Total 2 3 4 2 2 3" xfId="24067" xr:uid="{6F1DD077-403D-4F5D-8F90-12120503F545}"/>
    <cellStyle name="Total 2 3 4 2 3" xfId="33092" xr:uid="{6576F8B7-0E4F-4F14-8F7B-E8DB0CFF1F8E}"/>
    <cellStyle name="Total 2 3 4 2 3 2" xfId="28939" xr:uid="{A9A73F36-CF5B-4509-B768-A8E66CF5BC51}"/>
    <cellStyle name="Total 2 3 4 2 3 3" xfId="24795" xr:uid="{37642B34-B202-40B4-A6EA-0EE91D1B8B83}"/>
    <cellStyle name="Total 2 3 4 2 4" xfId="33799" xr:uid="{F8FFCE58-D2D4-4D15-94CB-059C99E1D581}"/>
    <cellStyle name="Total 2 3 4 2 4 2" xfId="36128" xr:uid="{B03BD088-9BAF-4CD8-91D1-A846AF7FE667}"/>
    <cellStyle name="Total 2 3 4 2 4 3" xfId="36669" xr:uid="{EE2E99A7-EE3A-4820-BF37-0D037DD43F6A}"/>
    <cellStyle name="Total 2 3 4 2 5" xfId="34406" xr:uid="{AA97A692-962D-43A6-9610-77DA58796270}"/>
    <cellStyle name="Total 2 3 4 2 5 2" xfId="35372" xr:uid="{AC0CED95-913A-4AF9-8F9C-563CB2634A32}"/>
    <cellStyle name="Total 2 3 4 2 5 3" xfId="25249" xr:uid="{84715C39-758E-458E-891B-AB617A5D1C32}"/>
    <cellStyle name="Total 2 3 4 2 6" xfId="34845" xr:uid="{CAA3E6FE-5EBB-4555-9A68-563A252CEA3E}"/>
    <cellStyle name="Total 2 3 4 2 6 2" xfId="29765" xr:uid="{6FA9A4C4-2957-49B5-ABF1-451ADD061364}"/>
    <cellStyle name="Total 2 3 4 2 6 3" xfId="25620" xr:uid="{EE7672C6-8C76-4199-A178-150B6BD7C74B}"/>
    <cellStyle name="Total 2 3 4 2 7" xfId="30401" xr:uid="{2BD26434-2AB4-46A9-BC69-56E557CF582E}"/>
    <cellStyle name="Total 2 3 4 2 8" xfId="26253" xr:uid="{989C21E1-BAC0-42FC-BC37-BA0D84753136}"/>
    <cellStyle name="Total 2 3 4 2 9" xfId="22114" xr:uid="{831029B5-EFB7-4A94-B944-52EBD953D7CF}"/>
    <cellStyle name="Total 2 3 4 3" xfId="32259" xr:uid="{AC54FF80-C401-4DA8-9F12-2570F4D75B3D}"/>
    <cellStyle name="Total 2 3 4 3 2" xfId="28107" xr:uid="{8F1723D7-353B-4F33-BE1C-995B17D41550}"/>
    <cellStyle name="Total 2 3 4 3 3" xfId="23964" xr:uid="{638A48B0-59B7-4479-917A-68D482FA25B1}"/>
    <cellStyle name="Total 2 3 4 4" xfId="32993" xr:uid="{D6D13D6B-D94C-4174-B720-FF7DD5D1DAEE}"/>
    <cellStyle name="Total 2 3 4 4 2" xfId="28840" xr:uid="{9D2764A5-E7B0-4D6A-978A-A0C6A0095B73}"/>
    <cellStyle name="Total 2 3 4 4 3" xfId="24696" xr:uid="{8F578F59-1570-43F6-8029-1E363A1CE92B}"/>
    <cellStyle name="Total 2 3 4 5" xfId="33718" xr:uid="{253C404B-770B-47BD-85A2-F6672D592267}"/>
    <cellStyle name="Total 2 3 4 5 2" xfId="29331" xr:uid="{DBDDE9F3-0C9B-4F20-90A3-687BEAE47444}"/>
    <cellStyle name="Total 2 3 4 5 3" xfId="36902" xr:uid="{576440D2-747A-4096-BA6F-917FAD5BE864}"/>
    <cellStyle name="Total 2 3 4 6" xfId="33633" xr:uid="{FF3C569D-34E1-4252-A6F8-6AF28787D0B4}"/>
    <cellStyle name="Total 2 3 4 6 2" xfId="29323" xr:uid="{4EC43BD7-0316-4967-B3FA-E851A34C13F6}"/>
    <cellStyle name="Total 2 3 4 6 3" xfId="36895" xr:uid="{9F58B1A9-0CB7-49DC-A1B4-E64DC71EB57E}"/>
    <cellStyle name="Total 2 3 4 7" xfId="34316" xr:uid="{8391A361-7AA8-4AE7-8847-FF719BE80207}"/>
    <cellStyle name="Total 2 3 4 7 2" xfId="36174" xr:uid="{F86A0D38-6318-4807-BD70-177D76F4E25C}"/>
    <cellStyle name="Total 2 3 4 7 3" xfId="36623" xr:uid="{A2E8B849-5F85-4A5E-92A6-D4D2639C3C9D}"/>
    <cellStyle name="Total 2 3 4 8" xfId="30286" xr:uid="{0F2C2951-5173-4706-9177-00DC23F12695}"/>
    <cellStyle name="Total 2 3 4 9" xfId="26140" xr:uid="{63FE9ED6-B7EB-4E68-81FD-E12A2EE62684}"/>
    <cellStyle name="Total 2 3 5" xfId="20871" xr:uid="{00000000-0005-0000-0000-00002A530000}"/>
    <cellStyle name="Total 2 3 5 10" xfId="22038" xr:uid="{D1AB0EA7-B7A3-4697-8769-BF6B9E3CE338}"/>
    <cellStyle name="Total 2 3 5 2" xfId="20999" xr:uid="{00000000-0005-0000-0000-00002B530000}"/>
    <cellStyle name="Total 2 3 5 2 2" xfId="32361" xr:uid="{06D72621-8B0A-45CC-AB43-23D0266D2C90}"/>
    <cellStyle name="Total 2 3 5 2 2 2" xfId="28209" xr:uid="{1FF56599-A32F-464A-8FAF-66ADC414672D}"/>
    <cellStyle name="Total 2 3 5 2 2 3" xfId="24066" xr:uid="{471EEBB8-6E42-4439-BAFE-72A29858DA0F}"/>
    <cellStyle name="Total 2 3 5 2 3" xfId="33091" xr:uid="{8D88C663-5E82-4C76-B8C1-E79F1E8ECF99}"/>
    <cellStyle name="Total 2 3 5 2 3 2" xfId="28938" xr:uid="{751B20A2-A235-4CBA-9CDF-6EF5C04938BE}"/>
    <cellStyle name="Total 2 3 5 2 3 3" xfId="24794" xr:uid="{F9582712-EDFC-4881-B8B7-B70AB8328C78}"/>
    <cellStyle name="Total 2 3 5 2 4" xfId="33798" xr:uid="{73F02955-ADFA-45AE-A75A-7438D1044275}"/>
    <cellStyle name="Total 2 3 5 2 4 2" xfId="36219" xr:uid="{B85DBE63-4F1B-49B4-BD22-530557E12182}"/>
    <cellStyle name="Total 2 3 5 2 4 3" xfId="36724" xr:uid="{2E7275EE-F8BB-4AD1-9BC8-6FEF9DC19FA0}"/>
    <cellStyle name="Total 2 3 5 2 5" xfId="34405" xr:uid="{FCFD5898-4BFF-4E5C-AA7A-B6436E017734}"/>
    <cellStyle name="Total 2 3 5 2 5 2" xfId="35773" xr:uid="{1794C416-5C81-477C-BCBC-3EF917F9E580}"/>
    <cellStyle name="Total 2 3 5 2 5 3" xfId="36438" xr:uid="{16709EF1-EE11-4B87-89EA-87CA95B38090}"/>
    <cellStyle name="Total 2 3 5 2 6" xfId="34844" xr:uid="{A2E8EB8A-7825-4698-BF57-33E83B63493B}"/>
    <cellStyle name="Total 2 3 5 2 6 2" xfId="29764" xr:uid="{2BE0586C-35E4-44C6-A412-F1D7C91110DB}"/>
    <cellStyle name="Total 2 3 5 2 6 3" xfId="25619" xr:uid="{29FB8E0F-9F5D-482C-A432-219E6DDD9E50}"/>
    <cellStyle name="Total 2 3 5 2 7" xfId="30400" xr:uid="{74EBC29D-9D5D-48B9-B93B-EE7ACD2BE80C}"/>
    <cellStyle name="Total 2 3 5 2 8" xfId="26252" xr:uid="{97CD376A-9EEB-4690-961D-C6AFD983DD78}"/>
    <cellStyle name="Total 2 3 5 2 9" xfId="22113" xr:uid="{7985F7AE-33DC-441E-9312-20028BC455F8}"/>
    <cellStyle name="Total 2 3 5 3" xfId="32260" xr:uid="{0DAA54ED-B069-4221-B4E2-8AB3A7356907}"/>
    <cellStyle name="Total 2 3 5 3 2" xfId="28108" xr:uid="{5E020806-E871-4AC2-9BD2-457FCCEE5C70}"/>
    <cellStyle name="Total 2 3 5 3 3" xfId="23965" xr:uid="{4DFBDA8A-BE07-478F-87B1-C1313FC7C218}"/>
    <cellStyle name="Total 2 3 5 4" xfId="32994" xr:uid="{320C7825-A520-4D29-9303-50A10D14F790}"/>
    <cellStyle name="Total 2 3 5 4 2" xfId="28841" xr:uid="{EA615063-58D1-48C0-BDD5-3FD59FE81362}"/>
    <cellStyle name="Total 2 3 5 4 3" xfId="24697" xr:uid="{8D8471FC-4226-4D40-9BAD-314F2691938C}"/>
    <cellStyle name="Total 2 3 5 5" xfId="33719" xr:uid="{9626C598-A4F1-415F-9F51-E512677C4F04}"/>
    <cellStyle name="Total 2 3 5 5 2" xfId="29332" xr:uid="{8741177A-3E5B-4FF5-831E-A100AC9E2978}"/>
    <cellStyle name="Total 2 3 5 5 3" xfId="36383" xr:uid="{9E87DEA6-E0F6-4ACE-8AEF-E6DFDD8E656B}"/>
    <cellStyle name="Total 2 3 5 6" xfId="33634" xr:uid="{FFEDA748-757F-4AB8-9A1B-F545F09AE5DC}"/>
    <cellStyle name="Total 2 3 5 6 2" xfId="35711" xr:uid="{8EDC019C-26E5-41D9-8FCA-CBE884934B9A}"/>
    <cellStyle name="Total 2 3 5 6 3" xfId="36376" xr:uid="{25F759D2-1030-42E0-8DBF-C562568FC811}"/>
    <cellStyle name="Total 2 3 5 7" xfId="34317" xr:uid="{6399F7AA-A6DF-4B2C-8289-36E87BA09ADD}"/>
    <cellStyle name="Total 2 3 5 7 2" xfId="36076" xr:uid="{2CA80074-C93F-466B-B934-39F996C17FAE}"/>
    <cellStyle name="Total 2 3 5 7 3" xfId="37346" xr:uid="{5376CF7A-477F-46C8-A2DC-6252DC44FD97}"/>
    <cellStyle name="Total 2 3 5 8" xfId="30287" xr:uid="{56727328-DE5B-4599-8463-06B6F7C0C610}"/>
    <cellStyle name="Total 2 3 5 9" xfId="26141" xr:uid="{C3831DFE-577E-434E-8432-F75AAE7F549A}"/>
    <cellStyle name="Total 2 4" xfId="20872" xr:uid="{00000000-0005-0000-0000-00002C530000}"/>
    <cellStyle name="Total 2 4 2" xfId="20873" xr:uid="{00000000-0005-0000-0000-00002D530000}"/>
    <cellStyle name="Total 2 4 2 10" xfId="22039" xr:uid="{FF6AC48C-B7EB-484F-B1DC-FA9AFE8FBD0A}"/>
    <cellStyle name="Total 2 4 2 2" xfId="20998" xr:uid="{00000000-0005-0000-0000-00002E530000}"/>
    <cellStyle name="Total 2 4 2 2 2" xfId="32360" xr:uid="{0EF35F42-2FF4-48B3-9A7A-703AD3CA8847}"/>
    <cellStyle name="Total 2 4 2 2 2 2" xfId="28208" xr:uid="{A687B596-4E07-4FA7-827C-08C65156BA57}"/>
    <cellStyle name="Total 2 4 2 2 2 3" xfId="24065" xr:uid="{B32C398F-0730-4B44-B1AD-964E362AA1A9}"/>
    <cellStyle name="Total 2 4 2 2 3" xfId="33090" xr:uid="{6D1071EF-C1CA-4F59-BC4F-126306133A4A}"/>
    <cellStyle name="Total 2 4 2 2 3 2" xfId="28937" xr:uid="{4F088024-23C3-4010-8E7B-61E26EAEC1BE}"/>
    <cellStyle name="Total 2 4 2 2 3 3" xfId="24793" xr:uid="{2EE6F925-EDAF-44A3-872A-47AC47D32C77}"/>
    <cellStyle name="Total 2 4 2 2 4" xfId="33797" xr:uid="{2C1C9763-F14B-41F8-B2BA-064DD5D0D16E}"/>
    <cellStyle name="Total 2 4 2 2 4 2" xfId="35585" xr:uid="{1F647C0B-860E-464B-B39B-D8A7B614330D}"/>
    <cellStyle name="Total 2 4 2 2 4 3" xfId="36585" xr:uid="{90442BAE-028D-41AC-9664-3BE79C0827D8}"/>
    <cellStyle name="Total 2 4 2 2 5" xfId="34404" xr:uid="{E0739F6D-6D03-410A-9582-84FCF1B569EC}"/>
    <cellStyle name="Total 2 4 2 2 5 2" xfId="29392" xr:uid="{ED4A4320-B373-40DA-9133-4F264BE4A620}"/>
    <cellStyle name="Total 2 4 2 2 5 3" xfId="36957" xr:uid="{8FCDB0D3-A8F0-45EA-AA9F-FB82E6CD290D}"/>
    <cellStyle name="Total 2 4 2 2 6" xfId="34843" xr:uid="{DEB04416-774E-44CC-96D9-69383EBCB9D5}"/>
    <cellStyle name="Total 2 4 2 2 6 2" xfId="29763" xr:uid="{C862FE8D-C0B2-4F82-AD4D-E60A1B81766F}"/>
    <cellStyle name="Total 2 4 2 2 6 3" xfId="25618" xr:uid="{1BC2F34B-FBBB-48DC-BE91-5B0D9E0B2B23}"/>
    <cellStyle name="Total 2 4 2 2 7" xfId="30399" xr:uid="{96C2D0D1-231C-43E5-B56E-21DCEA80FB66}"/>
    <cellStyle name="Total 2 4 2 2 8" xfId="26251" xr:uid="{05921088-A9E6-428F-AA0F-E1623BB11B2B}"/>
    <cellStyle name="Total 2 4 2 2 9" xfId="22112" xr:uid="{A18D3487-06FD-4648-A2C3-F4E434B49A52}"/>
    <cellStyle name="Total 2 4 2 3" xfId="32261" xr:uid="{985C7F89-1046-42ED-A4B6-D32EB9AB8B6C}"/>
    <cellStyle name="Total 2 4 2 3 2" xfId="28109" xr:uid="{D8AEFE3C-DC78-443E-A994-DAC6730AE9D0}"/>
    <cellStyle name="Total 2 4 2 3 3" xfId="23966" xr:uid="{047BAE7D-B568-4577-9E00-0F78AEA53E15}"/>
    <cellStyle name="Total 2 4 2 4" xfId="32995" xr:uid="{F4A25815-692B-460A-80C3-D6D4EA840A60}"/>
    <cellStyle name="Total 2 4 2 4 2" xfId="28842" xr:uid="{0E3A5221-675E-4580-9712-1635B89DD72B}"/>
    <cellStyle name="Total 2 4 2 4 3" xfId="24698" xr:uid="{14F4801E-1A93-41F8-8339-E8480FC47C99}"/>
    <cellStyle name="Total 2 4 2 5" xfId="33720" xr:uid="{FDCA60C9-1516-42F1-86FD-C30B1D2C6062}"/>
    <cellStyle name="Total 2 4 2 5 2" xfId="35718" xr:uid="{295AADFF-337D-460C-9AE8-696398C1C7BB}"/>
    <cellStyle name="Total 2 4 2 5 3" xfId="25188" xr:uid="{1D9D3879-832C-4EE8-B6A3-D3D8CFE635EE}"/>
    <cellStyle name="Total 2 4 2 6" xfId="33635" xr:uid="{D928A723-47EB-46B4-A807-4603DC420128}"/>
    <cellStyle name="Total 2 4 2 6 2" xfId="35430" xr:uid="{ED5D5AD0-3D51-472A-AA30-7860C5E0872E}"/>
    <cellStyle name="Total 2 4 2 6 3" xfId="25180" xr:uid="{B70F593D-E4EA-4DA9-BB22-D674C89C544D}"/>
    <cellStyle name="Total 2 4 2 7" xfId="34318" xr:uid="{290F548A-B32E-466F-90DE-8C039C3A98FF}"/>
    <cellStyle name="Total 2 4 2 7 2" xfId="35970" xr:uid="{EBB1FB9E-2759-4B25-A39A-016955774BA4}"/>
    <cellStyle name="Total 2 4 2 7 3" xfId="37254" xr:uid="{77EC966C-D04D-4853-8508-916D6341BFEE}"/>
    <cellStyle name="Total 2 4 2 8" xfId="30289" xr:uid="{79B7A3F7-456D-45C9-A0BA-7A5D601BD89B}"/>
    <cellStyle name="Total 2 4 2 9" xfId="26143" xr:uid="{E859822B-E0B9-41A2-9943-D41B6E2F9004}"/>
    <cellStyle name="Total 2 4 3" xfId="20874" xr:uid="{00000000-0005-0000-0000-00002F530000}"/>
    <cellStyle name="Total 2 4 3 10" xfId="22040" xr:uid="{9D7680ED-4738-4D2A-960F-42743B8CD5E1}"/>
    <cellStyle name="Total 2 4 3 2" xfId="20997" xr:uid="{00000000-0005-0000-0000-000030530000}"/>
    <cellStyle name="Total 2 4 3 2 2" xfId="32359" xr:uid="{84F6789B-41E2-455A-A2FA-688749669DF6}"/>
    <cellStyle name="Total 2 4 3 2 2 2" xfId="28207" xr:uid="{C7095E13-A57D-4276-A7C5-437F8E362A42}"/>
    <cellStyle name="Total 2 4 3 2 2 3" xfId="24064" xr:uid="{66A69267-C890-4B02-AFAA-7ED68CFFC5C4}"/>
    <cellStyle name="Total 2 4 3 2 3" xfId="33089" xr:uid="{CD4E62C6-D29F-4E1B-882D-461227BF93B0}"/>
    <cellStyle name="Total 2 4 3 2 3 2" xfId="28936" xr:uid="{3B968A62-8214-4251-870C-391EF7E5EF84}"/>
    <cellStyle name="Total 2 4 3 2 3 3" xfId="24792" xr:uid="{472472CE-4153-4D2C-9CCB-A54A79C653AF}"/>
    <cellStyle name="Total 2 4 3 2 4" xfId="33796" xr:uid="{8CD1DDC7-30D2-4814-AA05-D2AC0EA05803}"/>
    <cellStyle name="Total 2 4 3 2 4 2" xfId="35640" xr:uid="{76B18738-10D1-4096-8798-44256D36FF2D}"/>
    <cellStyle name="Total 2 4 3 2 4 3" xfId="36501" xr:uid="{A0A095A4-D791-474E-B20F-1A1B4461CFE9}"/>
    <cellStyle name="Total 2 4 3 2 5" xfId="34403" xr:uid="{C282C85D-0E1D-4F43-9BEF-EF2324079D22}"/>
    <cellStyle name="Total 2 4 3 2 5 2" xfId="35354" xr:uid="{D0F97BB9-F239-46C4-AC51-018CAFE90C32}"/>
    <cellStyle name="Total 2 4 3 2 5 3" xfId="37055" xr:uid="{EF7C9A61-7444-4A32-B865-BCCC286423F7}"/>
    <cellStyle name="Total 2 4 3 2 6" xfId="34842" xr:uid="{13686350-E209-4AC7-9CF9-3166C9CFCBC1}"/>
    <cellStyle name="Total 2 4 3 2 6 2" xfId="29762" xr:uid="{EAF972EC-B0AA-4095-8518-883545A98430}"/>
    <cellStyle name="Total 2 4 3 2 6 3" xfId="25617" xr:uid="{B73BD3D6-040A-4C1E-A165-2DC99D6F1389}"/>
    <cellStyle name="Total 2 4 3 2 7" xfId="30398" xr:uid="{784BB94F-32F2-41AC-83CC-C576969CDF0C}"/>
    <cellStyle name="Total 2 4 3 2 8" xfId="26250" xr:uid="{A12694F4-A141-4381-878D-C4E150DF1A0A}"/>
    <cellStyle name="Total 2 4 3 2 9" xfId="22111" xr:uid="{031F13AD-D0DC-4466-A928-3DF648B5A21D}"/>
    <cellStyle name="Total 2 4 3 3" xfId="32262" xr:uid="{DA5538B6-691C-442B-AFF8-8481255AC348}"/>
    <cellStyle name="Total 2 4 3 3 2" xfId="28110" xr:uid="{16DB6B96-F0AC-409C-BECB-E8E8294A752E}"/>
    <cellStyle name="Total 2 4 3 3 3" xfId="23967" xr:uid="{892A8DF7-A551-4ABF-9C4A-8D96785FA2C3}"/>
    <cellStyle name="Total 2 4 3 4" xfId="32996" xr:uid="{0CA103E4-BD08-4508-8D66-AF821739A28B}"/>
    <cellStyle name="Total 2 4 3 4 2" xfId="28843" xr:uid="{F87A6B1C-394F-4E12-A085-283D10E01F9A}"/>
    <cellStyle name="Total 2 4 3 4 3" xfId="24699" xr:uid="{769E648E-7733-4FB1-8B8B-BD1446ADCE97}"/>
    <cellStyle name="Total 2 4 3 5" xfId="33721" xr:uid="{C9D44A85-9C50-4412-82F9-4FC949034616}"/>
    <cellStyle name="Total 2 4 3 5 2" xfId="35423" xr:uid="{523B0233-B5BB-492B-8916-F03B2D1CC835}"/>
    <cellStyle name="Total 2 4 3 5 3" xfId="25189" xr:uid="{5A395F03-40B0-46EB-A20B-6B4E8C476450}"/>
    <cellStyle name="Total 2 4 3 6" xfId="33636" xr:uid="{08C49782-7A70-4846-895B-4E06533017F7}"/>
    <cellStyle name="Total 2 4 3 6 2" xfId="35514" xr:uid="{F902B843-9213-4DCE-8396-00ACD3BFA20B}"/>
    <cellStyle name="Total 2 4 3 6 3" xfId="36795" xr:uid="{0536F998-420A-497F-A206-38129F01E539}"/>
    <cellStyle name="Total 2 4 3 7" xfId="34319" xr:uid="{97F386A5-944D-4A08-855C-5174705E216C}"/>
    <cellStyle name="Total 2 4 3 7 2" xfId="35871" xr:uid="{8906294F-22F4-4A74-B26C-B4F2521F418C}"/>
    <cellStyle name="Total 2 4 3 7 3" xfId="37156" xr:uid="{FC5AB6AE-1879-4B69-8B97-3E4795C1C5B4}"/>
    <cellStyle name="Total 2 4 3 8" xfId="30290" xr:uid="{A4CE9FCA-7A24-44B3-8019-A5E0BCF4F0B0}"/>
    <cellStyle name="Total 2 4 3 9" xfId="26144" xr:uid="{B5487892-E263-4467-815A-D1C41A48BED5}"/>
    <cellStyle name="Total 2 4 4" xfId="20875" xr:uid="{00000000-0005-0000-0000-000031530000}"/>
    <cellStyle name="Total 2 4 4 10" xfId="22041" xr:uid="{809B5625-ABA8-4928-8A69-0E255A83447A}"/>
    <cellStyle name="Total 2 4 4 2" xfId="20996" xr:uid="{00000000-0005-0000-0000-000032530000}"/>
    <cellStyle name="Total 2 4 4 2 2" xfId="32358" xr:uid="{A6B6460B-AE4E-4C76-AAA3-36F312D12E28}"/>
    <cellStyle name="Total 2 4 4 2 2 2" xfId="28206" xr:uid="{1354FF61-D749-4107-826D-B485919F4D3C}"/>
    <cellStyle name="Total 2 4 4 2 2 3" xfId="24063" xr:uid="{7BD94B79-7FE9-4A81-B8FA-0725B98F569A}"/>
    <cellStyle name="Total 2 4 4 2 3" xfId="33088" xr:uid="{24B8EA61-F4DF-496A-9764-32F7918A4113}"/>
    <cellStyle name="Total 2 4 4 2 3 2" xfId="28935" xr:uid="{77182E91-6457-4DE9-8846-9BF20AF8CC0C}"/>
    <cellStyle name="Total 2 4 4 2 3 3" xfId="24791" xr:uid="{5330D427-2109-48C6-B6B8-076802C4DEF6}"/>
    <cellStyle name="Total 2 4 4 2 4" xfId="33795" xr:uid="{D2017AEE-6904-45BE-90CD-5C13822B8557}"/>
    <cellStyle name="Total 2 4 4 2 4 2" xfId="35501" xr:uid="{F80650A2-D837-44F6-95F4-BB4DEB73B3B4}"/>
    <cellStyle name="Total 2 4 4 2 4 3" xfId="36808" xr:uid="{7D6DE76A-7531-4FF8-A945-03EB7EDA5680}"/>
    <cellStyle name="Total 2 4 4 2 5" xfId="34402" xr:uid="{72DDA0D3-10F2-4461-92C1-A30A31273812}"/>
    <cellStyle name="Total 2 4 4 2 5 2" xfId="35873" xr:uid="{8F4C0B77-D17A-4E05-97B0-FF9650FC2C53}"/>
    <cellStyle name="Total 2 4 4 2 5 3" xfId="37158" xr:uid="{54A12C11-9404-402D-9500-38CDCD3E32FA}"/>
    <cellStyle name="Total 2 4 4 2 6" xfId="34841" xr:uid="{8E5B83A2-CD3B-4269-B38A-DD4552BDAA67}"/>
    <cellStyle name="Total 2 4 4 2 6 2" xfId="29761" xr:uid="{B58086E9-7899-41AC-827D-21B76F4EF1A0}"/>
    <cellStyle name="Total 2 4 4 2 6 3" xfId="25616" xr:uid="{E8FA6EA4-08A4-427E-BD3F-E7E43CD53857}"/>
    <cellStyle name="Total 2 4 4 2 7" xfId="30397" xr:uid="{5F785D5F-ACC5-459D-B5FD-18E1AEDC9795}"/>
    <cellStyle name="Total 2 4 4 2 8" xfId="26249" xr:uid="{CA579B93-8669-4319-880C-AD98D63618C3}"/>
    <cellStyle name="Total 2 4 4 2 9" xfId="22110" xr:uid="{F0A34322-97A9-4E74-BF34-1B933F88E85D}"/>
    <cellStyle name="Total 2 4 4 3" xfId="32263" xr:uid="{F429ACF3-57B3-476A-A741-7C2407223E19}"/>
    <cellStyle name="Total 2 4 4 3 2" xfId="28111" xr:uid="{AB79E75E-7235-4595-B4BD-394742DF0DF6}"/>
    <cellStyle name="Total 2 4 4 3 3" xfId="23968" xr:uid="{315E93B0-0633-437B-8416-8A745C4F2505}"/>
    <cellStyle name="Total 2 4 4 4" xfId="32997" xr:uid="{7CE51839-40DB-45D9-975C-EE4F6E54FE2C}"/>
    <cellStyle name="Total 2 4 4 4 2" xfId="28844" xr:uid="{F6DA5022-9B30-495A-B4F6-5705F6043F19}"/>
    <cellStyle name="Total 2 4 4 4 3" xfId="24700" xr:uid="{3C5E1526-E619-4646-8014-89B7180DC1A2}"/>
    <cellStyle name="Total 2 4 4 5" xfId="33722" xr:uid="{FDAA9C78-D8FD-4E38-B0C1-57E31C8ACBDB}"/>
    <cellStyle name="Total 2 4 4 5 2" xfId="35507" xr:uid="{3555CA7E-E337-474C-A8EC-EA409E1200A2}"/>
    <cellStyle name="Total 2 4 4 5 3" xfId="36802" xr:uid="{4D02131E-2F37-450A-9233-386018D2A7A1}"/>
    <cellStyle name="Total 2 4 4 6" xfId="33637" xr:uid="{0A7AE734-A919-4977-8D66-5A583FB51DF0}"/>
    <cellStyle name="Total 2 4 4 6 2" xfId="35627" xr:uid="{CD4EA764-E2A4-4FD7-9B67-443751D822CD}"/>
    <cellStyle name="Total 2 4 4 6 3" xfId="36514" xr:uid="{FDEDBBA2-4561-43FB-81AA-4EBD3446ACAC}"/>
    <cellStyle name="Total 2 4 4 7" xfId="34320" xr:uid="{83FE602C-11D9-43A6-BF7F-9B9EDA06BD41}"/>
    <cellStyle name="Total 2 4 4 7 2" xfId="35352" xr:uid="{6688AF44-E291-4366-85D2-46FB2D4E3191}"/>
    <cellStyle name="Total 2 4 4 7 3" xfId="37053" xr:uid="{C3BEBD3D-FE63-4438-921B-EE0466B04927}"/>
    <cellStyle name="Total 2 4 4 8" xfId="30291" xr:uid="{439B8CB4-9DE4-4BB5-988E-B68A47990EF7}"/>
    <cellStyle name="Total 2 4 4 9" xfId="26145" xr:uid="{B53E3F3A-5213-4F91-9023-7DF6FE8C6E6B}"/>
    <cellStyle name="Total 2 4 5" xfId="20876" xr:uid="{00000000-0005-0000-0000-000033530000}"/>
    <cellStyle name="Total 2 4 5 10" xfId="22042" xr:uid="{6A373562-4643-42C0-8F6B-CD9341DA8216}"/>
    <cellStyle name="Total 2 4 5 2" xfId="20995" xr:uid="{00000000-0005-0000-0000-000034530000}"/>
    <cellStyle name="Total 2 4 5 2 2" xfId="32357" xr:uid="{FA470CEC-D01A-493E-80D4-C33BDEE7B7C2}"/>
    <cellStyle name="Total 2 4 5 2 2 2" xfId="28205" xr:uid="{FC28E1A6-46E3-4990-AC11-C6B549736EC1}"/>
    <cellStyle name="Total 2 4 5 2 2 3" xfId="24062" xr:uid="{C9015D23-EF67-4C05-8E10-BC2EB11BB606}"/>
    <cellStyle name="Total 2 4 5 2 3" xfId="33087" xr:uid="{B13FE4D3-2397-44D4-92F9-0A208D43BF29}"/>
    <cellStyle name="Total 2 4 5 2 3 2" xfId="28934" xr:uid="{B246D033-7B7E-4188-AF23-F75FD7FA1BDE}"/>
    <cellStyle name="Total 2 4 5 2 3 3" xfId="24790" xr:uid="{F2235AD2-3AB2-4D66-8FCB-9C6838370F9D}"/>
    <cellStyle name="Total 2 4 5 2 4" xfId="33794" xr:uid="{7DDF6DF2-6C4E-4F1B-A022-EF9BD326C408}"/>
    <cellStyle name="Total 2 4 5 2 4 2" xfId="35417" xr:uid="{D099D695-4046-4D76-B160-11FC3910B7B3}"/>
    <cellStyle name="Total 2 4 5 2 4 3" xfId="25196" xr:uid="{3ED22C43-40A2-45CC-B76C-C90A414E2118}"/>
    <cellStyle name="Total 2 4 5 2 5" xfId="34401" xr:uid="{71945ECF-4E1C-4B20-92A2-8ABB210D87CD}"/>
    <cellStyle name="Total 2 4 5 2 5 2" xfId="35972" xr:uid="{B54274AE-93A0-4AFD-BF38-D75F18F709A1}"/>
    <cellStyle name="Total 2 4 5 2 5 3" xfId="37256" xr:uid="{C09B0512-1AAA-489F-8EBD-41ADDBD62F5C}"/>
    <cellStyle name="Total 2 4 5 2 6" xfId="34840" xr:uid="{D3C2D207-95E6-43C1-836A-6BECA8A376A4}"/>
    <cellStyle name="Total 2 4 5 2 6 2" xfId="29760" xr:uid="{5F094C00-517C-4266-BB3E-D0B8B18EAB5E}"/>
    <cellStyle name="Total 2 4 5 2 6 3" xfId="25615" xr:uid="{85B24B27-0620-4520-8164-21A74718634C}"/>
    <cellStyle name="Total 2 4 5 2 7" xfId="30396" xr:uid="{A26C712B-3FE2-440C-98FE-579F6224E84C}"/>
    <cellStyle name="Total 2 4 5 2 8" xfId="26248" xr:uid="{E762BD16-B33D-4285-84A0-8523E616874B}"/>
    <cellStyle name="Total 2 4 5 2 9" xfId="22109" xr:uid="{5EC1C587-CE6E-4A59-8468-7B08FFEEC77F}"/>
    <cellStyle name="Total 2 4 5 3" xfId="32264" xr:uid="{8DDC16EB-B2D4-49F9-8977-FBCEB8B600ED}"/>
    <cellStyle name="Total 2 4 5 3 2" xfId="28112" xr:uid="{B0E0D5A2-3741-436C-9D6E-BA8B397B8B51}"/>
    <cellStyle name="Total 2 4 5 3 3" xfId="23969" xr:uid="{43ABC085-A073-4B4E-BE9B-04587029CE98}"/>
    <cellStyle name="Total 2 4 5 4" xfId="32998" xr:uid="{24523351-73D5-4D84-AA76-28C9C4115AF7}"/>
    <cellStyle name="Total 2 4 5 4 2" xfId="28845" xr:uid="{5D28C86F-CAAB-4251-8C78-BE76C2FC0351}"/>
    <cellStyle name="Total 2 4 5 4 3" xfId="24701" xr:uid="{DE70971D-A504-4816-826C-F4B308A4E6BA}"/>
    <cellStyle name="Total 2 4 5 5" xfId="33723" xr:uid="{063B99C5-7E2A-48A6-A2A2-F8FF46D6B651}"/>
    <cellStyle name="Total 2 4 5 5 2" xfId="35634" xr:uid="{9BAA66DE-467F-4DE2-8E79-5ED071084900}"/>
    <cellStyle name="Total 2 4 5 5 3" xfId="36507" xr:uid="{1C912D38-2741-4893-B49E-9AD2B6F3C419}"/>
    <cellStyle name="Total 2 4 5 6" xfId="33638" xr:uid="{6CDF97D3-1936-4F7F-91B1-6D5476901922}"/>
    <cellStyle name="Total 2 4 5 6 2" xfId="35598" xr:uid="{52978B9F-B890-4D29-8F58-2897701346F9}"/>
    <cellStyle name="Total 2 4 5 6 3" xfId="36598" xr:uid="{B4308AF2-BA24-4ABC-90F1-7210D000F907}"/>
    <cellStyle name="Total 2 4 5 7" xfId="34321" xr:uid="{8D593F81-E738-4DFA-B7F8-B79DF418506D}"/>
    <cellStyle name="Total 2 4 5 7 2" xfId="35766" xr:uid="{F4DDAD39-8BD2-471B-83FC-2FC302E07B38}"/>
    <cellStyle name="Total 2 4 5 7 3" xfId="36955" xr:uid="{EED1B317-10BE-404F-AE10-E5171C0DDF6B}"/>
    <cellStyle name="Total 2 4 5 8" xfId="30292" xr:uid="{3318C503-8968-417E-B61E-B33F70C1F138}"/>
    <cellStyle name="Total 2 4 5 9" xfId="26146" xr:uid="{1198D1F2-7482-4692-A29E-7E63BA075725}"/>
    <cellStyle name="Total 2 5" xfId="20877" xr:uid="{00000000-0005-0000-0000-000035530000}"/>
    <cellStyle name="Total 2 5 2" xfId="20878" xr:uid="{00000000-0005-0000-0000-000036530000}"/>
    <cellStyle name="Total 2 5 2 10" xfId="22043" xr:uid="{A5386822-AE89-4C2F-A074-DFBF101E9545}"/>
    <cellStyle name="Total 2 5 2 2" xfId="20994" xr:uid="{00000000-0005-0000-0000-000037530000}"/>
    <cellStyle name="Total 2 5 2 2 2" xfId="32356" xr:uid="{EB7D59AF-4661-41A4-AAE5-E267F034EF8A}"/>
    <cellStyle name="Total 2 5 2 2 2 2" xfId="28204" xr:uid="{F4348789-ED34-4513-A3D4-69F975E41C1F}"/>
    <cellStyle name="Total 2 5 2 2 2 3" xfId="24061" xr:uid="{4478DB96-0BFC-4A45-8B70-7F6872925A58}"/>
    <cellStyle name="Total 2 5 2 2 3" xfId="33086" xr:uid="{6DCEA5ED-16EC-4DCB-9214-A8B1DF573587}"/>
    <cellStyle name="Total 2 5 2 2 3 2" xfId="28933" xr:uid="{53863E33-029B-47C4-81A9-E568806739CB}"/>
    <cellStyle name="Total 2 5 2 2 3 3" xfId="24789" xr:uid="{38A0960D-DC9C-4D2A-951F-B77C8F07A906}"/>
    <cellStyle name="Total 2 5 2 2 4" xfId="33793" xr:uid="{B3B6D7D3-48B6-4A12-94D6-FC9A64C4798E}"/>
    <cellStyle name="Total 2 5 2 2 4 2" xfId="35724" xr:uid="{463A22A3-E49F-44A6-86FB-32E06AA0EA8F}"/>
    <cellStyle name="Total 2 5 2 2 4 3" xfId="36389" xr:uid="{F8AEE53D-373E-4F7D-AFEB-2636A531AF78}"/>
    <cellStyle name="Total 2 5 2 2 5" xfId="34400" xr:uid="{BFA38583-7A1C-45AB-A448-9E1C7DAF868D}"/>
    <cellStyle name="Total 2 5 2 2 5 2" xfId="36078" xr:uid="{AA23471D-773B-483C-B01C-37FF24757DA0}"/>
    <cellStyle name="Total 2 5 2 2 5 3" xfId="37348" xr:uid="{F29591BD-8599-4353-A99F-C75D56E34151}"/>
    <cellStyle name="Total 2 5 2 2 6" xfId="34839" xr:uid="{25B694C3-EFA4-4267-878A-7965A09BF762}"/>
    <cellStyle name="Total 2 5 2 2 6 2" xfId="29759" xr:uid="{3BB90BBB-1363-4388-AE2B-0B7CB0761F47}"/>
    <cellStyle name="Total 2 5 2 2 6 3" xfId="25614" xr:uid="{28F24B90-EEC6-4F83-A01C-B074C65413B4}"/>
    <cellStyle name="Total 2 5 2 2 7" xfId="30395" xr:uid="{F40773FE-6B6C-469F-8781-FD26E46FDAE6}"/>
    <cellStyle name="Total 2 5 2 2 8" xfId="26247" xr:uid="{2E07DCF9-233A-4CBA-8C40-EBF00CB9619C}"/>
    <cellStyle name="Total 2 5 2 2 9" xfId="22108" xr:uid="{C5111EB0-1907-4C39-994B-F8DF03D4B3B1}"/>
    <cellStyle name="Total 2 5 2 3" xfId="32266" xr:uid="{A45928C8-7E6B-4D5D-9B4D-263D952C266F}"/>
    <cellStyle name="Total 2 5 2 3 2" xfId="28114" xr:uid="{B0FB343F-43EC-4162-9187-2BFDE416DE09}"/>
    <cellStyle name="Total 2 5 2 3 3" xfId="23971" xr:uid="{23909DEF-F9AB-4A5A-9131-FF97482D6C28}"/>
    <cellStyle name="Total 2 5 2 4" xfId="32999" xr:uid="{116F00BD-2637-4D17-9349-8273A8F43160}"/>
    <cellStyle name="Total 2 5 2 4 2" xfId="28846" xr:uid="{9355AA13-1371-4D27-9CEF-A36EC30399EF}"/>
    <cellStyle name="Total 2 5 2 4 3" xfId="24702" xr:uid="{D6C39AE6-C35B-49AD-9A2F-7D88D075049A}"/>
    <cellStyle name="Total 2 5 2 5" xfId="33724" xr:uid="{4AA7A367-DC7C-407C-AF90-FAAACE1E51EE}"/>
    <cellStyle name="Total 2 5 2 5 2" xfId="35591" xr:uid="{E799DF92-BF67-4512-8BFC-7D32C7D380E8}"/>
    <cellStyle name="Total 2 5 2 5 3" xfId="36591" xr:uid="{2EE74B6D-D979-44B4-85EE-B2DDCA3D9727}"/>
    <cellStyle name="Total 2 5 2 6" xfId="33639" xr:uid="{371213DF-27B6-4A9A-90C7-8DC81916361C}"/>
    <cellStyle name="Total 2 5 2 6 2" xfId="36206" xr:uid="{808D79FD-0809-46C8-A0FC-534A148CAC33}"/>
    <cellStyle name="Total 2 5 2 6 3" xfId="36711" xr:uid="{05F2FD05-9A5B-4CB6-8030-97F3CED55516}"/>
    <cellStyle name="Total 2 5 2 7" xfId="34322" xr:uid="{7A670046-53BD-4B26-BB13-D0F49057572F}"/>
    <cellStyle name="Total 2 5 2 7 2" xfId="35379" xr:uid="{5664A472-8CAE-499C-8D01-EB68E688FB0F}"/>
    <cellStyle name="Total 2 5 2 7 3" xfId="36436" xr:uid="{CA78188B-DDEC-4480-B06E-43E1748CC9E0}"/>
    <cellStyle name="Total 2 5 2 8" xfId="30294" xr:uid="{A2152EA2-E409-4E52-921F-76BB69658270}"/>
    <cellStyle name="Total 2 5 2 9" xfId="26148" xr:uid="{D8630F4C-3C94-480B-BC46-A4EE4E809646}"/>
    <cellStyle name="Total 2 5 3" xfId="20879" xr:uid="{00000000-0005-0000-0000-000038530000}"/>
    <cellStyle name="Total 2 5 3 10" xfId="22044" xr:uid="{99645DAC-C084-466B-8209-AF551B62108C}"/>
    <cellStyle name="Total 2 5 3 2" xfId="20993" xr:uid="{00000000-0005-0000-0000-000039530000}"/>
    <cellStyle name="Total 2 5 3 2 2" xfId="32355" xr:uid="{82CFB139-A50F-4355-9AB9-3A1193DF8F10}"/>
    <cellStyle name="Total 2 5 3 2 2 2" xfId="28203" xr:uid="{92A736CA-DC80-4431-AF65-BE9E47C652B7}"/>
    <cellStyle name="Total 2 5 3 2 2 3" xfId="24060" xr:uid="{E72FEFAF-DB83-4BF3-BAA5-D4888AD64CDE}"/>
    <cellStyle name="Total 2 5 3 2 3" xfId="33085" xr:uid="{1A35E39A-8E52-4812-BB43-E5A53CBC96FD}"/>
    <cellStyle name="Total 2 5 3 2 3 2" xfId="28932" xr:uid="{9F48EF16-AF24-4143-90A9-E1337C1DC072}"/>
    <cellStyle name="Total 2 5 3 2 3 3" xfId="24788" xr:uid="{B9536194-7458-4D5B-9A3A-70F6F97A7EA5}"/>
    <cellStyle name="Total 2 5 3 2 4" xfId="33792" xr:uid="{25709917-2ABD-4C5A-9429-C14BA0D1F5EC}"/>
    <cellStyle name="Total 2 5 3 2 4 2" xfId="29339" xr:uid="{0722EA9E-9233-4436-B1FD-81793AEE989C}"/>
    <cellStyle name="Total 2 5 3 2 4 3" xfId="36908" xr:uid="{A2D7870B-E7A5-4BF0-8EEA-EB2E041716CA}"/>
    <cellStyle name="Total 2 5 3 2 5" xfId="34399" xr:uid="{A50AB456-5070-4FEF-BC77-9868D586764E}"/>
    <cellStyle name="Total 2 5 3 2 5 2" xfId="36176" xr:uid="{7F194ED7-60B9-4AB4-8D65-ED65EE4E5F0B}"/>
    <cellStyle name="Total 2 5 3 2 5 3" xfId="36621" xr:uid="{DF0B3928-33BF-4B4A-B46E-D60824CD74AB}"/>
    <cellStyle name="Total 2 5 3 2 6" xfId="34838" xr:uid="{91E3213F-542A-4B7B-AEC4-60AC3EB9DA96}"/>
    <cellStyle name="Total 2 5 3 2 6 2" xfId="29758" xr:uid="{39AF459E-0245-4DAC-AC66-C3A4FDF11E6A}"/>
    <cellStyle name="Total 2 5 3 2 6 3" xfId="25613" xr:uid="{B08E435E-BD7D-4ED4-AD0F-854895404C71}"/>
    <cellStyle name="Total 2 5 3 2 7" xfId="30394" xr:uid="{3D75F085-BC27-44FB-80B6-D80A1F649831}"/>
    <cellStyle name="Total 2 5 3 2 8" xfId="26246" xr:uid="{A993AEE5-EB8D-4D3D-821D-25EF2B947199}"/>
    <cellStyle name="Total 2 5 3 2 9" xfId="22107" xr:uid="{2BEA9427-CFAC-44FA-999D-BD3F387CB716}"/>
    <cellStyle name="Total 2 5 3 3" xfId="32267" xr:uid="{68001FC1-DC0F-4598-90DB-80924D97D86D}"/>
    <cellStyle name="Total 2 5 3 3 2" xfId="28115" xr:uid="{A5527FC9-F035-4D0A-AE3B-C8BBF07617EA}"/>
    <cellStyle name="Total 2 5 3 3 3" xfId="23972" xr:uid="{6AE56224-C6F1-4FA3-8EAF-1B0D04221B9D}"/>
    <cellStyle name="Total 2 5 3 4" xfId="33000" xr:uid="{CC28B2CC-4584-4606-89C7-8AE02D2D0CB0}"/>
    <cellStyle name="Total 2 5 3 4 2" xfId="28847" xr:uid="{495D7F10-FD1D-4659-A191-81A0E0D5CD10}"/>
    <cellStyle name="Total 2 5 3 4 3" xfId="24703" xr:uid="{D53558B3-AB7C-4CC6-BFF7-95254EE2241E}"/>
    <cellStyle name="Total 2 5 3 5" xfId="33725" xr:uid="{7EE39E1A-C7B6-45A9-A66F-A97CC6E4FD4A}"/>
    <cellStyle name="Total 2 5 3 5 2" xfId="36213" xr:uid="{DF63893F-FCBD-4B7E-B3FF-F53AB0AB0D4C}"/>
    <cellStyle name="Total 2 5 3 5 3" xfId="36718" xr:uid="{42AEB7C7-F5C7-4DBA-961C-2411D9463161}"/>
    <cellStyle name="Total 2 5 3 6" xfId="33640" xr:uid="{1C0D60C3-48E3-43F3-87BB-849E45785CCC}"/>
    <cellStyle name="Total 2 5 3 6 2" xfId="36115" xr:uid="{2910BD50-43C3-4CB3-B1D4-D2D32AD5003B}"/>
    <cellStyle name="Total 2 5 3 6 3" xfId="36682" xr:uid="{1254DDA4-DA4B-49EB-BC30-B6FC2511A3E2}"/>
    <cellStyle name="Total 2 5 3 7" xfId="34323" xr:uid="{82DEF297-A810-4ED5-B7C0-AEC5A23A2E8C}"/>
    <cellStyle name="Total 2 5 3 7 2" xfId="35459" xr:uid="{06AA4A42-A463-44A3-8473-EBA6A6FAAF60}"/>
    <cellStyle name="Total 2 5 3 7 3" xfId="36850" xr:uid="{FA05ABD6-3B4A-4C82-9181-B3CD7D2A249E}"/>
    <cellStyle name="Total 2 5 3 8" xfId="30295" xr:uid="{E26A6A4F-0F9D-4176-A5C1-481567DE93D8}"/>
    <cellStyle name="Total 2 5 3 9" xfId="26149" xr:uid="{58FB9A7C-9148-4E89-95FC-4716BA452E81}"/>
    <cellStyle name="Total 2 5 4" xfId="20880" xr:uid="{00000000-0005-0000-0000-00003A530000}"/>
    <cellStyle name="Total 2 5 4 10" xfId="22045" xr:uid="{01DC0F3D-4619-4149-AFA1-C72CD8D37A70}"/>
    <cellStyle name="Total 2 5 4 2" xfId="20992" xr:uid="{00000000-0005-0000-0000-00003B530000}"/>
    <cellStyle name="Total 2 5 4 2 2" xfId="32354" xr:uid="{8F336FE1-645E-4A7A-8DA4-A3909C016973}"/>
    <cellStyle name="Total 2 5 4 2 2 2" xfId="28202" xr:uid="{9CB5E819-3682-4407-A9B0-DCBE0A5E22A2}"/>
    <cellStyle name="Total 2 5 4 2 2 3" xfId="24059" xr:uid="{7ED8140A-5CBA-43F8-BEF9-473325154DE3}"/>
    <cellStyle name="Total 2 5 4 2 3" xfId="33084" xr:uid="{241BAA34-6923-4884-B603-527AF5A1F40D}"/>
    <cellStyle name="Total 2 5 4 2 3 2" xfId="28931" xr:uid="{D77C9791-62CA-4E4E-935E-0BBE971F498D}"/>
    <cellStyle name="Total 2 5 4 2 3 3" xfId="24787" xr:uid="{FADA05B0-DAB1-47B8-8BB2-747E1EBD5D8C}"/>
    <cellStyle name="Total 2 5 4 2 4" xfId="33791" xr:uid="{0E95F47F-137C-43C0-AD51-ED9F5048316E}"/>
    <cellStyle name="Total 2 5 4 2 4 2" xfId="35305" xr:uid="{5F337C47-DEE9-4238-80D4-F5A7E21169F9}"/>
    <cellStyle name="Total 2 5 4 2 4 3" xfId="37006" xr:uid="{C8E232A8-EC7B-4C15-B0D7-46362CDF1A85}"/>
    <cellStyle name="Total 2 5 4 2 5" xfId="34398" xr:uid="{BE19AC01-2707-45CF-9265-91D6730F8458}"/>
    <cellStyle name="Total 2 5 4 2 5 2" xfId="36267" xr:uid="{81451572-0EA7-4CE9-9871-BAE612A9D134}"/>
    <cellStyle name="Total 2 5 4 2 5 3" xfId="36772" xr:uid="{6F729C0A-F439-4BB1-BBA6-03214A8F848D}"/>
    <cellStyle name="Total 2 5 4 2 6" xfId="34837" xr:uid="{D7ACFDCD-F254-4AB8-B586-13FCC99D7C80}"/>
    <cellStyle name="Total 2 5 4 2 6 2" xfId="29757" xr:uid="{DD42A9AD-21B0-470B-B304-67D97D02EA9B}"/>
    <cellStyle name="Total 2 5 4 2 6 3" xfId="25612" xr:uid="{AA58BC8F-62C1-4BAA-8BF5-43406EC02DC7}"/>
    <cellStyle name="Total 2 5 4 2 7" xfId="30393" xr:uid="{85FCD263-6224-4ED9-961F-D2EFDCB7D6B2}"/>
    <cellStyle name="Total 2 5 4 2 8" xfId="26245" xr:uid="{CEEBA1BB-3224-4CD3-ADB9-B90B60D571D2}"/>
    <cellStyle name="Total 2 5 4 2 9" xfId="22106" xr:uid="{41CED2E3-05F3-4C8E-B034-85B85E54855C}"/>
    <cellStyle name="Total 2 5 4 3" xfId="32268" xr:uid="{E9C22584-3C9C-4C16-9E1E-BA9AAEF1A9DC}"/>
    <cellStyle name="Total 2 5 4 3 2" xfId="28116" xr:uid="{C2271083-64B4-405A-9F48-FD237E385A99}"/>
    <cellStyle name="Total 2 5 4 3 3" xfId="23973" xr:uid="{568FC235-AA7B-498E-B084-3A386AEEF617}"/>
    <cellStyle name="Total 2 5 4 4" xfId="33001" xr:uid="{D9D41AD1-27AF-4CF7-8F64-EF2998F5513D}"/>
    <cellStyle name="Total 2 5 4 4 2" xfId="28848" xr:uid="{43F35193-20A4-4881-B49F-356A120C4D93}"/>
    <cellStyle name="Total 2 5 4 4 3" xfId="24704" xr:uid="{E15A2570-DBAB-4BE3-8399-2720A6ED7294}"/>
    <cellStyle name="Total 2 5 4 5" xfId="33726" xr:uid="{FA34241D-D22F-47CA-B4C5-C20B9D806D58}"/>
    <cellStyle name="Total 2 5 4 5 2" xfId="36122" xr:uid="{46DF5CF0-1BEF-452A-A278-0B07624FBF79}"/>
    <cellStyle name="Total 2 5 4 5 3" xfId="36675" xr:uid="{47DE3C35-3775-4F74-9DF9-700FFD3A6D71}"/>
    <cellStyle name="Total 2 5 4 6" xfId="33641" xr:uid="{88734C91-048A-4792-8598-0634FB76F8EA}"/>
    <cellStyle name="Total 2 5 4 6 2" xfId="36017" xr:uid="{5FBA401D-EED6-4212-8EEF-AEC0AA089C0E}"/>
    <cellStyle name="Total 2 5 4 6 3" xfId="37287" xr:uid="{805328FE-E1E1-4668-B844-891AB1BB6138}"/>
    <cellStyle name="Total 2 5 4 7" xfId="34324" xr:uid="{6313A3FB-6E9C-486C-88D4-A7C60BD47CDD}"/>
    <cellStyle name="Total 2 5 4 7 2" xfId="35682" xr:uid="{8B3CFD10-5C84-423C-9958-3882C09870F1}"/>
    <cellStyle name="Total 2 5 4 7 3" xfId="36463" xr:uid="{37E92ABE-2EED-4901-9B28-0FCB743C6E86}"/>
    <cellStyle name="Total 2 5 4 8" xfId="30296" xr:uid="{AAD84DE9-6DB3-47FC-AE93-04D725B01E01}"/>
    <cellStyle name="Total 2 5 4 9" xfId="26150" xr:uid="{47772D7F-B340-47C3-B9D2-6BED6C80D0A2}"/>
    <cellStyle name="Total 2 5 5" xfId="20881" xr:uid="{00000000-0005-0000-0000-00003C530000}"/>
    <cellStyle name="Total 2 5 5 10" xfId="22046" xr:uid="{735E90A2-341D-4560-BB2A-7180BC149C80}"/>
    <cellStyle name="Total 2 5 5 2" xfId="20991" xr:uid="{00000000-0005-0000-0000-00003D530000}"/>
    <cellStyle name="Total 2 5 5 2 2" xfId="32353" xr:uid="{F8053CD0-68A9-4DA4-8A43-266188D45C31}"/>
    <cellStyle name="Total 2 5 5 2 2 2" xfId="28201" xr:uid="{77DA9538-0EE4-418E-9A59-65B4E1361A5F}"/>
    <cellStyle name="Total 2 5 5 2 2 3" xfId="24058" xr:uid="{C6F01B2C-4501-4AE2-8545-6B5A4888FA8E}"/>
    <cellStyle name="Total 2 5 5 2 3" xfId="33083" xr:uid="{1F512FC9-AECF-4CE4-A29D-610CD444038B}"/>
    <cellStyle name="Total 2 5 5 2 3 2" xfId="28930" xr:uid="{898C5DBA-CE70-4464-A867-373F1AD4512F}"/>
    <cellStyle name="Total 2 5 5 2 3 3" xfId="24786" xr:uid="{ED4093CA-300D-405F-ADFC-14D2C095622B}"/>
    <cellStyle name="Total 2 5 5 2 4" xfId="33790" xr:uid="{40CD0E23-8D9E-4C69-B993-F65C070199AE}"/>
    <cellStyle name="Total 2 5 5 2 4 2" xfId="35824" xr:uid="{DCBBFBE0-BC58-426F-A441-F0EA4338A2A4}"/>
    <cellStyle name="Total 2 5 5 2 4 3" xfId="37109" xr:uid="{EDB4CF15-D883-4DB5-AABB-68828DF76421}"/>
    <cellStyle name="Total 2 5 5 2 5" xfId="34397" xr:uid="{366DF049-05F5-423B-BF75-72EDCD35656E}"/>
    <cellStyle name="Total 2 5 5 2 5 2" xfId="35537" xr:uid="{EE7E8AD6-6C46-4AB3-A98E-D0A7EDD235D2}"/>
    <cellStyle name="Total 2 5 5 2 5 3" xfId="36537" xr:uid="{F0288E0A-611A-4E6C-8879-24874F2094EE}"/>
    <cellStyle name="Total 2 5 5 2 6" xfId="34836" xr:uid="{9DF58150-B4E8-43EE-8DF9-4A3712AB1582}"/>
    <cellStyle name="Total 2 5 5 2 6 2" xfId="29756" xr:uid="{FED728CA-726E-4D59-BC05-BE173C6D6438}"/>
    <cellStyle name="Total 2 5 5 2 6 3" xfId="25611" xr:uid="{F6797F4C-0BDC-401C-B560-111DBAA95AAF}"/>
    <cellStyle name="Total 2 5 5 2 7" xfId="30392" xr:uid="{9731BC22-F7BC-4E0B-9604-65929D1CFA3B}"/>
    <cellStyle name="Total 2 5 5 2 8" xfId="26244" xr:uid="{35753017-1C18-49F6-96AF-2847594CC571}"/>
    <cellStyle name="Total 2 5 5 2 9" xfId="22105" xr:uid="{5E06101A-460D-4AA6-A047-52F378022EE3}"/>
    <cellStyle name="Total 2 5 5 3" xfId="32269" xr:uid="{D3845170-73CF-4DDC-A5CE-977AD626BAF6}"/>
    <cellStyle name="Total 2 5 5 3 2" xfId="28117" xr:uid="{5CE51E52-4786-4705-B3A8-00599D77E0EA}"/>
    <cellStyle name="Total 2 5 5 3 3" xfId="23974" xr:uid="{9B3DE2A4-7243-44E9-A486-ACB5B162FD78}"/>
    <cellStyle name="Total 2 5 5 4" xfId="33002" xr:uid="{9818A3D0-C674-4700-9513-FADB07D44EA8}"/>
    <cellStyle name="Total 2 5 5 4 2" xfId="28849" xr:uid="{31295D24-BEDB-4F1F-9CF3-55EC92208257}"/>
    <cellStyle name="Total 2 5 5 4 3" xfId="24705" xr:uid="{9A63221A-4EFE-40AB-813E-9A94E11867F5}"/>
    <cellStyle name="Total 2 5 5 5" xfId="33727" xr:uid="{7982C6B5-9A03-4F33-A8FF-5AE7DE394187}"/>
    <cellStyle name="Total 2 5 5 5 2" xfId="36024" xr:uid="{2CC80F14-07BF-4023-93E8-1B663034019B}"/>
    <cellStyle name="Total 2 5 5 5 3" xfId="37294" xr:uid="{4356F7C8-13C8-49A2-A4BE-DEE4DDDD4E22}"/>
    <cellStyle name="Total 2 5 5 6" xfId="33642" xr:uid="{09FC91D3-D59C-4AF5-80DE-1D646802C3B8}"/>
    <cellStyle name="Total 2 5 5 6 2" xfId="35911" xr:uid="{C533CE3D-1C01-41AB-A42F-51AC41A0A4F9}"/>
    <cellStyle name="Total 2 5 5 6 3" xfId="37195" xr:uid="{04934C58-5925-4FBE-B123-F066597E98FF}"/>
    <cellStyle name="Total 2 5 5 7" xfId="34325" xr:uid="{A10C7C95-D06E-4669-A8A1-976132676864}"/>
    <cellStyle name="Total 2 5 5 7 2" xfId="35543" xr:uid="{A3043ABD-20E7-4D62-A7FB-D26F3EA68273}"/>
    <cellStyle name="Total 2 5 5 7 3" xfId="36543" xr:uid="{2023544F-01ED-4D22-8499-56A9CEFA13C3}"/>
    <cellStyle name="Total 2 5 5 8" xfId="30297" xr:uid="{B9B584E6-DF0F-4355-8AEA-8197467AEA60}"/>
    <cellStyle name="Total 2 5 5 9" xfId="26151" xr:uid="{AA1AE775-A907-4603-B7E7-680CFDEA9240}"/>
    <cellStyle name="Total 2 6" xfId="20882" xr:uid="{00000000-0005-0000-0000-00003E530000}"/>
    <cellStyle name="Total 2 6 2" xfId="20883" xr:uid="{00000000-0005-0000-0000-00003F530000}"/>
    <cellStyle name="Total 2 6 2 10" xfId="22047" xr:uid="{B5344CDE-4BDC-4B59-9BA2-328D93FC4468}"/>
    <cellStyle name="Total 2 6 2 2" xfId="20990" xr:uid="{00000000-0005-0000-0000-000040530000}"/>
    <cellStyle name="Total 2 6 2 2 2" xfId="32352" xr:uid="{CF8E6805-8704-4E1C-A32E-4EE4B3EEEED9}"/>
    <cellStyle name="Total 2 6 2 2 2 2" xfId="28200" xr:uid="{4838D52F-178B-4F73-8895-D16E9C78F8F1}"/>
    <cellStyle name="Total 2 6 2 2 2 3" xfId="24057" xr:uid="{018E90DB-826C-4771-B94E-4131D3AA4DAB}"/>
    <cellStyle name="Total 2 6 2 2 3" xfId="33082" xr:uid="{EEE7E7F0-9492-448F-B55B-6F989E57CD18}"/>
    <cellStyle name="Total 2 6 2 2 3 2" xfId="28929" xr:uid="{81A77693-AAAE-44E0-B28F-F6CB663B9209}"/>
    <cellStyle name="Total 2 6 2 2 3 3" xfId="24785" xr:uid="{6F978F35-C0DE-4364-9083-2DBA844E493E}"/>
    <cellStyle name="Total 2 6 2 2 4" xfId="33789" xr:uid="{7D05D669-4BA2-42BE-9BE9-48A2C7FBF1FC}"/>
    <cellStyle name="Total 2 6 2 2 4 2" xfId="35923" xr:uid="{0500E708-99FD-4687-9CE8-1F1EB32CC787}"/>
    <cellStyle name="Total 2 6 2 2 4 3" xfId="37207" xr:uid="{10AD01E8-C7EA-4362-9EC5-A0425F5B37C7}"/>
    <cellStyle name="Total 2 6 2 2 5" xfId="34396" xr:uid="{23DDF52C-B45D-49B3-BDEA-E1788E032376}"/>
    <cellStyle name="Total 2 6 2 2 5 2" xfId="35688" xr:uid="{5B4FF68C-2FBE-48D6-BBD3-E82E8F3146F8}"/>
    <cellStyle name="Total 2 6 2 2 5 3" xfId="36457" xr:uid="{30EAE90B-D6E4-49FB-ACC1-FC049BDB0D41}"/>
    <cellStyle name="Total 2 6 2 2 6" xfId="34835" xr:uid="{BD4F88EB-1DAB-4513-A0C5-41F1DEF53913}"/>
    <cellStyle name="Total 2 6 2 2 6 2" xfId="29755" xr:uid="{A8975A41-60F1-4A2A-9225-F00B3BFFCA75}"/>
    <cellStyle name="Total 2 6 2 2 6 3" xfId="25610" xr:uid="{BA520AB0-8EC8-465A-AF44-9AF0B6CA75CC}"/>
    <cellStyle name="Total 2 6 2 2 7" xfId="30391" xr:uid="{5FC75AE3-3F5C-4B0A-A70B-44E7BE1A0CB1}"/>
    <cellStyle name="Total 2 6 2 2 8" xfId="26243" xr:uid="{EF1D4667-4AAB-4050-82FD-33B9A34CEA19}"/>
    <cellStyle name="Total 2 6 2 2 9" xfId="22104" xr:uid="{221025FD-F349-4AE8-8565-3108B258BB06}"/>
    <cellStyle name="Total 2 6 2 3" xfId="32271" xr:uid="{CCA45034-E28F-45AB-B119-516E46CAAF3F}"/>
    <cellStyle name="Total 2 6 2 3 2" xfId="28119" xr:uid="{DACC2925-1F8E-4C75-BDB7-8F1E39CBC183}"/>
    <cellStyle name="Total 2 6 2 3 3" xfId="23976" xr:uid="{8B0E2980-95CA-4462-BE1B-498D8F12059D}"/>
    <cellStyle name="Total 2 6 2 4" xfId="33003" xr:uid="{81D9993E-4B93-4FD4-9AD3-FE46D1CD20A5}"/>
    <cellStyle name="Total 2 6 2 4 2" xfId="28850" xr:uid="{2ED06BF5-0DC0-45A1-9BD3-AD1A2933CD24}"/>
    <cellStyle name="Total 2 6 2 4 3" xfId="24706" xr:uid="{7069766A-09F5-4FB9-AD55-09BE98BDC767}"/>
    <cellStyle name="Total 2 6 2 5" xfId="33728" xr:uid="{87C6F381-5307-4F36-8F88-9815356554C2}"/>
    <cellStyle name="Total 2 6 2 5 2" xfId="35918" xr:uid="{16004777-FB82-41F3-B04A-58BB3C8F7FD5}"/>
    <cellStyle name="Total 2 6 2 5 3" xfId="37202" xr:uid="{90330FA2-F3FB-47E9-BD23-3E102FE8E9A3}"/>
    <cellStyle name="Total 2 6 2 6" xfId="33643" xr:uid="{6B30731E-63F7-4D14-A6EE-54296ABC7CBE}"/>
    <cellStyle name="Total 2 6 2 6 2" xfId="35812" xr:uid="{E3403072-150F-4BBF-B927-885BE346A1FA}"/>
    <cellStyle name="Total 2 6 2 6 3" xfId="37097" xr:uid="{91A58271-DC2F-4EC9-9964-E3C497643402}"/>
    <cellStyle name="Total 2 6 2 7" xfId="34326" xr:uid="{B4D3A6D1-8D4E-4835-AE18-63EECC9F69F2}"/>
    <cellStyle name="Total 2 6 2 7 2" xfId="36261" xr:uid="{30E909BF-194B-4F27-B69F-4D424A06F9FE}"/>
    <cellStyle name="Total 2 6 2 7 3" xfId="36766" xr:uid="{57C247D5-6CA0-432D-94F8-0DAF31E2100D}"/>
    <cellStyle name="Total 2 6 2 8" xfId="30299" xr:uid="{035EBB23-17B5-47F1-B054-BA4A01332221}"/>
    <cellStyle name="Total 2 6 2 9" xfId="26153" xr:uid="{ACD3B64B-8D83-48B2-9223-261600F15D50}"/>
    <cellStyle name="Total 2 6 3" xfId="20884" xr:uid="{00000000-0005-0000-0000-000041530000}"/>
    <cellStyle name="Total 2 6 3 10" xfId="22048" xr:uid="{F24D00F5-2B1F-4F66-8D61-1FB18E28AE0F}"/>
    <cellStyle name="Total 2 6 3 2" xfId="20989" xr:uid="{00000000-0005-0000-0000-000042530000}"/>
    <cellStyle name="Total 2 6 3 2 2" xfId="32351" xr:uid="{47907FAF-8B15-488C-A8D2-6BC45E79D55C}"/>
    <cellStyle name="Total 2 6 3 2 2 2" xfId="28199" xr:uid="{2F1CC2F2-EF6B-4DE2-84AD-8599E5787BD9}"/>
    <cellStyle name="Total 2 6 3 2 2 3" xfId="24056" xr:uid="{E5E3A1B0-639F-4C73-985F-D5A7E63C47EA}"/>
    <cellStyle name="Total 2 6 3 2 3" xfId="33081" xr:uid="{B12C6918-69A0-4F65-9754-B4FFAAF4E0C4}"/>
    <cellStyle name="Total 2 6 3 2 3 2" xfId="28928" xr:uid="{D3ADBFED-F893-4072-98F8-D208946BF77F}"/>
    <cellStyle name="Total 2 6 3 2 3 3" xfId="24784" xr:uid="{2302931E-D30E-470A-A81E-9C4C3DA5D74A}"/>
    <cellStyle name="Total 2 6 3 2 4" xfId="33788" xr:uid="{C75C70CE-EC81-40E8-A00E-C6DC6C045876}"/>
    <cellStyle name="Total 2 6 3 2 4 2" xfId="36029" xr:uid="{3FFC32E7-B98F-43AB-862E-E32230E7AF11}"/>
    <cellStyle name="Total 2 6 3 2 4 3" xfId="37299" xr:uid="{1EC07524-3FA0-407B-91C8-C1F5863EBCC7}"/>
    <cellStyle name="Total 2 6 3 2 5" xfId="34395" xr:uid="{E48896A5-E37D-4D57-9846-986E8F59B98D}"/>
    <cellStyle name="Total 2 6 3 2 5 2" xfId="35453" xr:uid="{33F1514C-3557-4506-99C6-A20CD60F22DA}"/>
    <cellStyle name="Total 2 6 3 2 5 3" xfId="36856" xr:uid="{838F96F3-A01C-46B3-980E-A8D47CDD4915}"/>
    <cellStyle name="Total 2 6 3 2 6" xfId="34834" xr:uid="{ECB8E6AB-FB3F-4089-B356-B8575926B5EC}"/>
    <cellStyle name="Total 2 6 3 2 6 2" xfId="29754" xr:uid="{023528CC-26CA-45D1-91EB-B3A6224BB358}"/>
    <cellStyle name="Total 2 6 3 2 6 3" xfId="25609" xr:uid="{B4016663-E0AF-435A-868B-C14EFEBE87A5}"/>
    <cellStyle name="Total 2 6 3 2 7" xfId="30390" xr:uid="{50EF6621-0BB0-4DF6-9982-B5F962D29422}"/>
    <cellStyle name="Total 2 6 3 2 8" xfId="26242" xr:uid="{B3880002-9AC6-4A52-94BE-31FC184F33E1}"/>
    <cellStyle name="Total 2 6 3 2 9" xfId="22103" xr:uid="{E720722F-145E-4354-86FD-466909A89EC3}"/>
    <cellStyle name="Total 2 6 3 3" xfId="32272" xr:uid="{0B0B2FF4-6D4D-4D01-BAE7-94BFD88A686A}"/>
    <cellStyle name="Total 2 6 3 3 2" xfId="28120" xr:uid="{6A5298A0-3D6D-46CC-B0E7-3A7E1BAB717A}"/>
    <cellStyle name="Total 2 6 3 3 3" xfId="23977" xr:uid="{86328639-3330-4577-B8AA-F2B8B7BA589F}"/>
    <cellStyle name="Total 2 6 3 4" xfId="33004" xr:uid="{B87C6A0B-5F79-4A6F-A796-830AB13CECF4}"/>
    <cellStyle name="Total 2 6 3 4 2" xfId="28851" xr:uid="{EF83A713-2989-496C-9EE9-CC857B4B37EB}"/>
    <cellStyle name="Total 2 6 3 4 3" xfId="24707" xr:uid="{3E9E036A-DA6E-4370-83F3-F9B79DC15B1E}"/>
    <cellStyle name="Total 2 6 3 5" xfId="33729" xr:uid="{07E6B9A4-CB1B-4A2A-8C3D-3F5B4A530453}"/>
    <cellStyle name="Total 2 6 3 5 2" xfId="35819" xr:uid="{2E0A5BF9-6C82-4BB1-B48F-3566C24E63F8}"/>
    <cellStyle name="Total 2 6 3 5 3" xfId="37104" xr:uid="{FAF25DC4-8695-4040-8AA4-D15E3299B66B}"/>
    <cellStyle name="Total 2 6 3 6" xfId="33644" xr:uid="{51BC6445-0EAF-47A6-ACD5-B8A19B60A030}"/>
    <cellStyle name="Total 2 6 3 6 2" xfId="35293" xr:uid="{38A015B7-9698-42C6-9E6A-FD05AF1E6222}"/>
    <cellStyle name="Total 2 6 3 6 3" xfId="36994" xr:uid="{8DF3C0C3-4A8B-49D1-91CA-E6FDC7F4B417}"/>
    <cellStyle name="Total 2 6 3 7" xfId="34327" xr:uid="{79EFF09E-5295-48A9-BF56-83F876B653E3}"/>
    <cellStyle name="Total 2 6 3 7 2" xfId="36170" xr:uid="{D495F148-6692-40DF-B9C3-98113D4B10E9}"/>
    <cellStyle name="Total 2 6 3 7 3" xfId="36627" xr:uid="{9F8F5EA8-32E1-4FF1-8189-60A051A5A3E4}"/>
    <cellStyle name="Total 2 6 3 8" xfId="30300" xr:uid="{131F13D7-DB8C-4061-B693-8220744EA47E}"/>
    <cellStyle name="Total 2 6 3 9" xfId="26154" xr:uid="{F7222CED-0CFF-4D0F-A981-BD58FD82E265}"/>
    <cellStyle name="Total 2 6 4" xfId="20885" xr:uid="{00000000-0005-0000-0000-000043530000}"/>
    <cellStyle name="Total 2 6 4 10" xfId="22049" xr:uid="{910AB97F-62DA-4229-A272-159D5BEA6FA5}"/>
    <cellStyle name="Total 2 6 4 2" xfId="20988" xr:uid="{00000000-0005-0000-0000-000044530000}"/>
    <cellStyle name="Total 2 6 4 2 2" xfId="32350" xr:uid="{026DCC01-4128-4BB9-81AC-E0694B50305E}"/>
    <cellStyle name="Total 2 6 4 2 2 2" xfId="28198" xr:uid="{0074434D-CCCC-42F4-A47B-3B3B52C6D51A}"/>
    <cellStyle name="Total 2 6 4 2 2 3" xfId="24055" xr:uid="{DE8F6E8E-C12C-4791-B0C8-70424CC08987}"/>
    <cellStyle name="Total 2 6 4 2 3" xfId="33080" xr:uid="{36F077CF-E906-4924-9720-456206BB6410}"/>
    <cellStyle name="Total 2 6 4 2 3 2" xfId="28927" xr:uid="{39F7797C-201B-4EA9-BB24-74D9633058A2}"/>
    <cellStyle name="Total 2 6 4 2 3 3" xfId="24783" xr:uid="{48171C4C-B502-4B0B-929C-9E13B759C252}"/>
    <cellStyle name="Total 2 6 4 2 4" xfId="33787" xr:uid="{898294EC-E0A8-476F-9E97-D17C64CCE8A4}"/>
    <cellStyle name="Total 2 6 4 2 4 2" xfId="36127" xr:uid="{85B36642-7387-47B9-A0A1-61832D81D591}"/>
    <cellStyle name="Total 2 6 4 2 4 3" xfId="36670" xr:uid="{6FED8C69-12FE-4754-AB71-9303B09A2738}"/>
    <cellStyle name="Total 2 6 4 2 5" xfId="34394" xr:uid="{CE8AE3AE-DD89-43C8-A51A-0A1D5C56EF5D}"/>
    <cellStyle name="Total 2 6 4 2 5 2" xfId="35373" xr:uid="{20ED452A-04E3-417E-BDEF-664AD0FF1F42}"/>
    <cellStyle name="Total 2 6 4 2 5 3" xfId="25248" xr:uid="{39FFCBEF-58D9-4419-B4CE-B7D9F1023A22}"/>
    <cellStyle name="Total 2 6 4 2 6" xfId="34833" xr:uid="{07730043-B2AA-4373-BDF2-AB56AB242692}"/>
    <cellStyle name="Total 2 6 4 2 6 2" xfId="29753" xr:uid="{8F6D4D2E-04CA-4086-B8C3-3334AEE3E16D}"/>
    <cellStyle name="Total 2 6 4 2 6 3" xfId="25608" xr:uid="{48C5F48B-57B0-4640-9DBF-5FC979511DC4}"/>
    <cellStyle name="Total 2 6 4 2 7" xfId="30389" xr:uid="{40C7489E-46C1-4E50-B445-548DCD356E5D}"/>
    <cellStyle name="Total 2 6 4 2 8" xfId="26241" xr:uid="{01BEB6DD-14ED-4671-BFF5-B60173BBD1FF}"/>
    <cellStyle name="Total 2 6 4 2 9" xfId="22102" xr:uid="{172213C1-F56D-4DC0-B843-B947A21BA24B}"/>
    <cellStyle name="Total 2 6 4 3" xfId="32273" xr:uid="{1007B15E-FD49-47B8-979B-2421ADF21F94}"/>
    <cellStyle name="Total 2 6 4 3 2" xfId="28121" xr:uid="{7EB6770D-8473-460B-BC16-EE946A32BD6E}"/>
    <cellStyle name="Total 2 6 4 3 3" xfId="23978" xr:uid="{DD8C70F6-9BAF-4354-A754-5BAF19DFE231}"/>
    <cellStyle name="Total 2 6 4 4" xfId="33005" xr:uid="{B2E1919D-D328-49EC-BC57-1006B6AC286B}"/>
    <cellStyle name="Total 2 6 4 4 2" xfId="28852" xr:uid="{14039B29-1322-4137-9B6C-29265C070B40}"/>
    <cellStyle name="Total 2 6 4 4 3" xfId="24708" xr:uid="{F2D4ABDD-FBEB-4ED0-92D5-8B78382B841A}"/>
    <cellStyle name="Total 2 6 4 5" xfId="33730" xr:uid="{60CC93F7-4E71-40A1-816D-CB42E793343F}"/>
    <cellStyle name="Total 2 6 4 5 2" xfId="35300" xr:uid="{F2E30608-179C-4AB8-BDEE-1ADED8B3CA60}"/>
    <cellStyle name="Total 2 6 4 5 3" xfId="37001" xr:uid="{4643E832-3119-4CDF-9202-3D119882D1F7}"/>
    <cellStyle name="Total 2 6 4 6" xfId="33645" xr:uid="{2AE091FF-8297-4ABB-98B7-DAF9A4D431EE}"/>
    <cellStyle name="Total 2 6 4 6 2" xfId="29324" xr:uid="{56E03C2A-EB7B-4A97-9058-3CBEDE7ED46E}"/>
    <cellStyle name="Total 2 6 4 6 3" xfId="36896" xr:uid="{99234C30-2D1A-4A2C-B8D5-688A694AD6FE}"/>
    <cellStyle name="Total 2 6 4 7" xfId="34328" xr:uid="{C1AABE04-997F-412D-AEFE-B4AF714376AC}"/>
    <cellStyle name="Total 2 6 4 7 2" xfId="36072" xr:uid="{0418FCDF-B1E0-40A3-A7BF-A6FADF3E274C}"/>
    <cellStyle name="Total 2 6 4 7 3" xfId="37342" xr:uid="{DF95D055-0154-401D-BB7C-0C396100A8E6}"/>
    <cellStyle name="Total 2 6 4 8" xfId="30301" xr:uid="{C5B27D6B-48C2-4E5F-8F88-1D6B11567149}"/>
    <cellStyle name="Total 2 6 4 9" xfId="26155" xr:uid="{BE509E06-14A5-4762-A46C-6982BBDC9553}"/>
    <cellStyle name="Total 2 6 5" xfId="20886" xr:uid="{00000000-0005-0000-0000-000045530000}"/>
    <cellStyle name="Total 2 6 5 10" xfId="22050" xr:uid="{B981DEDF-E6B5-44B8-A263-49B46A0EB921}"/>
    <cellStyle name="Total 2 6 5 2" xfId="20987" xr:uid="{00000000-0005-0000-0000-000046530000}"/>
    <cellStyle name="Total 2 6 5 2 2" xfId="32349" xr:uid="{2E9DA5B7-C262-42AC-B3B6-4654E69A6E90}"/>
    <cellStyle name="Total 2 6 5 2 2 2" xfId="28197" xr:uid="{E8CEA0FA-3218-42C7-89A1-15340F775661}"/>
    <cellStyle name="Total 2 6 5 2 2 3" xfId="24054" xr:uid="{D58EFD93-D224-420F-87B1-E07B9F894E92}"/>
    <cellStyle name="Total 2 6 5 2 3" xfId="33079" xr:uid="{0BF78115-DFF9-45B6-AFD0-4B6485DF79B3}"/>
    <cellStyle name="Total 2 6 5 2 3 2" xfId="28926" xr:uid="{F4E77A5C-3068-4F08-BA0C-4706411F07F3}"/>
    <cellStyle name="Total 2 6 5 2 3 3" xfId="24782" xr:uid="{05A510E5-FA31-465C-B432-F44D280E674F}"/>
    <cellStyle name="Total 2 6 5 2 4" xfId="33786" xr:uid="{3D03151E-E274-4557-A48C-659FDD2CD32F}"/>
    <cellStyle name="Total 2 6 5 2 4 2" xfId="36218" xr:uid="{096D06A7-EA36-40C6-9E4D-AB2A3CB9A631}"/>
    <cellStyle name="Total 2 6 5 2 4 3" xfId="36723" xr:uid="{D2609021-D3D3-472B-A0D1-90E4AFC21A1E}"/>
    <cellStyle name="Total 2 6 5 2 5" xfId="34393" xr:uid="{06EA0BED-AE78-47FE-BC82-CCA41353758C}"/>
    <cellStyle name="Total 2 6 5 2 5 2" xfId="35772" xr:uid="{C443CEE7-CD15-47FB-9043-B77DCED285BB}"/>
    <cellStyle name="Total 2 6 5 2 5 3" xfId="36437" xr:uid="{135BB96D-C6D6-44F8-AF1B-B28E2BD3B0D7}"/>
    <cellStyle name="Total 2 6 5 2 6" xfId="34832" xr:uid="{D0394971-8EC3-4D11-AEBB-EDFE6D1B0BB3}"/>
    <cellStyle name="Total 2 6 5 2 6 2" xfId="29752" xr:uid="{EAA358AF-03E7-4BF9-855F-F0D6A6587E26}"/>
    <cellStyle name="Total 2 6 5 2 6 3" xfId="25607" xr:uid="{23C6C5B2-5D08-4A1C-AF4A-4175C01EF7FB}"/>
    <cellStyle name="Total 2 6 5 2 7" xfId="30388" xr:uid="{3D925B24-CCDD-4523-AF3F-2BD99406EF55}"/>
    <cellStyle name="Total 2 6 5 2 8" xfId="26240" xr:uid="{AE846E20-DC6C-4FED-A545-06EA14AB2E9C}"/>
    <cellStyle name="Total 2 6 5 2 9" xfId="22101" xr:uid="{03B365A8-3922-4ECD-8638-5CBE80A88F53}"/>
    <cellStyle name="Total 2 6 5 3" xfId="32274" xr:uid="{30387DD9-4BDE-4132-BFB6-52D69717EAD4}"/>
    <cellStyle name="Total 2 6 5 3 2" xfId="28122" xr:uid="{FC196CC8-4424-44AB-9F09-C189CC79F0AC}"/>
    <cellStyle name="Total 2 6 5 3 3" xfId="23979" xr:uid="{12B99BCE-56F4-4C6B-90CE-5999D5CAF502}"/>
    <cellStyle name="Total 2 6 5 4" xfId="33006" xr:uid="{C861AF7E-10A2-4C32-99A1-8CBF2EDE48B0}"/>
    <cellStyle name="Total 2 6 5 4 2" xfId="28853" xr:uid="{FC483D75-492A-409B-89E1-3C902588EC1C}"/>
    <cellStyle name="Total 2 6 5 4 3" xfId="24709" xr:uid="{CB465019-8690-40BF-B975-CF31A2AB204F}"/>
    <cellStyle name="Total 2 6 5 5" xfId="33731" xr:uid="{CF6183A9-43BA-4336-81C6-F1863F100BC1}"/>
    <cellStyle name="Total 2 6 5 5 2" xfId="29333" xr:uid="{AF9286D3-2E73-4633-8FE3-06903792BD97}"/>
    <cellStyle name="Total 2 6 5 5 3" xfId="36903" xr:uid="{976CBFA5-988D-4ABB-BF9E-889EC3898B67}"/>
    <cellStyle name="Total 2 6 5 6" xfId="33646" xr:uid="{19C28557-C836-4473-BDAD-DE1276F42C00}"/>
    <cellStyle name="Total 2 6 5 6 2" xfId="35712" xr:uid="{E899A070-C358-4B45-AC27-A14C76D43040}"/>
    <cellStyle name="Total 2 6 5 6 3" xfId="36377" xr:uid="{37414D98-95FB-449D-8B63-BDA1045F4FD4}"/>
    <cellStyle name="Total 2 6 5 7" xfId="34329" xr:uid="{3E7463D5-8F6A-497B-957B-2037190BAA65}"/>
    <cellStyle name="Total 2 6 5 7 2" xfId="35966" xr:uid="{0146A878-C319-4D88-8D81-44BEE53DDE51}"/>
    <cellStyle name="Total 2 6 5 7 3" xfId="37250" xr:uid="{1DFB0AA1-5EE5-4BF3-A48D-C70CA40A9D36}"/>
    <cellStyle name="Total 2 6 5 8" xfId="30302" xr:uid="{543F990E-BAFB-405B-9BF5-2E75ACE2BC22}"/>
    <cellStyle name="Total 2 6 5 9" xfId="26156" xr:uid="{6BB7914B-A493-448A-8780-EE4FFE15BA5C}"/>
    <cellStyle name="Total 2 7" xfId="20887" xr:uid="{00000000-0005-0000-0000-000047530000}"/>
    <cellStyle name="Total 2 7 2" xfId="20888" xr:uid="{00000000-0005-0000-0000-000048530000}"/>
    <cellStyle name="Total 2 7 2 10" xfId="22051" xr:uid="{F034178B-150C-475A-BED4-70550E36E05B}"/>
    <cellStyle name="Total 2 7 2 2" xfId="20986" xr:uid="{00000000-0005-0000-0000-000049530000}"/>
    <cellStyle name="Total 2 7 2 2 2" xfId="32348" xr:uid="{ADA7BC7F-5D90-477B-954B-66FDF2B8DFC3}"/>
    <cellStyle name="Total 2 7 2 2 2 2" xfId="28196" xr:uid="{025D38E9-68EE-4011-BFC5-ACAA108D5926}"/>
    <cellStyle name="Total 2 7 2 2 2 3" xfId="24053" xr:uid="{A93154EF-63D1-49E2-AD3D-4C4360B2884B}"/>
    <cellStyle name="Total 2 7 2 2 3" xfId="33078" xr:uid="{191E91DD-F7DF-493E-A1F2-F343C9D99C63}"/>
    <cellStyle name="Total 2 7 2 2 3 2" xfId="28925" xr:uid="{209153B9-5BE6-4BF8-AAA8-15EB68755E42}"/>
    <cellStyle name="Total 2 7 2 2 3 3" xfId="24781" xr:uid="{E21EF63C-C2C2-4823-B34C-F55F0B35879A}"/>
    <cellStyle name="Total 2 7 2 2 4" xfId="33785" xr:uid="{CD61BC46-73D6-40D7-B941-2916528FFB87}"/>
    <cellStyle name="Total 2 7 2 2 4 2" xfId="35586" xr:uid="{5A14FA0C-555D-404A-8FD6-75191820D1C8}"/>
    <cellStyle name="Total 2 7 2 2 4 3" xfId="36586" xr:uid="{AEC322E4-8A56-4E5E-B18D-3744ADB15358}"/>
    <cellStyle name="Total 2 7 2 2 5" xfId="34392" xr:uid="{3864589D-400A-4597-A5E2-83CA9AD08C9E}"/>
    <cellStyle name="Total 2 7 2 2 5 2" xfId="29391" xr:uid="{4313395B-C9E2-4A6A-B4FC-DAB2322BE9A7}"/>
    <cellStyle name="Total 2 7 2 2 5 3" xfId="36956" xr:uid="{6428B54C-9B56-4A83-97C6-2E733FB0277B}"/>
    <cellStyle name="Total 2 7 2 2 6" xfId="34831" xr:uid="{DA9B34A0-2B2A-42A9-9B1D-F5BF0B2F85EC}"/>
    <cellStyle name="Total 2 7 2 2 6 2" xfId="29751" xr:uid="{AA4EDAB6-1E14-42AB-9BE3-8ECF53DB945D}"/>
    <cellStyle name="Total 2 7 2 2 6 3" xfId="25606" xr:uid="{4DA30569-4F1E-40F5-9FEE-646ED3067C31}"/>
    <cellStyle name="Total 2 7 2 2 7" xfId="30387" xr:uid="{6B5E1FDE-BD20-43C5-8D97-9064D6A5A016}"/>
    <cellStyle name="Total 2 7 2 2 8" xfId="26239" xr:uid="{7905EE7F-2854-4FCB-80A3-C8ED04677F82}"/>
    <cellStyle name="Total 2 7 2 2 9" xfId="22100" xr:uid="{9385F915-5C00-4711-96CC-B8E99EC90F4B}"/>
    <cellStyle name="Total 2 7 2 3" xfId="32276" xr:uid="{5BE93CF8-8908-4BE0-AF2C-E8A8C2B2AD72}"/>
    <cellStyle name="Total 2 7 2 3 2" xfId="28124" xr:uid="{61AE5BB0-8789-4211-B655-BE18CC4AEBDA}"/>
    <cellStyle name="Total 2 7 2 3 3" xfId="23981" xr:uid="{E5964DA0-A766-428F-8E23-09F9C9491A82}"/>
    <cellStyle name="Total 2 7 2 4" xfId="33007" xr:uid="{F46BCEDD-5CB5-4187-AC91-A6D75DEF8685}"/>
    <cellStyle name="Total 2 7 2 4 2" xfId="28854" xr:uid="{5D7991F6-44A7-4F5A-91DA-B70303BB42E1}"/>
    <cellStyle name="Total 2 7 2 4 3" xfId="24710" xr:uid="{B32EEC07-01E7-4A6B-88F2-78D14A4B6EC1}"/>
    <cellStyle name="Total 2 7 2 5" xfId="33732" xr:uid="{8C46EF08-0BB6-4979-833F-65F20B76F559}"/>
    <cellStyle name="Total 2 7 2 5 2" xfId="35719" xr:uid="{2AB49ACF-461B-481D-BCD9-3312CEBF751C}"/>
    <cellStyle name="Total 2 7 2 5 3" xfId="36384" xr:uid="{1B3FEC36-D12A-42DB-8A40-FF9D21696CE0}"/>
    <cellStyle name="Total 2 7 2 6" xfId="33647" xr:uid="{07C249BA-6CD4-4BA6-B23A-E323A1540C73}"/>
    <cellStyle name="Total 2 7 2 6 2" xfId="35429" xr:uid="{3FEE8357-39CC-473F-96E1-C7BF9859D3D9}"/>
    <cellStyle name="Total 2 7 2 6 3" xfId="25181" xr:uid="{12B1F9AC-895A-4FB9-BE29-F21A6D4DD4CB}"/>
    <cellStyle name="Total 2 7 2 7" xfId="34330" xr:uid="{4965BC4D-1011-45EE-AF54-04011F31CB8A}"/>
    <cellStyle name="Total 2 7 2 7 2" xfId="35867" xr:uid="{3C947CAC-B9C0-4C85-93BD-F30B19EFEEDD}"/>
    <cellStyle name="Total 2 7 2 7 3" xfId="37152" xr:uid="{16305E99-1221-4DDD-B5E5-12C29F0A9F5D}"/>
    <cellStyle name="Total 2 7 2 8" xfId="30304" xr:uid="{F1C66E34-CC5F-4ACC-9AED-D841F104AB45}"/>
    <cellStyle name="Total 2 7 2 9" xfId="26158" xr:uid="{90D40E31-2A5B-436C-993E-806013D65C54}"/>
    <cellStyle name="Total 2 7 3" xfId="20889" xr:uid="{00000000-0005-0000-0000-00004A530000}"/>
    <cellStyle name="Total 2 7 3 10" xfId="22052" xr:uid="{7BFA8E7B-B7DF-44AA-805F-17B9ECD5FC43}"/>
    <cellStyle name="Total 2 7 3 2" xfId="20985" xr:uid="{00000000-0005-0000-0000-00004B530000}"/>
    <cellStyle name="Total 2 7 3 2 2" xfId="32347" xr:uid="{4E52BA0F-5E2E-426D-AC7F-E66866CAA28E}"/>
    <cellStyle name="Total 2 7 3 2 2 2" xfId="28195" xr:uid="{2B41E876-9575-4FC7-A7FB-53CA0595BF57}"/>
    <cellStyle name="Total 2 7 3 2 2 3" xfId="24052" xr:uid="{1FE6EB5B-AEE9-4B4B-8BD2-952A5479DBB4}"/>
    <cellStyle name="Total 2 7 3 2 3" xfId="33077" xr:uid="{965C0374-0DC5-4E37-9B47-B502CA3106E5}"/>
    <cellStyle name="Total 2 7 3 2 3 2" xfId="28924" xr:uid="{D29DA08E-D984-4E3D-A3EC-7479F5256AF2}"/>
    <cellStyle name="Total 2 7 3 2 3 3" xfId="24780" xr:uid="{CFD680F7-9746-4ED6-8594-235E05C22851}"/>
    <cellStyle name="Total 2 7 3 2 4" xfId="33784" xr:uid="{0D6993A2-5DA7-4376-AE18-1E469FAE8607}"/>
    <cellStyle name="Total 2 7 3 2 4 2" xfId="35639" xr:uid="{7E02B031-DF5A-4B72-B220-AE8174952234}"/>
    <cellStyle name="Total 2 7 3 2 4 3" xfId="36502" xr:uid="{1D618BDF-0DFF-48BE-9EB5-978F1884795D}"/>
    <cellStyle name="Total 2 7 3 2 5" xfId="34391" xr:uid="{11A1D2DA-041D-49D2-9B74-A6DC6A54A644}"/>
    <cellStyle name="Total 2 7 3 2 5 2" xfId="35353" xr:uid="{ED0317D3-875B-4188-967E-98A7550D3137}"/>
    <cellStyle name="Total 2 7 3 2 5 3" xfId="37054" xr:uid="{033F354A-5411-481B-AB2B-D5375C5F024B}"/>
    <cellStyle name="Total 2 7 3 2 6" xfId="34830" xr:uid="{B17FDD3F-1231-4E3D-89E1-2012039AAC9B}"/>
    <cellStyle name="Total 2 7 3 2 6 2" xfId="29750" xr:uid="{628F5269-582A-48CA-81B8-D26801666849}"/>
    <cellStyle name="Total 2 7 3 2 6 3" xfId="25605" xr:uid="{67C5088C-4917-428A-AC85-FE9703B36D9A}"/>
    <cellStyle name="Total 2 7 3 2 7" xfId="30386" xr:uid="{068BF666-B93F-493D-BBB0-4BD2573A959D}"/>
    <cellStyle name="Total 2 7 3 2 8" xfId="26238" xr:uid="{4A91527B-8D65-47F4-BFC9-F7AC9534E41B}"/>
    <cellStyle name="Total 2 7 3 2 9" xfId="22099" xr:uid="{7730E57C-5C01-41CC-9400-DA55FC3637FE}"/>
    <cellStyle name="Total 2 7 3 3" xfId="32277" xr:uid="{F0B16108-C953-4BD0-A262-DFF2F42CF703}"/>
    <cellStyle name="Total 2 7 3 3 2" xfId="28125" xr:uid="{9130C716-4F6A-4C39-8D70-EEE5D9D03B88}"/>
    <cellStyle name="Total 2 7 3 3 3" xfId="23982" xr:uid="{1B2F9A40-08FA-4BC0-A860-477A6370DE14}"/>
    <cellStyle name="Total 2 7 3 4" xfId="33008" xr:uid="{FEAB30FD-82CB-4C9E-A994-46D6C59B48D7}"/>
    <cellStyle name="Total 2 7 3 4 2" xfId="28855" xr:uid="{7D260610-B1EE-4DB0-A073-0A3428B909E2}"/>
    <cellStyle name="Total 2 7 3 4 3" xfId="24711" xr:uid="{AA69B493-BC0F-4EAE-A034-3540786E7BB0}"/>
    <cellStyle name="Total 2 7 3 5" xfId="33733" xr:uid="{CA266B24-69D6-4815-845F-D55AB5AB185A}"/>
    <cellStyle name="Total 2 7 3 5 2" xfId="35422" xr:uid="{94A961AC-B996-43C6-A019-D4FD8370094A}"/>
    <cellStyle name="Total 2 7 3 5 3" xfId="25190" xr:uid="{8DD90751-C1BE-4CE1-A25F-6CFB8E4CE021}"/>
    <cellStyle name="Total 2 7 3 6" xfId="33648" xr:uid="{9A1A950D-167B-4605-8894-281061BCC89A}"/>
    <cellStyle name="Total 2 7 3 6 2" xfId="35513" xr:uid="{6C93A6CE-1BC5-407D-A095-29F2E53B1217}"/>
    <cellStyle name="Total 2 7 3 6 3" xfId="36796" xr:uid="{A99E81E1-25A3-4246-AB46-E1749470F86E}"/>
    <cellStyle name="Total 2 7 3 7" xfId="34331" xr:uid="{3646CF0C-37CB-4366-A237-162FCF6818AE}"/>
    <cellStyle name="Total 2 7 3 7 2" xfId="35348" xr:uid="{64F416C9-87AA-4493-940F-9ABBD6DCBC7B}"/>
    <cellStyle name="Total 2 7 3 7 3" xfId="37049" xr:uid="{2BF2B190-D4E9-420F-B0AD-3C29F75701DF}"/>
    <cellStyle name="Total 2 7 3 8" xfId="30305" xr:uid="{141C899E-746E-4C9E-8A27-FE39F6CA82ED}"/>
    <cellStyle name="Total 2 7 3 9" xfId="26159" xr:uid="{3A5CE2DB-261C-4DA0-80F3-A710BC170038}"/>
    <cellStyle name="Total 2 7 4" xfId="20890" xr:uid="{00000000-0005-0000-0000-00004C530000}"/>
    <cellStyle name="Total 2 7 4 10" xfId="22053" xr:uid="{0DD84178-06F1-4E30-9041-01162AE1F481}"/>
    <cellStyle name="Total 2 7 4 2" xfId="20984" xr:uid="{00000000-0005-0000-0000-00004D530000}"/>
    <cellStyle name="Total 2 7 4 2 2" xfId="32346" xr:uid="{B6822E3E-851D-42EF-AF83-AABC61D3AB62}"/>
    <cellStyle name="Total 2 7 4 2 2 2" xfId="28194" xr:uid="{6FB25133-940D-4BFB-A386-4DBA675CF586}"/>
    <cellStyle name="Total 2 7 4 2 2 3" xfId="24051" xr:uid="{9566E366-5CDD-488A-8378-5EEAF6120AAB}"/>
    <cellStyle name="Total 2 7 4 2 3" xfId="33076" xr:uid="{32EF2566-5F97-4A87-A4EB-AA27919FC11A}"/>
    <cellStyle name="Total 2 7 4 2 3 2" xfId="28923" xr:uid="{01E13236-DE66-4381-8659-C39E0704CE89}"/>
    <cellStyle name="Total 2 7 4 2 3 3" xfId="24779" xr:uid="{C333AA48-A39A-49EF-8894-6ED6C4DE8711}"/>
    <cellStyle name="Total 2 7 4 2 4" xfId="33783" xr:uid="{E01D03CD-93B8-444B-B57C-82B2C8064F4E}"/>
    <cellStyle name="Total 2 7 4 2 4 2" xfId="35502" xr:uid="{E3FD5127-DB0B-4B71-A93D-24B7BDD26E91}"/>
    <cellStyle name="Total 2 7 4 2 4 3" xfId="36807" xr:uid="{8EBC362B-CEB7-4E7E-84EA-608223289204}"/>
    <cellStyle name="Total 2 7 4 2 5" xfId="34390" xr:uid="{883C598A-5946-4F34-B8BF-61574009D4CD}"/>
    <cellStyle name="Total 2 7 4 2 5 2" xfId="35872" xr:uid="{D484F3E1-73BB-48B1-BADB-52CB4235CFF6}"/>
    <cellStyle name="Total 2 7 4 2 5 3" xfId="37157" xr:uid="{03ED0F86-502C-484E-9674-4078AB017C1F}"/>
    <cellStyle name="Total 2 7 4 2 6" xfId="34829" xr:uid="{A3721728-0E9C-4A0F-B83C-120890242F46}"/>
    <cellStyle name="Total 2 7 4 2 6 2" xfId="29749" xr:uid="{CE78D7F0-BE22-4CD7-ADE2-0A5DBF3A04E0}"/>
    <cellStyle name="Total 2 7 4 2 6 3" xfId="25604" xr:uid="{33FC46F4-C196-4824-8463-AD9079605CDB}"/>
    <cellStyle name="Total 2 7 4 2 7" xfId="30385" xr:uid="{554DFB92-309D-411F-88A2-713B77D86D55}"/>
    <cellStyle name="Total 2 7 4 2 8" xfId="26237" xr:uid="{27C510BD-F4DA-4A48-A24D-7089282C5AF9}"/>
    <cellStyle name="Total 2 7 4 2 9" xfId="22098" xr:uid="{90896071-B61F-4B60-82AC-B62FB5E75E03}"/>
    <cellStyle name="Total 2 7 4 3" xfId="32278" xr:uid="{3DCDEE01-AC28-43DC-8CB5-F30DE0C7BEC0}"/>
    <cellStyle name="Total 2 7 4 3 2" xfId="28126" xr:uid="{23059162-94E3-4596-80B7-0BE2D037B767}"/>
    <cellStyle name="Total 2 7 4 3 3" xfId="23983" xr:uid="{C9E5F26B-47DF-4187-A41F-6A685B14CA9C}"/>
    <cellStyle name="Total 2 7 4 4" xfId="33009" xr:uid="{21D8669C-CDB4-43FA-9E30-566B2802A158}"/>
    <cellStyle name="Total 2 7 4 4 2" xfId="28856" xr:uid="{5FF2016D-56D9-4AC0-8CCA-E00C44584991}"/>
    <cellStyle name="Total 2 7 4 4 3" xfId="24712" xr:uid="{57C5DF49-971C-433E-970C-548EF50C0B18}"/>
    <cellStyle name="Total 2 7 4 5" xfId="33734" xr:uid="{F9B6F60C-019A-4D73-A0F4-923137399E6F}"/>
    <cellStyle name="Total 2 7 4 5 2" xfId="35506" xr:uid="{A79A1A39-EE1B-44C5-A05E-9430655183F1}"/>
    <cellStyle name="Total 2 7 4 5 3" xfId="36803" xr:uid="{4F1C7BD3-2CD6-400F-9711-6C3FF494537F}"/>
    <cellStyle name="Total 2 7 4 6" xfId="33651" xr:uid="{0126D845-C476-45DE-8472-988295021B23}"/>
    <cellStyle name="Total 2 7 4 6 2" xfId="36207" xr:uid="{ADC0869A-0D94-405C-99C9-F6BFB0B565FE}"/>
    <cellStyle name="Total 2 7 4 6 3" xfId="36712" xr:uid="{92F691B9-C237-4DA5-8F66-17365E80E000}"/>
    <cellStyle name="Total 2 7 4 7" xfId="34332" xr:uid="{AB344004-3695-4D1D-926D-7048D19303DE}"/>
    <cellStyle name="Total 2 7 4 7 2" xfId="29386" xr:uid="{32493674-87C5-4DBF-A367-BBA02B9B8792}"/>
    <cellStyle name="Total 2 7 4 7 3" xfId="36951" xr:uid="{BF0E53DE-7A30-4C01-9E8B-02AC3392CBE4}"/>
    <cellStyle name="Total 2 7 4 8" xfId="30306" xr:uid="{E96A123E-9D1F-453C-9CCA-DC30AB9C5460}"/>
    <cellStyle name="Total 2 7 4 9" xfId="26160" xr:uid="{CB6CA15C-DDE2-4D01-A3E6-453827739DEE}"/>
    <cellStyle name="Total 2 7 5" xfId="20891" xr:uid="{00000000-0005-0000-0000-00004E530000}"/>
    <cellStyle name="Total 2 7 5 10" xfId="22054" xr:uid="{A4F796C0-C588-4177-8561-6284D7B9CF43}"/>
    <cellStyle name="Total 2 7 5 2" xfId="20983" xr:uid="{00000000-0005-0000-0000-00004F530000}"/>
    <cellStyle name="Total 2 7 5 2 2" xfId="32345" xr:uid="{459AEB87-B047-4753-8F7C-697957015231}"/>
    <cellStyle name="Total 2 7 5 2 2 2" xfId="28193" xr:uid="{32183A67-534B-4493-9932-E842302C3F9D}"/>
    <cellStyle name="Total 2 7 5 2 2 3" xfId="24050" xr:uid="{D3FEA383-9625-4A90-827A-CE95D25C739B}"/>
    <cellStyle name="Total 2 7 5 2 3" xfId="33075" xr:uid="{7204C04D-030C-4485-B036-19087CF6A293}"/>
    <cellStyle name="Total 2 7 5 2 3 2" xfId="28922" xr:uid="{2806B014-B2B0-4E93-BE37-7A2DDD4C9FD2}"/>
    <cellStyle name="Total 2 7 5 2 3 3" xfId="24778" xr:uid="{68BFFDDC-CB9C-4CE5-8598-008728047B23}"/>
    <cellStyle name="Total 2 7 5 2 4" xfId="33782" xr:uid="{D95C1F2A-8817-4755-8B19-A41FB611B896}"/>
    <cellStyle name="Total 2 7 5 2 4 2" xfId="35418" xr:uid="{3EC7A76F-2372-4B7E-899F-C2296183FB25}"/>
    <cellStyle name="Total 2 7 5 2 4 3" xfId="25195" xr:uid="{E075910D-7C71-4CA4-BA00-A52ED3FB12E9}"/>
    <cellStyle name="Total 2 7 5 2 5" xfId="34389" xr:uid="{B6A5A6A9-9FD6-4E33-913C-647DDBA6EAC7}"/>
    <cellStyle name="Total 2 7 5 2 5 2" xfId="35971" xr:uid="{7820B79D-17A3-4307-B694-314E6FDC83B9}"/>
    <cellStyle name="Total 2 7 5 2 5 3" xfId="37255" xr:uid="{CF3EE74C-9E7B-40BC-A228-54752529F4D3}"/>
    <cellStyle name="Total 2 7 5 2 6" xfId="34828" xr:uid="{D638A842-116B-49BD-A472-8B383D781152}"/>
    <cellStyle name="Total 2 7 5 2 6 2" xfId="29748" xr:uid="{A6A05745-9E11-40E4-96B6-82CF838C92CE}"/>
    <cellStyle name="Total 2 7 5 2 6 3" xfId="25603" xr:uid="{30CA3434-4CA3-4999-B0C6-5F4CC5787A22}"/>
    <cellStyle name="Total 2 7 5 2 7" xfId="30384" xr:uid="{34BA97FD-23F9-40EF-B498-2FD10AFB0230}"/>
    <cellStyle name="Total 2 7 5 2 8" xfId="26236" xr:uid="{3B1E8B90-ED8B-4ECC-8ACB-7E5949F65EE2}"/>
    <cellStyle name="Total 2 7 5 2 9" xfId="22097" xr:uid="{08975003-46FA-4A5F-BC69-46FAB81CE4F4}"/>
    <cellStyle name="Total 2 7 5 3" xfId="32279" xr:uid="{E7E83595-5DEF-4F00-B293-5FEC4ABF355E}"/>
    <cellStyle name="Total 2 7 5 3 2" xfId="28127" xr:uid="{B95EC73A-438E-4D21-8DD5-FEAA29C55390}"/>
    <cellStyle name="Total 2 7 5 3 3" xfId="23984" xr:uid="{6E45FF39-4863-4631-949E-40755A757340}"/>
    <cellStyle name="Total 2 7 5 4" xfId="33010" xr:uid="{BF5AE2EB-33D3-4B18-9C69-26F66CB994D9}"/>
    <cellStyle name="Total 2 7 5 4 2" xfId="28857" xr:uid="{A506B611-188C-4878-B988-085E5267C059}"/>
    <cellStyle name="Total 2 7 5 4 3" xfId="24713" xr:uid="{FBF22157-20CB-47DC-961F-5E6D6815F2B6}"/>
    <cellStyle name="Total 2 7 5 5" xfId="33735" xr:uid="{7CEAC632-0DAA-4739-BE23-6AA0F5193AC4}"/>
    <cellStyle name="Total 2 7 5 5 2" xfId="35635" xr:uid="{5DF4A2D6-A1BB-4D18-A54E-6FB99D8D8160}"/>
    <cellStyle name="Total 2 7 5 5 3" xfId="36506" xr:uid="{D92F3E0A-0A21-4255-92E9-D7E0B1B427D1}"/>
    <cellStyle name="Total 2 7 5 6" xfId="33652" xr:uid="{5438A299-424E-456D-A8C6-9E50E7AF461E}"/>
    <cellStyle name="Total 2 7 5 6 2" xfId="36116" xr:uid="{3EFF9D8B-76D5-4775-AF7E-31C93B969C09}"/>
    <cellStyle name="Total 2 7 5 6 3" xfId="36681" xr:uid="{1D7A2038-1245-4DD8-830E-AA8911823226}"/>
    <cellStyle name="Total 2 7 5 7" xfId="34333" xr:uid="{11125397-E736-43D8-92F0-B947130549EB}"/>
    <cellStyle name="Total 2 7 5 7 2" xfId="35767" xr:uid="{B6A34337-6EA0-4DFD-958B-F258804BBACC}"/>
    <cellStyle name="Total 2 7 5 7 3" xfId="36432" xr:uid="{D0CDE9F7-7D19-4E3B-A1E9-86EADAE7A757}"/>
    <cellStyle name="Total 2 7 5 8" xfId="30307" xr:uid="{2EEBB3E0-2FC0-4E1F-8F65-BEC7FCC08E05}"/>
    <cellStyle name="Total 2 7 5 9" xfId="26161" xr:uid="{85EE130C-683B-4A7D-BB47-C3156CF1248C}"/>
    <cellStyle name="Total 2 8" xfId="20892" xr:uid="{00000000-0005-0000-0000-000050530000}"/>
    <cellStyle name="Total 2 8 2" xfId="20893" xr:uid="{00000000-0005-0000-0000-000051530000}"/>
    <cellStyle name="Total 2 8 2 10" xfId="22055" xr:uid="{153B1A27-914C-4B1A-9B1A-33EE361474D0}"/>
    <cellStyle name="Total 2 8 2 2" xfId="20982" xr:uid="{00000000-0005-0000-0000-000052530000}"/>
    <cellStyle name="Total 2 8 2 2 2" xfId="32344" xr:uid="{C2E5B8CF-0181-4C68-B64E-B324CBA1E3ED}"/>
    <cellStyle name="Total 2 8 2 2 2 2" xfId="28192" xr:uid="{934B4E82-EBF4-4894-84F0-EDD00B33D2F3}"/>
    <cellStyle name="Total 2 8 2 2 2 3" xfId="24049" xr:uid="{67F526C0-34C5-48C9-8A3F-0137398DDA87}"/>
    <cellStyle name="Total 2 8 2 2 3" xfId="33074" xr:uid="{C97A5FA7-CF59-4577-BEC9-C9BFCBA13BCE}"/>
    <cellStyle name="Total 2 8 2 2 3 2" xfId="28921" xr:uid="{1770693E-C1E9-464D-B2C6-2C83A31B982C}"/>
    <cellStyle name="Total 2 8 2 2 3 3" xfId="24777" xr:uid="{D66DA71E-9E38-4761-A64A-0A4A9E7D34BE}"/>
    <cellStyle name="Total 2 8 2 2 4" xfId="33781" xr:uid="{7A7328C0-CD8A-4E1F-A5E7-C38A009621D4}"/>
    <cellStyle name="Total 2 8 2 2 4 2" xfId="35723" xr:uid="{A9D222D3-5602-4638-9518-57675FCBA4A4}"/>
    <cellStyle name="Total 2 8 2 2 4 3" xfId="36388" xr:uid="{7C79672D-5652-4B6E-85A2-F1970179B2EC}"/>
    <cellStyle name="Total 2 8 2 2 5" xfId="34388" xr:uid="{D8BE989E-BBC7-4AAF-94D2-A2593A503139}"/>
    <cellStyle name="Total 2 8 2 2 5 2" xfId="36077" xr:uid="{7DA60FCF-FAEE-4A41-B209-F910C6613E5C}"/>
    <cellStyle name="Total 2 8 2 2 5 3" xfId="37347" xr:uid="{8011DA6D-A732-4DFF-B9AC-222580523B1A}"/>
    <cellStyle name="Total 2 8 2 2 6" xfId="34827" xr:uid="{63EA675B-53F3-488E-8FE0-0D288CB5D6FC}"/>
    <cellStyle name="Total 2 8 2 2 6 2" xfId="29747" xr:uid="{998E0815-EEA7-4432-A94A-91CD8D8B748A}"/>
    <cellStyle name="Total 2 8 2 2 6 3" xfId="25602" xr:uid="{1BFEB49B-7AC7-4EB7-B537-1F3853AFF959}"/>
    <cellStyle name="Total 2 8 2 2 7" xfId="30383" xr:uid="{B250F7BF-FC49-4500-B045-90D8A0C242A9}"/>
    <cellStyle name="Total 2 8 2 2 8" xfId="26235" xr:uid="{0CCA8B9C-E13B-457F-B9DD-ADB4B504E0A2}"/>
    <cellStyle name="Total 2 8 2 2 9" xfId="22096" xr:uid="{C3FF1C90-6B7D-40E0-AC9F-78114B2D0C8B}"/>
    <cellStyle name="Total 2 8 2 3" xfId="32281" xr:uid="{BCB9739B-34B2-4B4F-AA20-A70BDCF1EC40}"/>
    <cellStyle name="Total 2 8 2 3 2" xfId="28129" xr:uid="{0D328CBB-4A42-4C2C-AE8D-8B0A27D2CA85}"/>
    <cellStyle name="Total 2 8 2 3 3" xfId="23986" xr:uid="{374EC5EE-95CC-4EA6-909E-4F1D67C57063}"/>
    <cellStyle name="Total 2 8 2 4" xfId="33011" xr:uid="{80208471-84EF-4B17-BA0C-7BCF4140D45D}"/>
    <cellStyle name="Total 2 8 2 4 2" xfId="28858" xr:uid="{48F48DFA-2A65-4F0C-910A-A93BF1561BE8}"/>
    <cellStyle name="Total 2 8 2 4 3" xfId="24714" xr:uid="{839168D3-7358-4A9F-88E8-033908667B0F}"/>
    <cellStyle name="Total 2 8 2 5" xfId="33736" xr:uid="{A6D4E863-34A3-44E4-90C2-FBF776997262}"/>
    <cellStyle name="Total 2 8 2 5 2" xfId="35590" xr:uid="{0FAFDF40-22AF-4E21-90F0-EFE203312BC9}"/>
    <cellStyle name="Total 2 8 2 5 3" xfId="36590" xr:uid="{9455A821-D26D-4B83-948B-A31EEC4EEF47}"/>
    <cellStyle name="Total 2 8 2 6" xfId="33653" xr:uid="{4B3E4585-F56A-438D-AEC6-0454F721350C}"/>
    <cellStyle name="Total 2 8 2 6 2" xfId="36018" xr:uid="{72F3BDF6-BF4C-456C-9AAB-766C08198D4B}"/>
    <cellStyle name="Total 2 8 2 6 3" xfId="37288" xr:uid="{B78E3DD3-7578-421C-8352-404C46E99169}"/>
    <cellStyle name="Total 2 8 2 7" xfId="34334" xr:uid="{F2543EE9-915A-4DA2-B719-10D7CA5A92A2}"/>
    <cellStyle name="Total 2 8 2 7 2" xfId="35378" xr:uid="{CCE3D557-177B-42D5-97EA-40C1F03BA936}"/>
    <cellStyle name="Total 2 8 2 7 3" xfId="25243" xr:uid="{46A144D5-24DB-4252-BD56-547A0454280B}"/>
    <cellStyle name="Total 2 8 2 8" xfId="30309" xr:uid="{9B9F388D-C5EB-4B12-AF81-7A279533221D}"/>
    <cellStyle name="Total 2 8 2 9" xfId="26163" xr:uid="{89B7B9C2-9DFD-4A55-AD35-86F716625747}"/>
    <cellStyle name="Total 2 8 3" xfId="20894" xr:uid="{00000000-0005-0000-0000-000053530000}"/>
    <cellStyle name="Total 2 8 3 10" xfId="22056" xr:uid="{A8FDE46E-9DB8-4D15-A25E-9DEF6B54DF81}"/>
    <cellStyle name="Total 2 8 3 2" xfId="20981" xr:uid="{00000000-0005-0000-0000-000054530000}"/>
    <cellStyle name="Total 2 8 3 2 2" xfId="32343" xr:uid="{45B5C479-CE92-49AB-B2D3-B05A73F03140}"/>
    <cellStyle name="Total 2 8 3 2 2 2" xfId="28191" xr:uid="{DFEE50E0-3CC7-4ECE-BD2D-FA94ED383674}"/>
    <cellStyle name="Total 2 8 3 2 2 3" xfId="24048" xr:uid="{17546BC2-B372-4554-B8D4-B411975B3147}"/>
    <cellStyle name="Total 2 8 3 2 3" xfId="33073" xr:uid="{3A8C408D-4C3C-44AD-B5BC-011C7AC64E2C}"/>
    <cellStyle name="Total 2 8 3 2 3 2" xfId="28920" xr:uid="{AA5A6E2D-7B7D-4143-9F3F-57B0EE3B1A01}"/>
    <cellStyle name="Total 2 8 3 2 3 3" xfId="24776" xr:uid="{1A2486E9-C371-4837-820E-1951CA699BA9}"/>
    <cellStyle name="Total 2 8 3 2 4" xfId="33780" xr:uid="{17A6B43A-EE7A-45E4-A273-6D7705BC47ED}"/>
    <cellStyle name="Total 2 8 3 2 4 2" xfId="29338" xr:uid="{3EB9870B-400D-462C-B935-CE3DD7CFB287}"/>
    <cellStyle name="Total 2 8 3 2 4 3" xfId="36907" xr:uid="{F73978B6-C698-45DE-A15A-0F0A0F56EF08}"/>
    <cellStyle name="Total 2 8 3 2 5" xfId="34387" xr:uid="{26A93428-18EC-441F-9FCD-62F433B93F68}"/>
    <cellStyle name="Total 2 8 3 2 5 2" xfId="36175" xr:uid="{FC563103-DA3F-4EC6-8559-AD3251D86892}"/>
    <cellStyle name="Total 2 8 3 2 5 3" xfId="36622" xr:uid="{5E0DCE89-F5C3-4634-A6B0-7CC55E13F0F3}"/>
    <cellStyle name="Total 2 8 3 2 6" xfId="34826" xr:uid="{5F1AF61A-3995-4D9B-8A80-C500B265E392}"/>
    <cellStyle name="Total 2 8 3 2 6 2" xfId="29746" xr:uid="{03A3B0A8-D72A-4F30-9023-528B27B983E1}"/>
    <cellStyle name="Total 2 8 3 2 6 3" xfId="25601" xr:uid="{81DBC945-0FE5-4A9E-AAE5-E103D4DF5346}"/>
    <cellStyle name="Total 2 8 3 2 7" xfId="30382" xr:uid="{957A7F47-2037-4817-917D-429DB45A37DE}"/>
    <cellStyle name="Total 2 8 3 2 8" xfId="26234" xr:uid="{48989319-8D7B-494B-8C2F-EA9D030B7916}"/>
    <cellStyle name="Total 2 8 3 2 9" xfId="22095" xr:uid="{89B378B2-4569-43BA-86F5-373945EC38DE}"/>
    <cellStyle name="Total 2 8 3 3" xfId="32282" xr:uid="{5D4BD443-3DE8-450D-8F66-D75453F389A7}"/>
    <cellStyle name="Total 2 8 3 3 2" xfId="28130" xr:uid="{70C3F0F9-FC30-41DD-B106-6590097EE1D4}"/>
    <cellStyle name="Total 2 8 3 3 3" xfId="23987" xr:uid="{35346F6A-2039-409E-8547-EB40B008A5AC}"/>
    <cellStyle name="Total 2 8 3 4" xfId="33012" xr:uid="{659B0258-30F5-4D1B-8475-8C520390049E}"/>
    <cellStyle name="Total 2 8 3 4 2" xfId="28859" xr:uid="{CFEC4F1E-04DC-4F8A-AE71-CD7176577A68}"/>
    <cellStyle name="Total 2 8 3 4 3" xfId="24715" xr:uid="{27136B1E-A361-49B6-834C-2AEFFC002479}"/>
    <cellStyle name="Total 2 8 3 5" xfId="33737" xr:uid="{C23E5860-25DA-433E-8EAE-88C649EDA441}"/>
    <cellStyle name="Total 2 8 3 5 2" xfId="36214" xr:uid="{EC2C30C0-B479-412D-A006-07C5F69058BD}"/>
    <cellStyle name="Total 2 8 3 5 3" xfId="36719" xr:uid="{726FB5E6-8D06-4C07-BC17-C72214E72B39}"/>
    <cellStyle name="Total 2 8 3 6" xfId="33654" xr:uid="{40CEECC2-9155-450A-9ED2-D18A3F33336A}"/>
    <cellStyle name="Total 2 8 3 6 2" xfId="35912" xr:uid="{5E03DE80-14A3-4CB8-8A9D-7314FBD6CB14}"/>
    <cellStyle name="Total 2 8 3 6 3" xfId="37196" xr:uid="{C07230E5-411F-4FC6-8788-C80D73809966}"/>
    <cellStyle name="Total 2 8 3 7" xfId="34335" xr:uid="{CB805A30-BB3C-49A5-A6C8-300C10A24179}"/>
    <cellStyle name="Total 2 8 3 7 2" xfId="35458" xr:uid="{4816A8D4-891D-47EA-83FE-FF854C75FC41}"/>
    <cellStyle name="Total 2 8 3 7 3" xfId="36851" xr:uid="{C1679565-FF47-4428-9FFA-3BE20ABC0CD1}"/>
    <cellStyle name="Total 2 8 3 8" xfId="30310" xr:uid="{53F21752-5FBB-4AC1-975D-CD89F02B1C6F}"/>
    <cellStyle name="Total 2 8 3 9" xfId="26164" xr:uid="{1484FBB1-6E7E-4766-8CBB-E3DD6B00F286}"/>
    <cellStyle name="Total 2 8 4" xfId="20895" xr:uid="{00000000-0005-0000-0000-000055530000}"/>
    <cellStyle name="Total 2 8 4 10" xfId="22057" xr:uid="{C8155928-0B16-458E-A60E-D2FFFB4E7A76}"/>
    <cellStyle name="Total 2 8 4 2" xfId="20980" xr:uid="{00000000-0005-0000-0000-000056530000}"/>
    <cellStyle name="Total 2 8 4 2 2" xfId="32342" xr:uid="{A356D99A-7EE4-4AAD-8542-77563868FF5D}"/>
    <cellStyle name="Total 2 8 4 2 2 2" xfId="28190" xr:uid="{31B563BA-7D9B-4764-87D5-54F5B8DA6F23}"/>
    <cellStyle name="Total 2 8 4 2 2 3" xfId="24047" xr:uid="{FE2522BE-F252-4DF6-B804-A8FC510B17BF}"/>
    <cellStyle name="Total 2 8 4 2 3" xfId="33072" xr:uid="{F3C83141-07FE-4B70-B633-9CE62C2FB971}"/>
    <cellStyle name="Total 2 8 4 2 3 2" xfId="28919" xr:uid="{F9CA1FB9-F7A5-477A-B559-ABA82CD2CDD7}"/>
    <cellStyle name="Total 2 8 4 2 3 3" xfId="24775" xr:uid="{97458F41-EC01-4456-957D-FDFDA6EACE86}"/>
    <cellStyle name="Total 2 8 4 2 4" xfId="33779" xr:uid="{F648783E-7983-4F1F-8D3D-C49CBA73C42E}"/>
    <cellStyle name="Total 2 8 4 2 4 2" xfId="35304" xr:uid="{22E55865-769C-460A-860E-F99DCAEDAB4F}"/>
    <cellStyle name="Total 2 8 4 2 4 3" xfId="37005" xr:uid="{04A8CDEF-2831-4CB8-B372-6E441A557C84}"/>
    <cellStyle name="Total 2 8 4 2 5" xfId="34386" xr:uid="{1B8ADEED-8B14-43D9-BB75-44E91D88A862}"/>
    <cellStyle name="Total 2 8 4 2 5 2" xfId="36266" xr:uid="{68515060-2C9F-4134-91F0-D24FE4A1D1DE}"/>
    <cellStyle name="Total 2 8 4 2 5 3" xfId="36771" xr:uid="{D504721D-BA50-467F-8CE8-205CE3E80EED}"/>
    <cellStyle name="Total 2 8 4 2 6" xfId="34825" xr:uid="{429C4805-9096-41EA-82DE-2D1832CCD309}"/>
    <cellStyle name="Total 2 8 4 2 6 2" xfId="29745" xr:uid="{1D521086-EA6A-4A85-9D54-DCC21BC9C66D}"/>
    <cellStyle name="Total 2 8 4 2 6 3" xfId="25600" xr:uid="{9F80A6A3-3DB5-47A1-B4FA-F6A9C3318778}"/>
    <cellStyle name="Total 2 8 4 2 7" xfId="30381" xr:uid="{29693868-E95B-4309-95CC-0E18A3E896D2}"/>
    <cellStyle name="Total 2 8 4 2 8" xfId="26233" xr:uid="{D880F551-5BF7-424C-939D-B7C7086EA71F}"/>
    <cellStyle name="Total 2 8 4 2 9" xfId="22094" xr:uid="{CA346566-C043-4CF0-856E-AEC927DABC26}"/>
    <cellStyle name="Total 2 8 4 3" xfId="32283" xr:uid="{2C92FD60-CE2C-4A9A-A572-FF53E92DE203}"/>
    <cellStyle name="Total 2 8 4 3 2" xfId="28131" xr:uid="{C86DFBB2-1592-47EB-8023-C74EF6219F0F}"/>
    <cellStyle name="Total 2 8 4 3 3" xfId="23988" xr:uid="{50937554-4216-4B96-B4CB-8E087258098A}"/>
    <cellStyle name="Total 2 8 4 4" xfId="33013" xr:uid="{D7041B0D-B99F-45E4-B8F7-6784318FFC71}"/>
    <cellStyle name="Total 2 8 4 4 2" xfId="28860" xr:uid="{C88BF398-1620-44CA-B79B-BE54C21AAA23}"/>
    <cellStyle name="Total 2 8 4 4 3" xfId="24716" xr:uid="{7F04466F-3DE6-41F5-87B6-372355B22042}"/>
    <cellStyle name="Total 2 8 4 5" xfId="33738" xr:uid="{92B09419-2D0E-4114-99C5-BE98F2284F31}"/>
    <cellStyle name="Total 2 8 4 5 2" xfId="36123" xr:uid="{93E6AD92-52C9-48F2-967F-72A0A2DDEAB0}"/>
    <cellStyle name="Total 2 8 4 5 3" xfId="36674" xr:uid="{F802EC27-94FE-4FAB-B4EE-B9467570E2E9}"/>
    <cellStyle name="Total 2 8 4 6" xfId="33655" xr:uid="{309BADD1-350A-47AD-A646-CF728D49D9FE}"/>
    <cellStyle name="Total 2 8 4 6 2" xfId="35813" xr:uid="{6E464028-AE10-4935-A7AE-435AE274439B}"/>
    <cellStyle name="Total 2 8 4 6 3" xfId="37098" xr:uid="{11795504-726A-40D8-A08B-934FBA9C4BC9}"/>
    <cellStyle name="Total 2 8 4 7" xfId="34336" xr:uid="{D4E1F679-8A80-442B-8B9A-2D456BF0D201}"/>
    <cellStyle name="Total 2 8 4 7 2" xfId="35683" xr:uid="{535C8166-100E-4FD2-9C37-131D4641F307}"/>
    <cellStyle name="Total 2 8 4 7 3" xfId="36462" xr:uid="{7F6DC0F4-80D2-4DC1-AADC-24D35C2BB9AF}"/>
    <cellStyle name="Total 2 8 4 8" xfId="30311" xr:uid="{C64921F5-67F9-4A45-B782-80861B0AE726}"/>
    <cellStyle name="Total 2 8 4 9" xfId="26165" xr:uid="{44F7619E-D13E-406C-B644-425A007D0CBA}"/>
    <cellStyle name="Total 2 8 5" xfId="20896" xr:uid="{00000000-0005-0000-0000-000057530000}"/>
    <cellStyle name="Total 2 8 5 10" xfId="22058" xr:uid="{FC0D61C4-E12C-4D52-9C98-FD3220E7C951}"/>
    <cellStyle name="Total 2 8 5 2" xfId="20979" xr:uid="{00000000-0005-0000-0000-000058530000}"/>
    <cellStyle name="Total 2 8 5 2 2" xfId="32341" xr:uid="{D4BC388C-07DD-416C-95B7-363136ED67B6}"/>
    <cellStyle name="Total 2 8 5 2 2 2" xfId="28189" xr:uid="{550846C9-49A9-42F4-9BE9-07E765A638CA}"/>
    <cellStyle name="Total 2 8 5 2 2 3" xfId="24046" xr:uid="{46BFA841-E28E-4D71-B4BC-CB87FAA47C47}"/>
    <cellStyle name="Total 2 8 5 2 3" xfId="33071" xr:uid="{CACEBD24-DCB0-416F-95A2-FD95ACED628C}"/>
    <cellStyle name="Total 2 8 5 2 3 2" xfId="28918" xr:uid="{FF3E599A-BEB2-4ECB-8C95-3274DA659571}"/>
    <cellStyle name="Total 2 8 5 2 3 3" xfId="24774" xr:uid="{264E9E5E-5005-428B-9202-A7EF4A202857}"/>
    <cellStyle name="Total 2 8 5 2 4" xfId="33778" xr:uid="{5E499560-D356-411E-B73D-B8922E8F8B85}"/>
    <cellStyle name="Total 2 8 5 2 4 2" xfId="35823" xr:uid="{963A2888-CA71-4756-AA4A-7B42CE46EB5B}"/>
    <cellStyle name="Total 2 8 5 2 4 3" xfId="37108" xr:uid="{418D1F6A-F018-43FB-8FC2-BBE72D50943F}"/>
    <cellStyle name="Total 2 8 5 2 5" xfId="34385" xr:uid="{D574327B-1163-4E3C-A03B-0B1C38D81069}"/>
    <cellStyle name="Total 2 8 5 2 5 2" xfId="35538" xr:uid="{12302E7C-24E0-472D-A528-218FE8C79F7A}"/>
    <cellStyle name="Total 2 8 5 2 5 3" xfId="36538" xr:uid="{2E88BDCF-F422-4580-8E47-9CFAE0325C77}"/>
    <cellStyle name="Total 2 8 5 2 6" xfId="34824" xr:uid="{E6168DF5-ECEF-4270-AF7F-E3235F1CF4B8}"/>
    <cellStyle name="Total 2 8 5 2 6 2" xfId="29744" xr:uid="{4196E4F6-46E5-4FAB-A090-F4E72FB8F5EE}"/>
    <cellStyle name="Total 2 8 5 2 6 3" xfId="25599" xr:uid="{793462BB-3160-4472-BDAC-7293E813841B}"/>
    <cellStyle name="Total 2 8 5 2 7" xfId="30380" xr:uid="{526DBC9C-3387-4D84-A1E7-C3E168CA3361}"/>
    <cellStyle name="Total 2 8 5 2 8" xfId="26232" xr:uid="{81A9E63D-B638-4DF8-AF0B-5D45C3D16ED5}"/>
    <cellStyle name="Total 2 8 5 2 9" xfId="22093" xr:uid="{C14643D9-892B-4F57-9642-6A5447DE3C01}"/>
    <cellStyle name="Total 2 8 5 3" xfId="32284" xr:uid="{760311A2-F50C-4CC4-9EF3-C30BB6C63929}"/>
    <cellStyle name="Total 2 8 5 3 2" xfId="28132" xr:uid="{7CBC056C-A507-4239-953C-4599379285CD}"/>
    <cellStyle name="Total 2 8 5 3 3" xfId="23989" xr:uid="{087BF65C-F13E-480B-9D8D-02D3E02F2B1D}"/>
    <cellStyle name="Total 2 8 5 4" xfId="33014" xr:uid="{84C68C0F-998E-4138-8712-5E50CDD5D7D3}"/>
    <cellStyle name="Total 2 8 5 4 2" xfId="28861" xr:uid="{8696F418-D70C-46E6-AB50-D915B888DA83}"/>
    <cellStyle name="Total 2 8 5 4 3" xfId="24717" xr:uid="{4E56CC4A-3D9F-40D0-B227-0576AA4AA90E}"/>
    <cellStyle name="Total 2 8 5 5" xfId="33739" xr:uid="{E2F62DD4-1660-4F75-A76E-2229CC26F0F1}"/>
    <cellStyle name="Total 2 8 5 5 2" xfId="36025" xr:uid="{4B17F6EA-62B0-4F55-A8C6-BDFB0868D5BF}"/>
    <cellStyle name="Total 2 8 5 5 3" xfId="37295" xr:uid="{F02EB28F-6EF2-414D-825B-C06C44E4BF25}"/>
    <cellStyle name="Total 2 8 5 6" xfId="33656" xr:uid="{F50344B8-B808-4641-9334-266DA44DE5A3}"/>
    <cellStyle name="Total 2 8 5 6 2" xfId="35294" xr:uid="{FC4B3F51-37D8-4570-8D3D-5F014C4A5178}"/>
    <cellStyle name="Total 2 8 5 6 3" xfId="36995" xr:uid="{907881A7-29E6-4147-8398-9B609ED8091F}"/>
    <cellStyle name="Total 2 8 5 7" xfId="34337" xr:uid="{3FB8CC94-C2EE-4186-AED5-1308CFF77026}"/>
    <cellStyle name="Total 2 8 5 7 2" xfId="35542" xr:uid="{BFC09400-A0EA-4AEA-9B3D-AF0F0E481D8E}"/>
    <cellStyle name="Total 2 8 5 7 3" xfId="36542" xr:uid="{90C63044-93E7-494E-BECC-6EA47715E801}"/>
    <cellStyle name="Total 2 8 5 8" xfId="30312" xr:uid="{46D7EDAB-DAC9-422A-ABBD-28D2B061DED7}"/>
    <cellStyle name="Total 2 8 5 9" xfId="26166" xr:uid="{47C09179-FE59-4FC0-B745-4993A1ADEC63}"/>
    <cellStyle name="Total 2 9" xfId="20897" xr:uid="{00000000-0005-0000-0000-000059530000}"/>
    <cellStyle name="Total 2 9 2" xfId="20898" xr:uid="{00000000-0005-0000-0000-00005A530000}"/>
    <cellStyle name="Total 2 9 2 10" xfId="22059" xr:uid="{46F7870D-5AC8-40E8-B603-4BB14A721DC8}"/>
    <cellStyle name="Total 2 9 2 2" xfId="20978" xr:uid="{00000000-0005-0000-0000-00005B530000}"/>
    <cellStyle name="Total 2 9 2 2 2" xfId="32340" xr:uid="{8DDF743D-C642-48A3-AA06-B7B827D3B202}"/>
    <cellStyle name="Total 2 9 2 2 2 2" xfId="28188" xr:uid="{C9CDD117-6815-4A49-AE3B-7DC442A630CA}"/>
    <cellStyle name="Total 2 9 2 2 2 3" xfId="24045" xr:uid="{F611FC5B-C919-42D4-BCA5-2E149CDA9908}"/>
    <cellStyle name="Total 2 9 2 2 3" xfId="33070" xr:uid="{6AAB7C2D-C6D6-4F1C-9219-E074CCD6C2CE}"/>
    <cellStyle name="Total 2 9 2 2 3 2" xfId="28917" xr:uid="{EBFCDE20-4B15-4781-A577-15C5D68CC63F}"/>
    <cellStyle name="Total 2 9 2 2 3 3" xfId="24773" xr:uid="{C46484B2-8044-4A1F-A415-EE2C9BC8E2EC}"/>
    <cellStyle name="Total 2 9 2 2 4" xfId="33777" xr:uid="{BD7C7373-4536-4529-9E41-7299E66170C9}"/>
    <cellStyle name="Total 2 9 2 2 4 2" xfId="35922" xr:uid="{75016F95-DF86-4FAD-AD64-94D80A40C6EA}"/>
    <cellStyle name="Total 2 9 2 2 4 3" xfId="37206" xr:uid="{27E8DAA0-AD80-48C0-91A9-C6CF21AE0A5A}"/>
    <cellStyle name="Total 2 9 2 2 5" xfId="34384" xr:uid="{94F16186-E97E-4F50-8340-09AE803D3F18}"/>
    <cellStyle name="Total 2 9 2 2 5 2" xfId="35687" xr:uid="{253FD578-3F0C-4002-9E3E-3083B0653DF4}"/>
    <cellStyle name="Total 2 9 2 2 5 3" xfId="36458" xr:uid="{69DECA44-B953-450D-B0B1-C1B6BB9EE2D6}"/>
    <cellStyle name="Total 2 9 2 2 6" xfId="34823" xr:uid="{1CF1A38D-4F58-413B-B452-A02CAC09A970}"/>
    <cellStyle name="Total 2 9 2 2 6 2" xfId="29743" xr:uid="{0C76C584-A682-47EC-A154-B70D44F61F41}"/>
    <cellStyle name="Total 2 9 2 2 6 3" xfId="25598" xr:uid="{7F8869D8-DF66-4418-9F45-E3F0E25CD13E}"/>
    <cellStyle name="Total 2 9 2 2 7" xfId="30379" xr:uid="{1BADAD2D-F66D-4D9E-85E3-0F265EFD9AD2}"/>
    <cellStyle name="Total 2 9 2 2 8" xfId="26231" xr:uid="{4BEDEB32-AC31-4D48-B4DB-DF715385475C}"/>
    <cellStyle name="Total 2 9 2 2 9" xfId="22092" xr:uid="{3A5C5555-D64C-40DA-BE69-1A827F868F73}"/>
    <cellStyle name="Total 2 9 2 3" xfId="32286" xr:uid="{951AD192-3C3E-4B57-83A3-89507D244F57}"/>
    <cellStyle name="Total 2 9 2 3 2" xfId="28134" xr:uid="{B35F03CA-C9D3-4763-84BF-E2236E8446F0}"/>
    <cellStyle name="Total 2 9 2 3 3" xfId="23991" xr:uid="{6B679E20-990F-45A6-9C04-69DA1E94A55E}"/>
    <cellStyle name="Total 2 9 2 4" xfId="33015" xr:uid="{55AF7D96-E582-433A-B4B2-16AAB5FCC0F5}"/>
    <cellStyle name="Total 2 9 2 4 2" xfId="28862" xr:uid="{13A5B80F-D327-47FF-A4A5-F8BF8DC9ADEF}"/>
    <cellStyle name="Total 2 9 2 4 3" xfId="24718" xr:uid="{2678E211-778E-4393-9F96-18969BD5E50A}"/>
    <cellStyle name="Total 2 9 2 5" xfId="33740" xr:uid="{4E7D7159-DAE8-434E-BE0F-F63ACC0F6EED}"/>
    <cellStyle name="Total 2 9 2 5 2" xfId="35919" xr:uid="{EB1716EA-476F-48B6-8A04-B4F5416C9D25}"/>
    <cellStyle name="Total 2 9 2 5 3" xfId="37203" xr:uid="{D64BCF49-E22C-4F16-A1D8-CA5EB0726EA7}"/>
    <cellStyle name="Total 2 9 2 6" xfId="33657" xr:uid="{1645AD8C-8653-4628-8B70-021C3CB3BE96}"/>
    <cellStyle name="Total 2 9 2 6 2" xfId="29325" xr:uid="{518CFF39-5C69-4B61-B585-977288F71E68}"/>
    <cellStyle name="Total 2 9 2 6 3" xfId="36897" xr:uid="{FC17EBC2-88F8-42A5-B095-740CC77A6D4D}"/>
    <cellStyle name="Total 2 9 2 7" xfId="34338" xr:uid="{A1D4C548-EDFD-464F-9925-55BEC18355A2}"/>
    <cellStyle name="Total 2 9 2 7 2" xfId="36262" xr:uid="{9E73AF91-1C01-45F4-9BCA-6A3B1B271A6C}"/>
    <cellStyle name="Total 2 9 2 7 3" xfId="36767" xr:uid="{3D0ABEBB-6C95-4E83-9FFD-ED3EA7C2821B}"/>
    <cellStyle name="Total 2 9 2 8" xfId="30314" xr:uid="{E5871F8D-C7BE-4277-8DB8-2E6719D81481}"/>
    <cellStyle name="Total 2 9 2 9" xfId="26168" xr:uid="{148B7A06-D54B-4FE9-8DA8-0E37969F56A2}"/>
    <cellStyle name="Total 2 9 3" xfId="20899" xr:uid="{00000000-0005-0000-0000-00005C530000}"/>
    <cellStyle name="Total 2 9 3 10" xfId="22060" xr:uid="{05F0879C-31A4-4E03-B917-D517FBC8EA02}"/>
    <cellStyle name="Total 2 9 3 2" xfId="20977" xr:uid="{00000000-0005-0000-0000-00005D530000}"/>
    <cellStyle name="Total 2 9 3 2 2" xfId="32339" xr:uid="{FB00EA38-CE99-4E06-B0A3-13F35A4517D0}"/>
    <cellStyle name="Total 2 9 3 2 2 2" xfId="28187" xr:uid="{18B4D567-A5B2-4BED-BA62-90D3C0597B55}"/>
    <cellStyle name="Total 2 9 3 2 2 3" xfId="24044" xr:uid="{9CADC64C-2AE7-4C17-8261-B306EA51224E}"/>
    <cellStyle name="Total 2 9 3 2 3" xfId="33069" xr:uid="{4449C93A-EF82-4A15-B59C-E0AC3C30934C}"/>
    <cellStyle name="Total 2 9 3 2 3 2" xfId="28916" xr:uid="{17E2C2A3-A77A-4C62-9D46-CCD072BE779E}"/>
    <cellStyle name="Total 2 9 3 2 3 3" xfId="24772" xr:uid="{B2ACE1BD-68A0-464C-8B5F-2217280BF5EB}"/>
    <cellStyle name="Total 2 9 3 2 4" xfId="33776" xr:uid="{233AE82A-FE1B-4C4D-B64B-FFCC585E5045}"/>
    <cellStyle name="Total 2 9 3 2 4 2" xfId="36028" xr:uid="{E42037F9-26A4-490F-BC80-E084E63DFC94}"/>
    <cellStyle name="Total 2 9 3 2 4 3" xfId="37298" xr:uid="{C952B097-3258-459F-B578-A00875DB24BA}"/>
    <cellStyle name="Total 2 9 3 2 5" xfId="34383" xr:uid="{E701E480-360A-4A29-A968-FD07E01885E6}"/>
    <cellStyle name="Total 2 9 3 2 5 2" xfId="35454" xr:uid="{D0FB8F07-11BB-4E35-A714-E03439AFF4BA}"/>
    <cellStyle name="Total 2 9 3 2 5 3" xfId="36855" xr:uid="{B1A40321-9833-4C77-89E6-75CA4401339F}"/>
    <cellStyle name="Total 2 9 3 2 6" xfId="34822" xr:uid="{9677C98A-D7F8-4CC7-ACB5-64E0DB248F5A}"/>
    <cellStyle name="Total 2 9 3 2 6 2" xfId="29742" xr:uid="{E2FE3797-F98D-41F6-B9D5-DE6B9C184D03}"/>
    <cellStyle name="Total 2 9 3 2 6 3" xfId="25597" xr:uid="{B5E3FD44-3DEE-4176-B33E-04D8551E635A}"/>
    <cellStyle name="Total 2 9 3 2 7" xfId="30378" xr:uid="{A371E6C0-8C02-43A3-9AF7-D5836D196109}"/>
    <cellStyle name="Total 2 9 3 2 8" xfId="26230" xr:uid="{5374DBD9-8EF1-4B46-AEF0-440C5724224B}"/>
    <cellStyle name="Total 2 9 3 2 9" xfId="22091" xr:uid="{1965593D-CDB0-402F-8814-8D4370B64765}"/>
    <cellStyle name="Total 2 9 3 3" xfId="32287" xr:uid="{ECC82DF9-20AD-49DE-B4FC-426B59A5943B}"/>
    <cellStyle name="Total 2 9 3 3 2" xfId="28135" xr:uid="{36547E70-AD3A-4533-874E-BA1DC1B432A3}"/>
    <cellStyle name="Total 2 9 3 3 3" xfId="23992" xr:uid="{62C0C2DB-6F68-4B33-96CB-95125E74794A}"/>
    <cellStyle name="Total 2 9 3 4" xfId="33016" xr:uid="{C7BE7910-F63C-4124-8DE6-FF06D0816810}"/>
    <cellStyle name="Total 2 9 3 4 2" xfId="28863" xr:uid="{21B7C71B-C9A8-430B-8FCD-31FC553A9512}"/>
    <cellStyle name="Total 2 9 3 4 3" xfId="24719" xr:uid="{A935B4B3-FDBF-4C90-836D-524635B11DFA}"/>
    <cellStyle name="Total 2 9 3 5" xfId="33741" xr:uid="{5BA588F5-867E-46F4-9ECA-1FD66CD878F5}"/>
    <cellStyle name="Total 2 9 3 5 2" xfId="35820" xr:uid="{0CCC4319-7F2A-4868-9D48-BC69B3298C6C}"/>
    <cellStyle name="Total 2 9 3 5 3" xfId="37105" xr:uid="{4E75EC1A-2FE3-491B-BA4D-EF396402FDFD}"/>
    <cellStyle name="Total 2 9 3 6" xfId="33658" xr:uid="{E886E1E4-327F-4310-B711-78D92442691A}"/>
    <cellStyle name="Total 2 9 3 6 2" xfId="35713" xr:uid="{E6FEFC96-9F52-455B-AF87-E609CB7FFB76}"/>
    <cellStyle name="Total 2 9 3 6 3" xfId="36378" xr:uid="{EADD1C1B-3EFB-482E-BD03-CF5C38D5047F}"/>
    <cellStyle name="Total 2 9 3 7" xfId="34339" xr:uid="{FEDC6CB1-45C7-4048-A392-56F649557EE9}"/>
    <cellStyle name="Total 2 9 3 7 2" xfId="36171" xr:uid="{FF8D85FA-A42C-4195-BF0E-6A9A35B913A8}"/>
    <cellStyle name="Total 2 9 3 7 3" xfId="36626" xr:uid="{89C44807-AD7D-45FA-844C-4B136B258429}"/>
    <cellStyle name="Total 2 9 3 8" xfId="30315" xr:uid="{7816FCDC-FF2E-4A6B-9581-E84A610301FF}"/>
    <cellStyle name="Total 2 9 3 9" xfId="26169" xr:uid="{5C16C85B-A610-449F-A3E5-4707500652D8}"/>
    <cellStyle name="Total 2 9 4" xfId="20900" xr:uid="{00000000-0005-0000-0000-00005E530000}"/>
    <cellStyle name="Total 2 9 4 10" xfId="22061" xr:uid="{F1363956-9322-4097-A61F-392A2C5A09AB}"/>
    <cellStyle name="Total 2 9 4 2" xfId="20976" xr:uid="{00000000-0005-0000-0000-00005F530000}"/>
    <cellStyle name="Total 2 9 4 2 2" xfId="32338" xr:uid="{492BE5C7-E955-45E0-A117-365571E03D2E}"/>
    <cellStyle name="Total 2 9 4 2 2 2" xfId="28186" xr:uid="{89B57B73-482A-483C-8BE5-051BBCFE7349}"/>
    <cellStyle name="Total 2 9 4 2 2 3" xfId="24043" xr:uid="{E4433608-A832-42C0-B533-624D8A0CFDAF}"/>
    <cellStyle name="Total 2 9 4 2 3" xfId="33068" xr:uid="{76362DA6-191E-4833-9F96-04DF897E4D17}"/>
    <cellStyle name="Total 2 9 4 2 3 2" xfId="28915" xr:uid="{2E59B9C2-DF0F-4B66-A7A0-ACA9239F52E5}"/>
    <cellStyle name="Total 2 9 4 2 3 3" xfId="24771" xr:uid="{826EAFFC-810A-4B65-9305-D0BF7623DD56}"/>
    <cellStyle name="Total 2 9 4 2 4" xfId="33775" xr:uid="{197014CA-48D1-49A7-BFB5-5CCC8B59B252}"/>
    <cellStyle name="Total 2 9 4 2 4 2" xfId="36126" xr:uid="{A75813F9-AD7B-46DD-9327-0A48170B18B0}"/>
    <cellStyle name="Total 2 9 4 2 4 3" xfId="36671" xr:uid="{F407DC7D-E831-4C56-8FE2-D73B4EDC9D94}"/>
    <cellStyle name="Total 2 9 4 2 5" xfId="34382" xr:uid="{B90EB59A-07E8-45EF-B9BA-1A91AFAFFC56}"/>
    <cellStyle name="Total 2 9 4 2 5 2" xfId="35374" xr:uid="{100C9266-9449-4800-AC24-966CB35289A0}"/>
    <cellStyle name="Total 2 9 4 2 5 3" xfId="36441" xr:uid="{E5B198FE-B9E7-47CF-AE41-B0DA973301E4}"/>
    <cellStyle name="Total 2 9 4 2 6" xfId="34821" xr:uid="{159E921D-2702-4483-BDD3-15E31D6001B2}"/>
    <cellStyle name="Total 2 9 4 2 6 2" xfId="29741" xr:uid="{90CA4C94-A5C6-452B-876A-A36936E257E0}"/>
    <cellStyle name="Total 2 9 4 2 6 3" xfId="25596" xr:uid="{2D283B0C-CB6B-48BD-9302-885AA0605F87}"/>
    <cellStyle name="Total 2 9 4 2 7" xfId="30377" xr:uid="{387D702A-0B7A-4472-AAE7-7049FBE409A1}"/>
    <cellStyle name="Total 2 9 4 2 8" xfId="26229" xr:uid="{FAACEC84-4C34-4D60-99CF-60FC66791C91}"/>
    <cellStyle name="Total 2 9 4 2 9" xfId="22090" xr:uid="{CB7E4D6D-1237-4150-802C-283C771CDAA9}"/>
    <cellStyle name="Total 2 9 4 3" xfId="32288" xr:uid="{BBA2D14C-4D86-4FE7-BFEE-3407B4C99699}"/>
    <cellStyle name="Total 2 9 4 3 2" xfId="28136" xr:uid="{A6665DE2-90C4-4BF7-94B8-4D7B0505CF0F}"/>
    <cellStyle name="Total 2 9 4 3 3" xfId="23993" xr:uid="{FCC80A62-7CF8-4178-8EE1-6208690C472C}"/>
    <cellStyle name="Total 2 9 4 4" xfId="33017" xr:uid="{678F28AA-60F5-4CCA-AA87-E4285FD2953E}"/>
    <cellStyle name="Total 2 9 4 4 2" xfId="28864" xr:uid="{769E6914-4A51-4BF3-8A07-5BC95E99AC90}"/>
    <cellStyle name="Total 2 9 4 4 3" xfId="24720" xr:uid="{8D1024C5-8AE5-4982-891E-836322E3CAE8}"/>
    <cellStyle name="Total 2 9 4 5" xfId="33742" xr:uid="{ABF2CCA9-8D1A-4245-A718-78B03E4797E4}"/>
    <cellStyle name="Total 2 9 4 5 2" xfId="35301" xr:uid="{7BE9D014-C058-4C03-AC94-F5DB85BF321A}"/>
    <cellStyle name="Total 2 9 4 5 3" xfId="37002" xr:uid="{F470F671-F82E-45DD-A1C8-416FD82474B6}"/>
    <cellStyle name="Total 2 9 4 6" xfId="33659" xr:uid="{B6FD73C5-D13C-4622-8484-C0452AA6831B}"/>
    <cellStyle name="Total 2 9 4 6 2" xfId="35428" xr:uid="{633A6D27-384C-48C9-86FD-59AC40C190A0}"/>
    <cellStyle name="Total 2 9 4 6 3" xfId="25182" xr:uid="{2620FDF8-374B-4317-A42F-92EA66518DCE}"/>
    <cellStyle name="Total 2 9 4 7" xfId="34340" xr:uid="{98D67C55-E97C-4B2C-B55D-8ACB32F0335F}"/>
    <cellStyle name="Total 2 9 4 7 2" xfId="36073" xr:uid="{3B5D7836-785D-4B79-9036-8C23502D1EE2}"/>
    <cellStyle name="Total 2 9 4 7 3" xfId="37343" xr:uid="{16EBDB03-5E0D-4C59-9CD4-05ADAF3EC3EC}"/>
    <cellStyle name="Total 2 9 4 8" xfId="30316" xr:uid="{C1332477-CEB9-4BC5-B7D9-31C7D8AFE2E1}"/>
    <cellStyle name="Total 2 9 4 9" xfId="26170" xr:uid="{7BA8AAC8-47B5-4B4A-A4C7-CE7ABEB7A811}"/>
    <cellStyle name="Total 2 9 5" xfId="20901" xr:uid="{00000000-0005-0000-0000-000060530000}"/>
    <cellStyle name="Total 2 9 5 10" xfId="22062" xr:uid="{C4BF20F8-0C3A-4D44-88B9-4137EF65CD6D}"/>
    <cellStyle name="Total 2 9 5 2" xfId="20975" xr:uid="{00000000-0005-0000-0000-000061530000}"/>
    <cellStyle name="Total 2 9 5 2 2" xfId="32337" xr:uid="{14CC9A1F-D90A-4738-B81D-4F9E1A34321B}"/>
    <cellStyle name="Total 2 9 5 2 2 2" xfId="28185" xr:uid="{94416BC7-A021-4F2B-A273-917CDA021039}"/>
    <cellStyle name="Total 2 9 5 2 2 3" xfId="24042" xr:uid="{E98FE32B-A2A0-474C-B251-9EBF291B0FC0}"/>
    <cellStyle name="Total 2 9 5 2 3" xfId="33067" xr:uid="{A31CAF92-31D2-4191-9C97-1E691D4CA7CF}"/>
    <cellStyle name="Total 2 9 5 2 3 2" xfId="28914" xr:uid="{472739BF-7C8F-459C-A71E-34D723D453D8}"/>
    <cellStyle name="Total 2 9 5 2 3 3" xfId="24770" xr:uid="{29DCDB24-6448-410B-8AF2-AB3CBC72115B}"/>
    <cellStyle name="Total 2 9 5 2 4" xfId="33774" xr:uid="{4EAEF199-FD54-492F-B6DF-23FB2ECED77A}"/>
    <cellStyle name="Total 2 9 5 2 4 2" xfId="36217" xr:uid="{C74C1F25-3630-4027-853D-8FBA5BAF2392}"/>
    <cellStyle name="Total 2 9 5 2 4 3" xfId="36722" xr:uid="{80893231-1099-4A25-B24F-8A3302DAA1EE}"/>
    <cellStyle name="Total 2 9 5 2 5" xfId="34381" xr:uid="{2C51C89D-2480-4EA8-9F15-4E634A399130}"/>
    <cellStyle name="Total 2 9 5 2 5 2" xfId="35771" xr:uid="{8C87F362-8C20-47B5-8F48-61EFBEB10B53}"/>
    <cellStyle name="Total 2 9 5 2 5 3" xfId="36960" xr:uid="{B6B4DE07-A080-4D7C-9344-9843A2B0646A}"/>
    <cellStyle name="Total 2 9 5 2 6" xfId="34367" xr:uid="{7C4FA716-BCA9-4042-A8A3-91ABEA505B18}"/>
    <cellStyle name="Total 2 9 5 2 6 2" xfId="35351" xr:uid="{500ED77C-0A86-463E-A382-2369FEA78745}"/>
    <cellStyle name="Total 2 9 5 2 6 3" xfId="37052" xr:uid="{811ABDB1-2FD9-4CF4-87EE-55AD0CA5A4AD}"/>
    <cellStyle name="Total 2 9 5 2 7" xfId="30376" xr:uid="{48335911-D8AC-42C2-AF6E-5A037A9C4E03}"/>
    <cellStyle name="Total 2 9 5 2 8" xfId="26228" xr:uid="{A83CE212-0353-4632-911D-BCCFF5B5742C}"/>
    <cellStyle name="Total 2 9 5 2 9" xfId="22089" xr:uid="{F758D9F6-188B-4ADE-8546-6453DE8C4BCC}"/>
    <cellStyle name="Total 2 9 5 3" xfId="32289" xr:uid="{102E7DB0-5A74-411A-827C-36D423ECEEE7}"/>
    <cellStyle name="Total 2 9 5 3 2" xfId="28137" xr:uid="{1CACB040-AC90-4170-BC4D-2C4804D85F08}"/>
    <cellStyle name="Total 2 9 5 3 3" xfId="23994" xr:uid="{79A75CDE-8246-4B8B-8A14-287FC4F76FCA}"/>
    <cellStyle name="Total 2 9 5 4" xfId="33018" xr:uid="{7477FA22-4D23-4A0D-ACB1-31A303483040}"/>
    <cellStyle name="Total 2 9 5 4 2" xfId="28865" xr:uid="{A615A418-DB99-4848-AD4A-A12603D318D2}"/>
    <cellStyle name="Total 2 9 5 4 3" xfId="24721" xr:uid="{5A8053F1-A979-400B-9B0D-5A0A9E5E1EE4}"/>
    <cellStyle name="Total 2 9 5 5" xfId="33743" xr:uid="{69F1F445-3BB2-4A04-BE4A-B86222439BB1}"/>
    <cellStyle name="Total 2 9 5 5 2" xfId="29334" xr:uid="{E38B49A1-D153-49FB-B515-A006DE3D4D53}"/>
    <cellStyle name="Total 2 9 5 5 3" xfId="36904" xr:uid="{15472F04-40D6-4226-89FE-3A72C5A4AA52}"/>
    <cellStyle name="Total 2 9 5 6" xfId="33660" xr:uid="{72653BF6-1C43-486A-9751-38B9AA0639BB}"/>
    <cellStyle name="Total 2 9 5 6 2" xfId="35512" xr:uid="{66A04F65-759E-48DB-A02E-2D6127EC667F}"/>
    <cellStyle name="Total 2 9 5 6 3" xfId="36797" xr:uid="{E12A4023-EC09-4B66-8C2E-835BAF2C8539}"/>
    <cellStyle name="Total 2 9 5 7" xfId="34341" xr:uid="{6CF6D2FA-4673-447E-A140-FE1A14EEC4CF}"/>
    <cellStyle name="Total 2 9 5 7 2" xfId="35967" xr:uid="{5AA95499-4166-4215-9E7A-5EEB7FB6FFF2}"/>
    <cellStyle name="Total 2 9 5 7 3" xfId="37251" xr:uid="{40B7CB6C-020B-47D7-8016-1FCF17BE08C2}"/>
    <cellStyle name="Total 2 9 5 8" xfId="30317" xr:uid="{77024499-D75F-4577-9626-94CED22E3030}"/>
    <cellStyle name="Total 2 9 5 9" xfId="26171" xr:uid="{A91BE84F-027B-4306-AA36-4E44DE105784}"/>
    <cellStyle name="Total 3" xfId="20902" xr:uid="{00000000-0005-0000-0000-000062530000}"/>
    <cellStyle name="Total 3 10" xfId="30318" xr:uid="{E097C29A-47C9-4BD6-B81B-F13FDE8425B6}"/>
    <cellStyle name="Total 3 11" xfId="26172" xr:uid="{9BB24064-0864-4C8A-AD30-74FC73CA9B65}"/>
    <cellStyle name="Total 3 12" xfId="22063" xr:uid="{C82CF1D3-CA3D-4AC0-B6ED-C711DC1F8419}"/>
    <cellStyle name="Total 3 2" xfId="20903" xr:uid="{00000000-0005-0000-0000-000063530000}"/>
    <cellStyle name="Total 3 2 10" xfId="22064" xr:uid="{110F31F6-FEF0-4290-AAAF-7667AD313C40}"/>
    <cellStyle name="Total 3 2 2" xfId="20973" xr:uid="{00000000-0005-0000-0000-000064530000}"/>
    <cellStyle name="Total 3 2 2 2" xfId="32335" xr:uid="{65530292-C2E6-4CED-A0E4-A3C0BAB00275}"/>
    <cellStyle name="Total 3 2 2 2 2" xfId="28183" xr:uid="{2D7FC6DB-B4E1-4917-8FCA-8A136E3AFBA2}"/>
    <cellStyle name="Total 3 2 2 2 3" xfId="24040" xr:uid="{690487B4-894A-4E5E-B66E-4CAD16BE04CA}"/>
    <cellStyle name="Total 3 2 2 3" xfId="33065" xr:uid="{A771A16A-26FD-4185-ADF7-4544F8E71695}"/>
    <cellStyle name="Total 3 2 2 3 2" xfId="28912" xr:uid="{142A041B-A0E3-4A5B-8D7E-0A2F509DB3AF}"/>
    <cellStyle name="Total 3 2 2 3 3" xfId="24768" xr:uid="{8BD88714-9A06-4755-A3C7-1D3ABE7AE3AC}"/>
    <cellStyle name="Total 3 2 2 4" xfId="33772" xr:uid="{1AB5076D-8211-4581-AF2F-27CD1580D8F9}"/>
    <cellStyle name="Total 3 2 2 4 2" xfId="35638" xr:uid="{47DB0282-8870-46C4-8C25-AA3D5EAB50A1}"/>
    <cellStyle name="Total 3 2 2 4 3" xfId="36503" xr:uid="{7C36C590-74C3-4A4D-8C19-7F7247E0A2A0}"/>
    <cellStyle name="Total 3 2 2 5" xfId="34379" xr:uid="{9AC5650E-FA93-4EE3-B316-4266E3E5F42F}"/>
    <cellStyle name="Total 3 2 2 5 2" xfId="35876" xr:uid="{209DC8A3-9AB7-4CA0-BDEF-D82132CF84A6}"/>
    <cellStyle name="Total 3 2 2 5 3" xfId="37161" xr:uid="{4342AFB7-CCBC-469E-A81D-4B9381BB2DD4}"/>
    <cellStyle name="Total 3 2 2 6" xfId="34366" xr:uid="{B8C418A8-92A7-4721-89FC-9DC524065F51}"/>
    <cellStyle name="Total 3 2 2 6 2" xfId="35870" xr:uid="{93D9D0DE-D81A-41FA-AA69-55E2591033E4}"/>
    <cellStyle name="Total 3 2 2 6 3" xfId="37155" xr:uid="{45B260C9-3A76-402D-AC60-05496A7E6E09}"/>
    <cellStyle name="Total 3 2 2 7" xfId="30374" xr:uid="{E5FD58EB-9DE8-4ACE-A562-3D7EAE681D08}"/>
    <cellStyle name="Total 3 2 2 8" xfId="26226" xr:uid="{F9673874-77DD-449A-A8DD-598DD049F3E8}"/>
    <cellStyle name="Total 3 2 2 9" xfId="22087" xr:uid="{7A45EED8-9E03-4F5C-B482-A0C9748F821E}"/>
    <cellStyle name="Total 3 2 3" xfId="32291" xr:uid="{A85E3029-E54D-43D1-9569-ECA78A626CB2}"/>
    <cellStyle name="Total 3 2 3 2" xfId="28139" xr:uid="{DF56CA75-88F2-4081-90F9-85CFB4E36231}"/>
    <cellStyle name="Total 3 2 3 3" xfId="23996" xr:uid="{2148DD1B-BA64-4E55-9AF4-8424AF324878}"/>
    <cellStyle name="Total 3 2 4" xfId="33020" xr:uid="{AFBBB60F-FDB6-47C8-8048-187252186B9B}"/>
    <cellStyle name="Total 3 2 4 2" xfId="28867" xr:uid="{8BA607C1-0A2A-443D-A673-57682771EB29}"/>
    <cellStyle name="Total 3 2 4 3" xfId="24723" xr:uid="{E2361CA2-7B23-4567-A2C7-DA833D6DC6DF}"/>
    <cellStyle name="Total 3 2 5" xfId="33745" xr:uid="{DCA71572-A526-4854-BA0F-ADB199F09F66}"/>
    <cellStyle name="Total 3 2 5 2" xfId="35421" xr:uid="{F210A69A-44CB-44BA-8C71-334AB3CF8EE3}"/>
    <cellStyle name="Total 3 2 5 3" xfId="25191" xr:uid="{81ACBBDD-508F-4EFD-8DE2-FA044244CCB5}"/>
    <cellStyle name="Total 3 2 6" xfId="34209" xr:uid="{4D31AF4C-117A-4DC4-B39B-3CA3680C3960}"/>
    <cellStyle name="Total 3 2 6 2" xfId="35387" xr:uid="{9DF16FAE-235E-41B7-B79A-EE1A1DB3A743}"/>
    <cellStyle name="Total 3 2 6 3" xfId="25234" xr:uid="{FEE2DFCD-ED9D-41A2-AAF4-A959C78E87B2}"/>
    <cellStyle name="Total 3 2 7" xfId="34343" xr:uid="{1F7249C1-8477-48DA-8E46-A88D65DD7507}"/>
    <cellStyle name="Total 3 2 7 2" xfId="35349" xr:uid="{5A16086B-75AC-441D-A8D2-8FB0EA4BAE4F}"/>
    <cellStyle name="Total 3 2 7 3" xfId="37050" xr:uid="{59E0B78A-8CDD-4F25-8D2D-6910B947B24F}"/>
    <cellStyle name="Total 3 2 8" xfId="30319" xr:uid="{02E43E1C-B5EC-4648-A910-CC90FB8793CC}"/>
    <cellStyle name="Total 3 2 9" xfId="26173" xr:uid="{610E066B-1F17-48CC-B0F8-2662C84ED4B2}"/>
    <cellStyle name="Total 3 3" xfId="20904" xr:uid="{00000000-0005-0000-0000-000065530000}"/>
    <cellStyle name="Total 3 3 10" xfId="22065" xr:uid="{07C70265-AE19-4A11-A4CC-01B33FC3C484}"/>
    <cellStyle name="Total 3 3 2" xfId="20972" xr:uid="{00000000-0005-0000-0000-000066530000}"/>
    <cellStyle name="Total 3 3 2 2" xfId="32334" xr:uid="{0D451286-29A0-4893-856E-B2D1CDC61D16}"/>
    <cellStyle name="Total 3 3 2 2 2" xfId="28182" xr:uid="{81B77F9E-4F68-4031-815A-0A8084FA9A60}"/>
    <cellStyle name="Total 3 3 2 2 3" xfId="24039" xr:uid="{F9B1481A-E399-42F8-9C61-A4B0126CA7BB}"/>
    <cellStyle name="Total 3 3 2 3" xfId="33064" xr:uid="{31F27142-0DA5-4E69-AD2C-C2E3B7EECB7A}"/>
    <cellStyle name="Total 3 3 2 3 2" xfId="28911" xr:uid="{3D409862-3618-4FA0-B628-890862996D36}"/>
    <cellStyle name="Total 3 3 2 3 3" xfId="24767" xr:uid="{0D13B99D-E3BD-4225-8E2A-54E65A7CC3A6}"/>
    <cellStyle name="Total 3 3 2 4" xfId="33771" xr:uid="{A7D82CBF-98EB-41B2-BD14-49C4FB13E073}"/>
    <cellStyle name="Total 3 3 2 4 2" xfId="35503" xr:uid="{53D703E6-5865-40E1-B21F-14633B129F77}"/>
    <cellStyle name="Total 3 3 2 4 3" xfId="36806" xr:uid="{31E33630-5AB3-4665-A554-213F51072C00}"/>
    <cellStyle name="Total 3 3 2 5" xfId="34378" xr:uid="{C5B2816B-CA20-4BB5-AD12-B61712A39DE8}"/>
    <cellStyle name="Total 3 3 2 5 2" xfId="35975" xr:uid="{4C80BB3F-99C3-4F0C-BCC4-F703D7E32694}"/>
    <cellStyle name="Total 3 3 2 5 3" xfId="37259" xr:uid="{562EA8E9-FCBF-47D2-B3D9-9CC94ACD8704}"/>
    <cellStyle name="Total 3 3 2 6" xfId="34365" xr:uid="{6DEFD63F-7547-411D-927B-E0708CBA9C1E}"/>
    <cellStyle name="Total 3 3 2 6 2" xfId="35969" xr:uid="{42477A06-94AB-48B7-8179-4CA54DB5E3B7}"/>
    <cellStyle name="Total 3 3 2 6 3" xfId="37253" xr:uid="{C05CEE0C-E952-4D57-A92E-9894A7633971}"/>
    <cellStyle name="Total 3 3 2 7" xfId="30373" xr:uid="{34C5139E-52A7-4CC7-B1EB-50F5BA16709D}"/>
    <cellStyle name="Total 3 3 2 8" xfId="26225" xr:uid="{91F82F20-9FE3-4CC7-8C80-6D44F4FE160B}"/>
    <cellStyle name="Total 3 3 2 9" xfId="22086" xr:uid="{604642ED-9B77-4553-83E6-532D1E446817}"/>
    <cellStyle name="Total 3 3 3" xfId="32292" xr:uid="{6E720A07-63E8-422B-915D-E5FD63135E2C}"/>
    <cellStyle name="Total 3 3 3 2" xfId="28140" xr:uid="{694C758D-AF8B-475F-86C4-B2A7C10EF883}"/>
    <cellStyle name="Total 3 3 3 3" xfId="23997" xr:uid="{38C793B2-56BF-4CCF-A1A5-98A7BACC77B5}"/>
    <cellStyle name="Total 3 3 4" xfId="33021" xr:uid="{E73084AA-2137-4E7E-A96E-3AE65C5E0B93}"/>
    <cellStyle name="Total 3 3 4 2" xfId="28868" xr:uid="{88A1A3E4-EA93-4284-9F89-8776753A3D9F}"/>
    <cellStyle name="Total 3 3 4 3" xfId="24724" xr:uid="{620AFCD9-B9CF-4164-8E86-43A6512A95F6}"/>
    <cellStyle name="Total 3 3 5" xfId="33746" xr:uid="{C55B1F0B-B2D1-47E1-B030-D349BE8015EB}"/>
    <cellStyle name="Total 3 3 5 2" xfId="35505" xr:uid="{9D3FD7BA-0C99-4BD9-A778-8D69A8832F68}"/>
    <cellStyle name="Total 3 3 5 3" xfId="36804" xr:uid="{7D6FF037-D41E-4B12-A991-356DFDAD07C3}"/>
    <cellStyle name="Total 3 3 6" xfId="33662" xr:uid="{43E69743-4937-45DD-8646-58BB72E8BD60}"/>
    <cellStyle name="Total 3 3 6 2" xfId="35596" xr:uid="{DF368621-6FDD-4EA5-99EB-41DF6D2AD9B2}"/>
    <cellStyle name="Total 3 3 6 3" xfId="36596" xr:uid="{7F1D78D4-689B-4F1F-BE5E-29E91BFCE2FC}"/>
    <cellStyle name="Total 3 3 7" xfId="34344" xr:uid="{29502F66-7C23-4ED4-ACC9-B774286D9175}"/>
    <cellStyle name="Total 3 3 7 2" xfId="29387" xr:uid="{57ED6417-0C8B-4E28-BD82-017A0EEE5053}"/>
    <cellStyle name="Total 3 3 7 3" xfId="36952" xr:uid="{CA3E32C5-8442-4010-AB36-6FB906ABD8E1}"/>
    <cellStyle name="Total 3 3 8" xfId="30320" xr:uid="{F3D26B1B-A6A7-41E2-A82A-9188F96CB8AE}"/>
    <cellStyle name="Total 3 3 9" xfId="26174" xr:uid="{9DA9274E-D75A-4A37-A4E1-05188B6D81F2}"/>
    <cellStyle name="Total 3 4" xfId="20974" xr:uid="{00000000-0005-0000-0000-000067530000}"/>
    <cellStyle name="Total 3 4 2" xfId="32336" xr:uid="{F15BAD67-13F0-484F-9829-BD3CCCBF4290}"/>
    <cellStyle name="Total 3 4 2 2" xfId="28184" xr:uid="{BAC68867-C2A1-4D02-8E3F-8B007BFFCBA4}"/>
    <cellStyle name="Total 3 4 2 3" xfId="24041" xr:uid="{7B59A242-AB58-411B-AF9B-FDFB58CECFF1}"/>
    <cellStyle name="Total 3 4 3" xfId="33066" xr:uid="{9416E096-DAA5-4390-BF99-624F9316ACC7}"/>
    <cellStyle name="Total 3 4 3 2" xfId="28913" xr:uid="{B2228D54-3557-4E7D-A72B-D4BA86BE5AB3}"/>
    <cellStyle name="Total 3 4 3 3" xfId="24769" xr:uid="{BD905CA4-874A-4CB5-ADE1-EFDEBBADD261}"/>
    <cellStyle name="Total 3 4 4" xfId="33773" xr:uid="{0807D510-9B99-42AE-B5B7-DA42A0CDBF64}"/>
    <cellStyle name="Total 3 4 4 2" xfId="35587" xr:uid="{55F20C00-5508-4F77-A923-501DEC94EB79}"/>
    <cellStyle name="Total 3 4 4 3" xfId="36587" xr:uid="{5F885444-D8D6-4C12-B614-10C2E74581AC}"/>
    <cellStyle name="Total 3 4 5" xfId="34380" xr:uid="{33DCD9E2-2A3C-4350-9FA8-9C9B4977C66E}"/>
    <cellStyle name="Total 3 4 5 2" xfId="35357" xr:uid="{AA74E91D-09EC-4E98-9AD0-4020BEAFF478}"/>
    <cellStyle name="Total 3 4 5 3" xfId="37058" xr:uid="{4B3E7CA4-40D0-40B9-8A02-37D9F4B3840A}"/>
    <cellStyle name="Total 3 4 6" xfId="34820" xr:uid="{1D98F06F-F586-42DD-848B-BA05A60197AB}"/>
    <cellStyle name="Total 3 4 6 2" xfId="29740" xr:uid="{DA59A2B6-5B42-4F17-9C4B-AD62BE5A8DC7}"/>
    <cellStyle name="Total 3 4 6 3" xfId="25595" xr:uid="{21FEBD24-8E61-4E7A-A7EF-32C9E02E4BD2}"/>
    <cellStyle name="Total 3 4 7" xfId="30375" xr:uid="{E29C3BA9-0A54-4D25-821C-4E0DE53B987D}"/>
    <cellStyle name="Total 3 4 8" xfId="26227" xr:uid="{336A27E3-1D86-4517-9FC4-23925E0C1218}"/>
    <cellStyle name="Total 3 4 9" xfId="22088" xr:uid="{27507271-5490-44D8-AC6B-AFB7609F0760}"/>
    <cellStyle name="Total 3 5" xfId="32290" xr:uid="{92519118-1DC1-44D0-A84A-E89A97DBD74A}"/>
    <cellStyle name="Total 3 5 2" xfId="28138" xr:uid="{25894A03-9C51-4A5F-B34D-B831C2D9BEEC}"/>
    <cellStyle name="Total 3 5 3" xfId="23995" xr:uid="{D3CD139C-A2F8-4239-A422-F88FB0132AD5}"/>
    <cellStyle name="Total 3 6" xfId="33019" xr:uid="{66413A65-4903-4DEF-A485-762E7A86E6F7}"/>
    <cellStyle name="Total 3 6 2" xfId="28866" xr:uid="{021588A1-E72D-4CC1-B924-F72A9B3B45E1}"/>
    <cellStyle name="Total 3 6 3" xfId="24722" xr:uid="{C01AB53F-B056-45B5-9D99-5DA4A281AAEB}"/>
    <cellStyle name="Total 3 7" xfId="33744" xr:uid="{07896636-F0BF-45DB-90A0-0193126BF347}"/>
    <cellStyle name="Total 3 7 2" xfId="35720" xr:uid="{70E3F9F5-233D-4B7D-98EC-D7984AB734C7}"/>
    <cellStyle name="Total 3 7 3" xfId="36385" xr:uid="{6CC7200E-9D85-40C8-A153-05FE7FECF6FF}"/>
    <cellStyle name="Total 3 8" xfId="33661" xr:uid="{BE21CCD2-E680-46DD-A69B-B2860880CB35}"/>
    <cellStyle name="Total 3 8 2" xfId="35629" xr:uid="{F8856AAA-0AF0-4616-B434-564856C5E30E}"/>
    <cellStyle name="Total 3 8 3" xfId="36512" xr:uid="{602CE579-E794-4BF1-BAAD-B49E54D6B8A1}"/>
    <cellStyle name="Total 3 9" xfId="34342" xr:uid="{F9F7C457-60AC-4A1A-8725-5D11F1C7F7BA}"/>
    <cellStyle name="Total 3 9 2" xfId="35868" xr:uid="{E678FF97-791F-4A03-8574-28AE42B77341}"/>
    <cellStyle name="Total 3 9 3" xfId="37153" xr:uid="{9B6F8C30-DB1C-44A6-974C-C6D65071E998}"/>
    <cellStyle name="Total 4" xfId="20905" xr:uid="{00000000-0005-0000-0000-000068530000}"/>
    <cellStyle name="Total 4 10" xfId="30321" xr:uid="{011C8BB7-135A-4A80-8EE1-C0FDD5F45025}"/>
    <cellStyle name="Total 4 11" xfId="26175" xr:uid="{4D50BB12-1197-4DBB-A331-9BE9D6CCB6A0}"/>
    <cellStyle name="Total 4 12" xfId="22066" xr:uid="{A70AF3A7-2BD7-4565-A211-18ABA5D4CE64}"/>
    <cellStyle name="Total 4 2" xfId="20906" xr:uid="{00000000-0005-0000-0000-000069530000}"/>
    <cellStyle name="Total 4 2 10" xfId="22067" xr:uid="{B21DC76C-227F-44B4-8F88-D260F8286069}"/>
    <cellStyle name="Total 4 2 2" xfId="20970" xr:uid="{00000000-0005-0000-0000-00006A530000}"/>
    <cellStyle name="Total 4 2 2 2" xfId="32332" xr:uid="{AAF908BC-B255-4F1D-B4CB-36D1B9C7F0A1}"/>
    <cellStyle name="Total 4 2 2 2 2" xfId="28180" xr:uid="{D02D059C-7473-44E0-BF4F-F757DB390633}"/>
    <cellStyle name="Total 4 2 2 2 3" xfId="24037" xr:uid="{FD2AB27D-3F32-41F2-93E5-82B90106FCE0}"/>
    <cellStyle name="Total 4 2 2 3" xfId="33062" xr:uid="{D07A9572-82C6-4D3E-B251-6679DCC6F86F}"/>
    <cellStyle name="Total 4 2 2 3 2" xfId="28909" xr:uid="{095C8F43-4128-462C-892D-1EE73DDD228E}"/>
    <cellStyle name="Total 4 2 2 3 3" xfId="24765" xr:uid="{2E3C6D53-BA20-403E-A8B0-450ABF4D477C}"/>
    <cellStyle name="Total 4 2 2 4" xfId="33769" xr:uid="{8D3944F8-8B82-49BD-B31D-75598ACC3AED}"/>
    <cellStyle name="Total 4 2 2 4 2" xfId="35722" xr:uid="{30441DAA-9E18-4B78-84AF-8D24CCC678C5}"/>
    <cellStyle name="Total 4 2 2 4 3" xfId="25193" xr:uid="{2DAB60D2-05D2-4214-B338-A931E95B5EE2}"/>
    <cellStyle name="Total 4 2 2 5" xfId="34376" xr:uid="{6FC49355-374A-41F7-92D4-F32C4ABD8E7B}"/>
    <cellStyle name="Total 4 2 2 5 2" xfId="36179" xr:uid="{897B22B5-E399-40C8-B6BB-31678B7BDEAF}"/>
    <cellStyle name="Total 4 2 2 5 3" xfId="36618" xr:uid="{72F2B72C-F69A-475A-A7D8-74042E2AF8B2}"/>
    <cellStyle name="Total 4 2 2 6" xfId="34363" xr:uid="{EB3E5F0F-4CB4-437F-8ADD-DB67C21DC542}"/>
    <cellStyle name="Total 4 2 2 6 2" xfId="36173" xr:uid="{7383E588-8A85-4D07-A6FD-B7816753EB0F}"/>
    <cellStyle name="Total 4 2 2 6 3" xfId="36624" xr:uid="{AE061778-4CF6-47CF-8034-50F18B8E1A74}"/>
    <cellStyle name="Total 4 2 2 7" xfId="30371" xr:uid="{E6FD83C7-1C5E-4DD9-886E-053AAD94902B}"/>
    <cellStyle name="Total 4 2 2 8" xfId="26223" xr:uid="{7A250685-08E2-40D2-90D7-5BA0422CFF59}"/>
    <cellStyle name="Total 4 2 2 9" xfId="22084" xr:uid="{67CD99A5-EFD9-4D25-A2D2-4774BDEB0355}"/>
    <cellStyle name="Total 4 2 3" xfId="32294" xr:uid="{4F807787-A32D-4800-8ABF-60FDEE70EBDE}"/>
    <cellStyle name="Total 4 2 3 2" xfId="28142" xr:uid="{D357D9F7-DA1A-4F56-9481-6BD83B87772C}"/>
    <cellStyle name="Total 4 2 3 3" xfId="23999" xr:uid="{CC732015-7379-42E7-BED2-0B1CD8DD5A3E}"/>
    <cellStyle name="Total 4 2 4" xfId="33023" xr:uid="{77CFF3E5-A8FC-4432-807E-DDEC7AC45BEA}"/>
    <cellStyle name="Total 4 2 4 2" xfId="28870" xr:uid="{F86945D4-C718-4A1C-BB12-71A5E6AFBB75}"/>
    <cellStyle name="Total 4 2 4 3" xfId="24726" xr:uid="{4F9B1345-89E1-45E1-B605-E85402A21058}"/>
    <cellStyle name="Total 4 2 5" xfId="33748" xr:uid="{666CDC5B-E9B4-4C4C-B211-3EF5D44A93E1}"/>
    <cellStyle name="Total 4 2 5 2" xfId="35589" xr:uid="{0385CDBD-871C-4A19-82D9-4A34AB35A258}"/>
    <cellStyle name="Total 4 2 5 3" xfId="36589" xr:uid="{1208723B-FC32-4E86-A05C-07EA9D768D3A}"/>
    <cellStyle name="Total 4 2 6" xfId="33664" xr:uid="{0C8898AB-601E-440B-A6E2-8D4E08190E5F}"/>
    <cellStyle name="Total 4 2 6 2" xfId="36117" xr:uid="{955A0270-7FC9-49EB-9C5C-8ED96433D599}"/>
    <cellStyle name="Total 4 2 6 3" xfId="36680" xr:uid="{028B77C6-5ED1-4DFD-80F3-5741A92BD855}"/>
    <cellStyle name="Total 4 2 7" xfId="34346" xr:uid="{D8D32A39-65FE-4A01-A534-F9FE1075979A}"/>
    <cellStyle name="Total 4 2 7 2" xfId="35377" xr:uid="{2891E0F3-4A1F-4D5B-8A93-D16AF34B58EC}"/>
    <cellStyle name="Total 4 2 7 3" xfId="25244" xr:uid="{842AD0E7-FD01-448E-917F-17D9681F51E6}"/>
    <cellStyle name="Total 4 2 8" xfId="30322" xr:uid="{57F03771-61A2-4239-9F48-D1CB9A7995C8}"/>
    <cellStyle name="Total 4 2 9" xfId="26176" xr:uid="{3B04E225-0472-4620-8E44-7B2E91616E0F}"/>
    <cellStyle name="Total 4 3" xfId="20907" xr:uid="{00000000-0005-0000-0000-00006B530000}"/>
    <cellStyle name="Total 4 3 10" xfId="22068" xr:uid="{ED1E1CB4-EC09-4344-9186-274D6EA911C8}"/>
    <cellStyle name="Total 4 3 2" xfId="20969" xr:uid="{00000000-0005-0000-0000-00006C530000}"/>
    <cellStyle name="Total 4 3 2 2" xfId="32331" xr:uid="{3477EB05-BFC6-4574-89A6-AB98F07D3714}"/>
    <cellStyle name="Total 4 3 2 2 2" xfId="28179" xr:uid="{76676FA9-158E-4D14-9310-C5FC40CCA745}"/>
    <cellStyle name="Total 4 3 2 2 3" xfId="24036" xr:uid="{B1948093-65CA-450F-B050-D48C00CD6A93}"/>
    <cellStyle name="Total 4 3 2 3" xfId="33061" xr:uid="{857CA39D-743C-47A7-B9D6-81F2856E1B0F}"/>
    <cellStyle name="Total 4 3 2 3 2" xfId="28908" xr:uid="{D877429E-A060-4FBB-BB7E-52EC6EC7CA5C}"/>
    <cellStyle name="Total 4 3 2 3 3" xfId="24764" xr:uid="{05C15142-300F-4FB7-BFC9-86CE63A39C15}"/>
    <cellStyle name="Total 4 3 2 4" xfId="33768" xr:uid="{FCB2D22D-677B-49E8-8B6E-E36890B14DDC}"/>
    <cellStyle name="Total 4 3 2 4 2" xfId="29337" xr:uid="{A00110C5-65AC-4FD8-8E37-E0F35F4AC306}"/>
    <cellStyle name="Total 4 3 2 4 3" xfId="36387" xr:uid="{8EE64A58-42C8-4E43-B163-59B5A9A6FFF7}"/>
    <cellStyle name="Total 4 3 2 5" xfId="34375" xr:uid="{1C3FA784-2AD2-4578-AA77-37E32D14DDCD}"/>
    <cellStyle name="Total 4 3 2 5 2" xfId="36270" xr:uid="{6E20A03D-E76C-4772-8DFC-D379466F23B7}"/>
    <cellStyle name="Total 4 3 2 5 3" xfId="36775" xr:uid="{CAEBC56D-E37C-42B5-9B95-5733C669F3A8}"/>
    <cellStyle name="Total 4 3 2 6" xfId="34362" xr:uid="{EF443E1C-BA37-49CF-B97B-D63CF9051E93}"/>
    <cellStyle name="Total 4 3 2 6 2" xfId="36264" xr:uid="{9DFCD165-CDC9-4D78-B1B6-85E3BFD19829}"/>
    <cellStyle name="Total 4 3 2 6 3" xfId="36769" xr:uid="{3CAD7EC2-5005-4B7E-BC45-8426B43342D9}"/>
    <cellStyle name="Total 4 3 2 7" xfId="30370" xr:uid="{729961C3-13A5-4F3B-BA6F-6B5D3C2CDC4A}"/>
    <cellStyle name="Total 4 3 2 8" xfId="26222" xr:uid="{74EF7CCD-44D3-4A05-9C31-053A4FAC6621}"/>
    <cellStyle name="Total 4 3 2 9" xfId="22083" xr:uid="{24B858D8-C5DA-4F79-92B4-E5CF7B06E2AA}"/>
    <cellStyle name="Total 4 3 3" xfId="32295" xr:uid="{C65511DB-2F11-403B-A790-26D3678715B8}"/>
    <cellStyle name="Total 4 3 3 2" xfId="28143" xr:uid="{C09CADDF-4C23-446B-B731-1AE3BA7206B5}"/>
    <cellStyle name="Total 4 3 3 3" xfId="24000" xr:uid="{F04B68C0-03B5-4699-A49D-07619D442AC5}"/>
    <cellStyle name="Total 4 3 4" xfId="33024" xr:uid="{113468FD-ED2C-4392-892A-6F09AA441FBA}"/>
    <cellStyle name="Total 4 3 4 2" xfId="28871" xr:uid="{D6CFD66F-218C-454C-8E01-DB391E5A9A0C}"/>
    <cellStyle name="Total 4 3 4 3" xfId="24727" xr:uid="{34DA7D93-C890-4962-80BD-C08A988751A9}"/>
    <cellStyle name="Total 4 3 5" xfId="33749" xr:uid="{97A2EAE8-8E7B-43B9-AE9B-1A9C112B8D2D}"/>
    <cellStyle name="Total 4 3 5 2" xfId="36215" xr:uid="{C96759A4-758C-4F57-BFBE-309DFFE9AA49}"/>
    <cellStyle name="Total 4 3 5 3" xfId="36720" xr:uid="{BC9CC597-B4F6-4D96-AEB9-D0429F6D8D70}"/>
    <cellStyle name="Total 4 3 6" xfId="33665" xr:uid="{8F8E03A4-D1DC-43FD-8EA7-7843B3385AC5}"/>
    <cellStyle name="Total 4 3 6 2" xfId="36019" xr:uid="{FC6320B3-3B7E-4382-B43D-CD85EE8288C7}"/>
    <cellStyle name="Total 4 3 6 3" xfId="37289" xr:uid="{5F046131-D85A-4833-861E-9244ABD0D4EB}"/>
    <cellStyle name="Total 4 3 7" xfId="34347" xr:uid="{98E3F6AD-8B14-432C-9B20-F083E64FF766}"/>
    <cellStyle name="Total 4 3 7 2" xfId="35457" xr:uid="{495BD902-5A2D-4CC5-BD14-C2E5162C95AB}"/>
    <cellStyle name="Total 4 3 7 3" xfId="36852" xr:uid="{2E9419B7-2633-4CEF-8CFB-CAAC7C6142A5}"/>
    <cellStyle name="Total 4 3 8" xfId="30323" xr:uid="{48C8054C-C028-4CA4-B032-0056FC240F26}"/>
    <cellStyle name="Total 4 3 9" xfId="26177" xr:uid="{780CE5CC-4491-49C8-A5C7-38E206BD38F2}"/>
    <cellStyle name="Total 4 4" xfId="20971" xr:uid="{00000000-0005-0000-0000-00006D530000}"/>
    <cellStyle name="Total 4 4 2" xfId="32333" xr:uid="{1FF7F42E-B6CE-4E8C-A3FF-3CD45CB36569}"/>
    <cellStyle name="Total 4 4 2 2" xfId="28181" xr:uid="{E1F2144F-6EA7-4616-B20B-EE6F497B5873}"/>
    <cellStyle name="Total 4 4 2 3" xfId="24038" xr:uid="{24F4B480-B522-49D2-9150-E7B056BBE5EB}"/>
    <cellStyle name="Total 4 4 3" xfId="33063" xr:uid="{9943786A-57F2-44BF-82CC-768D96448C46}"/>
    <cellStyle name="Total 4 4 3 2" xfId="28910" xr:uid="{D8D1AF7F-7417-4B61-BE8B-9FED15CB14C3}"/>
    <cellStyle name="Total 4 4 3 3" xfId="24766" xr:uid="{1539E6B7-B20B-4642-99EB-45DF0D71476D}"/>
    <cellStyle name="Total 4 4 4" xfId="33770" xr:uid="{9E355BDA-FF07-4CC9-B5EA-3D58703D9AAF}"/>
    <cellStyle name="Total 4 4 4 2" xfId="35419" xr:uid="{C96FDB31-2C16-433D-A77A-1C0F3A3857E7}"/>
    <cellStyle name="Total 4 4 4 3" xfId="25194" xr:uid="{DE5D72AA-8821-42FC-8A93-943F3705A7E0}"/>
    <cellStyle name="Total 4 4 5" xfId="34377" xr:uid="{2AE08F91-7511-47AA-98D3-E172D6DF80F5}"/>
    <cellStyle name="Total 4 4 5 2" xfId="36081" xr:uid="{3AA08E95-23EE-41BF-995F-8096A51725F5}"/>
    <cellStyle name="Total 4 4 5 3" xfId="37351" xr:uid="{40552276-FC20-467A-8B22-85CD43A9B89A}"/>
    <cellStyle name="Total 4 4 6" xfId="34364" xr:uid="{9B5797B5-E42A-425E-A690-DC0396680DE6}"/>
    <cellStyle name="Total 4 4 6 2" xfId="36075" xr:uid="{BB9E286C-276F-44C4-8741-B49729C8E9A4}"/>
    <cellStyle name="Total 4 4 6 3" xfId="37345" xr:uid="{978D72E8-354A-43D5-B6AF-467818BF6EB9}"/>
    <cellStyle name="Total 4 4 7" xfId="30372" xr:uid="{A0B66FFE-FE96-42C4-98F0-0FB9ABAF5DC9}"/>
    <cellStyle name="Total 4 4 8" xfId="26224" xr:uid="{421EE10F-642A-4F44-B41B-C73626DB57AA}"/>
    <cellStyle name="Total 4 4 9" xfId="22085" xr:uid="{F1831C07-29F8-48F0-9373-3D29060670D5}"/>
    <cellStyle name="Total 4 5" xfId="32293" xr:uid="{276F3A9D-0C30-4E77-B419-03B9541B8865}"/>
    <cellStyle name="Total 4 5 2" xfId="28141" xr:uid="{62D9D361-AE76-4581-BE20-41372C025CFA}"/>
    <cellStyle name="Total 4 5 3" xfId="23998" xr:uid="{858F48D6-41F1-41F0-8FE4-3815E5943528}"/>
    <cellStyle name="Total 4 6" xfId="33022" xr:uid="{A2B0D3F0-7AEA-4FAC-9371-2527136E3830}"/>
    <cellStyle name="Total 4 6 2" xfId="28869" xr:uid="{3536C435-35A3-4746-9887-5B21A2CA3D26}"/>
    <cellStyle name="Total 4 6 3" xfId="24725" xr:uid="{DB4AC478-B05D-4E84-99BC-8CA4439D2C4A}"/>
    <cellStyle name="Total 4 7" xfId="33747" xr:uid="{9D8E715E-883E-40F1-BDF5-A0716F5B63F5}"/>
    <cellStyle name="Total 4 7 2" xfId="35636" xr:uid="{BEFEE110-45D3-4142-AC66-A3620A1629BE}"/>
    <cellStyle name="Total 4 7 3" xfId="36505" xr:uid="{9CDABBAE-26C0-4735-8A86-4DD2E8AB45AD}"/>
    <cellStyle name="Total 4 8" xfId="33663" xr:uid="{14D35601-0477-4A74-AF08-547E105D9A6D}"/>
    <cellStyle name="Total 4 8 2" xfId="36208" xr:uid="{F20A96DC-1C0B-40EB-8829-6475B305A769}"/>
    <cellStyle name="Total 4 8 3" xfId="36713" xr:uid="{42F99E5A-D830-4FEF-B403-4A34434A222D}"/>
    <cellStyle name="Total 4 9" xfId="34345" xr:uid="{4EC926D6-CA1A-42A4-9641-B35EB12D5BA2}"/>
    <cellStyle name="Total 4 9 2" xfId="35768" xr:uid="{7B4F604E-96BB-4CA9-8272-62F168BE502E}"/>
    <cellStyle name="Total 4 9 3" xfId="36433" xr:uid="{3979415D-C0E4-4293-8013-61DD3801C317}"/>
    <cellStyle name="Total 5" xfId="20908" xr:uid="{00000000-0005-0000-0000-00006E530000}"/>
    <cellStyle name="Total 5 10" xfId="30324" xr:uid="{19DDC8A1-41E8-4A2F-85E7-E02CF9C6E9D2}"/>
    <cellStyle name="Total 5 11" xfId="26178" xr:uid="{BF262B20-9586-4D82-943F-65CBBACD3718}"/>
    <cellStyle name="Total 5 12" xfId="22069" xr:uid="{C5FBFE7E-A848-432A-A799-EC6DECA14975}"/>
    <cellStyle name="Total 5 2" xfId="20909" xr:uid="{00000000-0005-0000-0000-00006F530000}"/>
    <cellStyle name="Total 5 2 10" xfId="22070" xr:uid="{40132642-42BF-4DB1-87E1-88103C22934C}"/>
    <cellStyle name="Total 5 2 2" xfId="20967" xr:uid="{00000000-0005-0000-0000-000070530000}"/>
    <cellStyle name="Total 5 2 2 2" xfId="32329" xr:uid="{D5EF2493-EA32-4BA7-B237-5EF538CBCE3C}"/>
    <cellStyle name="Total 5 2 2 2 2" xfId="28177" xr:uid="{143ACA6E-E775-439D-93A0-CE89CB9A56E5}"/>
    <cellStyle name="Total 5 2 2 2 3" xfId="24034" xr:uid="{0B276898-A4C0-4C3D-A1DA-057E0DE8018B}"/>
    <cellStyle name="Total 5 2 2 3" xfId="33059" xr:uid="{2CFA8474-C226-4E76-BDC3-F7FECAF0415C}"/>
    <cellStyle name="Total 5 2 2 3 2" xfId="28906" xr:uid="{6D31B50B-582A-4CC4-A2F7-36D2BFB90835}"/>
    <cellStyle name="Total 5 2 2 3 3" xfId="24762" xr:uid="{36C40628-F6F6-43D5-A95D-11AD92DA6CC0}"/>
    <cellStyle name="Total 5 2 2 4" xfId="33766" xr:uid="{1EC3BDA1-881F-480A-AF09-BE6E512D7336}"/>
    <cellStyle name="Total 5 2 2 4 2" xfId="35303" xr:uid="{FBB982DE-5D1E-4AF6-A128-D6D4C6008B5E}"/>
    <cellStyle name="Total 5 2 2 4 3" xfId="37004" xr:uid="{BE79996D-DF03-41D3-8722-63E8F83B3F70}"/>
    <cellStyle name="Total 5 2 2 5" xfId="34373" xr:uid="{7915D846-5BAE-494F-A9BA-95CC59EBB51B}"/>
    <cellStyle name="Total 5 2 2 5 2" xfId="35691" xr:uid="{D3AB7322-7B3B-475C-94AD-9251C9D2AFB1}"/>
    <cellStyle name="Total 5 2 2 5 3" xfId="25247" xr:uid="{4BEB4D3C-E4E5-4AA1-882F-A8BD9E6E4719}"/>
    <cellStyle name="Total 5 2 2 6" xfId="34360" xr:uid="{A54D967F-5851-40A2-AD70-D936CED955A9}"/>
    <cellStyle name="Total 5 2 2 6 2" xfId="35685" xr:uid="{F41A8CF7-AFF8-4F9F-A697-0CE330BFCED1}"/>
    <cellStyle name="Total 5 2 2 6 3" xfId="36460" xr:uid="{E627D5C4-9484-4BE7-8902-2C80BABEC093}"/>
    <cellStyle name="Total 5 2 2 7" xfId="30368" xr:uid="{1BDB02E9-47E7-4A35-9216-95C255DC358C}"/>
    <cellStyle name="Total 5 2 2 8" xfId="26220" xr:uid="{55DCB4DD-DFED-4386-8BCB-D50912445BCA}"/>
    <cellStyle name="Total 5 2 2 9" xfId="22081" xr:uid="{39A6AE3C-C5F2-467D-B75A-9FE2A61F8FFE}"/>
    <cellStyle name="Total 5 2 3" xfId="32297" xr:uid="{1B0A26D8-6333-474D-B456-9C4C3B8DEFF6}"/>
    <cellStyle name="Total 5 2 3 2" xfId="28145" xr:uid="{E6465F64-5D85-4903-B954-2880E0E8ACD5}"/>
    <cellStyle name="Total 5 2 3 3" xfId="24002" xr:uid="{F6723C9A-0C6A-4027-A074-77BD71358F75}"/>
    <cellStyle name="Total 5 2 4" xfId="33026" xr:uid="{A71367D7-AC95-4DCC-837C-09DFFA157794}"/>
    <cellStyle name="Total 5 2 4 2" xfId="28873" xr:uid="{B4379196-231D-494E-B17D-51A58D89630A}"/>
    <cellStyle name="Total 5 2 4 3" xfId="24729" xr:uid="{FD9288DC-C2C6-490D-B010-2E0CA0C4AFB0}"/>
    <cellStyle name="Total 5 2 5" xfId="33751" xr:uid="{A034960E-8A30-4D56-9AD3-3D72B1A6EEF6}"/>
    <cellStyle name="Total 5 2 5 2" xfId="36026" xr:uid="{3D2C3F4C-CA1E-4061-B889-3E2D304592F5}"/>
    <cellStyle name="Total 5 2 5 3" xfId="37296" xr:uid="{823F59DF-FD2C-4A4A-AC19-79D9232A81DF}"/>
    <cellStyle name="Total 5 2 6" xfId="33667" xr:uid="{22F5354E-6502-4498-A961-A083F0F84D3A}"/>
    <cellStyle name="Total 5 2 6 2" xfId="35814" xr:uid="{8B09736D-43B2-4C42-A719-2DEAEFF36656}"/>
    <cellStyle name="Total 5 2 6 3" xfId="37099" xr:uid="{00880E8D-BBE8-45D6-AA81-1EF18EAB68F1}"/>
    <cellStyle name="Total 5 2 7" xfId="34349" xr:uid="{C71925E8-7326-40DE-AC13-0776FC50C743}"/>
    <cellStyle name="Total 5 2 7 2" xfId="35541" xr:uid="{EDC9EC1F-0712-46F6-98B2-8CD9D2683E87}"/>
    <cellStyle name="Total 5 2 7 3" xfId="36541" xr:uid="{D7178771-4870-4A0E-8560-A3F4E45E3918}"/>
    <cellStyle name="Total 5 2 8" xfId="30325" xr:uid="{4809CEA7-22AB-43E8-80EA-D1AEF0B0324D}"/>
    <cellStyle name="Total 5 2 9" xfId="26179" xr:uid="{40BDA384-4D34-4FAD-AA23-3EF19421FBBB}"/>
    <cellStyle name="Total 5 3" xfId="20910" xr:uid="{00000000-0005-0000-0000-000071530000}"/>
    <cellStyle name="Total 5 3 10" xfId="22071" xr:uid="{28A197EF-F840-463B-9553-6F961609B472}"/>
    <cellStyle name="Total 5 3 2" xfId="20966" xr:uid="{00000000-0005-0000-0000-000072530000}"/>
    <cellStyle name="Total 5 3 2 2" xfId="32328" xr:uid="{A569F2ED-EA14-4F8C-BDCF-314C9A203BAC}"/>
    <cellStyle name="Total 5 3 2 2 2" xfId="28176" xr:uid="{B53F7290-E6A0-46E5-A38B-850D75F3B4CD}"/>
    <cellStyle name="Total 5 3 2 2 3" xfId="24033" xr:uid="{68EB8554-2526-43D2-89C4-1BE93C35F445}"/>
    <cellStyle name="Total 5 3 2 3" xfId="33058" xr:uid="{5424D7EC-CFB1-4485-BC02-991227759A15}"/>
    <cellStyle name="Total 5 3 2 3 2" xfId="28905" xr:uid="{D99248B5-9A5F-4F8A-9C01-9ACF95D52612}"/>
    <cellStyle name="Total 5 3 2 3 3" xfId="24761" xr:uid="{2A311DF0-8FFE-4C74-AAE4-4BB29B2A191D}"/>
    <cellStyle name="Total 5 3 2 4" xfId="33765" xr:uid="{F3E5026B-F0B2-41AA-8927-8E7B06C163A4}"/>
    <cellStyle name="Total 5 3 2 4 2" xfId="35822" xr:uid="{F7F4BC18-BF26-4428-A98B-A80313EFC9EB}"/>
    <cellStyle name="Total 5 3 2 4 3" xfId="37107" xr:uid="{4871CCB0-FC8C-450F-AFA4-D6327029D2DE}"/>
    <cellStyle name="Total 5 3 2 5" xfId="34372" xr:uid="{503F2B9F-7F03-4032-AB9F-ABC42E7A4079}"/>
    <cellStyle name="Total 5 3 2 5 2" xfId="35450" xr:uid="{F9F9C8BE-B854-4074-B076-BD0B6FDCDB1D}"/>
    <cellStyle name="Total 5 3 2 5 3" xfId="36459" xr:uid="{939EA25A-820F-41F1-B88F-F93557AA72E2}"/>
    <cellStyle name="Total 5 3 2 6" xfId="34359" xr:uid="{E9A2113B-9A23-4D49-A0E8-6DBB6E0EDB77}"/>
    <cellStyle name="Total 5 3 2 6 2" xfId="35456" xr:uid="{14E89777-F5BF-4B88-917D-AD1096465452}"/>
    <cellStyle name="Total 5 3 2 6 3" xfId="36853" xr:uid="{A18B38EC-7C4E-48C7-9211-704BD05ED9DD}"/>
    <cellStyle name="Total 5 3 2 7" xfId="30367" xr:uid="{B50AE9B7-B455-4EB7-B332-995D9222EA50}"/>
    <cellStyle name="Total 5 3 2 8" xfId="26219" xr:uid="{FCF93B64-F4E5-4542-986F-060209324A55}"/>
    <cellStyle name="Total 5 3 2 9" xfId="22080" xr:uid="{C5E4EE73-F4F3-452A-B225-F2CB62A4D7AF}"/>
    <cellStyle name="Total 5 3 3" xfId="32298" xr:uid="{CA912EE1-E6D6-4747-A802-B1DE1134F6B4}"/>
    <cellStyle name="Total 5 3 3 2" xfId="28146" xr:uid="{1DB1A521-EBC8-48F5-A9DF-721BF51A8E05}"/>
    <cellStyle name="Total 5 3 3 3" xfId="24003" xr:uid="{67883143-774B-4FEA-BABC-9AB4026B1762}"/>
    <cellStyle name="Total 5 3 4" xfId="33027" xr:uid="{76554063-9357-40DD-A1E1-768A36C35EAA}"/>
    <cellStyle name="Total 5 3 4 2" xfId="28874" xr:uid="{2F6876EE-371A-42C9-94AD-B44D2CCCECC0}"/>
    <cellStyle name="Total 5 3 4 3" xfId="24730" xr:uid="{5F2F628B-A784-4363-822F-2DE427822E00}"/>
    <cellStyle name="Total 5 3 5" xfId="33752" xr:uid="{EA42C679-279E-4028-8556-60B945C51998}"/>
    <cellStyle name="Total 5 3 5 2" xfId="35920" xr:uid="{5B701A52-C1A9-40D9-9308-48F42BFCE03C}"/>
    <cellStyle name="Total 5 3 5 3" xfId="37204" xr:uid="{592E78A5-7B69-4031-B0E3-DA6FCCF4AA28}"/>
    <cellStyle name="Total 5 3 6" xfId="33668" xr:uid="{8F2065EB-2115-4559-8D5D-8A3FEF83DAEB}"/>
    <cellStyle name="Total 5 3 6 2" xfId="35295" xr:uid="{BC2913DB-EA92-46F6-B240-E0A7DFBF0947}"/>
    <cellStyle name="Total 5 3 6 3" xfId="36996" xr:uid="{D6E8A2F8-30D5-4F7C-8F5D-9DA7480A9AD1}"/>
    <cellStyle name="Total 5 3 7" xfId="34350" xr:uid="{D5C6C091-716F-45D8-9BD4-5272EF8CD920}"/>
    <cellStyle name="Total 5 3 7 2" xfId="36263" xr:uid="{B34E6DA9-6C04-49E3-9D4E-28EDF0F89EF2}"/>
    <cellStyle name="Total 5 3 7 3" xfId="36768" xr:uid="{4A58FF29-BF81-4CF2-A486-CC942FC3C852}"/>
    <cellStyle name="Total 5 3 8" xfId="30326" xr:uid="{F2A7F93D-F9C5-47E2-8621-D46C24252267}"/>
    <cellStyle name="Total 5 3 9" xfId="26180" xr:uid="{84B45275-1BFE-4DBB-847C-58FDC298205B}"/>
    <cellStyle name="Total 5 4" xfId="20968" xr:uid="{00000000-0005-0000-0000-000073530000}"/>
    <cellStyle name="Total 5 4 2" xfId="32330" xr:uid="{95B18780-E622-4957-9288-38F32AD03234}"/>
    <cellStyle name="Total 5 4 2 2" xfId="28178" xr:uid="{AE31A5A7-8F7B-44D5-A1C6-FE996B0BA18E}"/>
    <cellStyle name="Total 5 4 2 3" xfId="24035" xr:uid="{03F2D089-473B-41A8-B66F-4514708B9A9E}"/>
    <cellStyle name="Total 5 4 3" xfId="33060" xr:uid="{F51700CF-C42E-4F55-BD47-FBAD02A0A0CB}"/>
    <cellStyle name="Total 5 4 3 2" xfId="28907" xr:uid="{EB746CF0-386D-4918-AB08-49DE7FCE59A3}"/>
    <cellStyle name="Total 5 4 3 3" xfId="24763" xr:uid="{FE5575E9-BDEF-4ED2-A2C6-D3FF87C0F4E3}"/>
    <cellStyle name="Total 5 4 4" xfId="33767" xr:uid="{512CDF7C-B9B1-4A2E-B08A-0EC555E16060}"/>
    <cellStyle name="Total 5 4 4 2" xfId="29336" xr:uid="{CEE0D651-AD23-47A7-88CD-C0A4AB9FAB01}"/>
    <cellStyle name="Total 5 4 4 3" xfId="36906" xr:uid="{AC2E06FC-4075-46B5-B4A9-752DD95936D8}"/>
    <cellStyle name="Total 5 4 5" xfId="34374" xr:uid="{D39872DF-880F-44A7-BED4-B1BE859AC40E}"/>
    <cellStyle name="Total 5 4 5 2" xfId="35534" xr:uid="{4C1B98E5-6FC5-4443-AD58-77B1AB58D2FD}"/>
    <cellStyle name="Total 5 4 5 3" xfId="36534" xr:uid="{54BFB3C6-A213-4EEB-B42F-926A8D526B18}"/>
    <cellStyle name="Total 5 4 6" xfId="34361" xr:uid="{27074DA8-6A01-4785-9118-61FE63B06822}"/>
    <cellStyle name="Total 5 4 6 2" xfId="35540" xr:uid="{EDA18BD1-183A-4969-8719-7D37D9A1E2DB}"/>
    <cellStyle name="Total 5 4 6 3" xfId="36540" xr:uid="{CAEE6F98-37F8-4018-A405-0A63F4E48507}"/>
    <cellStyle name="Total 5 4 7" xfId="30369" xr:uid="{1ADED01C-189F-411E-999A-A8A3386B62AB}"/>
    <cellStyle name="Total 5 4 8" xfId="26221" xr:uid="{4C7743F4-84BF-4731-A7D9-293B7D81F1B8}"/>
    <cellStyle name="Total 5 4 9" xfId="22082" xr:uid="{B6F87D92-73ED-45C7-8032-1AEE1023C6A5}"/>
    <cellStyle name="Total 5 5" xfId="32296" xr:uid="{FE185446-9F92-4238-BBF7-2818A3B5E2C7}"/>
    <cellStyle name="Total 5 5 2" xfId="28144" xr:uid="{C9C3C52C-B233-46DA-8788-F72CE281D139}"/>
    <cellStyle name="Total 5 5 3" xfId="24001" xr:uid="{576D8DBF-6AD4-4E35-BAA2-AE88C5633288}"/>
    <cellStyle name="Total 5 6" xfId="33025" xr:uid="{0DFBF812-DA0B-4272-A05F-FBFBDFF49F37}"/>
    <cellStyle name="Total 5 6 2" xfId="28872" xr:uid="{73F8ABC2-B368-419B-B5DA-F47B817E362A}"/>
    <cellStyle name="Total 5 6 3" xfId="24728" xr:uid="{4B03D213-D0E8-456D-AD57-3240BAC95386}"/>
    <cellStyle name="Total 5 7" xfId="33750" xr:uid="{A73B5052-B44E-47F8-A5B7-0A18C3181590}"/>
    <cellStyle name="Total 5 7 2" xfId="36124" xr:uid="{DD5D5A14-301E-4562-AFD7-880C6873ACE6}"/>
    <cellStyle name="Total 5 7 3" xfId="36673" xr:uid="{565C8F06-BAD5-469B-81E7-53CAFA49CE4E}"/>
    <cellStyle name="Total 5 8" xfId="33666" xr:uid="{B03C0793-2F01-4EB7-B361-4EFA35C5FFB3}"/>
    <cellStyle name="Total 5 8 2" xfId="35913" xr:uid="{A4BFC131-2511-437F-96C7-5A6C5D1CA1E5}"/>
    <cellStyle name="Total 5 8 3" xfId="37197" xr:uid="{6EE6E37E-F8CC-44BC-8636-98B978A1EC73}"/>
    <cellStyle name="Total 5 9" xfId="34348" xr:uid="{EB204CC2-A73E-495E-9E4D-BC827D69CFEE}"/>
    <cellStyle name="Total 5 9 2" xfId="35684" xr:uid="{DB4F5F25-732D-4FC4-85A6-7CD87ADD83EB}"/>
    <cellStyle name="Total 5 9 3" xfId="36461" xr:uid="{4E7C3311-74EB-43CB-ADED-0FDB8CB7B3A7}"/>
    <cellStyle name="Total 6" xfId="20911" xr:uid="{00000000-0005-0000-0000-000074530000}"/>
    <cellStyle name="Total 6 10" xfId="30327" xr:uid="{44DBF448-2BF5-43EB-96F5-67E312AC38C7}"/>
    <cellStyle name="Total 6 11" xfId="26181" xr:uid="{94F85122-5203-43E8-A1EE-81068C777950}"/>
    <cellStyle name="Total 6 12" xfId="22072" xr:uid="{145971AE-9759-4D67-A0BF-BCB683405065}"/>
    <cellStyle name="Total 6 2" xfId="20912" xr:uid="{00000000-0005-0000-0000-000075530000}"/>
    <cellStyle name="Total 6 2 10" xfId="22073" xr:uid="{C5F9E10F-C397-41F5-8741-D9C27E1FB1EE}"/>
    <cellStyle name="Total 6 2 2" xfId="20964" xr:uid="{00000000-0005-0000-0000-000076530000}"/>
    <cellStyle name="Total 6 2 2 2" xfId="32326" xr:uid="{3C3869F7-CF04-4FA5-AB06-6F5E81A2E8BD}"/>
    <cellStyle name="Total 6 2 2 2 2" xfId="28174" xr:uid="{5FC5929A-FD19-4B63-BFAC-59E876FECE4B}"/>
    <cellStyle name="Total 6 2 2 2 3" xfId="24031" xr:uid="{64DFA471-268B-43CD-BDAA-D3C3D000D22A}"/>
    <cellStyle name="Total 6 2 2 3" xfId="33056" xr:uid="{7EEE3361-A4A8-4034-BC27-6A5E456457DC}"/>
    <cellStyle name="Total 6 2 2 3 2" xfId="28903" xr:uid="{3652313D-0635-486E-A325-2934FFDE4E42}"/>
    <cellStyle name="Total 6 2 2 3 3" xfId="24759" xr:uid="{2D9D8319-B980-4CE4-95BD-6D9E47D64B5C}"/>
    <cellStyle name="Total 6 2 2 4" xfId="33763" xr:uid="{1BAAD7BE-971B-48A7-9ADA-4D248B9A276E}"/>
    <cellStyle name="Total 6 2 2 4 2" xfId="36027" xr:uid="{02629126-8C19-406C-8BFD-C3585053F65F}"/>
    <cellStyle name="Total 6 2 2 4 3" xfId="37297" xr:uid="{7CB077B6-7883-4224-A182-95F8F309A55E}"/>
    <cellStyle name="Total 6 2 2 5" xfId="34370" xr:uid="{4BB3B7D8-B1B6-4B05-A15C-8236F384BB97}"/>
    <cellStyle name="Total 6 2 2 5 2" xfId="35375" xr:uid="{3A287A77-1AE0-4B77-8B74-DA641D78A0F4}"/>
    <cellStyle name="Total 6 2 2 5 3" xfId="25246" xr:uid="{EA5736F9-40D9-4723-8D08-FF20075F4CAC}"/>
    <cellStyle name="Total 6 2 2 6" xfId="34357" xr:uid="{1F54220A-1753-4764-B10B-5061BE349775}"/>
    <cellStyle name="Total 6 2 2 6 2" xfId="35769" xr:uid="{DF1142BB-6625-47D5-BE1C-22B2AAC667E0}"/>
    <cellStyle name="Total 6 2 2 6 3" xfId="36434" xr:uid="{F9EA4811-1A24-4FB1-B3A1-A4DA0020F837}"/>
    <cellStyle name="Total 6 2 2 7" xfId="30365" xr:uid="{4EDA729D-9062-438E-980D-66FF0A02ACC3}"/>
    <cellStyle name="Total 6 2 2 8" xfId="26217" xr:uid="{D1BE1810-BF58-4AE4-BE7B-0648476ECBBE}"/>
    <cellStyle name="Total 6 2 2 9" xfId="22078" xr:uid="{95FFC00B-C204-4833-B73F-7656B93D6594}"/>
    <cellStyle name="Total 6 2 3" xfId="32300" xr:uid="{EE56625A-9118-4AD4-8F51-D06ED59FED45}"/>
    <cellStyle name="Total 6 2 3 2" xfId="28148" xr:uid="{F30E97A5-143B-419C-B88D-16AD704FFD19}"/>
    <cellStyle name="Total 6 2 3 3" xfId="24005" xr:uid="{3A89CB32-A229-4056-B268-C7012D63AECA}"/>
    <cellStyle name="Total 6 2 4" xfId="33029" xr:uid="{AD88ADCC-F46F-4F93-BDC4-CA851086C0A9}"/>
    <cellStyle name="Total 6 2 4 2" xfId="28876" xr:uid="{50FF94C4-201C-4071-B441-D0941E94E472}"/>
    <cellStyle name="Total 6 2 4 3" xfId="24732" xr:uid="{AB9B8234-18CD-4BCA-9B20-CC914DF31558}"/>
    <cellStyle name="Total 6 2 5" xfId="33754" xr:uid="{8F0CC09E-7675-4857-B58C-0A2451753613}"/>
    <cellStyle name="Total 6 2 5 2" xfId="35302" xr:uid="{85ED1DC1-61C2-49A6-B014-94C544A6206A}"/>
    <cellStyle name="Total 6 2 5 3" xfId="37003" xr:uid="{A2820E20-F213-4B9C-9A6B-B1F0762B5996}"/>
    <cellStyle name="Total 6 2 6" xfId="33670" xr:uid="{27B9EFCC-971E-4305-90E9-9CCFD8B31F62}"/>
    <cellStyle name="Total 6 2 6 2" xfId="29327" xr:uid="{944826F8-B7A9-482B-B944-5BD0520755FD}"/>
    <cellStyle name="Total 6 2 6 3" xfId="36379" xr:uid="{9013C862-8EC1-4C13-B4B6-C8DFD399854D}"/>
    <cellStyle name="Total 6 2 7" xfId="34352" xr:uid="{76A97AEC-EC98-4CD3-9506-DA9DE6B45647}"/>
    <cellStyle name="Total 6 2 7 2" xfId="36074" xr:uid="{06DE2C76-F65E-41C9-8229-D9681DE814A4}"/>
    <cellStyle name="Total 6 2 7 3" xfId="37344" xr:uid="{A0F54EF4-4025-48ED-B47E-6B53EFA93716}"/>
    <cellStyle name="Total 6 2 8" xfId="30328" xr:uid="{7921D9EA-AD1F-4726-8CEE-177F04A05442}"/>
    <cellStyle name="Total 6 2 9" xfId="26182" xr:uid="{65118530-DB1B-4C8B-A7A5-6D4672AB210F}"/>
    <cellStyle name="Total 6 3" xfId="20913" xr:uid="{00000000-0005-0000-0000-000077530000}"/>
    <cellStyle name="Total 6 3 10" xfId="22074" xr:uid="{584DFA3E-C48F-4775-A265-CD9CC4E0A07A}"/>
    <cellStyle name="Total 6 3 2" xfId="20963" xr:uid="{00000000-0005-0000-0000-000078530000}"/>
    <cellStyle name="Total 6 3 2 2" xfId="32325" xr:uid="{851755E3-5804-48F8-9801-FAA30AA5F48C}"/>
    <cellStyle name="Total 6 3 2 2 2" xfId="28173" xr:uid="{3F0A8925-7BEE-4E7A-AA70-956CF7565ED3}"/>
    <cellStyle name="Total 6 3 2 2 3" xfId="24030" xr:uid="{AC4FA672-8AA7-4D78-B934-3516C19D4103}"/>
    <cellStyle name="Total 6 3 2 3" xfId="33055" xr:uid="{53E18B19-EA25-4077-8387-65E18D9F2959}"/>
    <cellStyle name="Total 6 3 2 3 2" xfId="28902" xr:uid="{3BA97C70-55F0-46EB-8929-020919E0BD02}"/>
    <cellStyle name="Total 6 3 2 3 3" xfId="24758" xr:uid="{D2C375B6-01F2-4C6C-B32E-671A7B0C94D8}"/>
    <cellStyle name="Total 6 3 2 4" xfId="33762" xr:uid="{9927A020-47B4-49BD-AF11-3C87FF3D74F4}"/>
    <cellStyle name="Total 6 3 2 4 2" xfId="36125" xr:uid="{79BCE09E-EBA8-4625-919E-6C5AADC836CD}"/>
    <cellStyle name="Total 6 3 2 4 3" xfId="36672" xr:uid="{CC2DE7B1-DD18-4F0B-836C-9CCDE95A3BB7}"/>
    <cellStyle name="Total 6 3 2 5" xfId="34369" xr:uid="{C9CEAA2B-DBBC-4FE1-AF83-481873677E49}"/>
    <cellStyle name="Total 6 3 2 5 2" xfId="35770" xr:uid="{DF7FBFDA-E980-479C-B118-30E17DC4428F}"/>
    <cellStyle name="Total 6 3 2 5 3" xfId="36435" xr:uid="{CB63B497-0E90-4C4D-A9DD-68CB16ED6D7F}"/>
    <cellStyle name="Total 6 3 2 6" xfId="34356" xr:uid="{AA4D3804-5BEA-4D19-AF23-2ADC9CA612FA}"/>
    <cellStyle name="Total 6 3 2 6 2" xfId="29388" xr:uid="{C62B1A6B-48A9-41D7-B726-28D3E33508F9}"/>
    <cellStyle name="Total 6 3 2 6 3" xfId="36953" xr:uid="{8C2DCAA8-B84C-4896-B4FB-1F5C1E76ED2A}"/>
    <cellStyle name="Total 6 3 2 7" xfId="30364" xr:uid="{D7640A14-AB02-49EA-A3C1-3B65C176AAAC}"/>
    <cellStyle name="Total 6 3 2 8" xfId="26216" xr:uid="{1D252AEA-A4B2-4BD4-9D2E-E690B204FB51}"/>
    <cellStyle name="Total 6 3 2 9" xfId="22077" xr:uid="{E86585D9-6A26-4736-9243-C5F72C7D4960}"/>
    <cellStyle name="Total 6 3 3" xfId="32301" xr:uid="{4D60491C-20FA-4AE4-B11A-390C9AF017F7}"/>
    <cellStyle name="Total 6 3 3 2" xfId="28149" xr:uid="{A1F70865-BB67-4792-BEA5-3AE70D28D2C1}"/>
    <cellStyle name="Total 6 3 3 3" xfId="24006" xr:uid="{8AB2C8F4-01DD-4B80-935E-4B6A06B3C954}"/>
    <cellStyle name="Total 6 3 4" xfId="33030" xr:uid="{BF8B625B-3682-47F0-B447-0AA9BA86CEBE}"/>
    <cellStyle name="Total 6 3 4 2" xfId="28877" xr:uid="{599985D4-ADA3-4BFC-BC34-90165480CF0E}"/>
    <cellStyle name="Total 6 3 4 3" xfId="24733" xr:uid="{F19F4E07-8AAC-4C00-8B64-BB61D860FFAC}"/>
    <cellStyle name="Total 6 3 5" xfId="33755" xr:uid="{14428991-1980-4699-891F-D3DC25DF6C5E}"/>
    <cellStyle name="Total 6 3 5 2" xfId="29335" xr:uid="{B877F4C1-7F7D-47F9-9DF2-549712B176D8}"/>
    <cellStyle name="Total 6 3 5 3" xfId="36905" xr:uid="{A3D33369-1947-4583-BADE-31B84B9F803E}"/>
    <cellStyle name="Total 6 3 6" xfId="33671" xr:uid="{724580A1-F97F-4E40-BCD5-24FB021A0295}"/>
    <cellStyle name="Total 6 3 6 2" xfId="35714" xr:uid="{9B625CF6-285E-445D-83B0-CC8E2E58DB61}"/>
    <cellStyle name="Total 6 3 6 3" xfId="25183" xr:uid="{69F6FC95-00FB-40F5-B203-44114CD20460}"/>
    <cellStyle name="Total 6 3 7" xfId="34353" xr:uid="{5A4FB89B-B39D-43DF-90EA-A0467AAB0804}"/>
    <cellStyle name="Total 6 3 7 2" xfId="35968" xr:uid="{3350AD90-AB98-4832-A55B-0FB3258F2A19}"/>
    <cellStyle name="Total 6 3 7 3" xfId="37252" xr:uid="{EE4775C1-F4FD-4364-AA07-01544EB34332}"/>
    <cellStyle name="Total 6 3 8" xfId="30329" xr:uid="{D846C953-619C-46E7-A7F9-D476ACA95A70}"/>
    <cellStyle name="Total 6 3 9" xfId="26183" xr:uid="{711950B5-3450-4741-B80E-370BBA130C89}"/>
    <cellStyle name="Total 6 4" xfId="20965" xr:uid="{00000000-0005-0000-0000-000079530000}"/>
    <cellStyle name="Total 6 4 2" xfId="32327" xr:uid="{91EE5789-EF4B-4905-BBDA-A2B3DC7A06EA}"/>
    <cellStyle name="Total 6 4 2 2" xfId="28175" xr:uid="{C1DF2578-25D0-4756-9FE6-19723A4572AD}"/>
    <cellStyle name="Total 6 4 2 3" xfId="24032" xr:uid="{FF2BF4EC-5B1C-44DF-8F5A-8246905C04CE}"/>
    <cellStyle name="Total 6 4 3" xfId="33057" xr:uid="{4D0B093F-8344-453F-B504-10A9D2ECD5D7}"/>
    <cellStyle name="Total 6 4 3 2" xfId="28904" xr:uid="{ED7036AE-C33F-4B8B-8723-06E195EB290C}"/>
    <cellStyle name="Total 6 4 3 3" xfId="24760" xr:uid="{98E3E56E-F498-452F-9B7A-FA7743F1F282}"/>
    <cellStyle name="Total 6 4 4" xfId="33764" xr:uid="{7A425E54-0A5F-4701-9AD4-E85D8CAA3D40}"/>
    <cellStyle name="Total 6 4 4 2" xfId="35921" xr:uid="{C6DE20A2-0841-4F47-A397-C08193A1DE62}"/>
    <cellStyle name="Total 6 4 4 3" xfId="37205" xr:uid="{00D421BC-E163-43D4-9ED9-8411B9DEA183}"/>
    <cellStyle name="Total 6 4 5" xfId="34371" xr:uid="{FCC812AD-6A75-43EE-81DC-88273981316C}"/>
    <cellStyle name="Total 6 4 5 2" xfId="29390" xr:uid="{F4708AA4-1A14-4020-9FFE-9A4F62725AEA}"/>
    <cellStyle name="Total 6 4 5 3" xfId="36854" xr:uid="{B39EEE06-3FC7-465A-B17A-ED77267716F0}"/>
    <cellStyle name="Total 6 4 6" xfId="34358" xr:uid="{5FDE2BB0-590B-4FFE-BD42-ABD87120E7F5}"/>
    <cellStyle name="Total 6 4 6 2" xfId="35376" xr:uid="{AE3E278B-4772-4359-B33D-2EF346BFAEDD}"/>
    <cellStyle name="Total 6 4 6 3" xfId="25245" xr:uid="{DD64386E-F4B9-4B92-AC0E-EBF4428AFF73}"/>
    <cellStyle name="Total 6 4 7" xfId="30366" xr:uid="{2B55075A-4400-476C-B9F4-6130352E6DA6}"/>
    <cellStyle name="Total 6 4 8" xfId="26218" xr:uid="{C7E0E1C5-5B3A-4AE0-B64D-8869CC7C2637}"/>
    <cellStyle name="Total 6 4 9" xfId="22079" xr:uid="{DF1D1EE6-657D-4EDD-ACF7-4025BD64A4B5}"/>
    <cellStyle name="Total 6 5" xfId="32299" xr:uid="{ED8BF7DC-9C17-4FA1-BBB5-8CE285AAB50B}"/>
    <cellStyle name="Total 6 5 2" xfId="28147" xr:uid="{CF12057E-C620-4836-8446-C9CE0714F4C6}"/>
    <cellStyle name="Total 6 5 3" xfId="24004" xr:uid="{259A1503-6835-40A4-BF0D-0439E6E05257}"/>
    <cellStyle name="Total 6 6" xfId="33028" xr:uid="{B28B4972-1D8A-4671-A9AB-7C89CFB62383}"/>
    <cellStyle name="Total 6 6 2" xfId="28875" xr:uid="{F19D60BF-C1FD-499B-9618-1B9469747948}"/>
    <cellStyle name="Total 6 6 3" xfId="24731" xr:uid="{3C8C722A-8A8C-495D-995D-D587BE4DED3B}"/>
    <cellStyle name="Total 6 7" xfId="33753" xr:uid="{62DCC446-7D2A-42BE-839A-359379D5A81D}"/>
    <cellStyle name="Total 6 7 2" xfId="35821" xr:uid="{816F433C-4A7A-4624-A0CA-92517ABBDCED}"/>
    <cellStyle name="Total 6 7 3" xfId="37106" xr:uid="{C838112B-B085-4ABD-87BA-792BFB2664C0}"/>
    <cellStyle name="Total 6 8" xfId="33669" xr:uid="{B77C9B70-B9C5-4085-BDA7-63AC8596EE28}"/>
    <cellStyle name="Total 6 8 2" xfId="29326" xr:uid="{6698A660-94F1-4186-AA87-01A500D2E937}"/>
    <cellStyle name="Total 6 8 3" xfId="36898" xr:uid="{0A88A516-8A39-47C9-BE15-C50CC29B985F}"/>
    <cellStyle name="Total 6 9" xfId="34351" xr:uid="{03C72E2A-FE86-40C6-82F1-73EBAF9ED6F3}"/>
    <cellStyle name="Total 6 9 2" xfId="36172" xr:uid="{C7764F56-7239-4423-9BFA-13A9289526D6}"/>
    <cellStyle name="Total 6 9 3" xfId="36625" xr:uid="{F0863F5E-646F-48F8-B08B-6C64E9F9082F}"/>
    <cellStyle name="Total 7" xfId="20914" xr:uid="{00000000-0005-0000-0000-00007A530000}"/>
    <cellStyle name="Total 7 10" xfId="22075" xr:uid="{3684E94D-25D2-428C-8710-8FEA2280FA57}"/>
    <cellStyle name="Total 7 2" xfId="20962" xr:uid="{00000000-0005-0000-0000-00007B530000}"/>
    <cellStyle name="Total 7 2 2" xfId="32324" xr:uid="{AE5EAF1B-4DD4-4D6A-BDDE-F1476B370078}"/>
    <cellStyle name="Total 7 2 2 2" xfId="28172" xr:uid="{2D282EFB-D095-438C-A5AD-04D7377E85B8}"/>
    <cellStyle name="Total 7 2 2 3" xfId="24029" xr:uid="{DD5E734C-C7E7-4944-B1DB-3AE2C5E2B251}"/>
    <cellStyle name="Total 7 2 3" xfId="33054" xr:uid="{0628AB44-2CFB-4539-823E-85056C638C30}"/>
    <cellStyle name="Total 7 2 3 2" xfId="28901" xr:uid="{6A88E79C-FE96-4BB2-B192-10C8D04D91A0}"/>
    <cellStyle name="Total 7 2 3 3" xfId="24757" xr:uid="{EC32C6E0-90B3-42B1-BB53-1B8A2120FD60}"/>
    <cellStyle name="Total 7 2 4" xfId="33761" xr:uid="{47D1D37B-E75F-457B-8B65-62DC47359F08}"/>
    <cellStyle name="Total 7 2 4 2" xfId="36216" xr:uid="{1AF6FAD5-621F-4620-B2B7-9055BFC9A62D}"/>
    <cellStyle name="Total 7 2 4 3" xfId="36721" xr:uid="{3DF4A1B9-4068-4A73-BCE8-8422D062264E}"/>
    <cellStyle name="Total 7 2 5" xfId="34368" xr:uid="{F2BF23AA-20EC-4519-BDFB-3334B56EE1B5}"/>
    <cellStyle name="Total 7 2 5 2" xfId="29389" xr:uid="{BA5072A3-FF26-4851-9C42-FDC5A2D4EC21}"/>
    <cellStyle name="Total 7 2 5 3" xfId="36954" xr:uid="{18B6D1B5-C090-440D-BB0B-CC4AEFECBC2D}"/>
    <cellStyle name="Total 7 2 6" xfId="34355" xr:uid="{959D180D-52EA-43F6-8779-AC92E51292CB}"/>
    <cellStyle name="Total 7 2 6 2" xfId="35350" xr:uid="{FB10EE9A-9CC6-4BDD-813E-11CDA98B4C1B}"/>
    <cellStyle name="Total 7 2 6 3" xfId="37051" xr:uid="{2455D338-BB9D-40B2-B212-D80F57265B78}"/>
    <cellStyle name="Total 7 2 7" xfId="30363" xr:uid="{D61E5140-71C3-4347-8D5A-82868FD1D891}"/>
    <cellStyle name="Total 7 2 8" xfId="26215" xr:uid="{AC2B9BC6-6D8A-442F-ABD1-9844B53812F6}"/>
    <cellStyle name="Total 7 2 9" xfId="22076" xr:uid="{91DA363A-40D1-4FFE-AADB-02D3467759F6}"/>
    <cellStyle name="Total 7 3" xfId="32302" xr:uid="{6DD42DD6-8781-4DAE-ACF4-0342F6800C68}"/>
    <cellStyle name="Total 7 3 2" xfId="28150" xr:uid="{5DC597B6-34C4-45BA-AA05-40B9BCD36CC8}"/>
    <cellStyle name="Total 7 3 3" xfId="24007" xr:uid="{969FE94D-F195-4248-826C-3CB4B372FE3B}"/>
    <cellStyle name="Total 7 4" xfId="33031" xr:uid="{FADB8731-E41D-4D64-B1A1-6DC2517EF9F4}"/>
    <cellStyle name="Total 7 4 2" xfId="28878" xr:uid="{593AAF10-E923-4475-8D75-2F7B72B41C23}"/>
    <cellStyle name="Total 7 4 3" xfId="24734" xr:uid="{9575D289-DAF6-4552-9667-DC2EA31DBAFC}"/>
    <cellStyle name="Total 7 5" xfId="33756" xr:uid="{5C58733C-B3BF-4933-A438-50A4564FF0A1}"/>
    <cellStyle name="Total 7 5 2" xfId="35721" xr:uid="{2F97AB5E-84FF-4148-8A40-5A735B67F443}"/>
    <cellStyle name="Total 7 5 3" xfId="36386" xr:uid="{313FFEAC-9391-40F7-92E2-2F99E2CC68BB}"/>
    <cellStyle name="Total 7 6" xfId="33672" xr:uid="{19E5F837-D5F3-42CC-91C9-4432A809BFD1}"/>
    <cellStyle name="Total 7 6 2" xfId="35427" xr:uid="{25475216-B3BB-42FB-886F-16BB91CDD9A8}"/>
    <cellStyle name="Total 7 6 3" xfId="25184" xr:uid="{A6FB2C65-24A9-4F7D-B735-CB8B2866EDE4}"/>
    <cellStyle name="Total 7 7" xfId="34354" xr:uid="{DF699B21-F4D4-4DF3-8DF4-D63A69EE933B}"/>
    <cellStyle name="Total 7 7 2" xfId="35869" xr:uid="{7690C0F2-21A7-4F36-9124-B3E8D0F6F80F}"/>
    <cellStyle name="Total 7 7 3" xfId="37154" xr:uid="{E0616A0F-6DFF-4A4D-852C-D57E14B62FDA}"/>
    <cellStyle name="Total 7 8" xfId="30330" xr:uid="{4292B27E-42C9-4E59-B060-75E0461A6301}"/>
    <cellStyle name="Total 7 9" xfId="26184" xr:uid="{AC62B93A-C605-46E0-9E63-D2D23B33C162}"/>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161925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2469" y="1000125"/>
          <a:ext cx="6324600" cy="75723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zoomScaleNormal="100" workbookViewId="0">
      <pane xSplit="1" ySplit="7" topLeftCell="B26" activePane="bottomRight" state="frozen"/>
      <selection pane="topRight" activeCell="B1" sqref="B1"/>
      <selection pane="bottomLeft" activeCell="A8" sqref="A8"/>
      <selection pane="bottomRight" activeCell="D22" sqref="D22"/>
    </sheetView>
  </sheetViews>
  <sheetFormatPr defaultRowHeight="15"/>
  <cols>
    <col min="1" max="1" width="10.28515625" style="1" customWidth="1"/>
    <col min="2" max="2" width="153" bestFit="1" customWidth="1"/>
    <col min="3" max="3" width="39.42578125" customWidth="1"/>
    <col min="7" max="7" width="25" customWidth="1"/>
  </cols>
  <sheetData>
    <row r="1" spans="1:3" ht="15.75">
      <c r="A1" s="3"/>
      <c r="B1" s="85" t="s">
        <v>148</v>
      </c>
      <c r="C1" s="42"/>
    </row>
    <row r="2" spans="1:3" s="82" customFormat="1" ht="15.75">
      <c r="A2" s="126">
        <v>1</v>
      </c>
      <c r="B2" s="83" t="s">
        <v>149</v>
      </c>
      <c r="C2" s="81" t="s">
        <v>1002</v>
      </c>
    </row>
    <row r="3" spans="1:3" s="82" customFormat="1" ht="15.75">
      <c r="A3" s="126">
        <v>2</v>
      </c>
      <c r="B3" s="84" t="s">
        <v>150</v>
      </c>
      <c r="C3" s="81" t="s">
        <v>1003</v>
      </c>
    </row>
    <row r="4" spans="1:3" s="82" customFormat="1" ht="15.75">
      <c r="A4" s="126">
        <v>3</v>
      </c>
      <c r="B4" s="84" t="s">
        <v>151</v>
      </c>
      <c r="C4" s="81" t="s">
        <v>1004</v>
      </c>
    </row>
    <row r="5" spans="1:3" s="82" customFormat="1" ht="15.75">
      <c r="A5" s="127">
        <v>4</v>
      </c>
      <c r="B5" s="87" t="s">
        <v>152</v>
      </c>
      <c r="C5" s="81" t="s">
        <v>1005</v>
      </c>
    </row>
    <row r="6" spans="1:3" s="86" customFormat="1" ht="65.25" customHeight="1">
      <c r="A6" s="705" t="s">
        <v>309</v>
      </c>
      <c r="B6" s="706"/>
      <c r="C6" s="706"/>
    </row>
    <row r="7" spans="1:3">
      <c r="A7" s="222" t="s">
        <v>240</v>
      </c>
      <c r="B7" s="223" t="s">
        <v>153</v>
      </c>
    </row>
    <row r="8" spans="1:3">
      <c r="A8" s="224">
        <v>1</v>
      </c>
      <c r="B8" s="220" t="s">
        <v>128</v>
      </c>
    </row>
    <row r="9" spans="1:3">
      <c r="A9" s="224">
        <v>2</v>
      </c>
      <c r="B9" s="220" t="s">
        <v>154</v>
      </c>
    </row>
    <row r="10" spans="1:3">
      <c r="A10" s="224">
        <v>3</v>
      </c>
      <c r="B10" s="220" t="s">
        <v>155</v>
      </c>
    </row>
    <row r="11" spans="1:3">
      <c r="A11" s="224">
        <v>4</v>
      </c>
      <c r="B11" s="220" t="s">
        <v>156</v>
      </c>
    </row>
    <row r="12" spans="1:3">
      <c r="A12" s="224">
        <v>5</v>
      </c>
      <c r="B12" s="220" t="s">
        <v>96</v>
      </c>
    </row>
    <row r="13" spans="1:3">
      <c r="A13" s="224">
        <v>6</v>
      </c>
      <c r="B13" s="225" t="s">
        <v>80</v>
      </c>
    </row>
    <row r="14" spans="1:3">
      <c r="A14" s="224">
        <v>7</v>
      </c>
      <c r="B14" s="220" t="s">
        <v>157</v>
      </c>
    </row>
    <row r="15" spans="1:3">
      <c r="A15" s="224">
        <v>8</v>
      </c>
      <c r="B15" s="220" t="s">
        <v>160</v>
      </c>
    </row>
    <row r="16" spans="1:3">
      <c r="A16" s="224">
        <v>9</v>
      </c>
      <c r="B16" s="220" t="s">
        <v>74</v>
      </c>
    </row>
    <row r="17" spans="1:2">
      <c r="A17" s="226" t="s">
        <v>366</v>
      </c>
      <c r="B17" s="220" t="s">
        <v>346</v>
      </c>
    </row>
    <row r="18" spans="1:2">
      <c r="A18" s="224">
        <v>9.1999999999999993</v>
      </c>
      <c r="B18" s="503" t="s">
        <v>946</v>
      </c>
    </row>
    <row r="19" spans="1:2">
      <c r="A19" s="224">
        <v>9.3000000000000007</v>
      </c>
      <c r="B19" s="503" t="s">
        <v>947</v>
      </c>
    </row>
    <row r="20" spans="1:2">
      <c r="A20" s="224">
        <v>10</v>
      </c>
      <c r="B20" s="220" t="s">
        <v>161</v>
      </c>
    </row>
    <row r="21" spans="1:2">
      <c r="A21" s="224">
        <v>11</v>
      </c>
      <c r="B21" s="225" t="s">
        <v>144</v>
      </c>
    </row>
    <row r="22" spans="1:2">
      <c r="A22" s="224">
        <v>12</v>
      </c>
      <c r="B22" s="225" t="s">
        <v>141</v>
      </c>
    </row>
    <row r="23" spans="1:2">
      <c r="A23" s="224">
        <v>13</v>
      </c>
      <c r="B23" s="227" t="s">
        <v>285</v>
      </c>
    </row>
    <row r="24" spans="1:2">
      <c r="A24" s="224">
        <v>14</v>
      </c>
      <c r="B24" s="220" t="s">
        <v>339</v>
      </c>
    </row>
    <row r="25" spans="1:2">
      <c r="A25" s="224">
        <v>15</v>
      </c>
      <c r="B25" s="220" t="s">
        <v>73</v>
      </c>
    </row>
    <row r="26" spans="1:2">
      <c r="A26" s="224">
        <v>15.1</v>
      </c>
      <c r="B26" s="220" t="s">
        <v>375</v>
      </c>
    </row>
    <row r="27" spans="1:2">
      <c r="A27" s="502">
        <v>15.2</v>
      </c>
      <c r="B27" s="503" t="s">
        <v>970</v>
      </c>
    </row>
    <row r="28" spans="1:2">
      <c r="A28" s="224">
        <v>16</v>
      </c>
      <c r="B28" s="220" t="s">
        <v>422</v>
      </c>
    </row>
    <row r="29" spans="1:2">
      <c r="A29" s="224">
        <v>17</v>
      </c>
      <c r="B29" s="220" t="s">
        <v>646</v>
      </c>
    </row>
    <row r="30" spans="1:2">
      <c r="A30" s="224">
        <v>18</v>
      </c>
      <c r="B30" s="220" t="s">
        <v>906</v>
      </c>
    </row>
    <row r="31" spans="1:2">
      <c r="A31" s="224">
        <v>19</v>
      </c>
      <c r="B31" s="220" t="s">
        <v>907</v>
      </c>
    </row>
    <row r="32" spans="1:2">
      <c r="A32" s="224">
        <v>20</v>
      </c>
      <c r="B32" s="220" t="s">
        <v>908</v>
      </c>
    </row>
    <row r="33" spans="1:2">
      <c r="A33" s="224">
        <v>21</v>
      </c>
      <c r="B33" s="220" t="s">
        <v>515</v>
      </c>
    </row>
    <row r="34" spans="1:2">
      <c r="A34" s="224">
        <v>22</v>
      </c>
      <c r="B34" s="220" t="s">
        <v>909</v>
      </c>
    </row>
    <row r="35" spans="1:2" ht="25.5">
      <c r="A35" s="224">
        <v>23</v>
      </c>
      <c r="B35" s="460" t="s">
        <v>905</v>
      </c>
    </row>
    <row r="36" spans="1:2">
      <c r="A36" s="224">
        <v>24</v>
      </c>
      <c r="B36" s="220" t="s">
        <v>910</v>
      </c>
    </row>
    <row r="37" spans="1:2">
      <c r="A37" s="224">
        <v>25</v>
      </c>
      <c r="B37" s="220" t="s">
        <v>911</v>
      </c>
    </row>
    <row r="38" spans="1:2">
      <c r="A38" s="224">
        <v>26</v>
      </c>
      <c r="B38" s="220" t="s">
        <v>691</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zoomScale="80" zoomScaleNormal="80" workbookViewId="0">
      <pane xSplit="1" ySplit="5" topLeftCell="B28" activePane="bottomRight" state="frozen"/>
      <selection pane="topRight" activeCell="B1" sqref="B1"/>
      <selection pane="bottomLeft" activeCell="A5" sqref="A5"/>
      <selection pane="bottomRight" activeCell="B2" sqref="B2"/>
    </sheetView>
  </sheetViews>
  <sheetFormatPr defaultRowHeight="15"/>
  <cols>
    <col min="1" max="1" width="9.5703125" style="1" bestFit="1" customWidth="1"/>
    <col min="2" max="2" width="132.42578125" style="1" customWidth="1"/>
    <col min="3" max="3" width="18.42578125" style="1" customWidth="1"/>
    <col min="5" max="5" width="14.28515625" bestFit="1" customWidth="1"/>
  </cols>
  <sheetData>
    <row r="1" spans="1:6" ht="15.75">
      <c r="A1" s="10" t="s">
        <v>97</v>
      </c>
      <c r="B1" s="9" t="str">
        <f>Info!C2</f>
        <v>სს "ბაზისბანკი"</v>
      </c>
      <c r="D1" s="1"/>
      <c r="E1" s="1"/>
      <c r="F1" s="1"/>
    </row>
    <row r="2" spans="1:6" s="10" customFormat="1" ht="15.75" customHeight="1">
      <c r="A2" s="10" t="s">
        <v>98</v>
      </c>
      <c r="B2" s="270">
        <f>'1. key ratios'!B2</f>
        <v>46203</v>
      </c>
    </row>
    <row r="3" spans="1:6" s="10" customFormat="1" ht="15.75" customHeight="1"/>
    <row r="4" spans="1:6" ht="15.75" thickBot="1">
      <c r="A4" s="1" t="s">
        <v>246</v>
      </c>
      <c r="B4" s="19" t="s">
        <v>74</v>
      </c>
    </row>
    <row r="5" spans="1:6">
      <c r="A5" s="61" t="s">
        <v>25</v>
      </c>
      <c r="B5" s="62"/>
      <c r="C5" s="63" t="s">
        <v>26</v>
      </c>
    </row>
    <row r="6" spans="1:6">
      <c r="A6" s="64">
        <v>1</v>
      </c>
      <c r="B6" s="38" t="s">
        <v>27</v>
      </c>
      <c r="C6" s="136">
        <f>SUM(C7:C11)</f>
        <v>1331589815.8800001</v>
      </c>
      <c r="E6" s="554"/>
    </row>
    <row r="7" spans="1:6">
      <c r="A7" s="64">
        <v>2</v>
      </c>
      <c r="B7" s="35" t="s">
        <v>28</v>
      </c>
      <c r="C7" s="137">
        <v>30617164</v>
      </c>
      <c r="E7" s="554"/>
    </row>
    <row r="8" spans="1:6">
      <c r="A8" s="64">
        <v>3</v>
      </c>
      <c r="B8" s="30" t="s">
        <v>29</v>
      </c>
      <c r="C8" s="137">
        <v>687910794.80999994</v>
      </c>
      <c r="E8" s="554"/>
    </row>
    <row r="9" spans="1:6">
      <c r="A9" s="64">
        <v>4</v>
      </c>
      <c r="B9" s="30" t="s">
        <v>30</v>
      </c>
      <c r="C9" s="137">
        <v>16150319.729999999</v>
      </c>
      <c r="E9" s="554"/>
    </row>
    <row r="10" spans="1:6">
      <c r="A10" s="64">
        <v>5</v>
      </c>
      <c r="B10" s="30" t="s">
        <v>31</v>
      </c>
      <c r="C10" s="137">
        <v>0</v>
      </c>
      <c r="E10" s="554"/>
    </row>
    <row r="11" spans="1:6">
      <c r="A11" s="64">
        <v>6</v>
      </c>
      <c r="B11" s="36" t="s">
        <v>32</v>
      </c>
      <c r="C11" s="137">
        <v>596911537.34000003</v>
      </c>
      <c r="E11" s="554"/>
    </row>
    <row r="12" spans="1:6" s="2" customFormat="1">
      <c r="A12" s="64">
        <v>7</v>
      </c>
      <c r="B12" s="38" t="s">
        <v>33</v>
      </c>
      <c r="C12" s="138">
        <f>SUM(C13:C28)</f>
        <v>677061519.64499998</v>
      </c>
      <c r="E12" s="554"/>
    </row>
    <row r="13" spans="1:6" s="2" customFormat="1">
      <c r="A13" s="64">
        <v>8</v>
      </c>
      <c r="B13" s="37" t="s">
        <v>34</v>
      </c>
      <c r="C13" s="139">
        <v>16150319.729999999</v>
      </c>
      <c r="E13" s="554"/>
    </row>
    <row r="14" spans="1:6" s="2" customFormat="1" ht="25.5">
      <c r="A14" s="64">
        <v>9</v>
      </c>
      <c r="B14" s="31" t="s">
        <v>35</v>
      </c>
      <c r="C14" s="139">
        <v>0</v>
      </c>
      <c r="E14" s="554"/>
    </row>
    <row r="15" spans="1:6" s="2" customFormat="1">
      <c r="A15" s="64">
        <v>10</v>
      </c>
      <c r="B15" s="32" t="s">
        <v>36</v>
      </c>
      <c r="C15" s="139">
        <v>18837272.299999997</v>
      </c>
      <c r="E15" s="554"/>
    </row>
    <row r="16" spans="1:6" s="2" customFormat="1">
      <c r="A16" s="64">
        <v>11</v>
      </c>
      <c r="B16" s="33" t="s">
        <v>37</v>
      </c>
      <c r="C16" s="139">
        <v>0</v>
      </c>
      <c r="E16" s="554"/>
    </row>
    <row r="17" spans="1:5" s="2" customFormat="1">
      <c r="A17" s="64">
        <v>12</v>
      </c>
      <c r="B17" s="32" t="s">
        <v>38</v>
      </c>
      <c r="C17" s="139">
        <v>0</v>
      </c>
      <c r="E17" s="554"/>
    </row>
    <row r="18" spans="1:5" s="2" customFormat="1">
      <c r="A18" s="64">
        <v>13</v>
      </c>
      <c r="B18" s="32" t="s">
        <v>39</v>
      </c>
      <c r="C18" s="139">
        <v>0</v>
      </c>
      <c r="E18" s="554"/>
    </row>
    <row r="19" spans="1:5" s="2" customFormat="1">
      <c r="A19" s="64">
        <v>14</v>
      </c>
      <c r="B19" s="32" t="s">
        <v>40</v>
      </c>
      <c r="C19" s="139">
        <v>0</v>
      </c>
      <c r="E19" s="554"/>
    </row>
    <row r="20" spans="1:5" s="2" customFormat="1" ht="25.5">
      <c r="A20" s="64">
        <v>15</v>
      </c>
      <c r="B20" s="32" t="s">
        <v>41</v>
      </c>
      <c r="C20" s="139">
        <v>0</v>
      </c>
      <c r="E20" s="554"/>
    </row>
    <row r="21" spans="1:5" s="2" customFormat="1" ht="25.5">
      <c r="A21" s="64">
        <v>16</v>
      </c>
      <c r="B21" s="31" t="s">
        <v>42</v>
      </c>
      <c r="C21" s="139">
        <v>0</v>
      </c>
      <c r="E21" s="554"/>
    </row>
    <row r="22" spans="1:5" s="2" customFormat="1">
      <c r="A22" s="64">
        <v>17</v>
      </c>
      <c r="B22" s="65" t="s">
        <v>43</v>
      </c>
      <c r="C22" s="139">
        <v>3796650</v>
      </c>
      <c r="E22" s="554"/>
    </row>
    <row r="23" spans="1:5" s="2" customFormat="1">
      <c r="A23" s="64">
        <v>18</v>
      </c>
      <c r="B23" s="495" t="s">
        <v>694</v>
      </c>
      <c r="C23" s="335">
        <v>0</v>
      </c>
      <c r="E23" s="554"/>
    </row>
    <row r="24" spans="1:5" s="2" customFormat="1" ht="25.5">
      <c r="A24" s="64">
        <v>19</v>
      </c>
      <c r="B24" s="31" t="s">
        <v>44</v>
      </c>
      <c r="C24" s="139">
        <v>638277277.61500001</v>
      </c>
      <c r="E24" s="554"/>
    </row>
    <row r="25" spans="1:5" s="2" customFormat="1" ht="25.5">
      <c r="A25" s="64">
        <v>20</v>
      </c>
      <c r="B25" s="31" t="s">
        <v>45</v>
      </c>
      <c r="C25" s="139">
        <v>0</v>
      </c>
      <c r="E25" s="554"/>
    </row>
    <row r="26" spans="1:5" s="2" customFormat="1" ht="25.5">
      <c r="A26" s="64">
        <v>21</v>
      </c>
      <c r="B26" s="33" t="s">
        <v>46</v>
      </c>
      <c r="C26" s="139">
        <v>0</v>
      </c>
      <c r="E26" s="554"/>
    </row>
    <row r="27" spans="1:5" s="2" customFormat="1">
      <c r="A27" s="64">
        <v>22</v>
      </c>
      <c r="B27" s="33" t="s">
        <v>47</v>
      </c>
      <c r="C27" s="139">
        <v>0</v>
      </c>
      <c r="E27" s="554"/>
    </row>
    <row r="28" spans="1:5" s="2" customFormat="1" ht="25.5">
      <c r="A28" s="64">
        <v>23</v>
      </c>
      <c r="B28" s="33" t="s">
        <v>48</v>
      </c>
      <c r="C28" s="139">
        <v>0</v>
      </c>
      <c r="E28" s="554"/>
    </row>
    <row r="29" spans="1:5" s="2" customFormat="1">
      <c r="A29" s="64">
        <v>24</v>
      </c>
      <c r="B29" s="39" t="s">
        <v>22</v>
      </c>
      <c r="C29" s="138">
        <f>C6-C12</f>
        <v>654528296.23500013</v>
      </c>
      <c r="E29" s="554"/>
    </row>
    <row r="30" spans="1:5" s="2" customFormat="1">
      <c r="A30" s="66"/>
      <c r="B30" s="34"/>
      <c r="C30" s="139"/>
      <c r="E30" s="554"/>
    </row>
    <row r="31" spans="1:5" s="2" customFormat="1">
      <c r="A31" s="66">
        <v>25</v>
      </c>
      <c r="B31" s="39" t="s">
        <v>49</v>
      </c>
      <c r="C31" s="138">
        <f>C32+C35</f>
        <v>11110260</v>
      </c>
      <c r="E31" s="554"/>
    </row>
    <row r="32" spans="1:5" s="2" customFormat="1">
      <c r="A32" s="66">
        <v>26</v>
      </c>
      <c r="B32" s="30" t="s">
        <v>50</v>
      </c>
      <c r="C32" s="140">
        <f>C33+C34</f>
        <v>11110260</v>
      </c>
      <c r="E32" s="554"/>
    </row>
    <row r="33" spans="1:5" s="2" customFormat="1">
      <c r="A33" s="66">
        <v>27</v>
      </c>
      <c r="B33" s="79" t="s">
        <v>51</v>
      </c>
      <c r="C33" s="139">
        <v>0</v>
      </c>
      <c r="E33" s="554"/>
    </row>
    <row r="34" spans="1:5" s="2" customFormat="1">
      <c r="A34" s="66">
        <v>28</v>
      </c>
      <c r="B34" s="79" t="s">
        <v>52</v>
      </c>
      <c r="C34" s="139">
        <v>11110260</v>
      </c>
      <c r="E34" s="554"/>
    </row>
    <row r="35" spans="1:5" s="2" customFormat="1">
      <c r="A35" s="66">
        <v>29</v>
      </c>
      <c r="B35" s="30" t="s">
        <v>53</v>
      </c>
      <c r="C35" s="139">
        <v>0</v>
      </c>
      <c r="E35" s="554"/>
    </row>
    <row r="36" spans="1:5" s="2" customFormat="1">
      <c r="A36" s="66">
        <v>30</v>
      </c>
      <c r="B36" s="39" t="s">
        <v>54</v>
      </c>
      <c r="C36" s="138">
        <f>SUM(C37:C41)</f>
        <v>0</v>
      </c>
      <c r="E36" s="554"/>
    </row>
    <row r="37" spans="1:5" s="2" customFormat="1">
      <c r="A37" s="66">
        <v>31</v>
      </c>
      <c r="B37" s="31" t="s">
        <v>55</v>
      </c>
      <c r="C37" s="139">
        <v>0</v>
      </c>
      <c r="E37" s="554"/>
    </row>
    <row r="38" spans="1:5" s="2" customFormat="1">
      <c r="A38" s="66">
        <v>32</v>
      </c>
      <c r="B38" s="32" t="s">
        <v>56</v>
      </c>
      <c r="C38" s="139">
        <v>0</v>
      </c>
      <c r="E38" s="554"/>
    </row>
    <row r="39" spans="1:5" s="2" customFormat="1" ht="25.5">
      <c r="A39" s="66">
        <v>33</v>
      </c>
      <c r="B39" s="31" t="s">
        <v>57</v>
      </c>
      <c r="C39" s="139">
        <v>0</v>
      </c>
      <c r="E39" s="554"/>
    </row>
    <row r="40" spans="1:5" s="2" customFormat="1" ht="25.5">
      <c r="A40" s="66">
        <v>34</v>
      </c>
      <c r="B40" s="31" t="s">
        <v>45</v>
      </c>
      <c r="C40" s="139">
        <v>0</v>
      </c>
      <c r="E40" s="554"/>
    </row>
    <row r="41" spans="1:5" s="2" customFormat="1" ht="25.5">
      <c r="A41" s="66">
        <v>35</v>
      </c>
      <c r="B41" s="33" t="s">
        <v>58</v>
      </c>
      <c r="C41" s="139">
        <v>0</v>
      </c>
      <c r="E41" s="554"/>
    </row>
    <row r="42" spans="1:5" s="2" customFormat="1">
      <c r="A42" s="66">
        <v>36</v>
      </c>
      <c r="B42" s="39" t="s">
        <v>23</v>
      </c>
      <c r="C42" s="138">
        <f>C31-C36</f>
        <v>11110260</v>
      </c>
      <c r="E42" s="554"/>
    </row>
    <row r="43" spans="1:5" s="2" customFormat="1">
      <c r="A43" s="66"/>
      <c r="B43" s="34"/>
      <c r="C43" s="139"/>
      <c r="E43" s="554"/>
    </row>
    <row r="44" spans="1:5" s="2" customFormat="1">
      <c r="A44" s="66">
        <v>37</v>
      </c>
      <c r="B44" s="40" t="s">
        <v>59</v>
      </c>
      <c r="C44" s="138">
        <f>SUM(C45:C47)</f>
        <v>144009250</v>
      </c>
      <c r="E44" s="554"/>
    </row>
    <row r="45" spans="1:5" s="2" customFormat="1">
      <c r="A45" s="66">
        <v>38</v>
      </c>
      <c r="B45" s="30" t="s">
        <v>60</v>
      </c>
      <c r="C45" s="139">
        <v>144009250</v>
      </c>
      <c r="E45" s="554"/>
    </row>
    <row r="46" spans="1:5" s="2" customFormat="1">
      <c r="A46" s="66">
        <v>39</v>
      </c>
      <c r="B46" s="30" t="s">
        <v>61</v>
      </c>
      <c r="C46" s="139">
        <v>0</v>
      </c>
      <c r="E46" s="554"/>
    </row>
    <row r="47" spans="1:5" s="2" customFormat="1">
      <c r="A47" s="66">
        <v>40</v>
      </c>
      <c r="B47" s="496" t="s">
        <v>693</v>
      </c>
      <c r="C47" s="139">
        <v>0</v>
      </c>
      <c r="E47" s="554"/>
    </row>
    <row r="48" spans="1:5" s="2" customFormat="1">
      <c r="A48" s="66">
        <v>41</v>
      </c>
      <c r="B48" s="40" t="s">
        <v>62</v>
      </c>
      <c r="C48" s="138">
        <f>SUM(C49:C52)</f>
        <v>0</v>
      </c>
      <c r="E48" s="554"/>
    </row>
    <row r="49" spans="1:5" s="2" customFormat="1">
      <c r="A49" s="66">
        <v>42</v>
      </c>
      <c r="B49" s="31" t="s">
        <v>63</v>
      </c>
      <c r="C49" s="139">
        <v>0</v>
      </c>
      <c r="E49" s="554"/>
    </row>
    <row r="50" spans="1:5" s="2" customFormat="1">
      <c r="A50" s="66">
        <v>43</v>
      </c>
      <c r="B50" s="32" t="s">
        <v>64</v>
      </c>
      <c r="C50" s="139">
        <v>0</v>
      </c>
      <c r="E50" s="554"/>
    </row>
    <row r="51" spans="1:5" s="2" customFormat="1" ht="25.5">
      <c r="A51" s="66">
        <v>44</v>
      </c>
      <c r="B51" s="31" t="s">
        <v>65</v>
      </c>
      <c r="C51" s="139">
        <v>0</v>
      </c>
      <c r="E51" s="554"/>
    </row>
    <row r="52" spans="1:5" s="2" customFormat="1" ht="25.5">
      <c r="A52" s="66">
        <v>45</v>
      </c>
      <c r="B52" s="31" t="s">
        <v>45</v>
      </c>
      <c r="C52" s="139">
        <v>0</v>
      </c>
      <c r="E52" s="554"/>
    </row>
    <row r="53" spans="1:5" s="2" customFormat="1" ht="15.75" thickBot="1">
      <c r="A53" s="66">
        <v>46</v>
      </c>
      <c r="B53" s="67" t="s">
        <v>24</v>
      </c>
      <c r="C53" s="141">
        <f>C44-C48</f>
        <v>144009250</v>
      </c>
    </row>
    <row r="56" spans="1:5">
      <c r="B56" s="1"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F23"/>
  <sheetViews>
    <sheetView zoomScale="80" zoomScaleNormal="80" workbookViewId="0">
      <selection activeCell="F34" sqref="F34"/>
    </sheetView>
  </sheetViews>
  <sheetFormatPr defaultColWidth="9.28515625" defaultRowHeight="12.75"/>
  <cols>
    <col min="1" max="1" width="10.7109375" style="1" bestFit="1" customWidth="1"/>
    <col min="2" max="2" width="59" style="1" customWidth="1"/>
    <col min="3" max="3" width="16.7109375" style="1" bestFit="1" customWidth="1"/>
    <col min="4" max="4" width="22.28515625" style="530" customWidth="1"/>
    <col min="5" max="16384" width="9.28515625" style="1"/>
  </cols>
  <sheetData>
    <row r="1" spans="1:6" ht="15">
      <c r="A1" s="10" t="s">
        <v>97</v>
      </c>
      <c r="B1" s="9" t="str">
        <f>Info!C2</f>
        <v>სს "ბაზისბანკი"</v>
      </c>
    </row>
    <row r="2" spans="1:6" s="10" customFormat="1" ht="15.75" customHeight="1">
      <c r="A2" s="10" t="s">
        <v>98</v>
      </c>
      <c r="B2" s="270">
        <f>'1. key ratios'!B2</f>
        <v>46203</v>
      </c>
      <c r="D2" s="559"/>
    </row>
    <row r="3" spans="1:6" s="10" customFormat="1" ht="15.75" customHeight="1">
      <c r="D3" s="559"/>
    </row>
    <row r="4" spans="1:6" ht="13.5" thickBot="1">
      <c r="A4" s="1" t="s">
        <v>345</v>
      </c>
      <c r="B4" s="209" t="s">
        <v>346</v>
      </c>
    </row>
    <row r="5" spans="1:6" s="26" customFormat="1">
      <c r="A5" s="735" t="s">
        <v>347</v>
      </c>
      <c r="B5" s="736"/>
      <c r="C5" s="201" t="s">
        <v>348</v>
      </c>
      <c r="D5" s="560" t="s">
        <v>349</v>
      </c>
    </row>
    <row r="6" spans="1:6" s="210" customFormat="1">
      <c r="A6" s="202">
        <v>1</v>
      </c>
      <c r="B6" s="203" t="s">
        <v>350</v>
      </c>
      <c r="C6" s="203"/>
      <c r="D6" s="561"/>
    </row>
    <row r="7" spans="1:6" s="210" customFormat="1">
      <c r="A7" s="204" t="s">
        <v>351</v>
      </c>
      <c r="B7" s="205" t="s">
        <v>352</v>
      </c>
      <c r="C7" s="228">
        <v>4.4999999999999998E-2</v>
      </c>
      <c r="D7" s="562">
        <f>C7*'5. RWA'!$C$13</f>
        <v>183707133.43696186</v>
      </c>
      <c r="F7" s="567"/>
    </row>
    <row r="8" spans="1:6" s="210" customFormat="1">
      <c r="A8" s="204" t="s">
        <v>353</v>
      </c>
      <c r="B8" s="205" t="s">
        <v>354</v>
      </c>
      <c r="C8" s="229">
        <v>0.06</v>
      </c>
      <c r="D8" s="562">
        <f>C8*'5. RWA'!$C$13</f>
        <v>244942844.58261579</v>
      </c>
      <c r="F8" s="567"/>
    </row>
    <row r="9" spans="1:6" s="210" customFormat="1">
      <c r="A9" s="204" t="s">
        <v>355</v>
      </c>
      <c r="B9" s="205" t="s">
        <v>356</v>
      </c>
      <c r="C9" s="229">
        <v>0.08</v>
      </c>
      <c r="D9" s="562">
        <f>C9*'5. RWA'!$C$13</f>
        <v>326590459.44348776</v>
      </c>
      <c r="F9" s="567"/>
    </row>
    <row r="10" spans="1:6" s="210" customFormat="1">
      <c r="A10" s="202" t="s">
        <v>357</v>
      </c>
      <c r="B10" s="203" t="s">
        <v>358</v>
      </c>
      <c r="C10" s="230"/>
      <c r="D10" s="563"/>
      <c r="F10" s="567"/>
    </row>
    <row r="11" spans="1:6" s="211" customFormat="1">
      <c r="A11" s="206" t="s">
        <v>359</v>
      </c>
      <c r="B11" s="207" t="s">
        <v>997</v>
      </c>
      <c r="C11" s="231">
        <v>0</v>
      </c>
      <c r="D11" s="564">
        <f>C11*'5. RWA'!$C$13</f>
        <v>0</v>
      </c>
      <c r="F11" s="567"/>
    </row>
    <row r="12" spans="1:6" s="211" customFormat="1">
      <c r="A12" s="206" t="s">
        <v>360</v>
      </c>
      <c r="B12" s="207" t="s">
        <v>361</v>
      </c>
      <c r="C12" s="231">
        <v>7.4999999999999997E-3</v>
      </c>
      <c r="D12" s="564">
        <f>C12*'5. RWA'!$C$13</f>
        <v>30617855.572826974</v>
      </c>
      <c r="F12" s="567"/>
    </row>
    <row r="13" spans="1:6" s="211" customFormat="1">
      <c r="A13" s="206" t="s">
        <v>362</v>
      </c>
      <c r="B13" s="207" t="s">
        <v>363</v>
      </c>
      <c r="C13" s="231">
        <v>0.01</v>
      </c>
      <c r="D13" s="564">
        <f>C13*'5. RWA'!$C$13</f>
        <v>40823807.43043597</v>
      </c>
      <c r="F13" s="567"/>
    </row>
    <row r="14" spans="1:6" s="210" customFormat="1">
      <c r="A14" s="202" t="s">
        <v>364</v>
      </c>
      <c r="B14" s="203" t="s">
        <v>409</v>
      </c>
      <c r="C14" s="232"/>
      <c r="D14" s="563"/>
      <c r="F14" s="567"/>
    </row>
    <row r="15" spans="1:6" s="210" customFormat="1">
      <c r="A15" s="221" t="s">
        <v>367</v>
      </c>
      <c r="B15" s="207" t="s">
        <v>410</v>
      </c>
      <c r="C15" s="231">
        <v>5.4715459235009895E-2</v>
      </c>
      <c r="D15" s="564">
        <f>C15*'5. RWA'!$C$13</f>
        <v>223369337.12779132</v>
      </c>
      <c r="F15" s="567"/>
    </row>
    <row r="16" spans="1:6" s="210" customFormat="1">
      <c r="A16" s="221" t="s">
        <v>368</v>
      </c>
      <c r="B16" s="207" t="s">
        <v>370</v>
      </c>
      <c r="C16" s="231">
        <v>6.4536077757831989E-2</v>
      </c>
      <c r="D16" s="564">
        <f>C16*'5. RWA'!$C$13</f>
        <v>263460841.0701375</v>
      </c>
      <c r="F16" s="567"/>
    </row>
    <row r="17" spans="1:6" s="210" customFormat="1">
      <c r="A17" s="221" t="s">
        <v>369</v>
      </c>
      <c r="B17" s="207" t="s">
        <v>407</v>
      </c>
      <c r="C17" s="231">
        <v>7.7457944235229489E-2</v>
      </c>
      <c r="D17" s="564">
        <f>C17*'5. RWA'!$C$13</f>
        <v>316212819.94164562</v>
      </c>
      <c r="F17" s="567"/>
    </row>
    <row r="18" spans="1:6" s="26" customFormat="1">
      <c r="A18" s="737" t="s">
        <v>408</v>
      </c>
      <c r="B18" s="738"/>
      <c r="C18" s="233" t="s">
        <v>348</v>
      </c>
      <c r="D18" s="565" t="s">
        <v>349</v>
      </c>
      <c r="F18" s="567"/>
    </row>
    <row r="19" spans="1:6" s="210" customFormat="1">
      <c r="A19" s="208">
        <v>4</v>
      </c>
      <c r="B19" s="207" t="s">
        <v>22</v>
      </c>
      <c r="C19" s="231">
        <f>C7+C11+C12+C13+C15</f>
        <v>0.11721545923500989</v>
      </c>
      <c r="D19" s="562">
        <f>C19*'5. RWA'!$C$13</f>
        <v>478518133.56801611</v>
      </c>
      <c r="F19" s="567"/>
    </row>
    <row r="20" spans="1:6" s="210" customFormat="1">
      <c r="A20" s="208">
        <v>5</v>
      </c>
      <c r="B20" s="207" t="s">
        <v>75</v>
      </c>
      <c r="C20" s="231">
        <f>C8+C11+C12+C13+C16</f>
        <v>0.142036077757832</v>
      </c>
      <c r="D20" s="562">
        <f>C20*'5. RWA'!$C$13</f>
        <v>579845348.65601635</v>
      </c>
      <c r="F20" s="567"/>
    </row>
    <row r="21" spans="1:6" s="210" customFormat="1" ht="13.5" thickBot="1">
      <c r="A21" s="212" t="s">
        <v>365</v>
      </c>
      <c r="B21" s="213" t="s">
        <v>74</v>
      </c>
      <c r="C21" s="234">
        <f>C9+C11+C12+C13+C17</f>
        <v>0.17495794423522948</v>
      </c>
      <c r="D21" s="566">
        <f>C21*'5. RWA'!$C$13</f>
        <v>714244942.38839626</v>
      </c>
      <c r="F21" s="567"/>
    </row>
    <row r="23" spans="1:6">
      <c r="B23" s="14"/>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80" zoomScaleNormal="80" workbookViewId="0">
      <selection activeCell="B31" sqref="B31"/>
    </sheetView>
  </sheetViews>
  <sheetFormatPr defaultRowHeight="15"/>
  <cols>
    <col min="1" max="1" width="107.140625" bestFit="1" customWidth="1"/>
    <col min="2" max="2" width="50.85546875" bestFit="1" customWidth="1"/>
    <col min="3" max="3" width="28.140625" bestFit="1" customWidth="1"/>
    <col min="4" max="4" width="28.28515625" customWidth="1"/>
    <col min="5" max="7" width="28.140625" customWidth="1"/>
  </cols>
  <sheetData>
    <row r="1" spans="1:4">
      <c r="A1" s="466" t="s">
        <v>97</v>
      </c>
      <c r="B1" s="9" t="str">
        <f>Info!C2</f>
        <v>სს "ბაზისბანკი"</v>
      </c>
    </row>
    <row r="2" spans="1:4">
      <c r="A2" s="466" t="s">
        <v>98</v>
      </c>
      <c r="B2" s="270">
        <f>'1. key ratios'!B2</f>
        <v>46203</v>
      </c>
    </row>
    <row r="3" spans="1:4">
      <c r="A3" s="467" t="s">
        <v>948</v>
      </c>
      <c r="B3" s="462" t="s">
        <v>919</v>
      </c>
    </row>
    <row r="4" spans="1:4" ht="15.75" thickBot="1"/>
    <row r="5" spans="1:4">
      <c r="A5" s="472"/>
      <c r="B5" s="473" t="s">
        <v>920</v>
      </c>
    </row>
    <row r="6" spans="1:4">
      <c r="A6" s="468" t="s">
        <v>921</v>
      </c>
      <c r="B6" s="474">
        <f>SUM(B7,B11)</f>
        <v>986720031.25500011</v>
      </c>
      <c r="D6" s="638"/>
    </row>
    <row r="7" spans="1:4">
      <c r="A7" s="468" t="s">
        <v>954</v>
      </c>
      <c r="B7" s="474">
        <f>SUM(B8:B10)</f>
        <v>809647806.23500013</v>
      </c>
      <c r="D7" s="638"/>
    </row>
    <row r="8" spans="1:4">
      <c r="A8" s="469" t="s">
        <v>922</v>
      </c>
      <c r="B8" s="475">
        <f>'9. Capital'!C29</f>
        <v>654528296.23500013</v>
      </c>
      <c r="D8" s="638"/>
    </row>
    <row r="9" spans="1:4">
      <c r="A9" s="469" t="s">
        <v>923</v>
      </c>
      <c r="B9" s="475">
        <f>'9. Capital'!C42</f>
        <v>11110260</v>
      </c>
      <c r="D9" s="638"/>
    </row>
    <row r="10" spans="1:4">
      <c r="A10" s="469" t="s">
        <v>924</v>
      </c>
      <c r="B10" s="475">
        <f>'9. Capital'!C53</f>
        <v>144009250</v>
      </c>
      <c r="D10" s="638"/>
    </row>
    <row r="11" spans="1:4">
      <c r="A11" s="468" t="s">
        <v>925</v>
      </c>
      <c r="B11" s="474">
        <f>SUM(B12:B13)</f>
        <v>177072225.02000001</v>
      </c>
      <c r="D11" s="638"/>
    </row>
    <row r="12" spans="1:4">
      <c r="A12" s="469" t="s">
        <v>955</v>
      </c>
      <c r="B12" s="475">
        <v>37721600</v>
      </c>
      <c r="D12" s="638"/>
    </row>
    <row r="13" spans="1:4">
      <c r="A13" s="469" t="s">
        <v>956</v>
      </c>
      <c r="B13" s="475">
        <v>139350625.02000001</v>
      </c>
      <c r="D13" s="638"/>
    </row>
    <row r="14" spans="1:4">
      <c r="A14" s="468" t="s">
        <v>926</v>
      </c>
      <c r="B14" s="474">
        <f>SUM(B15:B16)</f>
        <v>5437121819.8950005</v>
      </c>
      <c r="D14" s="638"/>
    </row>
    <row r="15" spans="1:4">
      <c r="A15" s="470" t="s">
        <v>927</v>
      </c>
      <c r="B15" s="475">
        <v>4627474013.6599998</v>
      </c>
      <c r="D15" s="638"/>
    </row>
    <row r="16" spans="1:4">
      <c r="A16" s="470" t="s">
        <v>74</v>
      </c>
      <c r="B16" s="475">
        <f>B7</f>
        <v>809647806.23500013</v>
      </c>
      <c r="D16" s="638"/>
    </row>
    <row r="17" spans="1:5">
      <c r="A17" s="468" t="s">
        <v>928</v>
      </c>
      <c r="B17" s="474"/>
      <c r="D17" s="638"/>
    </row>
    <row r="18" spans="1:5">
      <c r="A18" s="470" t="s">
        <v>929</v>
      </c>
      <c r="B18" s="475">
        <f>'5. RWA'!C13</f>
        <v>4082380743.0435967</v>
      </c>
      <c r="D18" s="638"/>
    </row>
    <row r="19" spans="1:5">
      <c r="A19" s="470" t="s">
        <v>930</v>
      </c>
      <c r="B19" s="475">
        <f>'15.1. LR'!C32</f>
        <v>5816772414.1699867</v>
      </c>
      <c r="D19" s="638"/>
    </row>
    <row r="20" spans="1:5">
      <c r="A20" s="468" t="s">
        <v>931</v>
      </c>
      <c r="B20" s="474"/>
      <c r="D20" s="638"/>
    </row>
    <row r="21" spans="1:5">
      <c r="A21" s="471" t="s">
        <v>932</v>
      </c>
      <c r="B21" s="476">
        <f>IFERROR(B6/B18,0)</f>
        <v>0.24170210800067521</v>
      </c>
      <c r="D21" s="638"/>
    </row>
    <row r="22" spans="1:5">
      <c r="A22" s="471" t="s">
        <v>933</v>
      </c>
      <c r="B22" s="476">
        <f>IFERROR(B6/B19,0)</f>
        <v>0.16963359763763394</v>
      </c>
      <c r="D22" s="638"/>
    </row>
    <row r="23" spans="1:5" ht="15.75" thickBot="1">
      <c r="A23" s="477" t="s">
        <v>934</v>
      </c>
      <c r="B23" s="478">
        <f>IFERROR(B6/B14,0)</f>
        <v>0.18147837476153059</v>
      </c>
      <c r="D23" s="638"/>
    </row>
    <row r="24" spans="1:5" ht="16.5" customHeight="1">
      <c r="A24" s="465" t="s">
        <v>957</v>
      </c>
      <c r="B24" s="463"/>
      <c r="D24" s="638"/>
      <c r="E24" s="463"/>
    </row>
    <row r="25" spans="1:5" ht="25.5" customHeight="1">
      <c r="A25" s="465" t="s">
        <v>958</v>
      </c>
      <c r="D25" s="638"/>
    </row>
    <row r="26" spans="1:5" ht="57" customHeight="1">
      <c r="A26" s="465" t="s">
        <v>959</v>
      </c>
      <c r="D26" s="638"/>
    </row>
    <row r="27" spans="1:5">
      <c r="A27" s="464"/>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9"/>
  <sheetViews>
    <sheetView showGridLines="0" zoomScale="80" zoomScaleNormal="80" workbookViewId="0">
      <selection activeCell="B2" sqref="B2"/>
    </sheetView>
  </sheetViews>
  <sheetFormatPr defaultRowHeight="15"/>
  <cols>
    <col min="1" max="1" width="82" customWidth="1"/>
    <col min="2" max="2" width="28.140625" bestFit="1" customWidth="1"/>
    <col min="3" max="3" width="28.28515625" customWidth="1"/>
    <col min="4" max="6" width="28.140625" customWidth="1"/>
  </cols>
  <sheetData>
    <row r="1" spans="1:6">
      <c r="A1" s="466" t="s">
        <v>97</v>
      </c>
      <c r="B1" s="9" t="str">
        <f>Info!C2</f>
        <v>სს "ბაზისბანკი"</v>
      </c>
      <c r="C1" s="1"/>
    </row>
    <row r="2" spans="1:6">
      <c r="A2" s="466" t="s">
        <v>98</v>
      </c>
      <c r="B2" s="270">
        <f>'1. key ratios'!B2</f>
        <v>46203</v>
      </c>
      <c r="C2" s="1"/>
    </row>
    <row r="3" spans="1:6">
      <c r="A3" s="467" t="s">
        <v>949</v>
      </c>
      <c r="B3" s="462" t="s">
        <v>919</v>
      </c>
      <c r="C3" s="1"/>
    </row>
    <row r="5" spans="1:6">
      <c r="A5" s="464"/>
    </row>
    <row r="6" spans="1:6" ht="15.75" thickBot="1">
      <c r="A6" s="479"/>
      <c r="B6" s="479"/>
      <c r="C6" s="479"/>
      <c r="D6" s="479"/>
      <c r="E6" s="479"/>
      <c r="F6" s="479"/>
    </row>
    <row r="7" spans="1:6">
      <c r="A7" s="739"/>
      <c r="B7" s="741" t="s">
        <v>935</v>
      </c>
      <c r="C7" s="741"/>
      <c r="D7" s="741"/>
      <c r="E7" s="741"/>
      <c r="F7" s="742" t="s">
        <v>936</v>
      </c>
    </row>
    <row r="8" spans="1:6" ht="25.5">
      <c r="A8" s="740"/>
      <c r="B8" s="480" t="s">
        <v>937</v>
      </c>
      <c r="C8" s="480" t="s">
        <v>938</v>
      </c>
      <c r="D8" s="480" t="s">
        <v>939</v>
      </c>
      <c r="E8" s="480" t="s">
        <v>940</v>
      </c>
      <c r="F8" s="743"/>
    </row>
    <row r="9" spans="1:6">
      <c r="A9" s="481" t="s">
        <v>941</v>
      </c>
      <c r="B9" s="482">
        <f>B13+B17</f>
        <v>0</v>
      </c>
      <c r="C9" s="482">
        <f t="shared" ref="C9:E9" si="0">C13+C17</f>
        <v>0</v>
      </c>
      <c r="D9" s="482">
        <f t="shared" si="0"/>
        <v>0</v>
      </c>
      <c r="E9" s="482">
        <f t="shared" si="0"/>
        <v>0</v>
      </c>
      <c r="F9" s="483">
        <f>F13+F17</f>
        <v>0</v>
      </c>
    </row>
    <row r="10" spans="1:6">
      <c r="A10" s="484" t="s">
        <v>942</v>
      </c>
      <c r="B10" s="485">
        <f t="shared" ref="B10:E12" si="1">B14+B18</f>
        <v>1538451.51</v>
      </c>
      <c r="C10" s="485">
        <f t="shared" si="1"/>
        <v>0</v>
      </c>
      <c r="D10" s="485">
        <f t="shared" si="1"/>
        <v>136496850</v>
      </c>
      <c r="E10" s="485">
        <f t="shared" si="1"/>
        <v>11110260</v>
      </c>
      <c r="F10" s="483">
        <f>SUM(B10:E10)</f>
        <v>149145561.50999999</v>
      </c>
    </row>
    <row r="11" spans="1:6">
      <c r="A11" s="484" t="s">
        <v>943</v>
      </c>
      <c r="B11" s="485">
        <f t="shared" si="1"/>
        <v>284479893.35000002</v>
      </c>
      <c r="C11" s="485">
        <f t="shared" si="1"/>
        <v>112103758.11</v>
      </c>
      <c r="D11" s="485">
        <f t="shared" si="1"/>
        <v>150999995.78</v>
      </c>
      <c r="E11" s="485">
        <f t="shared" si="1"/>
        <v>0</v>
      </c>
      <c r="F11" s="483">
        <f t="shared" ref="F11:F12" si="2">SUM(B11:E11)</f>
        <v>547583647.24000001</v>
      </c>
    </row>
    <row r="12" spans="1:6">
      <c r="A12" s="486" t="s">
        <v>944</v>
      </c>
      <c r="B12" s="485">
        <f t="shared" si="1"/>
        <v>22973526.059999999</v>
      </c>
      <c r="C12" s="485">
        <f t="shared" si="1"/>
        <v>91640749.930000007</v>
      </c>
      <c r="D12" s="485">
        <f t="shared" si="1"/>
        <v>103525075.09</v>
      </c>
      <c r="E12" s="485">
        <f t="shared" si="1"/>
        <v>0</v>
      </c>
      <c r="F12" s="483">
        <f t="shared" si="2"/>
        <v>218139351.08000001</v>
      </c>
    </row>
    <row r="13" spans="1:6">
      <c r="A13" s="487" t="s">
        <v>945</v>
      </c>
      <c r="B13" s="488"/>
      <c r="C13" s="488"/>
      <c r="D13" s="488"/>
      <c r="E13" s="488"/>
      <c r="F13" s="489"/>
    </row>
    <row r="14" spans="1:6">
      <c r="A14" s="484" t="s">
        <v>942</v>
      </c>
      <c r="B14" s="490">
        <v>0</v>
      </c>
      <c r="C14" s="490">
        <v>0</v>
      </c>
      <c r="D14" s="490">
        <v>125915650</v>
      </c>
      <c r="E14" s="490">
        <v>11110260</v>
      </c>
      <c r="F14" s="491"/>
    </row>
    <row r="15" spans="1:6">
      <c r="A15" s="484" t="s">
        <v>943</v>
      </c>
      <c r="B15" s="490">
        <v>0</v>
      </c>
      <c r="C15" s="490">
        <v>0</v>
      </c>
      <c r="D15" s="490">
        <v>18093600</v>
      </c>
      <c r="E15" s="490">
        <v>0</v>
      </c>
      <c r="F15" s="491"/>
    </row>
    <row r="16" spans="1:6">
      <c r="A16" s="486" t="s">
        <v>944</v>
      </c>
      <c r="B16" s="490">
        <v>0</v>
      </c>
      <c r="C16" s="490">
        <v>0</v>
      </c>
      <c r="D16" s="490">
        <v>18093600</v>
      </c>
      <c r="E16" s="490">
        <v>0</v>
      </c>
      <c r="F16" s="491"/>
    </row>
    <row r="17" spans="1:6">
      <c r="A17" s="487" t="s">
        <v>925</v>
      </c>
      <c r="B17" s="488"/>
      <c r="C17" s="488"/>
      <c r="D17" s="488"/>
      <c r="E17" s="488"/>
      <c r="F17" s="491"/>
    </row>
    <row r="18" spans="1:6">
      <c r="A18" s="484" t="s">
        <v>942</v>
      </c>
      <c r="B18" s="490">
        <v>1538451.51</v>
      </c>
      <c r="C18" s="490">
        <v>0</v>
      </c>
      <c r="D18" s="490">
        <v>10581200</v>
      </c>
      <c r="E18" s="490">
        <v>0</v>
      </c>
      <c r="F18" s="491"/>
    </row>
    <row r="19" spans="1:6">
      <c r="A19" s="484" t="s">
        <v>943</v>
      </c>
      <c r="B19" s="490">
        <v>284479893.35000002</v>
      </c>
      <c r="C19" s="490">
        <v>112103758.11</v>
      </c>
      <c r="D19" s="490">
        <v>132906395.78</v>
      </c>
      <c r="E19" s="490">
        <v>0</v>
      </c>
      <c r="F19" s="491"/>
    </row>
    <row r="20" spans="1:6" ht="15.75" thickBot="1">
      <c r="A20" s="492" t="s">
        <v>944</v>
      </c>
      <c r="B20" s="493">
        <v>22973526.059999999</v>
      </c>
      <c r="C20" s="493">
        <v>91640749.930000007</v>
      </c>
      <c r="D20" s="493">
        <v>85431475.090000004</v>
      </c>
      <c r="E20" s="493">
        <v>0</v>
      </c>
      <c r="F20" s="494"/>
    </row>
    <row r="27" spans="1:6">
      <c r="B27" s="638"/>
      <c r="C27" s="638"/>
      <c r="D27" s="638"/>
      <c r="E27" s="638"/>
      <c r="F27" s="638"/>
    </row>
    <row r="28" spans="1:6">
      <c r="B28" s="638"/>
      <c r="C28" s="638"/>
      <c r="D28" s="638"/>
      <c r="E28" s="638"/>
      <c r="F28" s="638"/>
    </row>
    <row r="29" spans="1:6">
      <c r="B29" s="638"/>
      <c r="C29" s="638"/>
      <c r="D29" s="638"/>
      <c r="E29" s="638"/>
      <c r="F29" s="638"/>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D68"/>
  <sheetViews>
    <sheetView zoomScale="80" zoomScaleNormal="80" workbookViewId="0">
      <pane xSplit="1" ySplit="5" topLeftCell="B6" activePane="bottomRight" state="frozen"/>
      <selection pane="topRight" activeCell="B1" sqref="B1"/>
      <selection pane="bottomLeft" activeCell="A5" sqref="A5"/>
      <selection pane="bottomRight" activeCell="K28" sqref="K28"/>
    </sheetView>
  </sheetViews>
  <sheetFormatPr defaultRowHeight="15.75"/>
  <cols>
    <col min="1" max="1" width="10.7109375" style="27" customWidth="1"/>
    <col min="2" max="2" width="91.7109375" style="27" customWidth="1"/>
    <col min="3" max="3" width="53.28515625" style="568" customWidth="1"/>
    <col min="4" max="4" width="32.28515625" style="27" customWidth="1"/>
  </cols>
  <sheetData>
    <row r="1" spans="1:4">
      <c r="A1" s="10" t="s">
        <v>97</v>
      </c>
      <c r="B1" s="11" t="str">
        <f>Info!C2</f>
        <v>სს "ბაზისბანკი"</v>
      </c>
    </row>
    <row r="2" spans="1:4" s="10" customFormat="1" ht="15">
      <c r="A2" s="10" t="s">
        <v>98</v>
      </c>
      <c r="B2" s="270">
        <f>'1. key ratios'!B2</f>
        <v>46203</v>
      </c>
      <c r="C2" s="559"/>
    </row>
    <row r="3" spans="1:4" s="10" customFormat="1" ht="15.75" customHeight="1">
      <c r="A3" s="16"/>
      <c r="C3" s="559"/>
    </row>
    <row r="4" spans="1:4" s="10" customFormat="1" ht="15.75" customHeight="1" thickBot="1">
      <c r="A4" s="10" t="s">
        <v>247</v>
      </c>
      <c r="B4" s="102" t="s">
        <v>161</v>
      </c>
      <c r="C4" s="559"/>
      <c r="D4" s="104" t="s">
        <v>76</v>
      </c>
    </row>
    <row r="5" spans="1:4" ht="25.5">
      <c r="A5" s="68" t="s">
        <v>25</v>
      </c>
      <c r="B5" s="69" t="s">
        <v>133</v>
      </c>
      <c r="C5" s="569" t="s">
        <v>826</v>
      </c>
      <c r="D5" s="103" t="s">
        <v>162</v>
      </c>
    </row>
    <row r="6" spans="1:4">
      <c r="A6" s="605">
        <v>1</v>
      </c>
      <c r="B6" s="582" t="s">
        <v>811</v>
      </c>
      <c r="C6" s="583">
        <f>SUM(C7:C9)</f>
        <v>934795386.43799996</v>
      </c>
      <c r="D6" s="584"/>
    </row>
    <row r="7" spans="1:4">
      <c r="A7" s="606">
        <v>1.1000000000000001</v>
      </c>
      <c r="B7" s="585" t="s">
        <v>85</v>
      </c>
      <c r="C7" s="586">
        <v>58715465.202299997</v>
      </c>
      <c r="D7" s="607"/>
    </row>
    <row r="8" spans="1:4">
      <c r="A8" s="606">
        <v>1.2</v>
      </c>
      <c r="B8" s="585" t="s">
        <v>86</v>
      </c>
      <c r="C8" s="586">
        <v>434299465.14909995</v>
      </c>
      <c r="D8" s="607"/>
    </row>
    <row r="9" spans="1:4">
      <c r="A9" s="606">
        <v>1.3</v>
      </c>
      <c r="B9" s="585" t="s">
        <v>87</v>
      </c>
      <c r="C9" s="586">
        <v>441780456.08660007</v>
      </c>
      <c r="D9" s="607"/>
    </row>
    <row r="10" spans="1:4">
      <c r="A10" s="606">
        <v>2</v>
      </c>
      <c r="B10" s="587" t="s">
        <v>698</v>
      </c>
      <c r="C10" s="588">
        <v>0</v>
      </c>
      <c r="D10" s="607"/>
    </row>
    <row r="11" spans="1:4">
      <c r="A11" s="606">
        <v>2.1</v>
      </c>
      <c r="B11" s="589" t="s">
        <v>699</v>
      </c>
      <c r="C11" s="590">
        <v>0</v>
      </c>
      <c r="D11" s="608"/>
    </row>
    <row r="12" spans="1:4" ht="23.65" customHeight="1">
      <c r="A12" s="606">
        <v>3</v>
      </c>
      <c r="B12" s="591" t="s">
        <v>700</v>
      </c>
      <c r="C12" s="592">
        <v>0</v>
      </c>
      <c r="D12" s="608"/>
    </row>
    <row r="13" spans="1:4" ht="22.9" customHeight="1">
      <c r="A13" s="606">
        <v>4</v>
      </c>
      <c r="B13" s="593" t="s">
        <v>701</v>
      </c>
      <c r="C13" s="592">
        <v>0</v>
      </c>
      <c r="D13" s="608"/>
    </row>
    <row r="14" spans="1:4">
      <c r="A14" s="606">
        <v>5</v>
      </c>
      <c r="B14" s="593" t="s">
        <v>702</v>
      </c>
      <c r="C14" s="592">
        <f>SUM(C15:C17)</f>
        <v>241010904.44999999</v>
      </c>
      <c r="D14" s="608"/>
    </row>
    <row r="15" spans="1:4">
      <c r="A15" s="606">
        <v>5.0999999999999996</v>
      </c>
      <c r="B15" s="594" t="s">
        <v>703</v>
      </c>
      <c r="C15" s="586">
        <v>0</v>
      </c>
      <c r="D15" s="608"/>
    </row>
    <row r="16" spans="1:4">
      <c r="A16" s="606">
        <v>5.2</v>
      </c>
      <c r="B16" s="594" t="s">
        <v>538</v>
      </c>
      <c r="C16" s="586">
        <v>241010904.44999999</v>
      </c>
      <c r="D16" s="607"/>
    </row>
    <row r="17" spans="1:4">
      <c r="A17" s="606">
        <v>5.3</v>
      </c>
      <c r="B17" s="594" t="s">
        <v>704</v>
      </c>
      <c r="C17" s="586">
        <v>0</v>
      </c>
      <c r="D17" s="607"/>
    </row>
    <row r="18" spans="1:4">
      <c r="A18" s="606">
        <v>6</v>
      </c>
      <c r="B18" s="591" t="s">
        <v>705</v>
      </c>
      <c r="C18" s="588">
        <f>SUM(C19:C20)</f>
        <v>3960502957.7082005</v>
      </c>
      <c r="D18" s="607"/>
    </row>
    <row r="19" spans="1:4">
      <c r="A19" s="606">
        <v>6.1</v>
      </c>
      <c r="B19" s="594" t="s">
        <v>538</v>
      </c>
      <c r="C19" s="590">
        <v>268967440.81819999</v>
      </c>
      <c r="D19" s="607"/>
    </row>
    <row r="20" spans="1:4">
      <c r="A20" s="606">
        <v>6.2</v>
      </c>
      <c r="B20" s="594" t="s">
        <v>704</v>
      </c>
      <c r="C20" s="590">
        <v>3691535516.8900003</v>
      </c>
      <c r="D20" s="607"/>
    </row>
    <row r="21" spans="1:4">
      <c r="A21" s="606">
        <v>7</v>
      </c>
      <c r="B21" s="595" t="s">
        <v>706</v>
      </c>
      <c r="C21" s="592">
        <v>701984354.65999997</v>
      </c>
      <c r="D21" s="607" t="s">
        <v>1031</v>
      </c>
    </row>
    <row r="22" spans="1:4">
      <c r="A22" s="606">
        <v>8</v>
      </c>
      <c r="B22" s="595" t="s">
        <v>707</v>
      </c>
      <c r="C22" s="588">
        <v>298080</v>
      </c>
      <c r="D22" s="607"/>
    </row>
    <row r="23" spans="1:4">
      <c r="A23" s="606">
        <v>9</v>
      </c>
      <c r="B23" s="593" t="s">
        <v>708</v>
      </c>
      <c r="C23" s="588">
        <v>150297895.16</v>
      </c>
      <c r="D23" s="609"/>
    </row>
    <row r="24" spans="1:4">
      <c r="A24" s="606">
        <v>9.1</v>
      </c>
      <c r="B24" s="596" t="s">
        <v>709</v>
      </c>
      <c r="C24" s="586">
        <v>150297895.16</v>
      </c>
      <c r="D24" s="607"/>
    </row>
    <row r="25" spans="1:4">
      <c r="A25" s="606">
        <v>9.1999999999999993</v>
      </c>
      <c r="B25" s="596" t="s">
        <v>710</v>
      </c>
      <c r="C25" s="588">
        <v>0</v>
      </c>
      <c r="D25" s="610"/>
    </row>
    <row r="26" spans="1:4">
      <c r="A26" s="606">
        <v>10</v>
      </c>
      <c r="B26" s="593" t="s">
        <v>36</v>
      </c>
      <c r="C26" s="588">
        <f>SUM(C27:C28)</f>
        <v>18837272.300000001</v>
      </c>
      <c r="D26" s="608" t="s">
        <v>903</v>
      </c>
    </row>
    <row r="27" spans="1:4">
      <c r="A27" s="606">
        <v>10.1</v>
      </c>
      <c r="B27" s="596" t="s">
        <v>711</v>
      </c>
      <c r="C27" s="586">
        <v>0</v>
      </c>
      <c r="D27" s="607"/>
    </row>
    <row r="28" spans="1:4">
      <c r="A28" s="606">
        <v>10.199999999999999</v>
      </c>
      <c r="B28" s="596" t="s">
        <v>712</v>
      </c>
      <c r="C28" s="586">
        <v>18837272.300000001</v>
      </c>
      <c r="D28" s="607"/>
    </row>
    <row r="29" spans="1:4">
      <c r="A29" s="606">
        <v>11</v>
      </c>
      <c r="B29" s="593" t="s">
        <v>713</v>
      </c>
      <c r="C29" s="588">
        <v>5005758.93</v>
      </c>
      <c r="D29" s="607"/>
    </row>
    <row r="30" spans="1:4">
      <c r="A30" s="606">
        <v>11.1</v>
      </c>
      <c r="B30" s="596" t="s">
        <v>714</v>
      </c>
      <c r="C30" s="586">
        <v>5005758.93</v>
      </c>
      <c r="D30" s="607"/>
    </row>
    <row r="31" spans="1:4">
      <c r="A31" s="606">
        <v>11.2</v>
      </c>
      <c r="B31" s="596" t="s">
        <v>715</v>
      </c>
      <c r="C31" s="586">
        <v>0</v>
      </c>
      <c r="D31" s="607"/>
    </row>
    <row r="32" spans="1:4">
      <c r="A32" s="606">
        <v>13</v>
      </c>
      <c r="B32" s="593" t="s">
        <v>88</v>
      </c>
      <c r="C32" s="588">
        <v>101450729.60999998</v>
      </c>
      <c r="D32" s="607"/>
    </row>
    <row r="33" spans="1:4">
      <c r="A33" s="606">
        <v>13.1</v>
      </c>
      <c r="B33" s="597" t="s">
        <v>716</v>
      </c>
      <c r="C33" s="586">
        <v>66088128.700000003</v>
      </c>
      <c r="D33" s="607"/>
    </row>
    <row r="34" spans="1:4">
      <c r="A34" s="606">
        <v>13.2</v>
      </c>
      <c r="B34" s="597" t="s">
        <v>717</v>
      </c>
      <c r="C34" s="586">
        <v>0</v>
      </c>
      <c r="D34" s="607"/>
    </row>
    <row r="35" spans="1:4">
      <c r="A35" s="606">
        <v>14</v>
      </c>
      <c r="B35" s="598" t="s">
        <v>718</v>
      </c>
      <c r="C35" s="588">
        <f>SUM(C6,C10,C12,C13,C14,C18,C21,C22,C23,C26,C29,C32)</f>
        <v>6114183339.2562008</v>
      </c>
      <c r="D35" s="607"/>
    </row>
    <row r="36" spans="1:4">
      <c r="A36" s="606"/>
      <c r="B36" s="599" t="s">
        <v>93</v>
      </c>
      <c r="C36" s="600">
        <v>0</v>
      </c>
      <c r="D36" s="607"/>
    </row>
    <row r="37" spans="1:4">
      <c r="A37" s="606">
        <v>15</v>
      </c>
      <c r="B37" s="595" t="s">
        <v>719</v>
      </c>
      <c r="C37" s="588">
        <v>1052359.74</v>
      </c>
      <c r="D37" s="610"/>
    </row>
    <row r="38" spans="1:4">
      <c r="A38" s="606">
        <v>15.1</v>
      </c>
      <c r="B38" s="589" t="s">
        <v>699</v>
      </c>
      <c r="C38" s="586">
        <v>1052359.74</v>
      </c>
      <c r="D38" s="607"/>
    </row>
    <row r="39" spans="1:4" ht="21">
      <c r="A39" s="606">
        <v>16</v>
      </c>
      <c r="B39" s="595" t="s">
        <v>720</v>
      </c>
      <c r="C39" s="588">
        <v>0</v>
      </c>
      <c r="D39" s="607"/>
    </row>
    <row r="40" spans="1:4">
      <c r="A40" s="606">
        <v>17</v>
      </c>
      <c r="B40" s="595" t="s">
        <v>721</v>
      </c>
      <c r="C40" s="588">
        <f>SUM(C41:C44)</f>
        <v>4506943210.0699997</v>
      </c>
      <c r="D40" s="607"/>
    </row>
    <row r="41" spans="1:4">
      <c r="A41" s="606">
        <v>17.100000000000001</v>
      </c>
      <c r="B41" s="601" t="s">
        <v>722</v>
      </c>
      <c r="C41" s="586">
        <v>3994300268.0100002</v>
      </c>
      <c r="D41" s="607"/>
    </row>
    <row r="42" spans="1:4">
      <c r="A42" s="606">
        <v>17.2</v>
      </c>
      <c r="B42" s="585" t="s">
        <v>89</v>
      </c>
      <c r="C42" s="586">
        <v>447800136.65999997</v>
      </c>
      <c r="D42" s="607"/>
    </row>
    <row r="43" spans="1:4">
      <c r="A43" s="606">
        <v>17.3</v>
      </c>
      <c r="B43" s="601" t="s">
        <v>723</v>
      </c>
      <c r="C43" s="586">
        <v>54351611.939999998</v>
      </c>
      <c r="D43" s="607"/>
    </row>
    <row r="44" spans="1:4">
      <c r="A44" s="606">
        <v>17.399999999999999</v>
      </c>
      <c r="B44" s="601" t="s">
        <v>724</v>
      </c>
      <c r="C44" s="586">
        <v>10491193.459999999</v>
      </c>
      <c r="D44" s="607"/>
    </row>
    <row r="45" spans="1:4">
      <c r="A45" s="606">
        <v>18</v>
      </c>
      <c r="B45" s="593" t="s">
        <v>725</v>
      </c>
      <c r="C45" s="588">
        <v>3516903.5999999996</v>
      </c>
      <c r="D45" s="607"/>
    </row>
    <row r="46" spans="1:4">
      <c r="A46" s="606">
        <v>19</v>
      </c>
      <c r="B46" s="593" t="s">
        <v>726</v>
      </c>
      <c r="C46" s="579">
        <f>SUM(C47:C48)</f>
        <v>10586363.01</v>
      </c>
      <c r="D46" s="611"/>
    </row>
    <row r="47" spans="1:4">
      <c r="A47" s="606">
        <v>19.100000000000001</v>
      </c>
      <c r="B47" s="602" t="s">
        <v>727</v>
      </c>
      <c r="C47" s="603">
        <v>9213182.5999999996</v>
      </c>
      <c r="D47" s="611"/>
    </row>
    <row r="48" spans="1:4">
      <c r="A48" s="606">
        <v>19.2</v>
      </c>
      <c r="B48" s="602" t="s">
        <v>728</v>
      </c>
      <c r="C48" s="603">
        <v>1373180.41</v>
      </c>
      <c r="D48" s="611"/>
    </row>
    <row r="49" spans="1:4">
      <c r="A49" s="606">
        <v>20</v>
      </c>
      <c r="B49" s="598" t="s">
        <v>90</v>
      </c>
      <c r="C49" s="579">
        <v>194577460.21000001</v>
      </c>
      <c r="D49" s="611" t="s">
        <v>1032</v>
      </c>
    </row>
    <row r="50" spans="1:4">
      <c r="A50" s="606">
        <v>21</v>
      </c>
      <c r="B50" s="587" t="s">
        <v>78</v>
      </c>
      <c r="C50" s="579">
        <v>65917227.029999994</v>
      </c>
      <c r="D50" s="611"/>
    </row>
    <row r="51" spans="1:4">
      <c r="A51" s="606">
        <v>21.1</v>
      </c>
      <c r="B51" s="585" t="s">
        <v>729</v>
      </c>
      <c r="C51" s="603">
        <v>0</v>
      </c>
      <c r="D51" s="611"/>
    </row>
    <row r="52" spans="1:4">
      <c r="A52" s="606">
        <v>22</v>
      </c>
      <c r="B52" s="598" t="s">
        <v>730</v>
      </c>
      <c r="C52" s="579">
        <f>SUM(C37,C39,C40,C45,C46,C49,C50)</f>
        <v>4782593523.6599998</v>
      </c>
      <c r="D52" s="611"/>
    </row>
    <row r="53" spans="1:4">
      <c r="A53" s="606"/>
      <c r="B53" s="599" t="s">
        <v>731</v>
      </c>
      <c r="C53" s="580"/>
      <c r="D53" s="611"/>
    </row>
    <row r="54" spans="1:4">
      <c r="A54" s="606">
        <v>23</v>
      </c>
      <c r="B54" s="598" t="s">
        <v>94</v>
      </c>
      <c r="C54" s="588">
        <v>30617164</v>
      </c>
      <c r="D54" s="611" t="s">
        <v>1006</v>
      </c>
    </row>
    <row r="55" spans="1:4">
      <c r="A55" s="606">
        <v>24</v>
      </c>
      <c r="B55" s="598" t="s">
        <v>732</v>
      </c>
      <c r="C55" s="588"/>
      <c r="D55" s="611"/>
    </row>
    <row r="56" spans="1:4">
      <c r="A56" s="606">
        <v>25</v>
      </c>
      <c r="B56" s="598" t="s">
        <v>91</v>
      </c>
      <c r="C56" s="588">
        <v>687910794.80999994</v>
      </c>
      <c r="D56" s="611" t="s">
        <v>1007</v>
      </c>
    </row>
    <row r="57" spans="1:4">
      <c r="A57" s="606">
        <v>26</v>
      </c>
      <c r="B57" s="593" t="s">
        <v>733</v>
      </c>
      <c r="C57" s="586">
        <v>0</v>
      </c>
      <c r="D57" s="611"/>
    </row>
    <row r="58" spans="1:4">
      <c r="A58" s="606">
        <v>27</v>
      </c>
      <c r="B58" s="593" t="s">
        <v>734</v>
      </c>
      <c r="C58" s="586">
        <f>SUM(C59:C60)</f>
        <v>0</v>
      </c>
      <c r="D58" s="611"/>
    </row>
    <row r="59" spans="1:4">
      <c r="A59" s="606">
        <v>27.1</v>
      </c>
      <c r="B59" s="602" t="s">
        <v>735</v>
      </c>
      <c r="C59" s="586">
        <v>0</v>
      </c>
      <c r="D59" s="611"/>
    </row>
    <row r="60" spans="1:4">
      <c r="A60" s="606">
        <v>27.2</v>
      </c>
      <c r="B60" s="601" t="s">
        <v>736</v>
      </c>
      <c r="C60" s="586">
        <v>0</v>
      </c>
      <c r="D60" s="611"/>
    </row>
    <row r="61" spans="1:4">
      <c r="A61" s="606">
        <v>28</v>
      </c>
      <c r="B61" s="587" t="s">
        <v>737</v>
      </c>
      <c r="C61" s="586">
        <v>0</v>
      </c>
      <c r="D61" s="611"/>
    </row>
    <row r="62" spans="1:4">
      <c r="A62" s="606">
        <v>29</v>
      </c>
      <c r="B62" s="593" t="s">
        <v>738</v>
      </c>
      <c r="C62" s="586">
        <f>SUM(C63:C65)</f>
        <v>16150319.73</v>
      </c>
      <c r="D62" s="611" t="s">
        <v>1008</v>
      </c>
    </row>
    <row r="63" spans="1:4">
      <c r="A63" s="606">
        <v>29.1</v>
      </c>
      <c r="B63" s="594" t="s">
        <v>739</v>
      </c>
      <c r="C63" s="586">
        <v>14362002.67</v>
      </c>
      <c r="D63" s="611"/>
    </row>
    <row r="64" spans="1:4" ht="24" customHeight="1">
      <c r="A64" s="606">
        <v>29.2</v>
      </c>
      <c r="B64" s="602" t="s">
        <v>740</v>
      </c>
      <c r="C64" s="586">
        <v>0</v>
      </c>
      <c r="D64" s="611"/>
    </row>
    <row r="65" spans="1:4" ht="22.15" customHeight="1">
      <c r="A65" s="606">
        <v>29.3</v>
      </c>
      <c r="B65" s="596" t="s">
        <v>741</v>
      </c>
      <c r="C65" s="586">
        <v>1788317.0600000005</v>
      </c>
      <c r="D65" s="611"/>
    </row>
    <row r="66" spans="1:4">
      <c r="A66" s="606">
        <v>30</v>
      </c>
      <c r="B66" s="593" t="s">
        <v>92</v>
      </c>
      <c r="C66" s="586">
        <v>596911537.34000003</v>
      </c>
      <c r="D66" s="611" t="s">
        <v>1009</v>
      </c>
    </row>
    <row r="67" spans="1:4">
      <c r="A67" s="606">
        <v>31</v>
      </c>
      <c r="B67" s="604" t="s">
        <v>742</v>
      </c>
      <c r="C67" s="588">
        <f>SUM(C54,C55,C56,C57,C58,C61,C62,C66)</f>
        <v>1331589815.8800001</v>
      </c>
      <c r="D67" s="611"/>
    </row>
    <row r="68" spans="1:4" ht="16.5" thickBot="1">
      <c r="A68" s="612">
        <v>32</v>
      </c>
      <c r="B68" s="613" t="s">
        <v>743</v>
      </c>
      <c r="C68" s="614">
        <f>SUM(C52,C67)</f>
        <v>6114183339.54</v>
      </c>
      <c r="D68" s="615"/>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U24"/>
  <sheetViews>
    <sheetView zoomScale="80" zoomScaleNormal="80" workbookViewId="0">
      <pane xSplit="2" ySplit="7" topLeftCell="G8" activePane="bottomRight" state="frozen"/>
      <selection pane="topRight" activeCell="C1" sqref="C1"/>
      <selection pane="bottomLeft" activeCell="A8" sqref="A8"/>
      <selection pane="bottomRight" activeCell="T34" sqref="T34"/>
    </sheetView>
  </sheetViews>
  <sheetFormatPr defaultColWidth="9.28515625" defaultRowHeight="12.75"/>
  <cols>
    <col min="1" max="1" width="10.5703125" style="1" bestFit="1" customWidth="1"/>
    <col min="2" max="2" width="97" style="1" bestFit="1" customWidth="1"/>
    <col min="3" max="3" width="12.28515625" style="1" bestFit="1" customWidth="1"/>
    <col min="4" max="4" width="14.28515625" style="1" bestFit="1" customWidth="1"/>
    <col min="5" max="5" width="12.28515625" style="1" bestFit="1" customWidth="1"/>
    <col min="6" max="6" width="14.28515625" style="1" bestFit="1" customWidth="1"/>
    <col min="7" max="7" width="12.28515625" style="1" bestFit="1" customWidth="1"/>
    <col min="8" max="8" width="14.28515625" style="1" bestFit="1" customWidth="1"/>
    <col min="9" max="9" width="11.28515625" style="1" bestFit="1" customWidth="1"/>
    <col min="10" max="10" width="14.28515625" style="1" bestFit="1" customWidth="1"/>
    <col min="11" max="11" width="12.28515625" style="1" bestFit="1" customWidth="1"/>
    <col min="12" max="12" width="14.28515625" style="1" bestFit="1" customWidth="1"/>
    <col min="13" max="13" width="13.85546875" style="1" bestFit="1" customWidth="1"/>
    <col min="14" max="14" width="14.28515625" style="1" bestFit="1" customWidth="1"/>
    <col min="15" max="15" width="11.28515625" style="1" bestFit="1" customWidth="1"/>
    <col min="16" max="16" width="14.28515625" style="1" bestFit="1" customWidth="1"/>
    <col min="17" max="17" width="11.28515625" style="1" bestFit="1" customWidth="1"/>
    <col min="18" max="18" width="13.28515625" style="1" bestFit="1" customWidth="1"/>
    <col min="19" max="19" width="31.5703125" style="1" bestFit="1" customWidth="1"/>
    <col min="20" max="16384" width="9.28515625" style="5"/>
  </cols>
  <sheetData>
    <row r="1" spans="1:21">
      <c r="A1" s="1" t="s">
        <v>97</v>
      </c>
      <c r="B1" s="1" t="str">
        <f>Info!C2</f>
        <v>სს "ბაზისბანკი"</v>
      </c>
    </row>
    <row r="2" spans="1:21">
      <c r="A2" s="1" t="s">
        <v>98</v>
      </c>
      <c r="B2" s="270">
        <f>'1. key ratios'!B2</f>
        <v>46203</v>
      </c>
    </row>
    <row r="4" spans="1:21" ht="26.25" thickBot="1">
      <c r="A4" s="26" t="s">
        <v>248</v>
      </c>
      <c r="B4" s="157" t="s">
        <v>282</v>
      </c>
    </row>
    <row r="5" spans="1:21">
      <c r="A5" s="58"/>
      <c r="B5" s="60"/>
      <c r="C5" s="52" t="s">
        <v>0</v>
      </c>
      <c r="D5" s="52" t="s">
        <v>1</v>
      </c>
      <c r="E5" s="52" t="s">
        <v>2</v>
      </c>
      <c r="F5" s="52" t="s">
        <v>3</v>
      </c>
      <c r="G5" s="52" t="s">
        <v>4</v>
      </c>
      <c r="H5" s="52" t="s">
        <v>5</v>
      </c>
      <c r="I5" s="52" t="s">
        <v>134</v>
      </c>
      <c r="J5" s="52" t="s">
        <v>135</v>
      </c>
      <c r="K5" s="52" t="s">
        <v>136</v>
      </c>
      <c r="L5" s="52" t="s">
        <v>137</v>
      </c>
      <c r="M5" s="52" t="s">
        <v>138</v>
      </c>
      <c r="N5" s="52" t="s">
        <v>139</v>
      </c>
      <c r="O5" s="52" t="s">
        <v>269</v>
      </c>
      <c r="P5" s="52" t="s">
        <v>270</v>
      </c>
      <c r="Q5" s="52" t="s">
        <v>271</v>
      </c>
      <c r="R5" s="150" t="s">
        <v>272</v>
      </c>
      <c r="S5" s="53" t="s">
        <v>273</v>
      </c>
    </row>
    <row r="6" spans="1:21" ht="46.5" customHeight="1">
      <c r="A6" s="70"/>
      <c r="B6" s="748" t="s">
        <v>274</v>
      </c>
      <c r="C6" s="746">
        <v>0</v>
      </c>
      <c r="D6" s="747"/>
      <c r="E6" s="746">
        <v>0.2</v>
      </c>
      <c r="F6" s="747"/>
      <c r="G6" s="746">
        <v>0.35</v>
      </c>
      <c r="H6" s="747"/>
      <c r="I6" s="746">
        <v>0.5</v>
      </c>
      <c r="J6" s="747"/>
      <c r="K6" s="746">
        <v>0.75</v>
      </c>
      <c r="L6" s="747"/>
      <c r="M6" s="746">
        <v>1</v>
      </c>
      <c r="N6" s="747"/>
      <c r="O6" s="746">
        <v>1.5</v>
      </c>
      <c r="P6" s="747"/>
      <c r="Q6" s="746">
        <v>2.5</v>
      </c>
      <c r="R6" s="747"/>
      <c r="S6" s="744" t="s">
        <v>145</v>
      </c>
    </row>
    <row r="7" spans="1:21">
      <c r="A7" s="70"/>
      <c r="B7" s="749"/>
      <c r="C7" s="156" t="s">
        <v>267</v>
      </c>
      <c r="D7" s="156" t="s">
        <v>268</v>
      </c>
      <c r="E7" s="156" t="s">
        <v>267</v>
      </c>
      <c r="F7" s="156" t="s">
        <v>268</v>
      </c>
      <c r="G7" s="156" t="s">
        <v>267</v>
      </c>
      <c r="H7" s="156" t="s">
        <v>268</v>
      </c>
      <c r="I7" s="156" t="s">
        <v>267</v>
      </c>
      <c r="J7" s="156" t="s">
        <v>268</v>
      </c>
      <c r="K7" s="156" t="s">
        <v>267</v>
      </c>
      <c r="L7" s="156" t="s">
        <v>268</v>
      </c>
      <c r="M7" s="156" t="s">
        <v>267</v>
      </c>
      <c r="N7" s="156" t="s">
        <v>268</v>
      </c>
      <c r="O7" s="156" t="s">
        <v>267</v>
      </c>
      <c r="P7" s="156" t="s">
        <v>268</v>
      </c>
      <c r="Q7" s="156" t="s">
        <v>267</v>
      </c>
      <c r="R7" s="156" t="s">
        <v>268</v>
      </c>
      <c r="S7" s="745"/>
    </row>
    <row r="8" spans="1:21">
      <c r="A8" s="56">
        <v>1</v>
      </c>
      <c r="B8" s="78" t="s">
        <v>123</v>
      </c>
      <c r="C8" s="142">
        <v>527269859.30223602</v>
      </c>
      <c r="D8" s="142">
        <v>0</v>
      </c>
      <c r="E8" s="142">
        <v>0</v>
      </c>
      <c r="F8" s="151">
        <v>0</v>
      </c>
      <c r="G8" s="142">
        <v>0</v>
      </c>
      <c r="H8" s="142">
        <v>0</v>
      </c>
      <c r="I8" s="142">
        <v>0</v>
      </c>
      <c r="J8" s="142">
        <v>0</v>
      </c>
      <c r="K8" s="142">
        <v>0</v>
      </c>
      <c r="L8" s="142">
        <v>0</v>
      </c>
      <c r="M8" s="142">
        <v>347175109.90267587</v>
      </c>
      <c r="N8" s="142">
        <v>0</v>
      </c>
      <c r="O8" s="142">
        <v>0</v>
      </c>
      <c r="P8" s="142">
        <v>0</v>
      </c>
      <c r="Q8" s="142">
        <v>0</v>
      </c>
      <c r="R8" s="151">
        <v>0</v>
      </c>
      <c r="S8" s="644">
        <f>$C$6*SUM(C8:D8)+$E$6*SUM(E8:F8)+$G$6*SUM(G8:H8)+$I$6*SUM(I8:J8)+$K$6*SUM(K8:L8)+$M$6*SUM(M8:N8)+$O$6*SUM(O8:P8)+$Q$6*SUM(Q8:R8)</f>
        <v>347175109.90267587</v>
      </c>
      <c r="U8" s="617"/>
    </row>
    <row r="9" spans="1:21">
      <c r="A9" s="56">
        <v>2</v>
      </c>
      <c r="B9" s="78" t="s">
        <v>124</v>
      </c>
      <c r="C9" s="142">
        <v>0</v>
      </c>
      <c r="D9" s="142">
        <v>0</v>
      </c>
      <c r="E9" s="142">
        <v>0</v>
      </c>
      <c r="F9" s="142">
        <v>0</v>
      </c>
      <c r="G9" s="142">
        <v>0</v>
      </c>
      <c r="H9" s="142">
        <v>0</v>
      </c>
      <c r="I9" s="142">
        <v>0</v>
      </c>
      <c r="J9" s="142">
        <v>0</v>
      </c>
      <c r="K9" s="142">
        <v>0</v>
      </c>
      <c r="L9" s="142">
        <v>0</v>
      </c>
      <c r="M9" s="142">
        <v>0</v>
      </c>
      <c r="N9" s="142">
        <v>0</v>
      </c>
      <c r="O9" s="142">
        <v>0</v>
      </c>
      <c r="P9" s="142">
        <v>0</v>
      </c>
      <c r="Q9" s="142">
        <v>0</v>
      </c>
      <c r="R9" s="151">
        <v>0</v>
      </c>
      <c r="S9" s="644">
        <f t="shared" ref="S9:S21" si="0">$C$6*SUM(C9:D9)+$E$6*SUM(E9:F9)+$G$6*SUM(G9:H9)+$I$6*SUM(I9:J9)+$K$6*SUM(K9:L9)+$M$6*SUM(M9:N9)+$O$6*SUM(O9:P9)+$Q$6*SUM(Q9:R9)</f>
        <v>0</v>
      </c>
      <c r="U9" s="617"/>
    </row>
    <row r="10" spans="1:21">
      <c r="A10" s="56">
        <v>3</v>
      </c>
      <c r="B10" s="78" t="s">
        <v>125</v>
      </c>
      <c r="C10" s="142">
        <v>0</v>
      </c>
      <c r="D10" s="142">
        <v>0</v>
      </c>
      <c r="E10" s="142">
        <v>0</v>
      </c>
      <c r="F10" s="142">
        <v>0</v>
      </c>
      <c r="G10" s="142">
        <v>0</v>
      </c>
      <c r="H10" s="142">
        <v>0</v>
      </c>
      <c r="I10" s="142">
        <v>0</v>
      </c>
      <c r="J10" s="142">
        <v>0</v>
      </c>
      <c r="K10" s="142">
        <v>0</v>
      </c>
      <c r="L10" s="142">
        <v>0</v>
      </c>
      <c r="M10" s="142">
        <v>922473.26110700006</v>
      </c>
      <c r="N10" s="142">
        <v>0</v>
      </c>
      <c r="O10" s="142">
        <v>0</v>
      </c>
      <c r="P10" s="142">
        <v>0</v>
      </c>
      <c r="Q10" s="142">
        <v>0</v>
      </c>
      <c r="R10" s="151">
        <v>0</v>
      </c>
      <c r="S10" s="644">
        <f t="shared" si="0"/>
        <v>922473.26110700006</v>
      </c>
      <c r="U10" s="617"/>
    </row>
    <row r="11" spans="1:21">
      <c r="A11" s="56">
        <v>4</v>
      </c>
      <c r="B11" s="78" t="s">
        <v>126</v>
      </c>
      <c r="C11" s="142">
        <v>1730733.18907332</v>
      </c>
      <c r="D11" s="142">
        <v>0</v>
      </c>
      <c r="E11" s="142">
        <v>0</v>
      </c>
      <c r="F11" s="142">
        <v>0</v>
      </c>
      <c r="G11" s="142">
        <v>0</v>
      </c>
      <c r="H11" s="142">
        <v>0</v>
      </c>
      <c r="I11" s="142">
        <v>0</v>
      </c>
      <c r="J11" s="142">
        <v>0</v>
      </c>
      <c r="K11" s="142">
        <v>0</v>
      </c>
      <c r="L11" s="142">
        <v>0</v>
      </c>
      <c r="M11" s="142">
        <v>0</v>
      </c>
      <c r="N11" s="142">
        <v>0</v>
      </c>
      <c r="O11" s="142">
        <v>0</v>
      </c>
      <c r="P11" s="142">
        <v>0</v>
      </c>
      <c r="Q11" s="142">
        <v>0</v>
      </c>
      <c r="R11" s="151">
        <v>0</v>
      </c>
      <c r="S11" s="644">
        <f t="shared" si="0"/>
        <v>0</v>
      </c>
      <c r="U11" s="617"/>
    </row>
    <row r="12" spans="1:21">
      <c r="A12" s="56">
        <v>5</v>
      </c>
      <c r="B12" s="78" t="s">
        <v>912</v>
      </c>
      <c r="C12" s="142">
        <v>0</v>
      </c>
      <c r="D12" s="142">
        <v>0</v>
      </c>
      <c r="E12" s="142">
        <v>0</v>
      </c>
      <c r="F12" s="142">
        <v>0</v>
      </c>
      <c r="G12" s="142">
        <v>0</v>
      </c>
      <c r="H12" s="142">
        <v>0</v>
      </c>
      <c r="I12" s="142">
        <v>0</v>
      </c>
      <c r="J12" s="142">
        <v>0</v>
      </c>
      <c r="K12" s="142">
        <v>0</v>
      </c>
      <c r="L12" s="142">
        <v>0</v>
      </c>
      <c r="M12" s="142">
        <v>0</v>
      </c>
      <c r="N12" s="142">
        <v>0</v>
      </c>
      <c r="O12" s="142">
        <v>0</v>
      </c>
      <c r="P12" s="142">
        <v>0</v>
      </c>
      <c r="Q12" s="142">
        <v>0</v>
      </c>
      <c r="R12" s="151">
        <v>0</v>
      </c>
      <c r="S12" s="644">
        <f t="shared" si="0"/>
        <v>0</v>
      </c>
      <c r="U12" s="617"/>
    </row>
    <row r="13" spans="1:21">
      <c r="A13" s="56">
        <v>6</v>
      </c>
      <c r="B13" s="78" t="s">
        <v>127</v>
      </c>
      <c r="C13" s="142">
        <v>0</v>
      </c>
      <c r="D13" s="142">
        <v>0</v>
      </c>
      <c r="E13" s="142">
        <v>941952422.3992995</v>
      </c>
      <c r="F13" s="142">
        <v>0</v>
      </c>
      <c r="G13" s="142">
        <v>0</v>
      </c>
      <c r="H13" s="142">
        <v>0</v>
      </c>
      <c r="I13" s="142">
        <v>12658485.081444841</v>
      </c>
      <c r="J13" s="142">
        <v>0</v>
      </c>
      <c r="K13" s="142">
        <v>0</v>
      </c>
      <c r="L13" s="142">
        <v>0</v>
      </c>
      <c r="M13" s="142">
        <v>12905584.766770035</v>
      </c>
      <c r="N13" s="142">
        <v>0</v>
      </c>
      <c r="O13" s="142">
        <v>5763012.4997380497</v>
      </c>
      <c r="P13" s="142">
        <v>0</v>
      </c>
      <c r="Q13" s="142">
        <v>0</v>
      </c>
      <c r="R13" s="151">
        <v>0</v>
      </c>
      <c r="S13" s="644">
        <f t="shared" si="0"/>
        <v>216269830.53695947</v>
      </c>
      <c r="U13" s="617"/>
    </row>
    <row r="14" spans="1:21">
      <c r="A14" s="56">
        <v>7</v>
      </c>
      <c r="B14" s="78" t="s">
        <v>71</v>
      </c>
      <c r="C14" s="142">
        <v>0</v>
      </c>
      <c r="D14" s="142">
        <v>0</v>
      </c>
      <c r="E14" s="142">
        <v>0</v>
      </c>
      <c r="F14" s="142">
        <v>0</v>
      </c>
      <c r="G14" s="142">
        <v>0</v>
      </c>
      <c r="H14" s="142">
        <v>0</v>
      </c>
      <c r="I14" s="142">
        <v>0</v>
      </c>
      <c r="J14" s="142">
        <v>0</v>
      </c>
      <c r="K14" s="142">
        <v>0</v>
      </c>
      <c r="L14" s="142">
        <v>0</v>
      </c>
      <c r="M14" s="142">
        <v>1913544162.7455251</v>
      </c>
      <c r="N14" s="142">
        <v>301771174.84332436</v>
      </c>
      <c r="O14" s="142">
        <v>0</v>
      </c>
      <c r="P14" s="142">
        <v>0</v>
      </c>
      <c r="Q14" s="142">
        <v>0</v>
      </c>
      <c r="R14" s="151">
        <v>0</v>
      </c>
      <c r="S14" s="644">
        <f t="shared" si="0"/>
        <v>2215315337.5888495</v>
      </c>
      <c r="U14" s="617"/>
    </row>
    <row r="15" spans="1:21">
      <c r="A15" s="56">
        <v>8</v>
      </c>
      <c r="B15" s="78" t="s">
        <v>72</v>
      </c>
      <c r="C15" s="142">
        <v>0</v>
      </c>
      <c r="D15" s="142">
        <v>0</v>
      </c>
      <c r="E15" s="142">
        <v>0</v>
      </c>
      <c r="F15" s="142">
        <v>0</v>
      </c>
      <c r="G15" s="142">
        <v>0</v>
      </c>
      <c r="H15" s="142">
        <v>0</v>
      </c>
      <c r="I15" s="142">
        <v>0</v>
      </c>
      <c r="J15" s="142">
        <v>0</v>
      </c>
      <c r="K15" s="142">
        <v>312924733.1348744</v>
      </c>
      <c r="L15" s="142">
        <v>6732205.2548163775</v>
      </c>
      <c r="M15" s="142">
        <v>0</v>
      </c>
      <c r="N15" s="142">
        <v>0</v>
      </c>
      <c r="O15" s="142">
        <v>0</v>
      </c>
      <c r="P15" s="142">
        <v>0</v>
      </c>
      <c r="Q15" s="142">
        <v>0</v>
      </c>
      <c r="R15" s="151">
        <v>0</v>
      </c>
      <c r="S15" s="644">
        <f t="shared" si="0"/>
        <v>239742703.79226807</v>
      </c>
      <c r="U15" s="617"/>
    </row>
    <row r="16" spans="1:21">
      <c r="A16" s="56">
        <v>9</v>
      </c>
      <c r="B16" s="78" t="s">
        <v>913</v>
      </c>
      <c r="C16" s="142">
        <v>0</v>
      </c>
      <c r="D16" s="142">
        <v>0</v>
      </c>
      <c r="E16" s="142">
        <v>0</v>
      </c>
      <c r="F16" s="142">
        <v>0</v>
      </c>
      <c r="G16" s="142">
        <v>499945192.79246229</v>
      </c>
      <c r="H16" s="142">
        <v>842835.15536545939</v>
      </c>
      <c r="I16" s="142">
        <v>0</v>
      </c>
      <c r="J16" s="142">
        <v>0</v>
      </c>
      <c r="K16" s="142">
        <v>0</v>
      </c>
      <c r="L16" s="142">
        <v>0</v>
      </c>
      <c r="M16" s="142">
        <v>0</v>
      </c>
      <c r="N16" s="142">
        <v>0</v>
      </c>
      <c r="O16" s="142">
        <v>0</v>
      </c>
      <c r="P16" s="142">
        <v>0</v>
      </c>
      <c r="Q16" s="142">
        <v>0</v>
      </c>
      <c r="R16" s="151">
        <v>0</v>
      </c>
      <c r="S16" s="644">
        <f t="shared" si="0"/>
        <v>175275809.78173971</v>
      </c>
      <c r="U16" s="617"/>
    </row>
    <row r="17" spans="1:21">
      <c r="A17" s="56">
        <v>10</v>
      </c>
      <c r="B17" s="78" t="s">
        <v>67</v>
      </c>
      <c r="C17" s="142">
        <v>0</v>
      </c>
      <c r="D17" s="142">
        <v>0</v>
      </c>
      <c r="E17" s="142">
        <v>0</v>
      </c>
      <c r="F17" s="142">
        <v>0</v>
      </c>
      <c r="G17" s="142">
        <v>0</v>
      </c>
      <c r="H17" s="142">
        <v>0</v>
      </c>
      <c r="I17" s="142">
        <v>3542749.4428215222</v>
      </c>
      <c r="J17" s="142">
        <v>32.164999999999999</v>
      </c>
      <c r="K17" s="142">
        <v>0</v>
      </c>
      <c r="L17" s="142">
        <v>0</v>
      </c>
      <c r="M17" s="142">
        <v>10336070.963597454</v>
      </c>
      <c r="N17" s="142">
        <v>1092013.9723444618</v>
      </c>
      <c r="O17" s="142">
        <v>50098353.666228667</v>
      </c>
      <c r="P17" s="142">
        <v>466545.75783549045</v>
      </c>
      <c r="Q17" s="142">
        <v>0</v>
      </c>
      <c r="R17" s="151">
        <v>0</v>
      </c>
      <c r="S17" s="644">
        <f t="shared" si="0"/>
        <v>89046824.875948921</v>
      </c>
      <c r="U17" s="617"/>
    </row>
    <row r="18" spans="1:21">
      <c r="A18" s="56">
        <v>11</v>
      </c>
      <c r="B18" s="78" t="s">
        <v>68</v>
      </c>
      <c r="C18" s="142">
        <v>0</v>
      </c>
      <c r="D18" s="142">
        <v>0</v>
      </c>
      <c r="E18" s="142">
        <v>0</v>
      </c>
      <c r="F18" s="142">
        <v>0</v>
      </c>
      <c r="G18" s="142">
        <v>0</v>
      </c>
      <c r="H18" s="142">
        <v>0</v>
      </c>
      <c r="I18" s="142">
        <v>0</v>
      </c>
      <c r="J18" s="142">
        <v>0</v>
      </c>
      <c r="K18" s="142">
        <v>0</v>
      </c>
      <c r="L18" s="142">
        <v>0</v>
      </c>
      <c r="M18" s="142">
        <v>0</v>
      </c>
      <c r="N18" s="142">
        <v>0</v>
      </c>
      <c r="O18" s="142">
        <v>0</v>
      </c>
      <c r="P18" s="142">
        <v>0</v>
      </c>
      <c r="Q18" s="142">
        <v>1303719.1000000001</v>
      </c>
      <c r="R18" s="151">
        <v>0</v>
      </c>
      <c r="S18" s="644">
        <f t="shared" si="0"/>
        <v>3259297.75</v>
      </c>
      <c r="U18" s="617"/>
    </row>
    <row r="19" spans="1:21">
      <c r="A19" s="56">
        <v>12</v>
      </c>
      <c r="B19" s="78" t="s">
        <v>69</v>
      </c>
      <c r="C19" s="142">
        <v>0</v>
      </c>
      <c r="D19" s="142">
        <v>0</v>
      </c>
      <c r="E19" s="142">
        <v>0</v>
      </c>
      <c r="F19" s="142">
        <v>0</v>
      </c>
      <c r="G19" s="142">
        <v>0</v>
      </c>
      <c r="H19" s="142">
        <v>0</v>
      </c>
      <c r="I19" s="142">
        <v>0</v>
      </c>
      <c r="J19" s="142">
        <v>0</v>
      </c>
      <c r="K19" s="142">
        <v>0</v>
      </c>
      <c r="L19" s="142">
        <v>0</v>
      </c>
      <c r="M19" s="142">
        <v>23751741.925145321</v>
      </c>
      <c r="N19" s="142">
        <v>52590691.984622367</v>
      </c>
      <c r="O19" s="142">
        <v>0</v>
      </c>
      <c r="P19" s="142">
        <v>0</v>
      </c>
      <c r="Q19" s="142">
        <v>0</v>
      </c>
      <c r="R19" s="151">
        <v>0</v>
      </c>
      <c r="S19" s="644">
        <f t="shared" si="0"/>
        <v>76342433.909767687</v>
      </c>
      <c r="U19" s="617"/>
    </row>
    <row r="20" spans="1:21">
      <c r="A20" s="56">
        <v>13</v>
      </c>
      <c r="B20" s="78" t="s">
        <v>70</v>
      </c>
      <c r="C20" s="142">
        <v>0</v>
      </c>
      <c r="D20" s="142">
        <v>0</v>
      </c>
      <c r="E20" s="142">
        <v>0</v>
      </c>
      <c r="F20" s="142">
        <v>0</v>
      </c>
      <c r="G20" s="142">
        <v>0</v>
      </c>
      <c r="H20" s="142">
        <v>0</v>
      </c>
      <c r="I20" s="142">
        <v>0</v>
      </c>
      <c r="J20" s="142">
        <v>0</v>
      </c>
      <c r="K20" s="142">
        <v>0</v>
      </c>
      <c r="L20" s="142">
        <v>0</v>
      </c>
      <c r="M20" s="142">
        <v>0</v>
      </c>
      <c r="N20" s="142">
        <v>0</v>
      </c>
      <c r="O20" s="142">
        <v>0</v>
      </c>
      <c r="P20" s="142">
        <v>0</v>
      </c>
      <c r="Q20" s="142">
        <v>0</v>
      </c>
      <c r="R20" s="151">
        <v>0</v>
      </c>
      <c r="S20" s="644">
        <f t="shared" si="0"/>
        <v>0</v>
      </c>
      <c r="U20" s="617"/>
    </row>
    <row r="21" spans="1:21">
      <c r="A21" s="56">
        <v>14</v>
      </c>
      <c r="B21" s="78" t="s">
        <v>143</v>
      </c>
      <c r="C21" s="142">
        <v>58439944.3983</v>
      </c>
      <c r="D21" s="142">
        <v>0</v>
      </c>
      <c r="E21" s="142">
        <v>284765</v>
      </c>
      <c r="F21" s="142">
        <v>0</v>
      </c>
      <c r="G21" s="142">
        <v>0</v>
      </c>
      <c r="H21" s="142">
        <v>0</v>
      </c>
      <c r="I21" s="142">
        <v>0</v>
      </c>
      <c r="J21" s="142">
        <v>0</v>
      </c>
      <c r="K21" s="142">
        <v>0</v>
      </c>
      <c r="L21" s="142">
        <v>0</v>
      </c>
      <c r="M21" s="142">
        <v>668876454.0784322</v>
      </c>
      <c r="N21" s="142">
        <v>10832281.511947207</v>
      </c>
      <c r="O21" s="142">
        <v>0</v>
      </c>
      <c r="P21" s="142">
        <v>0</v>
      </c>
      <c r="Q21" s="142">
        <v>59847722.38499999</v>
      </c>
      <c r="R21" s="151">
        <v>0</v>
      </c>
      <c r="S21" s="644">
        <f t="shared" si="0"/>
        <v>829384994.55287933</v>
      </c>
      <c r="U21" s="617"/>
    </row>
    <row r="22" spans="1:21" ht="13.5" thickBot="1">
      <c r="A22" s="50"/>
      <c r="B22" s="74" t="s">
        <v>66</v>
      </c>
      <c r="C22" s="143">
        <f>SUM(C8:C21)</f>
        <v>587440536.88960934</v>
      </c>
      <c r="D22" s="143">
        <f t="shared" ref="D22:S22" si="1">SUM(D8:D21)</f>
        <v>0</v>
      </c>
      <c r="E22" s="143">
        <f t="shared" si="1"/>
        <v>942237187.3992995</v>
      </c>
      <c r="F22" s="143">
        <f t="shared" si="1"/>
        <v>0</v>
      </c>
      <c r="G22" s="143">
        <f t="shared" si="1"/>
        <v>499945192.79246229</v>
      </c>
      <c r="H22" s="143">
        <f t="shared" si="1"/>
        <v>842835.15536545939</v>
      </c>
      <c r="I22" s="143">
        <f t="shared" si="1"/>
        <v>16201234.524266362</v>
      </c>
      <c r="J22" s="143">
        <f t="shared" si="1"/>
        <v>32.164999999999999</v>
      </c>
      <c r="K22" s="143">
        <f t="shared" si="1"/>
        <v>312924733.1348744</v>
      </c>
      <c r="L22" s="143">
        <f t="shared" si="1"/>
        <v>6732205.2548163775</v>
      </c>
      <c r="M22" s="143">
        <f t="shared" si="1"/>
        <v>2977511597.6432524</v>
      </c>
      <c r="N22" s="143">
        <f t="shared" si="1"/>
        <v>366286162.3122384</v>
      </c>
      <c r="O22" s="143">
        <f t="shared" si="1"/>
        <v>55861366.165966719</v>
      </c>
      <c r="P22" s="143">
        <f t="shared" si="1"/>
        <v>466545.75783549045</v>
      </c>
      <c r="Q22" s="143">
        <f t="shared" si="1"/>
        <v>61151441.484999992</v>
      </c>
      <c r="R22" s="143">
        <f t="shared" si="1"/>
        <v>0</v>
      </c>
      <c r="S22" s="645">
        <f t="shared" si="1"/>
        <v>4192734815.9521956</v>
      </c>
      <c r="U22" s="617"/>
    </row>
    <row r="24" spans="1:21">
      <c r="C24" s="616"/>
      <c r="D24" s="616"/>
      <c r="E24" s="616"/>
      <c r="F24" s="616"/>
      <c r="G24" s="616"/>
      <c r="H24" s="616"/>
      <c r="I24" s="616"/>
      <c r="J24" s="616"/>
      <c r="K24" s="616"/>
      <c r="L24" s="616"/>
      <c r="M24" s="616"/>
      <c r="N24" s="616"/>
      <c r="O24" s="616"/>
      <c r="P24" s="616"/>
      <c r="Q24" s="616"/>
      <c r="R24" s="616"/>
      <c r="S24" s="616"/>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X28"/>
  <sheetViews>
    <sheetView zoomScale="80" zoomScaleNormal="80" workbookViewId="0">
      <pane xSplit="2" ySplit="6" topLeftCell="P7" activePane="bottomRight" state="frozen"/>
      <selection pane="topRight" activeCell="C1" sqref="C1"/>
      <selection pane="bottomLeft" activeCell="A6" sqref="A6"/>
      <selection pane="bottomRight" activeCell="T27" sqref="T27"/>
    </sheetView>
  </sheetViews>
  <sheetFormatPr defaultColWidth="9.28515625" defaultRowHeight="12.75"/>
  <cols>
    <col min="1" max="1" width="10.5703125" style="1" bestFit="1" customWidth="1"/>
    <col min="2" max="2" width="97" style="1" bestFit="1" customWidth="1"/>
    <col min="3" max="3" width="19" style="1" customWidth="1"/>
    <col min="4" max="4" width="19.5703125" style="1" customWidth="1"/>
    <col min="5" max="5" width="31.28515625" style="1" customWidth="1"/>
    <col min="6" max="6" width="29.28515625" style="1" customWidth="1"/>
    <col min="7" max="7" width="28.5703125" style="1" customWidth="1"/>
    <col min="8" max="8" width="26.42578125" style="1" customWidth="1"/>
    <col min="9" max="9" width="23.7109375" style="1" customWidth="1"/>
    <col min="10" max="10" width="21.5703125" style="1" customWidth="1"/>
    <col min="11" max="11" width="15.7109375" style="1" customWidth="1"/>
    <col min="12" max="12" width="13.28515625" style="1" customWidth="1"/>
    <col min="13" max="13" width="20.7109375" style="1" customWidth="1"/>
    <col min="14" max="14" width="19.28515625" style="1" customWidth="1"/>
    <col min="15" max="15" width="18.42578125" style="1" customWidth="1"/>
    <col min="16" max="16" width="19" style="1" customWidth="1"/>
    <col min="17" max="17" width="20.28515625" style="1" customWidth="1"/>
    <col min="18" max="18" width="18" style="1" customWidth="1"/>
    <col min="19" max="19" width="36" style="1" customWidth="1"/>
    <col min="20" max="20" width="19.42578125" style="1" customWidth="1"/>
    <col min="21" max="21" width="19.28515625" style="1" customWidth="1"/>
    <col min="22" max="22" width="20" style="1" customWidth="1"/>
    <col min="23" max="16384" width="9.28515625" style="5"/>
  </cols>
  <sheetData>
    <row r="1" spans="1:24">
      <c r="A1" s="1" t="s">
        <v>97</v>
      </c>
      <c r="B1" s="1" t="str">
        <f>Info!C2</f>
        <v>სს "ბაზისბანკი"</v>
      </c>
    </row>
    <row r="2" spans="1:24">
      <c r="A2" s="1" t="s">
        <v>98</v>
      </c>
      <c r="B2" s="270">
        <f>'1. key ratios'!B2</f>
        <v>46203</v>
      </c>
    </row>
    <row r="4" spans="1:24" ht="27.75" thickBot="1">
      <c r="A4" s="1" t="s">
        <v>249</v>
      </c>
      <c r="B4" s="157" t="s">
        <v>283</v>
      </c>
      <c r="V4" s="104" t="s">
        <v>76</v>
      </c>
    </row>
    <row r="5" spans="1:24">
      <c r="A5" s="48"/>
      <c r="B5" s="49"/>
      <c r="C5" s="750" t="s">
        <v>105</v>
      </c>
      <c r="D5" s="751"/>
      <c r="E5" s="751"/>
      <c r="F5" s="751"/>
      <c r="G5" s="751"/>
      <c r="H5" s="751"/>
      <c r="I5" s="751"/>
      <c r="J5" s="751"/>
      <c r="K5" s="751"/>
      <c r="L5" s="752"/>
      <c r="M5" s="750" t="s">
        <v>106</v>
      </c>
      <c r="N5" s="751"/>
      <c r="O5" s="751"/>
      <c r="P5" s="751"/>
      <c r="Q5" s="751"/>
      <c r="R5" s="751"/>
      <c r="S5" s="752"/>
      <c r="T5" s="755" t="s">
        <v>281</v>
      </c>
      <c r="U5" s="755" t="s">
        <v>280</v>
      </c>
      <c r="V5" s="753" t="s">
        <v>107</v>
      </c>
    </row>
    <row r="6" spans="1:24" s="26" customFormat="1" ht="127.5">
      <c r="A6" s="54"/>
      <c r="B6" s="80"/>
      <c r="C6" s="46" t="s">
        <v>108</v>
      </c>
      <c r="D6" s="45" t="s">
        <v>109</v>
      </c>
      <c r="E6" s="43" t="s">
        <v>110</v>
      </c>
      <c r="F6" s="43" t="s">
        <v>275</v>
      </c>
      <c r="G6" s="45" t="s">
        <v>111</v>
      </c>
      <c r="H6" s="45" t="s">
        <v>112</v>
      </c>
      <c r="I6" s="45" t="s">
        <v>113</v>
      </c>
      <c r="J6" s="45" t="s">
        <v>142</v>
      </c>
      <c r="K6" s="45" t="s">
        <v>114</v>
      </c>
      <c r="L6" s="47" t="s">
        <v>115</v>
      </c>
      <c r="M6" s="46" t="s">
        <v>116</v>
      </c>
      <c r="N6" s="45" t="s">
        <v>117</v>
      </c>
      <c r="O6" s="45" t="s">
        <v>118</v>
      </c>
      <c r="P6" s="45" t="s">
        <v>119</v>
      </c>
      <c r="Q6" s="45" t="s">
        <v>120</v>
      </c>
      <c r="R6" s="45" t="s">
        <v>121</v>
      </c>
      <c r="S6" s="47" t="s">
        <v>122</v>
      </c>
      <c r="T6" s="756"/>
      <c r="U6" s="756"/>
      <c r="V6" s="754"/>
    </row>
    <row r="7" spans="1:24">
      <c r="A7" s="73">
        <v>1</v>
      </c>
      <c r="B7" s="78" t="s">
        <v>123</v>
      </c>
      <c r="C7" s="144"/>
      <c r="D7" s="142">
        <v>0</v>
      </c>
      <c r="E7" s="142"/>
      <c r="F7" s="142"/>
      <c r="G7" s="142"/>
      <c r="H7" s="142"/>
      <c r="I7" s="142"/>
      <c r="J7" s="142"/>
      <c r="K7" s="142"/>
      <c r="L7" s="145"/>
      <c r="M7" s="144">
        <v>0</v>
      </c>
      <c r="N7" s="142"/>
      <c r="O7" s="142"/>
      <c r="P7" s="142"/>
      <c r="Q7" s="142"/>
      <c r="R7" s="142">
        <v>0</v>
      </c>
      <c r="S7" s="145"/>
      <c r="T7" s="154">
        <v>0</v>
      </c>
      <c r="U7" s="153"/>
      <c r="V7" s="146">
        <f>SUM(C7:S7)</f>
        <v>0</v>
      </c>
      <c r="X7" s="618"/>
    </row>
    <row r="8" spans="1:24">
      <c r="A8" s="73">
        <v>2</v>
      </c>
      <c r="B8" s="78" t="s">
        <v>124</v>
      </c>
      <c r="C8" s="144"/>
      <c r="D8" s="142">
        <v>0</v>
      </c>
      <c r="E8" s="142"/>
      <c r="F8" s="142"/>
      <c r="G8" s="142"/>
      <c r="H8" s="142"/>
      <c r="I8" s="142"/>
      <c r="J8" s="142"/>
      <c r="K8" s="142"/>
      <c r="L8" s="145"/>
      <c r="M8" s="144">
        <v>0</v>
      </c>
      <c r="N8" s="142"/>
      <c r="O8" s="142"/>
      <c r="P8" s="142"/>
      <c r="Q8" s="142"/>
      <c r="R8" s="142"/>
      <c r="S8" s="145"/>
      <c r="T8" s="153">
        <v>0</v>
      </c>
      <c r="U8" s="153"/>
      <c r="V8" s="146">
        <f t="shared" ref="V8:V20" si="0">SUM(C8:S8)</f>
        <v>0</v>
      </c>
      <c r="X8" s="618"/>
    </row>
    <row r="9" spans="1:24">
      <c r="A9" s="73">
        <v>3</v>
      </c>
      <c r="B9" s="78" t="s">
        <v>125</v>
      </c>
      <c r="C9" s="144"/>
      <c r="D9" s="142">
        <v>5.68</v>
      </c>
      <c r="E9" s="142"/>
      <c r="F9" s="142"/>
      <c r="G9" s="142"/>
      <c r="H9" s="142"/>
      <c r="I9" s="142"/>
      <c r="J9" s="142"/>
      <c r="K9" s="142"/>
      <c r="L9" s="145"/>
      <c r="M9" s="144">
        <v>0</v>
      </c>
      <c r="N9" s="142"/>
      <c r="O9" s="142"/>
      <c r="P9" s="142"/>
      <c r="Q9" s="142"/>
      <c r="R9" s="142"/>
      <c r="S9" s="145"/>
      <c r="T9" s="153">
        <v>5.68</v>
      </c>
      <c r="U9" s="153">
        <v>0</v>
      </c>
      <c r="V9" s="146">
        <f>SUM(C9:S9)</f>
        <v>5.68</v>
      </c>
      <c r="X9" s="618"/>
    </row>
    <row r="10" spans="1:24">
      <c r="A10" s="73">
        <v>4</v>
      </c>
      <c r="B10" s="78" t="s">
        <v>126</v>
      </c>
      <c r="C10" s="144"/>
      <c r="D10" s="142">
        <v>0</v>
      </c>
      <c r="E10" s="142"/>
      <c r="F10" s="142"/>
      <c r="G10" s="142"/>
      <c r="H10" s="142"/>
      <c r="I10" s="142"/>
      <c r="J10" s="142"/>
      <c r="K10" s="142"/>
      <c r="L10" s="145"/>
      <c r="M10" s="144">
        <v>0</v>
      </c>
      <c r="N10" s="142"/>
      <c r="O10" s="142"/>
      <c r="P10" s="142"/>
      <c r="Q10" s="142"/>
      <c r="R10" s="142"/>
      <c r="S10" s="145"/>
      <c r="T10" s="153">
        <v>0</v>
      </c>
      <c r="U10" s="153"/>
      <c r="V10" s="146">
        <f t="shared" si="0"/>
        <v>0</v>
      </c>
      <c r="X10" s="618"/>
    </row>
    <row r="11" spans="1:24">
      <c r="A11" s="73">
        <v>5</v>
      </c>
      <c r="B11" s="78" t="s">
        <v>912</v>
      </c>
      <c r="C11" s="144"/>
      <c r="D11" s="142">
        <v>0</v>
      </c>
      <c r="E11" s="142"/>
      <c r="F11" s="142"/>
      <c r="G11" s="142"/>
      <c r="H11" s="142"/>
      <c r="I11" s="142"/>
      <c r="J11" s="142"/>
      <c r="K11" s="142"/>
      <c r="L11" s="145"/>
      <c r="M11" s="144">
        <v>0</v>
      </c>
      <c r="N11" s="142"/>
      <c r="O11" s="142"/>
      <c r="P11" s="142"/>
      <c r="Q11" s="142"/>
      <c r="R11" s="142"/>
      <c r="S11" s="145"/>
      <c r="T11" s="153">
        <v>0</v>
      </c>
      <c r="U11" s="153"/>
      <c r="V11" s="146">
        <f t="shared" si="0"/>
        <v>0</v>
      </c>
      <c r="X11" s="618"/>
    </row>
    <row r="12" spans="1:24">
      <c r="A12" s="73">
        <v>6</v>
      </c>
      <c r="B12" s="78" t="s">
        <v>127</v>
      </c>
      <c r="C12" s="144"/>
      <c r="D12" s="142">
        <v>0</v>
      </c>
      <c r="E12" s="142">
        <v>100244000</v>
      </c>
      <c r="F12" s="142"/>
      <c r="G12" s="142"/>
      <c r="H12" s="142"/>
      <c r="I12" s="142"/>
      <c r="J12" s="142"/>
      <c r="K12" s="142"/>
      <c r="L12" s="145"/>
      <c r="M12" s="144">
        <v>0</v>
      </c>
      <c r="N12" s="142"/>
      <c r="O12" s="142"/>
      <c r="P12" s="142"/>
      <c r="Q12" s="142"/>
      <c r="R12" s="142"/>
      <c r="S12" s="145"/>
      <c r="T12" s="153">
        <v>100244000</v>
      </c>
      <c r="U12" s="153"/>
      <c r="V12" s="146">
        <f t="shared" si="0"/>
        <v>100244000</v>
      </c>
      <c r="X12" s="618"/>
    </row>
    <row r="13" spans="1:24">
      <c r="A13" s="73">
        <v>7</v>
      </c>
      <c r="B13" s="78" t="s">
        <v>71</v>
      </c>
      <c r="C13" s="144"/>
      <c r="D13" s="142">
        <v>228272188.19466752</v>
      </c>
      <c r="E13" s="142"/>
      <c r="F13" s="142"/>
      <c r="G13" s="142"/>
      <c r="H13" s="142"/>
      <c r="I13" s="142"/>
      <c r="J13" s="142"/>
      <c r="K13" s="142"/>
      <c r="L13" s="145"/>
      <c r="M13" s="144">
        <v>13886378.950073997</v>
      </c>
      <c r="N13" s="142"/>
      <c r="O13" s="142"/>
      <c r="P13" s="142"/>
      <c r="Q13" s="142"/>
      <c r="R13" s="142">
        <v>710495</v>
      </c>
      <c r="S13" s="145"/>
      <c r="T13" s="153">
        <v>215204240.62128761</v>
      </c>
      <c r="U13" s="153">
        <v>27664821.523453902</v>
      </c>
      <c r="V13" s="146">
        <f t="shared" si="0"/>
        <v>242869062.14474151</v>
      </c>
      <c r="X13" s="618"/>
    </row>
    <row r="14" spans="1:24">
      <c r="A14" s="73">
        <v>8</v>
      </c>
      <c r="B14" s="78" t="s">
        <v>72</v>
      </c>
      <c r="C14" s="144"/>
      <c r="D14" s="142">
        <v>3696472.7358809998</v>
      </c>
      <c r="E14" s="142"/>
      <c r="F14" s="142"/>
      <c r="G14" s="142"/>
      <c r="H14" s="142"/>
      <c r="I14" s="142"/>
      <c r="J14" s="142"/>
      <c r="K14" s="142"/>
      <c r="L14" s="145"/>
      <c r="M14" s="144">
        <v>939082.73930025008</v>
      </c>
      <c r="N14" s="142"/>
      <c r="O14" s="142"/>
      <c r="P14" s="142"/>
      <c r="Q14" s="142"/>
      <c r="R14" s="142"/>
      <c r="S14" s="145"/>
      <c r="T14" s="153">
        <v>4630357.9751812499</v>
      </c>
      <c r="U14" s="153">
        <v>5197.5</v>
      </c>
      <c r="V14" s="146">
        <f t="shared" si="0"/>
        <v>4635555.4751812499</v>
      </c>
      <c r="X14" s="618"/>
    </row>
    <row r="15" spans="1:24">
      <c r="A15" s="73">
        <v>9</v>
      </c>
      <c r="B15" s="78" t="s">
        <v>913</v>
      </c>
      <c r="C15" s="144"/>
      <c r="D15" s="142">
        <v>0</v>
      </c>
      <c r="E15" s="142"/>
      <c r="F15" s="142"/>
      <c r="G15" s="142"/>
      <c r="H15" s="142"/>
      <c r="I15" s="142"/>
      <c r="J15" s="142"/>
      <c r="K15" s="142"/>
      <c r="L15" s="145"/>
      <c r="M15" s="144">
        <v>122325.09040394999</v>
      </c>
      <c r="N15" s="142"/>
      <c r="O15" s="142"/>
      <c r="P15" s="142"/>
      <c r="Q15" s="142"/>
      <c r="R15" s="142"/>
      <c r="S15" s="145"/>
      <c r="T15" s="153">
        <v>122325.09040395</v>
      </c>
      <c r="U15" s="153">
        <v>0</v>
      </c>
      <c r="V15" s="146">
        <f t="shared" si="0"/>
        <v>122325.09040394999</v>
      </c>
      <c r="X15" s="618"/>
    </row>
    <row r="16" spans="1:24">
      <c r="A16" s="73">
        <v>10</v>
      </c>
      <c r="B16" s="78" t="s">
        <v>67</v>
      </c>
      <c r="C16" s="144"/>
      <c r="D16" s="142">
        <v>4041412.122525</v>
      </c>
      <c r="E16" s="142"/>
      <c r="F16" s="142"/>
      <c r="G16" s="142"/>
      <c r="H16" s="142"/>
      <c r="I16" s="142"/>
      <c r="J16" s="142"/>
      <c r="K16" s="142"/>
      <c r="L16" s="145"/>
      <c r="M16" s="144">
        <v>127135.06280099999</v>
      </c>
      <c r="N16" s="142"/>
      <c r="O16" s="142"/>
      <c r="P16" s="142"/>
      <c r="Q16" s="142"/>
      <c r="R16" s="142"/>
      <c r="S16" s="145"/>
      <c r="T16" s="153">
        <v>3440414.1444610003</v>
      </c>
      <c r="U16" s="153">
        <v>728133.04086499999</v>
      </c>
      <c r="V16" s="146">
        <f t="shared" si="0"/>
        <v>4168547.1853260002</v>
      </c>
      <c r="X16" s="618"/>
    </row>
    <row r="17" spans="1:24">
      <c r="A17" s="73">
        <v>11</v>
      </c>
      <c r="B17" s="78" t="s">
        <v>68</v>
      </c>
      <c r="C17" s="144"/>
      <c r="D17" s="142">
        <v>0</v>
      </c>
      <c r="E17" s="142"/>
      <c r="F17" s="142"/>
      <c r="G17" s="142"/>
      <c r="H17" s="142"/>
      <c r="I17" s="142"/>
      <c r="J17" s="142"/>
      <c r="K17" s="142"/>
      <c r="L17" s="145"/>
      <c r="M17" s="144">
        <v>0</v>
      </c>
      <c r="N17" s="142"/>
      <c r="O17" s="142"/>
      <c r="P17" s="142"/>
      <c r="Q17" s="142"/>
      <c r="R17" s="142"/>
      <c r="S17" s="145"/>
      <c r="T17" s="153">
        <v>0</v>
      </c>
      <c r="U17" s="153">
        <v>0</v>
      </c>
      <c r="V17" s="146">
        <f t="shared" si="0"/>
        <v>0</v>
      </c>
      <c r="X17" s="618"/>
    </row>
    <row r="18" spans="1:24">
      <c r="A18" s="73">
        <v>12</v>
      </c>
      <c r="B18" s="78" t="s">
        <v>69</v>
      </c>
      <c r="C18" s="144"/>
      <c r="D18" s="142">
        <v>42835748.526065998</v>
      </c>
      <c r="E18" s="142"/>
      <c r="F18" s="142"/>
      <c r="G18" s="142"/>
      <c r="H18" s="142"/>
      <c r="I18" s="142"/>
      <c r="J18" s="142"/>
      <c r="K18" s="142"/>
      <c r="L18" s="145"/>
      <c r="M18" s="144">
        <v>0</v>
      </c>
      <c r="N18" s="142"/>
      <c r="O18" s="142"/>
      <c r="P18" s="142"/>
      <c r="Q18" s="142"/>
      <c r="R18" s="142"/>
      <c r="S18" s="145"/>
      <c r="T18" s="153">
        <v>5332077.7758928007</v>
      </c>
      <c r="U18" s="153">
        <v>37503670.750173196</v>
      </c>
      <c r="V18" s="146">
        <f t="shared" si="0"/>
        <v>42835748.526065998</v>
      </c>
      <c r="X18" s="618"/>
    </row>
    <row r="19" spans="1:24">
      <c r="A19" s="73">
        <v>13</v>
      </c>
      <c r="B19" s="78" t="s">
        <v>70</v>
      </c>
      <c r="C19" s="144"/>
      <c r="D19" s="142">
        <v>0</v>
      </c>
      <c r="E19" s="142"/>
      <c r="F19" s="142"/>
      <c r="G19" s="142"/>
      <c r="H19" s="142"/>
      <c r="I19" s="142"/>
      <c r="J19" s="142"/>
      <c r="K19" s="142"/>
      <c r="L19" s="145"/>
      <c r="M19" s="144">
        <v>0</v>
      </c>
      <c r="N19" s="142"/>
      <c r="O19" s="142"/>
      <c r="P19" s="142"/>
      <c r="Q19" s="142"/>
      <c r="R19" s="142"/>
      <c r="S19" s="145"/>
      <c r="T19" s="153">
        <v>0</v>
      </c>
      <c r="U19" s="153">
        <v>0</v>
      </c>
      <c r="V19" s="146">
        <f t="shared" si="0"/>
        <v>0</v>
      </c>
      <c r="X19" s="618"/>
    </row>
    <row r="20" spans="1:24">
      <c r="A20" s="73">
        <v>14</v>
      </c>
      <c r="B20" s="78" t="s">
        <v>143</v>
      </c>
      <c r="C20" s="144"/>
      <c r="D20" s="142">
        <v>101439223.40513399</v>
      </c>
      <c r="E20" s="142"/>
      <c r="F20" s="142"/>
      <c r="G20" s="142"/>
      <c r="H20" s="142"/>
      <c r="I20" s="142"/>
      <c r="J20" s="142"/>
      <c r="K20" s="142"/>
      <c r="L20" s="145"/>
      <c r="M20" s="144">
        <v>29233.453087000002</v>
      </c>
      <c r="N20" s="142"/>
      <c r="O20" s="142"/>
      <c r="P20" s="142"/>
      <c r="Q20" s="142"/>
      <c r="R20" s="142"/>
      <c r="S20" s="145"/>
      <c r="T20" s="153">
        <v>100535734.659421</v>
      </c>
      <c r="U20" s="153">
        <v>932722.19880000001</v>
      </c>
      <c r="V20" s="146">
        <f t="shared" si="0"/>
        <v>101468456.85822099</v>
      </c>
      <c r="X20" s="618"/>
    </row>
    <row r="21" spans="1:24" ht="13.5" thickBot="1">
      <c r="A21" s="50"/>
      <c r="B21" s="51" t="s">
        <v>66</v>
      </c>
      <c r="C21" s="147">
        <f>SUM(C7:C20)</f>
        <v>0</v>
      </c>
      <c r="D21" s="143">
        <f t="shared" ref="D21:V21" si="1">SUM(D7:D20)</f>
        <v>380285050.6642735</v>
      </c>
      <c r="E21" s="143">
        <f t="shared" si="1"/>
        <v>100244000</v>
      </c>
      <c r="F21" s="143">
        <f t="shared" si="1"/>
        <v>0</v>
      </c>
      <c r="G21" s="143">
        <f t="shared" si="1"/>
        <v>0</v>
      </c>
      <c r="H21" s="143">
        <f t="shared" si="1"/>
        <v>0</v>
      </c>
      <c r="I21" s="143">
        <f t="shared" si="1"/>
        <v>0</v>
      </c>
      <c r="J21" s="143">
        <f t="shared" si="1"/>
        <v>0</v>
      </c>
      <c r="K21" s="143">
        <f t="shared" si="1"/>
        <v>0</v>
      </c>
      <c r="L21" s="148">
        <f t="shared" si="1"/>
        <v>0</v>
      </c>
      <c r="M21" s="147">
        <f t="shared" si="1"/>
        <v>15104155.295666195</v>
      </c>
      <c r="N21" s="143">
        <f t="shared" si="1"/>
        <v>0</v>
      </c>
      <c r="O21" s="143">
        <f t="shared" si="1"/>
        <v>0</v>
      </c>
      <c r="P21" s="143">
        <f t="shared" si="1"/>
        <v>0</v>
      </c>
      <c r="Q21" s="143">
        <f t="shared" si="1"/>
        <v>0</v>
      </c>
      <c r="R21" s="143">
        <f t="shared" si="1"/>
        <v>710495</v>
      </c>
      <c r="S21" s="148">
        <f t="shared" si="1"/>
        <v>0</v>
      </c>
      <c r="T21" s="148">
        <f>SUM(T7:T20)</f>
        <v>429509155.94664764</v>
      </c>
      <c r="U21" s="148">
        <f t="shared" si="1"/>
        <v>66834545.013292097</v>
      </c>
      <c r="V21" s="149">
        <f t="shared" si="1"/>
        <v>496343700.95993966</v>
      </c>
      <c r="X21" s="618"/>
    </row>
    <row r="23" spans="1:24">
      <c r="C23" s="616"/>
      <c r="D23" s="616"/>
      <c r="E23" s="616"/>
      <c r="F23" s="616"/>
      <c r="G23" s="616"/>
      <c r="H23" s="616"/>
      <c r="I23" s="616"/>
      <c r="J23" s="616"/>
      <c r="K23" s="616"/>
      <c r="L23" s="616"/>
      <c r="M23" s="616"/>
      <c r="N23" s="616"/>
      <c r="O23" s="616"/>
      <c r="P23" s="616"/>
      <c r="Q23" s="616"/>
      <c r="R23" s="616"/>
      <c r="S23" s="616"/>
      <c r="T23" s="616"/>
      <c r="U23" s="616"/>
      <c r="V23" s="616"/>
    </row>
    <row r="24" spans="1:24">
      <c r="C24" s="29"/>
      <c r="D24" s="29"/>
      <c r="E24" s="29"/>
    </row>
    <row r="25" spans="1:24">
      <c r="A25" s="25"/>
      <c r="B25" s="25"/>
      <c r="D25" s="29"/>
      <c r="E25" s="29"/>
    </row>
    <row r="26" spans="1:24">
      <c r="A26" s="25"/>
      <c r="B26" s="44"/>
      <c r="D26" s="29"/>
      <c r="E26" s="29"/>
    </row>
    <row r="27" spans="1:24">
      <c r="A27" s="25"/>
      <c r="B27" s="25"/>
      <c r="D27" s="29"/>
      <c r="E27" s="29"/>
    </row>
    <row r="28" spans="1:24">
      <c r="A28" s="25"/>
      <c r="B28" s="44"/>
      <c r="D28" s="29"/>
      <c r="E28" s="29"/>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I28"/>
  <sheetViews>
    <sheetView zoomScale="80" zoomScaleNormal="80" workbookViewId="0">
      <pane xSplit="1" ySplit="7" topLeftCell="B8" activePane="bottomRight" state="frozen"/>
      <selection activeCell="L18" sqref="L18"/>
      <selection pane="topRight" activeCell="L18" sqref="L18"/>
      <selection pane="bottomLeft" activeCell="L18" sqref="L18"/>
      <selection pane="bottomRight" activeCell="E34" sqref="E34"/>
    </sheetView>
  </sheetViews>
  <sheetFormatPr defaultColWidth="9.28515625" defaultRowHeight="12.75"/>
  <cols>
    <col min="1" max="1" width="10.5703125" style="1" bestFit="1" customWidth="1"/>
    <col min="2" max="2" width="101.7109375" style="1" customWidth="1"/>
    <col min="3" max="3" width="13.7109375" style="1" customWidth="1"/>
    <col min="4" max="4" width="14.7109375" style="1" bestFit="1" customWidth="1"/>
    <col min="5" max="5" width="17.7109375" style="1" customWidth="1"/>
    <col min="6" max="6" width="15.7109375" style="1" customWidth="1"/>
    <col min="7" max="7" width="17.42578125" style="1" customWidth="1"/>
    <col min="8" max="8" width="15.28515625" style="1" customWidth="1"/>
    <col min="9" max="16384" width="9.28515625" style="5"/>
  </cols>
  <sheetData>
    <row r="1" spans="1:9">
      <c r="A1" s="1" t="s">
        <v>97</v>
      </c>
      <c r="B1" s="1" t="str">
        <f>Info!C2</f>
        <v>სს "ბაზისბანკი"</v>
      </c>
    </row>
    <row r="2" spans="1:9">
      <c r="A2" s="1" t="s">
        <v>98</v>
      </c>
      <c r="B2" s="270">
        <f>'1. key ratios'!B2</f>
        <v>46203</v>
      </c>
    </row>
    <row r="4" spans="1:9" ht="13.5" thickBot="1">
      <c r="A4" s="1" t="s">
        <v>250</v>
      </c>
      <c r="B4" s="19" t="s">
        <v>284</v>
      </c>
    </row>
    <row r="5" spans="1:9">
      <c r="A5" s="48"/>
      <c r="B5" s="71"/>
      <c r="C5" s="75" t="s">
        <v>0</v>
      </c>
      <c r="D5" s="75" t="s">
        <v>1</v>
      </c>
      <c r="E5" s="75" t="s">
        <v>2</v>
      </c>
      <c r="F5" s="75" t="s">
        <v>3</v>
      </c>
      <c r="G5" s="152" t="s">
        <v>4</v>
      </c>
      <c r="H5" s="76" t="s">
        <v>5</v>
      </c>
      <c r="I5" s="15"/>
    </row>
    <row r="6" spans="1:9" ht="15" customHeight="1">
      <c r="A6" s="70"/>
      <c r="B6" s="13"/>
      <c r="C6" s="748" t="s">
        <v>276</v>
      </c>
      <c r="D6" s="759" t="s">
        <v>297</v>
      </c>
      <c r="E6" s="760"/>
      <c r="F6" s="748" t="s">
        <v>303</v>
      </c>
      <c r="G6" s="748" t="s">
        <v>304</v>
      </c>
      <c r="H6" s="757" t="s">
        <v>278</v>
      </c>
      <c r="I6" s="15"/>
    </row>
    <row r="7" spans="1:9" ht="63.75">
      <c r="A7" s="70"/>
      <c r="B7" s="13"/>
      <c r="C7" s="749"/>
      <c r="D7" s="155" t="s">
        <v>279</v>
      </c>
      <c r="E7" s="155" t="s">
        <v>277</v>
      </c>
      <c r="F7" s="749"/>
      <c r="G7" s="749"/>
      <c r="H7" s="758"/>
      <c r="I7" s="15"/>
    </row>
    <row r="8" spans="1:9">
      <c r="A8" s="41">
        <v>1</v>
      </c>
      <c r="B8" s="78" t="s">
        <v>123</v>
      </c>
      <c r="C8" s="142">
        <v>874444969.20491195</v>
      </c>
      <c r="D8" s="142"/>
      <c r="E8" s="142"/>
      <c r="F8" s="142">
        <v>347175109.90267587</v>
      </c>
      <c r="G8" s="151">
        <v>347175109.90267587</v>
      </c>
      <c r="H8" s="158">
        <f>G8/(C8+E8)</f>
        <v>0.39702339441479595</v>
      </c>
    </row>
    <row r="9" spans="1:9" ht="15" customHeight="1">
      <c r="A9" s="41">
        <v>2</v>
      </c>
      <c r="B9" s="78" t="s">
        <v>124</v>
      </c>
      <c r="C9" s="142">
        <v>0</v>
      </c>
      <c r="D9" s="142"/>
      <c r="E9" s="142"/>
      <c r="F9" s="142">
        <v>0</v>
      </c>
      <c r="G9" s="151">
        <v>0</v>
      </c>
      <c r="H9" s="158"/>
    </row>
    <row r="10" spans="1:9">
      <c r="A10" s="41">
        <v>3</v>
      </c>
      <c r="B10" s="78" t="s">
        <v>125</v>
      </c>
      <c r="C10" s="142">
        <v>922473.26110700006</v>
      </c>
      <c r="D10" s="142">
        <v>0</v>
      </c>
      <c r="E10" s="142">
        <v>0</v>
      </c>
      <c r="F10" s="142">
        <v>922473.26110700006</v>
      </c>
      <c r="G10" s="151">
        <v>922467.58110700001</v>
      </c>
      <c r="H10" s="158">
        <f t="shared" ref="H10:H21" si="0">G10/(C10+E10)</f>
        <v>0.9999938426399555</v>
      </c>
    </row>
    <row r="11" spans="1:9">
      <c r="A11" s="41">
        <v>4</v>
      </c>
      <c r="B11" s="78" t="s">
        <v>126</v>
      </c>
      <c r="C11" s="142">
        <v>1730733.18907332</v>
      </c>
      <c r="D11" s="142"/>
      <c r="E11" s="142"/>
      <c r="F11" s="142">
        <v>0</v>
      </c>
      <c r="G11" s="151">
        <v>0</v>
      </c>
      <c r="H11" s="158">
        <f t="shared" si="0"/>
        <v>0</v>
      </c>
    </row>
    <row r="12" spans="1:9">
      <c r="A12" s="41">
        <v>5</v>
      </c>
      <c r="B12" s="78" t="s">
        <v>912</v>
      </c>
      <c r="C12" s="142">
        <v>0</v>
      </c>
      <c r="D12" s="142"/>
      <c r="E12" s="142"/>
      <c r="F12" s="142">
        <v>0</v>
      </c>
      <c r="G12" s="151">
        <v>0</v>
      </c>
      <c r="H12" s="158"/>
    </row>
    <row r="13" spans="1:9">
      <c r="A13" s="41">
        <v>6</v>
      </c>
      <c r="B13" s="78" t="s">
        <v>127</v>
      </c>
      <c r="C13" s="142">
        <v>973279504.74725246</v>
      </c>
      <c r="D13" s="142"/>
      <c r="E13" s="142"/>
      <c r="F13" s="142">
        <v>216269830.53695947</v>
      </c>
      <c r="G13" s="151">
        <v>116025830.53695947</v>
      </c>
      <c r="H13" s="158">
        <f t="shared" si="0"/>
        <v>0.11921121319316162</v>
      </c>
    </row>
    <row r="14" spans="1:9">
      <c r="A14" s="41">
        <v>7</v>
      </c>
      <c r="B14" s="78" t="s">
        <v>71</v>
      </c>
      <c r="C14" s="142">
        <v>1913544162.7455251</v>
      </c>
      <c r="D14" s="142">
        <v>498688471.62963003</v>
      </c>
      <c r="E14" s="142">
        <v>301771174.84332436</v>
      </c>
      <c r="F14" s="142">
        <v>2215315337.5888495</v>
      </c>
      <c r="G14" s="151">
        <v>1972446275.444108</v>
      </c>
      <c r="H14" s="158">
        <f>G14/(C14+E14)</f>
        <v>0.89036817557130243</v>
      </c>
    </row>
    <row r="15" spans="1:9">
      <c r="A15" s="41">
        <v>8</v>
      </c>
      <c r="B15" s="78" t="s">
        <v>72</v>
      </c>
      <c r="C15" s="142">
        <v>312924733.1348744</v>
      </c>
      <c r="D15" s="142">
        <v>13781546.652905555</v>
      </c>
      <c r="E15" s="142">
        <v>6732205.2548163775</v>
      </c>
      <c r="F15" s="142">
        <v>239742703.79226807</v>
      </c>
      <c r="G15" s="151">
        <v>235107148.31708682</v>
      </c>
      <c r="H15" s="158">
        <f t="shared" si="0"/>
        <v>0.73549834238376488</v>
      </c>
    </row>
    <row r="16" spans="1:9">
      <c r="A16" s="41">
        <v>9</v>
      </c>
      <c r="B16" s="78" t="s">
        <v>913</v>
      </c>
      <c r="C16" s="142">
        <v>499945192.79246229</v>
      </c>
      <c r="D16" s="142">
        <v>1735769.4755645189</v>
      </c>
      <c r="E16" s="142">
        <v>842835.15536545939</v>
      </c>
      <c r="F16" s="142">
        <v>175275809.78173971</v>
      </c>
      <c r="G16" s="151">
        <v>175153484.69133577</v>
      </c>
      <c r="H16" s="158">
        <f t="shared" si="0"/>
        <v>0.34975573479480887</v>
      </c>
    </row>
    <row r="17" spans="1:8">
      <c r="A17" s="41">
        <v>10</v>
      </c>
      <c r="B17" s="78" t="s">
        <v>67</v>
      </c>
      <c r="C17" s="142">
        <v>63977174.072647646</v>
      </c>
      <c r="D17" s="142">
        <v>2718970.0156768761</v>
      </c>
      <c r="E17" s="142">
        <v>1558591.8951799525</v>
      </c>
      <c r="F17" s="142">
        <v>89046824.875948921</v>
      </c>
      <c r="G17" s="151">
        <v>84878277.690622911</v>
      </c>
      <c r="H17" s="158">
        <f t="shared" si="0"/>
        <v>1.2951443602916126</v>
      </c>
    </row>
    <row r="18" spans="1:8">
      <c r="A18" s="41">
        <v>11</v>
      </c>
      <c r="B18" s="78" t="s">
        <v>68</v>
      </c>
      <c r="C18" s="142">
        <v>1303719.1000000001</v>
      </c>
      <c r="D18" s="142">
        <v>0</v>
      </c>
      <c r="E18" s="142">
        <v>0</v>
      </c>
      <c r="F18" s="142">
        <v>3259297.75</v>
      </c>
      <c r="G18" s="151">
        <v>3259297.75</v>
      </c>
      <c r="H18" s="158">
        <f t="shared" si="0"/>
        <v>2.5</v>
      </c>
    </row>
    <row r="19" spans="1:8">
      <c r="A19" s="41">
        <v>12</v>
      </c>
      <c r="B19" s="78" t="s">
        <v>69</v>
      </c>
      <c r="C19" s="142">
        <v>23751741.925145321</v>
      </c>
      <c r="D19" s="142">
        <v>74355498.763590664</v>
      </c>
      <c r="E19" s="142">
        <v>52590691.984622367</v>
      </c>
      <c r="F19" s="142">
        <v>76342433.909767687</v>
      </c>
      <c r="G19" s="151">
        <v>33506685.38370169</v>
      </c>
      <c r="H19" s="158">
        <f t="shared" si="0"/>
        <v>0.43889988395319751</v>
      </c>
    </row>
    <row r="20" spans="1:8">
      <c r="A20" s="41">
        <v>13</v>
      </c>
      <c r="B20" s="78" t="s">
        <v>70</v>
      </c>
      <c r="C20" s="142">
        <v>0</v>
      </c>
      <c r="D20" s="142">
        <v>0</v>
      </c>
      <c r="E20" s="142">
        <v>0</v>
      </c>
      <c r="F20" s="142">
        <v>0</v>
      </c>
      <c r="G20" s="151">
        <v>0</v>
      </c>
      <c r="H20" s="158"/>
    </row>
    <row r="21" spans="1:8">
      <c r="A21" s="41">
        <v>14</v>
      </c>
      <c r="B21" s="78" t="s">
        <v>143</v>
      </c>
      <c r="C21" s="142">
        <v>787448885.86173224</v>
      </c>
      <c r="D21" s="142">
        <v>22100410.428546019</v>
      </c>
      <c r="E21" s="142">
        <v>10832281.511947207</v>
      </c>
      <c r="F21" s="142">
        <v>829384994.55287933</v>
      </c>
      <c r="G21" s="151">
        <v>727916537.6946584</v>
      </c>
      <c r="H21" s="158">
        <f t="shared" si="0"/>
        <v>0.91185482940738982</v>
      </c>
    </row>
    <row r="22" spans="1:8" ht="13.5" thickBot="1">
      <c r="A22" s="72"/>
      <c r="B22" s="77" t="s">
        <v>66</v>
      </c>
      <c r="C22" s="143">
        <f>SUM(C8:C21)</f>
        <v>5453273290.0347328</v>
      </c>
      <c r="D22" s="143">
        <f>SUM(D8:D21)</f>
        <v>613380666.96591377</v>
      </c>
      <c r="E22" s="143">
        <f>SUM(E8:E21)</f>
        <v>374327780.64525568</v>
      </c>
      <c r="F22" s="143">
        <f>SUM(F8:F21)</f>
        <v>4192734815.9521956</v>
      </c>
      <c r="G22" s="143">
        <f>SUM(G8:G21)</f>
        <v>3696391114.9922557</v>
      </c>
      <c r="H22" s="159">
        <f>G22/(C22+E22)</f>
        <v>0.63429034866330436</v>
      </c>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K28"/>
  <sheetViews>
    <sheetView zoomScale="80" zoomScaleNormal="80" workbookViewId="0">
      <pane xSplit="2" ySplit="6" topLeftCell="C7" activePane="bottomRight" state="frozen"/>
      <selection pane="topRight" activeCell="C1" sqref="C1"/>
      <selection pane="bottomLeft" activeCell="A6" sqref="A6"/>
      <selection pane="bottomRight" activeCell="B35" sqref="B35"/>
    </sheetView>
  </sheetViews>
  <sheetFormatPr defaultColWidth="9.28515625" defaultRowHeight="12.75"/>
  <cols>
    <col min="1" max="1" width="10.5703125" style="1" bestFit="1" customWidth="1"/>
    <col min="2" max="2" width="104.28515625" style="1" customWidth="1"/>
    <col min="3" max="11" width="14.85546875" style="1" customWidth="1"/>
    <col min="12" max="16384" width="9.28515625" style="1"/>
  </cols>
  <sheetData>
    <row r="1" spans="1:11">
      <c r="A1" s="1" t="s">
        <v>97</v>
      </c>
      <c r="B1" s="1" t="str">
        <f>Info!C2</f>
        <v>სს "ბაზისბანკი"</v>
      </c>
    </row>
    <row r="2" spans="1:11">
      <c r="A2" s="1" t="s">
        <v>98</v>
      </c>
      <c r="B2" s="270">
        <f>'1. key ratios'!B2</f>
        <v>46203</v>
      </c>
    </row>
    <row r="4" spans="1:11" ht="13.5" thickBot="1">
      <c r="A4" s="1" t="s">
        <v>340</v>
      </c>
      <c r="B4" s="19" t="s">
        <v>339</v>
      </c>
    </row>
    <row r="5" spans="1:11" ht="30" customHeight="1">
      <c r="A5" s="764"/>
      <c r="B5" s="765"/>
      <c r="C5" s="762" t="s">
        <v>372</v>
      </c>
      <c r="D5" s="762"/>
      <c r="E5" s="762"/>
      <c r="F5" s="762" t="s">
        <v>373</v>
      </c>
      <c r="G5" s="762"/>
      <c r="H5" s="762"/>
      <c r="I5" s="762" t="s">
        <v>374</v>
      </c>
      <c r="J5" s="762"/>
      <c r="K5" s="763"/>
    </row>
    <row r="6" spans="1:11">
      <c r="A6" s="182"/>
      <c r="B6" s="183"/>
      <c r="C6" s="184" t="s">
        <v>26</v>
      </c>
      <c r="D6" s="184" t="s">
        <v>79</v>
      </c>
      <c r="E6" s="184" t="s">
        <v>66</v>
      </c>
      <c r="F6" s="184" t="s">
        <v>26</v>
      </c>
      <c r="G6" s="184" t="s">
        <v>79</v>
      </c>
      <c r="H6" s="184" t="s">
        <v>66</v>
      </c>
      <c r="I6" s="184" t="s">
        <v>26</v>
      </c>
      <c r="J6" s="184" t="s">
        <v>79</v>
      </c>
      <c r="K6" s="186" t="s">
        <v>66</v>
      </c>
    </row>
    <row r="7" spans="1:11">
      <c r="A7" s="187" t="s">
        <v>310</v>
      </c>
      <c r="B7" s="181"/>
      <c r="C7" s="181"/>
      <c r="D7" s="181"/>
      <c r="E7" s="181"/>
      <c r="F7" s="181"/>
      <c r="G7" s="181"/>
      <c r="H7" s="181"/>
      <c r="I7" s="181"/>
      <c r="J7" s="181"/>
      <c r="K7" s="188"/>
    </row>
    <row r="8" spans="1:11">
      <c r="A8" s="180">
        <v>1</v>
      </c>
      <c r="B8" s="165" t="s">
        <v>310</v>
      </c>
      <c r="C8" s="163"/>
      <c r="D8" s="163"/>
      <c r="E8" s="163"/>
      <c r="F8" s="649">
        <v>1024574718.107363</v>
      </c>
      <c r="G8" s="649">
        <v>888585412.81824183</v>
      </c>
      <c r="H8" s="649">
        <v>1913160130.9256051</v>
      </c>
      <c r="I8" s="649">
        <v>966335596.08868122</v>
      </c>
      <c r="J8" s="649">
        <v>416628117.21725279</v>
      </c>
      <c r="K8" s="650">
        <v>1382963713.305934</v>
      </c>
    </row>
    <row r="9" spans="1:11">
      <c r="A9" s="187" t="s">
        <v>311</v>
      </c>
      <c r="B9" s="181"/>
      <c r="C9" s="181"/>
      <c r="D9" s="181"/>
      <c r="E9" s="181"/>
      <c r="F9" s="181"/>
      <c r="G9" s="181"/>
      <c r="H9" s="181"/>
      <c r="I9" s="181"/>
      <c r="J9" s="181"/>
      <c r="K9" s="188"/>
    </row>
    <row r="10" spans="1:11">
      <c r="A10" s="189">
        <v>2</v>
      </c>
      <c r="B10" s="166" t="s">
        <v>312</v>
      </c>
      <c r="C10" s="289">
        <v>532416022.49604392</v>
      </c>
      <c r="D10" s="651">
        <v>1160596876.157692</v>
      </c>
      <c r="E10" s="651">
        <v>1693012898.6537359</v>
      </c>
      <c r="F10" s="651">
        <v>109733897.47838791</v>
      </c>
      <c r="G10" s="651">
        <v>241213901.13909721</v>
      </c>
      <c r="H10" s="651">
        <v>350947798.61748511</v>
      </c>
      <c r="I10" s="651">
        <v>19659042.226137359</v>
      </c>
      <c r="J10" s="651">
        <v>39518899.166362643</v>
      </c>
      <c r="K10" s="652">
        <v>59177941.392499998</v>
      </c>
    </row>
    <row r="11" spans="1:11">
      <c r="A11" s="189">
        <v>3</v>
      </c>
      <c r="B11" s="166" t="s">
        <v>313</v>
      </c>
      <c r="C11" s="289">
        <v>1370994154.640769</v>
      </c>
      <c r="D11" s="651">
        <v>1397309138.236593</v>
      </c>
      <c r="E11" s="651">
        <v>2768303292.8773623</v>
      </c>
      <c r="F11" s="651">
        <v>315490951.33620328</v>
      </c>
      <c r="G11" s="651">
        <v>331579051.47815919</v>
      </c>
      <c r="H11" s="651">
        <v>647070002.81436253</v>
      </c>
      <c r="I11" s="651">
        <v>245093383.6692473</v>
      </c>
      <c r="J11" s="651">
        <v>205400488.98319229</v>
      </c>
      <c r="K11" s="652">
        <v>450493872.65243959</v>
      </c>
    </row>
    <row r="12" spans="1:11">
      <c r="A12" s="189">
        <v>4</v>
      </c>
      <c r="B12" s="166" t="s">
        <v>314</v>
      </c>
      <c r="C12" s="289">
        <v>0</v>
      </c>
      <c r="D12" s="651">
        <v>0</v>
      </c>
      <c r="E12" s="651">
        <v>0</v>
      </c>
      <c r="F12" s="651"/>
      <c r="G12" s="651"/>
      <c r="H12" s="651">
        <v>0</v>
      </c>
      <c r="I12" s="651"/>
      <c r="J12" s="651"/>
      <c r="K12" s="652">
        <v>0</v>
      </c>
    </row>
    <row r="13" spans="1:11">
      <c r="A13" s="189">
        <v>5</v>
      </c>
      <c r="B13" s="166" t="s">
        <v>315</v>
      </c>
      <c r="C13" s="289">
        <v>256664102.50384629</v>
      </c>
      <c r="D13" s="651">
        <v>251065047.8683517</v>
      </c>
      <c r="E13" s="651">
        <v>507729150.37219799</v>
      </c>
      <c r="F13" s="651">
        <v>43137065.395837903</v>
      </c>
      <c r="G13" s="651">
        <v>53980314.955651663</v>
      </c>
      <c r="H13" s="651">
        <v>97117380.351489574</v>
      </c>
      <c r="I13" s="651">
        <v>17531480.638170339</v>
      </c>
      <c r="J13" s="651">
        <v>21812423.435752749</v>
      </c>
      <c r="K13" s="652">
        <v>39343904.073923089</v>
      </c>
    </row>
    <row r="14" spans="1:11">
      <c r="A14" s="189">
        <v>6</v>
      </c>
      <c r="B14" s="166" t="s">
        <v>330</v>
      </c>
      <c r="C14" s="289"/>
      <c r="D14" s="651"/>
      <c r="E14" s="651">
        <v>0</v>
      </c>
      <c r="F14" s="651"/>
      <c r="G14" s="651"/>
      <c r="H14" s="651">
        <v>0</v>
      </c>
      <c r="I14" s="651"/>
      <c r="J14" s="651"/>
      <c r="K14" s="652">
        <v>0</v>
      </c>
    </row>
    <row r="15" spans="1:11">
      <c r="A15" s="189">
        <v>7</v>
      </c>
      <c r="B15" s="166" t="s">
        <v>317</v>
      </c>
      <c r="C15" s="289">
        <v>41722341.178351648</v>
      </c>
      <c r="D15" s="651">
        <v>66456518.521098919</v>
      </c>
      <c r="E15" s="651">
        <v>108178859.69945057</v>
      </c>
      <c r="F15" s="651">
        <v>4833358.2756043961</v>
      </c>
      <c r="G15" s="651">
        <v>44877665.863626353</v>
      </c>
      <c r="H15" s="651">
        <v>49711024.139230751</v>
      </c>
      <c r="I15" s="651">
        <v>17335206.302857138</v>
      </c>
      <c r="J15" s="651">
        <v>44877665.863626353</v>
      </c>
      <c r="K15" s="652">
        <v>62212872.166483492</v>
      </c>
    </row>
    <row r="16" spans="1:11">
      <c r="A16" s="189">
        <v>8</v>
      </c>
      <c r="B16" s="167" t="s">
        <v>318</v>
      </c>
      <c r="C16" s="289">
        <v>2201796620.8190112</v>
      </c>
      <c r="D16" s="651">
        <v>2875427580.7837362</v>
      </c>
      <c r="E16" s="651">
        <v>5077224201.602747</v>
      </c>
      <c r="F16" s="651">
        <v>473195272.48603344</v>
      </c>
      <c r="G16" s="651">
        <v>671650933.4365344</v>
      </c>
      <c r="H16" s="651">
        <v>1144846205.9225678</v>
      </c>
      <c r="I16" s="651">
        <v>299619112.83641219</v>
      </c>
      <c r="J16" s="651">
        <v>311609477.44893402</v>
      </c>
      <c r="K16" s="652">
        <v>611228590.28534615</v>
      </c>
    </row>
    <row r="17" spans="1:11">
      <c r="A17" s="187" t="s">
        <v>319</v>
      </c>
      <c r="B17" s="181"/>
      <c r="C17" s="653"/>
      <c r="D17" s="653"/>
      <c r="E17" s="653"/>
      <c r="F17" s="653"/>
      <c r="G17" s="653"/>
      <c r="H17" s="653"/>
      <c r="I17" s="653"/>
      <c r="J17" s="653"/>
      <c r="K17" s="654"/>
    </row>
    <row r="18" spans="1:11">
      <c r="A18" s="189">
        <v>9</v>
      </c>
      <c r="B18" s="166" t="s">
        <v>320</v>
      </c>
      <c r="C18" s="289">
        <v>384987185.70428568</v>
      </c>
      <c r="D18" s="651">
        <v>0</v>
      </c>
      <c r="E18" s="651">
        <v>384987185.70428568</v>
      </c>
      <c r="F18" s="651">
        <v>0</v>
      </c>
      <c r="G18" s="651">
        <v>0</v>
      </c>
      <c r="H18" s="651">
        <v>0</v>
      </c>
      <c r="I18" s="651">
        <v>0</v>
      </c>
      <c r="J18" s="651">
        <v>0</v>
      </c>
      <c r="K18" s="652">
        <v>0</v>
      </c>
    </row>
    <row r="19" spans="1:11">
      <c r="A19" s="189">
        <v>10</v>
      </c>
      <c r="B19" s="166" t="s">
        <v>321</v>
      </c>
      <c r="C19" s="289">
        <v>1371269591.37044</v>
      </c>
      <c r="D19" s="651">
        <v>2088573774.0620871</v>
      </c>
      <c r="E19" s="651">
        <v>3459843365.4325271</v>
      </c>
      <c r="F19" s="651">
        <v>60802522.833241783</v>
      </c>
      <c r="G19" s="651">
        <v>32131579.897747271</v>
      </c>
      <c r="H19" s="651">
        <v>92934102.730989054</v>
      </c>
      <c r="I19" s="651">
        <v>119041644.85192309</v>
      </c>
      <c r="J19" s="651">
        <v>519168579.03851658</v>
      </c>
      <c r="K19" s="652">
        <v>638210223.89043963</v>
      </c>
    </row>
    <row r="20" spans="1:11">
      <c r="A20" s="189">
        <v>11</v>
      </c>
      <c r="B20" s="166" t="s">
        <v>322</v>
      </c>
      <c r="C20" s="289">
        <v>77012611.18780221</v>
      </c>
      <c r="D20" s="651">
        <v>5471642.5752747254</v>
      </c>
      <c r="E20" s="651">
        <v>82484253.763076931</v>
      </c>
      <c r="F20" s="651">
        <v>0</v>
      </c>
      <c r="G20" s="651">
        <v>0</v>
      </c>
      <c r="H20" s="651">
        <v>0</v>
      </c>
      <c r="I20" s="651">
        <v>0</v>
      </c>
      <c r="J20" s="651">
        <v>0</v>
      </c>
      <c r="K20" s="652">
        <v>0</v>
      </c>
    </row>
    <row r="21" spans="1:11" ht="13.5" thickBot="1">
      <c r="A21" s="112">
        <v>12</v>
      </c>
      <c r="B21" s="190" t="s">
        <v>323</v>
      </c>
      <c r="C21" s="655">
        <v>1833269388.2625279</v>
      </c>
      <c r="D21" s="656">
        <v>2094045416.6373618</v>
      </c>
      <c r="E21" s="655">
        <v>3927314804.8998895</v>
      </c>
      <c r="F21" s="656">
        <v>60802522.833241783</v>
      </c>
      <c r="G21" s="656">
        <v>32131579.897747271</v>
      </c>
      <c r="H21" s="656">
        <v>92934102.730989054</v>
      </c>
      <c r="I21" s="656">
        <v>119041644.85192309</v>
      </c>
      <c r="J21" s="656">
        <v>519168579.03851658</v>
      </c>
      <c r="K21" s="657">
        <v>638210223.89043963</v>
      </c>
    </row>
    <row r="22" spans="1:11" ht="38.25" customHeight="1" thickBot="1">
      <c r="A22" s="178"/>
      <c r="B22" s="179"/>
      <c r="C22" s="179"/>
      <c r="D22" s="179"/>
      <c r="E22" s="179"/>
      <c r="F22" s="761" t="s">
        <v>324</v>
      </c>
      <c r="G22" s="762"/>
      <c r="H22" s="762"/>
      <c r="I22" s="761" t="s">
        <v>325</v>
      </c>
      <c r="J22" s="762"/>
      <c r="K22" s="763"/>
    </row>
    <row r="23" spans="1:11">
      <c r="A23" s="171">
        <v>13</v>
      </c>
      <c r="B23" s="168" t="s">
        <v>310</v>
      </c>
      <c r="C23" s="177"/>
      <c r="D23" s="177"/>
      <c r="E23" s="177"/>
      <c r="F23" s="658">
        <v>1024574718.107363</v>
      </c>
      <c r="G23" s="658">
        <v>888585412.81824183</v>
      </c>
      <c r="H23" s="658">
        <v>1913160130.9256051</v>
      </c>
      <c r="I23" s="658">
        <v>966335596.08868122</v>
      </c>
      <c r="J23" s="658">
        <v>416628117.21725279</v>
      </c>
      <c r="K23" s="659">
        <v>1382963713.305934</v>
      </c>
    </row>
    <row r="24" spans="1:11" ht="13.5" thickBot="1">
      <c r="A24" s="172">
        <v>14</v>
      </c>
      <c r="B24" s="169" t="s">
        <v>326</v>
      </c>
      <c r="C24" s="191"/>
      <c r="D24" s="175"/>
      <c r="E24" s="176"/>
      <c r="F24" s="660">
        <v>412392749.6527918</v>
      </c>
      <c r="G24" s="660">
        <v>639519353.53878736</v>
      </c>
      <c r="H24" s="660">
        <v>1051912103.191579</v>
      </c>
      <c r="I24" s="660">
        <v>180577467.98448911</v>
      </c>
      <c r="J24" s="660">
        <v>77902369.36223352</v>
      </c>
      <c r="K24" s="661">
        <v>155222199.4670316</v>
      </c>
    </row>
    <row r="25" spans="1:11" ht="13.5" thickBot="1">
      <c r="A25" s="173">
        <v>15</v>
      </c>
      <c r="B25" s="170" t="s">
        <v>327</v>
      </c>
      <c r="C25" s="174"/>
      <c r="D25" s="174"/>
      <c r="E25" s="174"/>
      <c r="F25" s="662">
        <v>2.5094537936692451</v>
      </c>
      <c r="G25" s="662">
        <v>1.3877437888720441</v>
      </c>
      <c r="H25" s="662">
        <v>1.8264756646590721</v>
      </c>
      <c r="I25" s="662">
        <v>5.7708323869814482</v>
      </c>
      <c r="J25" s="662">
        <v>5.5130280330684798</v>
      </c>
      <c r="K25" s="663">
        <v>9.2218162307668283</v>
      </c>
    </row>
    <row r="28" spans="1:11" ht="38.25">
      <c r="B28" s="14"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zoomScale="80" zoomScaleNormal="80" workbookViewId="0">
      <pane xSplit="1" ySplit="1" topLeftCell="B2" activePane="bottomRight" state="frozen"/>
      <selection pane="topRight" activeCell="B1" sqref="B1"/>
      <selection pane="bottomLeft" activeCell="A5" sqref="A5"/>
      <selection pane="bottomRight" activeCell="B2" sqref="B2"/>
    </sheetView>
  </sheetViews>
  <sheetFormatPr defaultColWidth="9.28515625" defaultRowHeight="15"/>
  <cols>
    <col min="1" max="1" width="10.5703125" style="27" bestFit="1" customWidth="1"/>
    <col min="2" max="2" width="68" style="27" customWidth="1"/>
    <col min="3" max="9" width="15" style="27" customWidth="1"/>
    <col min="10" max="14" width="18.5703125" style="27" customWidth="1"/>
    <col min="15" max="17" width="18.5703125" style="5" customWidth="1"/>
    <col min="18" max="16384" width="9.28515625" style="5"/>
  </cols>
  <sheetData>
    <row r="1" spans="1:17">
      <c r="A1" s="9" t="s">
        <v>97</v>
      </c>
      <c r="B1" s="27" t="str">
        <f>Info!C2</f>
        <v>სს "ბაზისბანკი"</v>
      </c>
    </row>
    <row r="2" spans="1:17">
      <c r="A2" s="27" t="s">
        <v>98</v>
      </c>
      <c r="B2" s="270">
        <f>'1. key ratios'!B2</f>
        <v>46203</v>
      </c>
    </row>
    <row r="3" spans="1:17">
      <c r="B3" s="5"/>
      <c r="C3" s="5"/>
      <c r="D3" s="5"/>
      <c r="E3" s="5"/>
      <c r="F3" s="5"/>
      <c r="G3" s="5"/>
      <c r="H3" s="5"/>
      <c r="I3" s="5"/>
      <c r="J3" s="5"/>
      <c r="K3" s="5"/>
      <c r="L3" s="5"/>
      <c r="M3" s="5"/>
      <c r="N3" s="5"/>
    </row>
    <row r="4" spans="1:17">
      <c r="B4" s="511" t="s">
        <v>980</v>
      </c>
      <c r="C4" s="5"/>
      <c r="D4" s="5"/>
      <c r="E4" s="5"/>
      <c r="F4" s="5"/>
      <c r="G4" s="5"/>
      <c r="H4" s="5"/>
      <c r="I4" s="5"/>
      <c r="J4" s="5"/>
      <c r="K4" s="5"/>
      <c r="L4" s="5"/>
      <c r="M4" s="5"/>
      <c r="N4" s="5"/>
    </row>
    <row r="5" spans="1:17" ht="105">
      <c r="B5" s="512" t="s">
        <v>981</v>
      </c>
      <c r="C5" s="513" t="s">
        <v>982</v>
      </c>
      <c r="D5" s="513" t="s">
        <v>983</v>
      </c>
      <c r="E5" s="513" t="s">
        <v>984</v>
      </c>
      <c r="F5" s="513" t="s">
        <v>985</v>
      </c>
      <c r="G5" s="513" t="s">
        <v>986</v>
      </c>
      <c r="H5" s="513" t="s">
        <v>987</v>
      </c>
      <c r="I5" s="514" t="s">
        <v>988</v>
      </c>
      <c r="J5" s="515">
        <v>0.02</v>
      </c>
      <c r="K5" s="515">
        <v>0.2</v>
      </c>
      <c r="L5" s="515">
        <v>0.35</v>
      </c>
      <c r="M5" s="515">
        <v>0.5</v>
      </c>
      <c r="N5" s="515">
        <v>0.75</v>
      </c>
      <c r="O5" s="515">
        <v>1</v>
      </c>
      <c r="P5" s="515">
        <v>1.5</v>
      </c>
      <c r="Q5" s="516" t="s">
        <v>73</v>
      </c>
    </row>
    <row r="6" spans="1:17" ht="15.75">
      <c r="B6" s="517"/>
      <c r="C6" s="505">
        <f>IF(C7&gt;0,C7,IF(C8&gt;0,C8,IF(C9&gt;0,C9,0)))</f>
        <v>53329640.271536998</v>
      </c>
      <c r="D6" s="505">
        <f t="shared" ref="D6:I6" si="0">IF(D7&gt;0,D7,IF(D8&gt;0,D8,IF(D9&gt;0,D9,0)))</f>
        <v>0</v>
      </c>
      <c r="E6" s="505">
        <f t="shared" si="0"/>
        <v>0</v>
      </c>
      <c r="F6" s="505">
        <f t="shared" si="0"/>
        <v>1322650</v>
      </c>
      <c r="G6" s="505">
        <f t="shared" si="0"/>
        <v>2478537.7035707422</v>
      </c>
      <c r="H6" s="505"/>
      <c r="I6" s="505">
        <f t="shared" si="0"/>
        <v>5321662.784999039</v>
      </c>
      <c r="J6" s="505">
        <f t="shared" ref="J6" si="1">IF(J7&gt;0,J7,IF(J8&gt;0,J8,IF(J9&gt;0,J9,0)))</f>
        <v>0</v>
      </c>
      <c r="K6" s="505">
        <f t="shared" ref="K6" si="2">IF(K7&gt;0,K7,IF(K8&gt;0,K8,IF(K9&gt;0,K9,0)))</f>
        <v>5321662.784999039</v>
      </c>
      <c r="L6" s="505">
        <f t="shared" ref="L6" si="3">IF(L7&gt;0,L7,IF(L8&gt;0,L8,IF(L9&gt;0,L9,0)))</f>
        <v>0</v>
      </c>
      <c r="M6" s="505">
        <f t="shared" ref="M6" si="4">IF(M7&gt;0,M7,IF(M8&gt;0,M8,IF(M9&gt;0,M9,0)))</f>
        <v>0</v>
      </c>
      <c r="N6" s="505">
        <f t="shared" ref="N6" si="5">IF(N7&gt;0,N7,IF(N8&gt;0,N8,IF(N9&gt;0,N9,0)))</f>
        <v>0</v>
      </c>
      <c r="O6" s="505">
        <f t="shared" ref="O6" si="6">IF(O7&gt;0,O7,IF(O8&gt;0,O8,IF(O9&gt;0,O9,0)))</f>
        <v>0</v>
      </c>
      <c r="P6" s="505">
        <f t="shared" ref="P6" si="7">IF(P7&gt;0,P7,IF(P8&gt;0,P8,IF(P9&gt;0,P9,0)))</f>
        <v>0</v>
      </c>
      <c r="Q6" s="505">
        <f t="shared" ref="Q6" si="8">IF(Q7&gt;0,Q7,IF(Q8&gt;0,Q8,IF(Q9&gt;0,Q9,0)))</f>
        <v>1064332.5569998079</v>
      </c>
    </row>
    <row r="7" spans="1:17" ht="15.75">
      <c r="B7" s="518" t="s">
        <v>976</v>
      </c>
      <c r="C7" s="505">
        <f>C11+C15+C19+C23+C27+C31</f>
        <v>53329640.271536998</v>
      </c>
      <c r="D7" s="505">
        <f>D11+D15+D19+D23+D27+D31</f>
        <v>-991879.28359300643</v>
      </c>
      <c r="E7" s="505">
        <f t="shared" ref="E7" si="9">E11+E15+E19+E23+E27+E31</f>
        <v>0</v>
      </c>
      <c r="F7" s="505">
        <f t="shared" ref="F7:G9" si="10">F11+F15+F19+F23+F27+F31</f>
        <v>1322650</v>
      </c>
      <c r="G7" s="505">
        <f t="shared" si="10"/>
        <v>2478537.7035707422</v>
      </c>
      <c r="H7" s="519">
        <v>1.4</v>
      </c>
      <c r="I7" s="520">
        <f t="shared" ref="I7:I33" si="11">(F7+G7)*H7</f>
        <v>5321662.784999039</v>
      </c>
      <c r="J7" s="505">
        <f>J11+J15+J19+J23+J27+J31</f>
        <v>0</v>
      </c>
      <c r="K7" s="505">
        <f t="shared" ref="J7:Q9" si="12">K11+K15+K19+K23+K27+K31</f>
        <v>5321662.784999039</v>
      </c>
      <c r="L7" s="505">
        <f t="shared" si="12"/>
        <v>0</v>
      </c>
      <c r="M7" s="505">
        <f t="shared" si="12"/>
        <v>0</v>
      </c>
      <c r="N7" s="505">
        <f t="shared" si="12"/>
        <v>0</v>
      </c>
      <c r="O7" s="505">
        <f t="shared" si="12"/>
        <v>0</v>
      </c>
      <c r="P7" s="505">
        <f t="shared" si="12"/>
        <v>0</v>
      </c>
      <c r="Q7" s="505">
        <f>Q11+Q15+Q19+Q23+Q27+Q31</f>
        <v>1064332.5569998079</v>
      </c>
    </row>
    <row r="8" spans="1:17" ht="15.75">
      <c r="B8" s="518" t="s">
        <v>977</v>
      </c>
      <c r="C8" s="505">
        <f>C12+C16+C20+C24+C28+C32</f>
        <v>0</v>
      </c>
      <c r="D8" s="505">
        <f>D12+D16+D20+D24+D28+D32</f>
        <v>0</v>
      </c>
      <c r="E8" s="505">
        <f t="shared" ref="E8" si="13">E12+E16+E20+E24+E28+E32</f>
        <v>0</v>
      </c>
      <c r="F8" s="505">
        <f t="shared" si="10"/>
        <v>0</v>
      </c>
      <c r="G8" s="505">
        <f t="shared" si="10"/>
        <v>0</v>
      </c>
      <c r="H8" s="519">
        <v>1.4</v>
      </c>
      <c r="I8" s="520">
        <f t="shared" si="11"/>
        <v>0</v>
      </c>
      <c r="J8" s="505">
        <f t="shared" si="12"/>
        <v>0</v>
      </c>
      <c r="K8" s="505">
        <f t="shared" si="12"/>
        <v>0</v>
      </c>
      <c r="L8" s="505">
        <f t="shared" si="12"/>
        <v>0</v>
      </c>
      <c r="M8" s="505">
        <f t="shared" si="12"/>
        <v>0</v>
      </c>
      <c r="N8" s="505">
        <f t="shared" si="12"/>
        <v>0</v>
      </c>
      <c r="O8" s="505">
        <f t="shared" si="12"/>
        <v>0</v>
      </c>
      <c r="P8" s="505">
        <f t="shared" si="12"/>
        <v>0</v>
      </c>
      <c r="Q8" s="505">
        <f>Q12+Q16+Q20+Q24+Q28+Q32</f>
        <v>0</v>
      </c>
    </row>
    <row r="9" spans="1:17" ht="15.75">
      <c r="B9" s="518" t="s">
        <v>978</v>
      </c>
      <c r="C9" s="505">
        <f>C13+C17+C21+C25+C29+C33</f>
        <v>0</v>
      </c>
      <c r="D9" s="505">
        <f t="shared" ref="D9:E9" si="14">D13+D17+D21+D25+D29+D33</f>
        <v>0</v>
      </c>
      <c r="E9" s="505">
        <f t="shared" si="14"/>
        <v>0</v>
      </c>
      <c r="F9" s="505">
        <f t="shared" si="10"/>
        <v>0</v>
      </c>
      <c r="G9" s="505">
        <f t="shared" si="10"/>
        <v>0</v>
      </c>
      <c r="H9" s="519">
        <v>1.4</v>
      </c>
      <c r="I9" s="520">
        <f t="shared" si="11"/>
        <v>0</v>
      </c>
      <c r="J9" s="505">
        <f t="shared" si="12"/>
        <v>0</v>
      </c>
      <c r="K9" s="505">
        <f t="shared" si="12"/>
        <v>0</v>
      </c>
      <c r="L9" s="505">
        <f t="shared" si="12"/>
        <v>0</v>
      </c>
      <c r="M9" s="505">
        <f t="shared" si="12"/>
        <v>0</v>
      </c>
      <c r="N9" s="505">
        <f t="shared" si="12"/>
        <v>0</v>
      </c>
      <c r="O9" s="505">
        <f t="shared" si="12"/>
        <v>0</v>
      </c>
      <c r="P9" s="505">
        <f t="shared" si="12"/>
        <v>0</v>
      </c>
      <c r="Q9" s="505">
        <f t="shared" si="12"/>
        <v>0</v>
      </c>
    </row>
    <row r="10" spans="1:17" ht="15.75">
      <c r="B10" s="521" t="s">
        <v>989</v>
      </c>
      <c r="C10" s="522">
        <v>0</v>
      </c>
      <c r="D10" s="522">
        <v>0</v>
      </c>
      <c r="E10" s="522">
        <v>0</v>
      </c>
      <c r="F10" s="522">
        <v>0</v>
      </c>
      <c r="G10" s="522">
        <v>0</v>
      </c>
      <c r="H10" s="519">
        <v>1.4</v>
      </c>
      <c r="I10" s="520">
        <f t="shared" si="11"/>
        <v>0</v>
      </c>
      <c r="J10" s="504">
        <v>0</v>
      </c>
      <c r="K10" s="504">
        <v>0</v>
      </c>
      <c r="L10" s="504">
        <v>0</v>
      </c>
      <c r="M10" s="504">
        <v>0</v>
      </c>
      <c r="N10" s="504">
        <v>0</v>
      </c>
      <c r="O10" s="504">
        <v>0</v>
      </c>
      <c r="P10" s="504">
        <v>0</v>
      </c>
      <c r="Q10" s="505">
        <f>IF(Q11&gt;0,Q11,IF(Q12&gt;0,Q12,IF(Q13&gt;0,Q13,0)))</f>
        <v>0</v>
      </c>
    </row>
    <row r="11" spans="1:17" ht="15.75">
      <c r="B11" s="523" t="s">
        <v>976</v>
      </c>
      <c r="C11" s="522">
        <v>0</v>
      </c>
      <c r="D11" s="522">
        <v>0</v>
      </c>
      <c r="E11" s="522">
        <v>0</v>
      </c>
      <c r="F11" s="522">
        <v>0</v>
      </c>
      <c r="G11" s="522">
        <v>0</v>
      </c>
      <c r="H11" s="519">
        <v>1.4</v>
      </c>
      <c r="I11" s="520">
        <f t="shared" si="11"/>
        <v>0</v>
      </c>
      <c r="J11" s="504">
        <v>0</v>
      </c>
      <c r="K11" s="504">
        <v>0</v>
      </c>
      <c r="L11" s="504">
        <v>0</v>
      </c>
      <c r="M11" s="504">
        <v>0</v>
      </c>
      <c r="N11" s="504">
        <v>0</v>
      </c>
      <c r="O11" s="504">
        <v>0</v>
      </c>
      <c r="P11" s="504">
        <v>0</v>
      </c>
      <c r="Q11" s="505">
        <f>SUMPRODUCT($J$5:$P$5,J11:P11)</f>
        <v>0</v>
      </c>
    </row>
    <row r="12" spans="1:17" ht="15.75">
      <c r="B12" s="523" t="s">
        <v>977</v>
      </c>
      <c r="C12" s="522">
        <v>0</v>
      </c>
      <c r="D12" s="522">
        <v>0</v>
      </c>
      <c r="E12" s="522">
        <v>0</v>
      </c>
      <c r="F12" s="522">
        <v>0</v>
      </c>
      <c r="G12" s="522">
        <v>0</v>
      </c>
      <c r="H12" s="519">
        <v>1.4</v>
      </c>
      <c r="I12" s="520">
        <f t="shared" si="11"/>
        <v>0</v>
      </c>
      <c r="J12" s="504">
        <v>0</v>
      </c>
      <c r="K12" s="504">
        <v>0</v>
      </c>
      <c r="L12" s="504">
        <v>0</v>
      </c>
      <c r="M12" s="504">
        <v>0</v>
      </c>
      <c r="N12" s="504">
        <v>0</v>
      </c>
      <c r="O12" s="504">
        <v>0</v>
      </c>
      <c r="P12" s="504">
        <v>0</v>
      </c>
      <c r="Q12" s="505">
        <f>SUMPRODUCT($J$5:$P$5,J12:P12)</f>
        <v>0</v>
      </c>
    </row>
    <row r="13" spans="1:17" ht="15.75">
      <c r="B13" s="523" t="s">
        <v>978</v>
      </c>
      <c r="C13" s="522">
        <v>0</v>
      </c>
      <c r="D13" s="522">
        <v>0</v>
      </c>
      <c r="E13" s="522">
        <v>0</v>
      </c>
      <c r="F13" s="522">
        <v>0</v>
      </c>
      <c r="G13" s="522">
        <v>0</v>
      </c>
      <c r="H13" s="519">
        <v>1.4</v>
      </c>
      <c r="I13" s="520">
        <f t="shared" si="11"/>
        <v>0</v>
      </c>
      <c r="J13" s="504">
        <v>0</v>
      </c>
      <c r="K13" s="504">
        <v>0</v>
      </c>
      <c r="L13" s="504">
        <v>0</v>
      </c>
      <c r="M13" s="504">
        <v>0</v>
      </c>
      <c r="N13" s="504">
        <v>0</v>
      </c>
      <c r="O13" s="504">
        <v>0</v>
      </c>
      <c r="P13" s="504">
        <v>0</v>
      </c>
      <c r="Q13" s="505">
        <f>SUMPRODUCT($J$5:$P$5,J13:P13)</f>
        <v>0</v>
      </c>
    </row>
    <row r="14" spans="1:17" ht="15.75">
      <c r="B14" s="521" t="s">
        <v>990</v>
      </c>
      <c r="C14" s="522">
        <v>0</v>
      </c>
      <c r="D14" s="522">
        <v>0</v>
      </c>
      <c r="E14" s="522">
        <v>0</v>
      </c>
      <c r="F14" s="522">
        <v>0</v>
      </c>
      <c r="G14" s="522">
        <v>0</v>
      </c>
      <c r="H14" s="519">
        <v>1.4</v>
      </c>
      <c r="I14" s="520">
        <f t="shared" si="11"/>
        <v>0</v>
      </c>
      <c r="J14" s="504">
        <v>0</v>
      </c>
      <c r="K14" s="504">
        <v>0</v>
      </c>
      <c r="L14" s="504">
        <v>0</v>
      </c>
      <c r="M14" s="504">
        <v>0</v>
      </c>
      <c r="N14" s="504">
        <v>0</v>
      </c>
      <c r="O14" s="504">
        <v>0</v>
      </c>
      <c r="P14" s="504">
        <v>0</v>
      </c>
      <c r="Q14" s="505">
        <f>IF(Q15&gt;0,Q15,IF(Q16&gt;0,Q16,IF(Q17&gt;0,Q17,0)))</f>
        <v>0</v>
      </c>
    </row>
    <row r="15" spans="1:17" ht="15.75">
      <c r="B15" s="523" t="s">
        <v>976</v>
      </c>
      <c r="C15" s="522">
        <v>0</v>
      </c>
      <c r="D15" s="522">
        <v>0</v>
      </c>
      <c r="E15" s="522">
        <v>0</v>
      </c>
      <c r="F15" s="522">
        <v>0</v>
      </c>
      <c r="G15" s="522">
        <v>0</v>
      </c>
      <c r="H15" s="519">
        <v>1.4</v>
      </c>
      <c r="I15" s="520">
        <f t="shared" si="11"/>
        <v>0</v>
      </c>
      <c r="J15" s="504">
        <v>0</v>
      </c>
      <c r="K15" s="504">
        <v>0</v>
      </c>
      <c r="L15" s="504">
        <v>0</v>
      </c>
      <c r="M15" s="504">
        <v>0</v>
      </c>
      <c r="N15" s="504">
        <v>0</v>
      </c>
      <c r="O15" s="504">
        <v>0</v>
      </c>
      <c r="P15" s="504">
        <v>0</v>
      </c>
      <c r="Q15" s="505">
        <f>SUMPRODUCT($J$5:$P$5,J15:P15)</f>
        <v>0</v>
      </c>
    </row>
    <row r="16" spans="1:17" ht="15.75">
      <c r="B16" s="523" t="s">
        <v>977</v>
      </c>
      <c r="C16" s="522">
        <v>0</v>
      </c>
      <c r="D16" s="522">
        <v>0</v>
      </c>
      <c r="E16" s="522">
        <v>0</v>
      </c>
      <c r="F16" s="522">
        <v>0</v>
      </c>
      <c r="G16" s="522">
        <v>0</v>
      </c>
      <c r="H16" s="519">
        <v>1.4</v>
      </c>
      <c r="I16" s="520">
        <f t="shared" si="11"/>
        <v>0</v>
      </c>
      <c r="J16" s="504">
        <v>0</v>
      </c>
      <c r="K16" s="504">
        <v>0</v>
      </c>
      <c r="L16" s="504">
        <v>0</v>
      </c>
      <c r="M16" s="504">
        <v>0</v>
      </c>
      <c r="N16" s="504">
        <v>0</v>
      </c>
      <c r="O16" s="504">
        <v>0</v>
      </c>
      <c r="P16" s="504">
        <v>0</v>
      </c>
      <c r="Q16" s="505">
        <f t="shared" ref="Q16:Q17" si="15">SUMPRODUCT($J$5:$P$5,J16:P16)</f>
        <v>0</v>
      </c>
    </row>
    <row r="17" spans="2:17" ht="15.75">
      <c r="B17" s="523" t="s">
        <v>978</v>
      </c>
      <c r="C17" s="522">
        <v>0</v>
      </c>
      <c r="D17" s="522">
        <v>0</v>
      </c>
      <c r="E17" s="522">
        <v>0</v>
      </c>
      <c r="F17" s="522">
        <v>0</v>
      </c>
      <c r="G17" s="522">
        <v>0</v>
      </c>
      <c r="H17" s="519">
        <v>1.4</v>
      </c>
      <c r="I17" s="520">
        <f t="shared" si="11"/>
        <v>0</v>
      </c>
      <c r="J17" s="504">
        <v>0</v>
      </c>
      <c r="K17" s="504">
        <v>0</v>
      </c>
      <c r="L17" s="504">
        <v>0</v>
      </c>
      <c r="M17" s="504">
        <v>0</v>
      </c>
      <c r="N17" s="504">
        <v>0</v>
      </c>
      <c r="O17" s="504">
        <v>0</v>
      </c>
      <c r="P17" s="504">
        <v>0</v>
      </c>
      <c r="Q17" s="505">
        <f t="shared" si="15"/>
        <v>0</v>
      </c>
    </row>
    <row r="18" spans="2:17" ht="15.75">
      <c r="B18" s="521" t="s">
        <v>991</v>
      </c>
      <c r="C18" s="522">
        <v>0</v>
      </c>
      <c r="D18" s="522">
        <v>0</v>
      </c>
      <c r="E18" s="522">
        <v>0</v>
      </c>
      <c r="F18" s="522">
        <v>0</v>
      </c>
      <c r="G18" s="522">
        <v>0</v>
      </c>
      <c r="H18" s="519">
        <v>1.4</v>
      </c>
      <c r="I18" s="520">
        <f t="shared" si="11"/>
        <v>0</v>
      </c>
      <c r="J18" s="504">
        <v>0</v>
      </c>
      <c r="K18" s="504">
        <v>0</v>
      </c>
      <c r="L18" s="504">
        <v>0</v>
      </c>
      <c r="M18" s="504">
        <v>0</v>
      </c>
      <c r="N18" s="504">
        <v>0</v>
      </c>
      <c r="O18" s="504">
        <v>0</v>
      </c>
      <c r="P18" s="504">
        <v>0</v>
      </c>
      <c r="Q18" s="505">
        <f t="shared" ref="Q18" si="16">IF(Q19&gt;0,Q19,IF(Q20&gt;0,Q20,IF(Q21&gt;0,Q21,0)))</f>
        <v>0</v>
      </c>
    </row>
    <row r="19" spans="2:17" ht="15.75">
      <c r="B19" s="523" t="s">
        <v>976</v>
      </c>
      <c r="C19" s="522">
        <v>0</v>
      </c>
      <c r="D19" s="522">
        <v>0</v>
      </c>
      <c r="E19" s="522">
        <v>0</v>
      </c>
      <c r="F19" s="522">
        <v>0</v>
      </c>
      <c r="G19" s="522">
        <v>0</v>
      </c>
      <c r="H19" s="519">
        <v>1.4</v>
      </c>
      <c r="I19" s="520">
        <f t="shared" si="11"/>
        <v>0</v>
      </c>
      <c r="J19" s="504">
        <v>0</v>
      </c>
      <c r="K19" s="504">
        <v>0</v>
      </c>
      <c r="L19" s="504">
        <v>0</v>
      </c>
      <c r="M19" s="504">
        <v>0</v>
      </c>
      <c r="N19" s="504">
        <v>0</v>
      </c>
      <c r="O19" s="504">
        <v>0</v>
      </c>
      <c r="P19" s="504">
        <v>0</v>
      </c>
      <c r="Q19" s="505">
        <f>SUMPRODUCT($J$5:$P$5,J19:P19)</f>
        <v>0</v>
      </c>
    </row>
    <row r="20" spans="2:17" ht="15.75">
      <c r="B20" s="523" t="s">
        <v>977</v>
      </c>
      <c r="C20" s="522">
        <v>0</v>
      </c>
      <c r="D20" s="522">
        <v>0</v>
      </c>
      <c r="E20" s="522">
        <v>0</v>
      </c>
      <c r="F20" s="522">
        <v>0</v>
      </c>
      <c r="G20" s="522">
        <v>0</v>
      </c>
      <c r="H20" s="519">
        <v>1.4</v>
      </c>
      <c r="I20" s="520">
        <f t="shared" si="11"/>
        <v>0</v>
      </c>
      <c r="J20" s="504">
        <v>0</v>
      </c>
      <c r="K20" s="504">
        <v>0</v>
      </c>
      <c r="L20" s="504">
        <v>0</v>
      </c>
      <c r="M20" s="504">
        <v>0</v>
      </c>
      <c r="N20" s="504">
        <v>0</v>
      </c>
      <c r="O20" s="504">
        <v>0</v>
      </c>
      <c r="P20" s="504">
        <v>0</v>
      </c>
      <c r="Q20" s="505">
        <f t="shared" ref="Q20:Q21" si="17">SUMPRODUCT($J$5:$P$5,J20:P20)</f>
        <v>0</v>
      </c>
    </row>
    <row r="21" spans="2:17" ht="15.75">
      <c r="B21" s="523" t="s">
        <v>978</v>
      </c>
      <c r="C21" s="522">
        <v>0</v>
      </c>
      <c r="D21" s="522">
        <v>0</v>
      </c>
      <c r="E21" s="522">
        <v>0</v>
      </c>
      <c r="F21" s="522">
        <v>0</v>
      </c>
      <c r="G21" s="522">
        <v>0</v>
      </c>
      <c r="H21" s="519">
        <v>1.4</v>
      </c>
      <c r="I21" s="520">
        <f t="shared" si="11"/>
        <v>0</v>
      </c>
      <c r="J21" s="504">
        <v>0</v>
      </c>
      <c r="K21" s="504">
        <v>0</v>
      </c>
      <c r="L21" s="504">
        <v>0</v>
      </c>
      <c r="M21" s="504">
        <v>0</v>
      </c>
      <c r="N21" s="504">
        <v>0</v>
      </c>
      <c r="O21" s="504">
        <v>0</v>
      </c>
      <c r="P21" s="504">
        <v>0</v>
      </c>
      <c r="Q21" s="505">
        <f t="shared" si="17"/>
        <v>0</v>
      </c>
    </row>
    <row r="22" spans="2:17" ht="15.75">
      <c r="B22" s="521" t="s">
        <v>992</v>
      </c>
      <c r="C22" s="522">
        <v>53329640.271536998</v>
      </c>
      <c r="D22" s="522">
        <v>0</v>
      </c>
      <c r="E22" s="522">
        <v>0</v>
      </c>
      <c r="F22" s="522">
        <v>1322650</v>
      </c>
      <c r="G22" s="522">
        <v>2478537.7035707422</v>
      </c>
      <c r="H22" s="519">
        <v>1.4</v>
      </c>
      <c r="I22" s="520">
        <f t="shared" si="11"/>
        <v>5321662.784999039</v>
      </c>
      <c r="J22" s="504">
        <v>0</v>
      </c>
      <c r="K22" s="504">
        <v>5321662.784999039</v>
      </c>
      <c r="L22" s="504">
        <v>0</v>
      </c>
      <c r="M22" s="504">
        <v>0</v>
      </c>
      <c r="N22" s="504">
        <v>0</v>
      </c>
      <c r="O22" s="504">
        <v>0</v>
      </c>
      <c r="P22" s="504">
        <v>0</v>
      </c>
      <c r="Q22" s="505">
        <f t="shared" ref="Q22" si="18">IF(Q23&gt;0,Q23,IF(Q24&gt;0,Q24,IF(Q25&gt;0,Q25,0)))</f>
        <v>1064332.5569998079</v>
      </c>
    </row>
    <row r="23" spans="2:17" ht="15.75">
      <c r="B23" s="523" t="s">
        <v>976</v>
      </c>
      <c r="C23" s="522">
        <v>53329640.271536998</v>
      </c>
      <c r="D23" s="522">
        <v>-991879.28359300643</v>
      </c>
      <c r="E23" s="522"/>
      <c r="F23" s="522">
        <v>1322650</v>
      </c>
      <c r="G23" s="522">
        <v>2478537.7035707422</v>
      </c>
      <c r="H23" s="519">
        <v>1.4</v>
      </c>
      <c r="I23" s="520">
        <f t="shared" si="11"/>
        <v>5321662.784999039</v>
      </c>
      <c r="J23" s="504">
        <v>0</v>
      </c>
      <c r="K23" s="504">
        <v>5321662.784999039</v>
      </c>
      <c r="L23" s="504">
        <v>0</v>
      </c>
      <c r="M23" s="504">
        <v>0</v>
      </c>
      <c r="N23" s="504">
        <v>0</v>
      </c>
      <c r="O23" s="504">
        <v>0</v>
      </c>
      <c r="P23" s="504">
        <v>0</v>
      </c>
      <c r="Q23" s="505">
        <f>SUMPRODUCT($J$5:$P$5,J23:P23)</f>
        <v>1064332.5569998079</v>
      </c>
    </row>
    <row r="24" spans="2:17" ht="15.75">
      <c r="B24" s="523" t="s">
        <v>977</v>
      </c>
      <c r="C24" s="522">
        <v>0</v>
      </c>
      <c r="D24" s="522">
        <v>0</v>
      </c>
      <c r="E24" s="522">
        <v>0</v>
      </c>
      <c r="F24" s="522">
        <v>0</v>
      </c>
      <c r="G24" s="522">
        <v>0</v>
      </c>
      <c r="H24" s="519">
        <v>1.4</v>
      </c>
      <c r="I24" s="520">
        <f t="shared" si="11"/>
        <v>0</v>
      </c>
      <c r="J24" s="504">
        <v>0</v>
      </c>
      <c r="K24" s="504">
        <v>0</v>
      </c>
      <c r="L24" s="504">
        <v>0</v>
      </c>
      <c r="M24" s="504">
        <v>0</v>
      </c>
      <c r="N24" s="504">
        <v>0</v>
      </c>
      <c r="O24" s="504">
        <v>0</v>
      </c>
      <c r="P24" s="504">
        <v>0</v>
      </c>
      <c r="Q24" s="505">
        <f t="shared" ref="Q24:Q25" si="19">SUMPRODUCT($J$5:$P$5,J24:P24)</f>
        <v>0</v>
      </c>
    </row>
    <row r="25" spans="2:17" ht="15.75">
      <c r="B25" s="523" t="s">
        <v>978</v>
      </c>
      <c r="C25" s="522">
        <v>0</v>
      </c>
      <c r="D25" s="522">
        <v>0</v>
      </c>
      <c r="E25" s="522">
        <v>0</v>
      </c>
      <c r="F25" s="522">
        <v>0</v>
      </c>
      <c r="G25" s="522">
        <v>0</v>
      </c>
      <c r="H25" s="519">
        <v>1.4</v>
      </c>
      <c r="I25" s="520">
        <f t="shared" si="11"/>
        <v>0</v>
      </c>
      <c r="J25" s="504">
        <v>0</v>
      </c>
      <c r="K25" s="504">
        <v>0</v>
      </c>
      <c r="L25" s="504">
        <v>0</v>
      </c>
      <c r="M25" s="504">
        <v>0</v>
      </c>
      <c r="N25" s="504">
        <v>0</v>
      </c>
      <c r="O25" s="504">
        <v>0</v>
      </c>
      <c r="P25" s="504">
        <v>0</v>
      </c>
      <c r="Q25" s="505">
        <f t="shared" si="19"/>
        <v>0</v>
      </c>
    </row>
    <row r="26" spans="2:17" ht="15.75">
      <c r="B26" s="521" t="s">
        <v>993</v>
      </c>
      <c r="C26" s="522">
        <v>0</v>
      </c>
      <c r="D26" s="522">
        <v>0</v>
      </c>
      <c r="E26" s="522">
        <v>0</v>
      </c>
      <c r="F26" s="522">
        <v>0</v>
      </c>
      <c r="G26" s="522">
        <v>0</v>
      </c>
      <c r="H26" s="519">
        <v>1.4</v>
      </c>
      <c r="I26" s="520">
        <f t="shared" si="11"/>
        <v>0</v>
      </c>
      <c r="J26" s="504">
        <v>0</v>
      </c>
      <c r="K26" s="504">
        <v>0</v>
      </c>
      <c r="L26" s="504">
        <v>0</v>
      </c>
      <c r="M26" s="504">
        <v>0</v>
      </c>
      <c r="N26" s="504">
        <v>0</v>
      </c>
      <c r="O26" s="504">
        <v>0</v>
      </c>
      <c r="P26" s="504">
        <v>0</v>
      </c>
      <c r="Q26" s="505">
        <f t="shared" ref="Q26" si="20">IF(Q27&gt;0,Q27,IF(Q28&gt;0,Q28,IF(Q29&gt;0,Q29,0)))</f>
        <v>0</v>
      </c>
    </row>
    <row r="27" spans="2:17" ht="15.75">
      <c r="B27" s="523" t="s">
        <v>976</v>
      </c>
      <c r="C27" s="522">
        <v>0</v>
      </c>
      <c r="D27" s="522">
        <v>0</v>
      </c>
      <c r="E27" s="522">
        <v>0</v>
      </c>
      <c r="F27" s="522">
        <v>0</v>
      </c>
      <c r="G27" s="522">
        <v>0</v>
      </c>
      <c r="H27" s="519">
        <v>1.4</v>
      </c>
      <c r="I27" s="520">
        <f t="shared" si="11"/>
        <v>0</v>
      </c>
      <c r="J27" s="504">
        <v>0</v>
      </c>
      <c r="K27" s="504">
        <v>0</v>
      </c>
      <c r="L27" s="504">
        <v>0</v>
      </c>
      <c r="M27" s="504">
        <v>0</v>
      </c>
      <c r="N27" s="504">
        <v>0</v>
      </c>
      <c r="O27" s="504">
        <v>0</v>
      </c>
      <c r="P27" s="504">
        <v>0</v>
      </c>
      <c r="Q27" s="505">
        <f>SUMPRODUCT($J$5:$P$5,J27:P27)</f>
        <v>0</v>
      </c>
    </row>
    <row r="28" spans="2:17" ht="15.75">
      <c r="B28" s="523" t="s">
        <v>977</v>
      </c>
      <c r="C28" s="522">
        <v>0</v>
      </c>
      <c r="D28" s="522">
        <v>0</v>
      </c>
      <c r="E28" s="522">
        <v>0</v>
      </c>
      <c r="F28" s="522">
        <v>0</v>
      </c>
      <c r="G28" s="522">
        <v>0</v>
      </c>
      <c r="H28" s="519">
        <v>1.4</v>
      </c>
      <c r="I28" s="520">
        <f t="shared" si="11"/>
        <v>0</v>
      </c>
      <c r="J28" s="504">
        <v>0</v>
      </c>
      <c r="K28" s="504">
        <v>0</v>
      </c>
      <c r="L28" s="504">
        <v>0</v>
      </c>
      <c r="M28" s="504">
        <v>0</v>
      </c>
      <c r="N28" s="504">
        <v>0</v>
      </c>
      <c r="O28" s="504">
        <v>0</v>
      </c>
      <c r="P28" s="504">
        <v>0</v>
      </c>
      <c r="Q28" s="505">
        <f t="shared" ref="Q28:Q29" si="21">SUMPRODUCT($J$5:$P$5,J28:P28)</f>
        <v>0</v>
      </c>
    </row>
    <row r="29" spans="2:17" ht="15.75">
      <c r="B29" s="523" t="s">
        <v>978</v>
      </c>
      <c r="C29" s="522">
        <v>0</v>
      </c>
      <c r="D29" s="522">
        <v>0</v>
      </c>
      <c r="E29" s="522">
        <v>0</v>
      </c>
      <c r="F29" s="522">
        <v>0</v>
      </c>
      <c r="G29" s="522">
        <v>0</v>
      </c>
      <c r="H29" s="519">
        <v>1.4</v>
      </c>
      <c r="I29" s="520">
        <f t="shared" si="11"/>
        <v>0</v>
      </c>
      <c r="J29" s="504">
        <v>0</v>
      </c>
      <c r="K29" s="504">
        <v>0</v>
      </c>
      <c r="L29" s="504">
        <v>0</v>
      </c>
      <c r="M29" s="504">
        <v>0</v>
      </c>
      <c r="N29" s="504">
        <v>0</v>
      </c>
      <c r="O29" s="504">
        <v>0</v>
      </c>
      <c r="P29" s="504">
        <v>0</v>
      </c>
      <c r="Q29" s="505">
        <f t="shared" si="21"/>
        <v>0</v>
      </c>
    </row>
    <row r="30" spans="2:17" ht="15.75">
      <c r="B30" s="524" t="s">
        <v>994</v>
      </c>
      <c r="C30" s="522">
        <v>0</v>
      </c>
      <c r="D30" s="522">
        <v>0</v>
      </c>
      <c r="E30" s="522">
        <v>0</v>
      </c>
      <c r="F30" s="522">
        <v>0</v>
      </c>
      <c r="G30" s="522">
        <v>0</v>
      </c>
      <c r="H30" s="519">
        <v>1.4</v>
      </c>
      <c r="I30" s="520">
        <f t="shared" si="11"/>
        <v>0</v>
      </c>
      <c r="J30" s="504">
        <v>0</v>
      </c>
      <c r="K30" s="504">
        <v>0</v>
      </c>
      <c r="L30" s="504">
        <v>0</v>
      </c>
      <c r="M30" s="504">
        <v>0</v>
      </c>
      <c r="N30" s="504">
        <v>0</v>
      </c>
      <c r="O30" s="504">
        <v>0</v>
      </c>
      <c r="P30" s="504">
        <v>0</v>
      </c>
      <c r="Q30" s="505">
        <f t="shared" ref="Q30" si="22">IF(Q31&gt;0,Q31,IF(Q32&gt;0,Q32,IF(Q33&gt;0,Q33,0)))</f>
        <v>0</v>
      </c>
    </row>
    <row r="31" spans="2:17" ht="15.75">
      <c r="B31" s="523" t="s">
        <v>976</v>
      </c>
      <c r="C31" s="522">
        <v>0</v>
      </c>
      <c r="D31" s="522">
        <v>0</v>
      </c>
      <c r="E31" s="522">
        <v>0</v>
      </c>
      <c r="F31" s="522">
        <v>0</v>
      </c>
      <c r="G31" s="522">
        <v>0</v>
      </c>
      <c r="H31" s="519">
        <v>1.4</v>
      </c>
      <c r="I31" s="520">
        <f t="shared" si="11"/>
        <v>0</v>
      </c>
      <c r="J31" s="504">
        <v>0</v>
      </c>
      <c r="K31" s="504">
        <v>0</v>
      </c>
      <c r="L31" s="504">
        <v>0</v>
      </c>
      <c r="M31" s="504">
        <v>0</v>
      </c>
      <c r="N31" s="504">
        <v>0</v>
      </c>
      <c r="O31" s="504">
        <v>0</v>
      </c>
      <c r="P31" s="504">
        <v>0</v>
      </c>
      <c r="Q31" s="505">
        <f>SUMPRODUCT($J$5:$P$5,J31:P31)</f>
        <v>0</v>
      </c>
    </row>
    <row r="32" spans="2:17" ht="15.75">
      <c r="B32" s="523" t="s">
        <v>977</v>
      </c>
      <c r="C32" s="522">
        <v>0</v>
      </c>
      <c r="D32" s="522">
        <v>0</v>
      </c>
      <c r="E32" s="522">
        <v>0</v>
      </c>
      <c r="F32" s="522">
        <v>0</v>
      </c>
      <c r="G32" s="522">
        <v>0</v>
      </c>
      <c r="H32" s="519">
        <v>1.4</v>
      </c>
      <c r="I32" s="520">
        <f t="shared" si="11"/>
        <v>0</v>
      </c>
      <c r="J32" s="504">
        <v>0</v>
      </c>
      <c r="K32" s="504">
        <v>0</v>
      </c>
      <c r="L32" s="504">
        <v>0</v>
      </c>
      <c r="M32" s="504">
        <v>0</v>
      </c>
      <c r="N32" s="504">
        <v>0</v>
      </c>
      <c r="O32" s="504">
        <v>0</v>
      </c>
      <c r="P32" s="504">
        <v>0</v>
      </c>
      <c r="Q32" s="505">
        <f t="shared" ref="Q32:Q33" si="23">SUMPRODUCT($J$5:$P$5,J32:P32)</f>
        <v>0</v>
      </c>
    </row>
    <row r="33" spans="2:17" ht="15.75">
      <c r="B33" s="523" t="s">
        <v>978</v>
      </c>
      <c r="C33" s="522">
        <v>0</v>
      </c>
      <c r="D33" s="522">
        <v>0</v>
      </c>
      <c r="E33" s="522">
        <v>0</v>
      </c>
      <c r="F33" s="522">
        <v>0</v>
      </c>
      <c r="G33" s="522">
        <v>0</v>
      </c>
      <c r="H33" s="519">
        <v>1.4</v>
      </c>
      <c r="I33" s="520">
        <f t="shared" si="11"/>
        <v>0</v>
      </c>
      <c r="J33" s="504">
        <v>0</v>
      </c>
      <c r="K33" s="504">
        <v>0</v>
      </c>
      <c r="L33" s="504">
        <v>0</v>
      </c>
      <c r="M33" s="504">
        <v>0</v>
      </c>
      <c r="N33" s="504">
        <v>0</v>
      </c>
      <c r="O33" s="504">
        <v>0</v>
      </c>
      <c r="P33" s="504">
        <v>0</v>
      </c>
      <c r="Q33" s="505">
        <f t="shared" si="23"/>
        <v>0</v>
      </c>
    </row>
    <row r="34" spans="2:17" ht="15.75">
      <c r="B34" s="525" t="s">
        <v>66</v>
      </c>
      <c r="C34" s="526">
        <f>C6</f>
        <v>53329640.271536998</v>
      </c>
      <c r="D34" s="526">
        <f t="shared" ref="D34:G34" si="24">D6</f>
        <v>0</v>
      </c>
      <c r="E34" s="526">
        <f t="shared" si="24"/>
        <v>0</v>
      </c>
      <c r="F34" s="526">
        <f t="shared" si="24"/>
        <v>1322650</v>
      </c>
      <c r="G34" s="526">
        <f t="shared" si="24"/>
        <v>2478537.7035707422</v>
      </c>
      <c r="H34" s="519">
        <v>1.4</v>
      </c>
      <c r="I34" s="520">
        <f>(F34+G34)*H34</f>
        <v>5321662.784999039</v>
      </c>
      <c r="J34" s="526">
        <f t="shared" ref="J34:Q34" si="25">J6</f>
        <v>0</v>
      </c>
      <c r="K34" s="526">
        <f t="shared" si="25"/>
        <v>5321662.784999039</v>
      </c>
      <c r="L34" s="526">
        <f t="shared" si="25"/>
        <v>0</v>
      </c>
      <c r="M34" s="526">
        <f t="shared" si="25"/>
        <v>0</v>
      </c>
      <c r="N34" s="526">
        <f t="shared" si="25"/>
        <v>0</v>
      </c>
      <c r="O34" s="526">
        <f t="shared" si="25"/>
        <v>0</v>
      </c>
      <c r="P34" s="526">
        <f t="shared" si="25"/>
        <v>0</v>
      </c>
      <c r="Q34" s="526">
        <f t="shared" si="25"/>
        <v>1064332.5569998079</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M53"/>
  <sheetViews>
    <sheetView zoomScale="90" zoomScaleNormal="90" workbookViewId="0">
      <pane xSplit="1" ySplit="5" topLeftCell="B21" activePane="bottomRight" state="frozen"/>
      <selection pane="topRight" activeCell="B1" sqref="B1"/>
      <selection pane="bottomLeft" activeCell="A6" sqref="A6"/>
      <selection pane="bottomRight" activeCell="C28" sqref="C28"/>
    </sheetView>
  </sheetViews>
  <sheetFormatPr defaultRowHeight="15.75"/>
  <cols>
    <col min="1" max="1" width="9.5703125" style="11" bestFit="1" customWidth="1"/>
    <col min="2" max="2" width="88.28515625" style="9" customWidth="1"/>
    <col min="3" max="3" width="13.85546875" style="9" bestFit="1" customWidth="1"/>
    <col min="4" max="7" width="12.7109375" style="1" customWidth="1"/>
    <col min="8" max="9" width="6.7109375" customWidth="1"/>
    <col min="11" max="11" width="12" bestFit="1" customWidth="1"/>
  </cols>
  <sheetData>
    <row r="1" spans="1:13">
      <c r="A1" s="10" t="s">
        <v>97</v>
      </c>
      <c r="B1" s="235" t="str">
        <f>Info!C2</f>
        <v>სს "ბაზისბანკი"</v>
      </c>
    </row>
    <row r="2" spans="1:13">
      <c r="A2" s="10" t="s">
        <v>98</v>
      </c>
      <c r="B2" s="270">
        <v>46203</v>
      </c>
    </row>
    <row r="3" spans="1:13" ht="16.5" thickBot="1">
      <c r="A3" s="10"/>
      <c r="C3" s="648"/>
    </row>
    <row r="4" spans="1:13" ht="15" customHeight="1" thickBot="1">
      <c r="A4" s="28" t="s">
        <v>241</v>
      </c>
      <c r="B4" s="105" t="s">
        <v>128</v>
      </c>
      <c r="C4" s="106"/>
      <c r="D4" s="702" t="s">
        <v>904</v>
      </c>
      <c r="E4" s="703"/>
      <c r="F4" s="703"/>
      <c r="G4" s="704"/>
    </row>
    <row r="5" spans="1:13" ht="15">
      <c r="A5" s="161" t="s">
        <v>25</v>
      </c>
      <c r="B5" s="162"/>
      <c r="C5" s="254" t="str">
        <f>INT((MONTH($B$2))/3)&amp;"Q"&amp;"-"&amp;YEAR($B$2)</f>
        <v>2Q-2026</v>
      </c>
      <c r="D5" s="254" t="str">
        <f>IF(INT(MONTH($B$2))=3, "4"&amp;"Q"&amp;"-"&amp;YEAR($B$2)-1, IF(INT(MONTH($B$2))=6, "1"&amp;"Q"&amp;"-"&amp;YEAR($B$2), IF(INT(MONTH($B$2))=9, "2"&amp;"Q"&amp;"-"&amp;YEAR($B$2),IF(INT(MONTH($B$2))=12, "3"&amp;"Q"&amp;"-"&amp;YEAR($B$2), 0))))</f>
        <v>1Q-2026</v>
      </c>
      <c r="E5" s="254" t="str">
        <f>IF(INT(MONTH($B$2))=3, "3"&amp;"Q"&amp;"-"&amp;YEAR($B$2)-1, IF(INT(MONTH($B$2))=6, "4"&amp;"Q"&amp;"-"&amp;YEAR($B$2)-1, IF(INT(MONTH($B$2))=9, "1"&amp;"Q"&amp;"-"&amp;YEAR($B$2),IF(INT(MONTH($B$2))=12, "2"&amp;"Q"&amp;"-"&amp;YEAR($B$2), 0))))</f>
        <v>4Q-2025</v>
      </c>
      <c r="F5" s="254" t="str">
        <f>IF(INT(MONTH($B$2))=3, "2"&amp;"Q"&amp;"-"&amp;YEAR($B$2)-1, IF(INT(MONTH($B$2))=6, "3"&amp;"Q"&amp;"-"&amp;YEAR($B$2)-1, IF(INT(MONTH($B$2))=9, "4"&amp;"Q"&amp;"-"&amp;YEAR($B$2)-1,IF(INT(MONTH($B$2))=12, "1"&amp;"Q"&amp;"-"&amp;YEAR($B$2), 0))))</f>
        <v>3Q-2025</v>
      </c>
      <c r="G5" s="255" t="str">
        <f>IF(INT(MONTH($B$2))=3, "1"&amp;"Q"&amp;"-"&amp;YEAR($B$2)-1, IF(INT(MONTH($B$2))=6, "2"&amp;"Q"&amp;"-"&amp;YEAR($B$2)-1, IF(INT(MONTH($B$2))=9, "3"&amp;"Q"&amp;"-"&amp;YEAR($B$2)-1,IF(INT(MONTH($B$2))=12, "4"&amp;"Q"&amp;"-"&amp;YEAR($B$2)-1, 0))))</f>
        <v>2Q-2025</v>
      </c>
    </row>
    <row r="6" spans="1:13" ht="15">
      <c r="A6" s="256"/>
      <c r="B6" s="257" t="s">
        <v>95</v>
      </c>
      <c r="C6" s="163"/>
      <c r="D6" s="163"/>
      <c r="E6" s="163"/>
      <c r="F6" s="163"/>
      <c r="G6" s="164"/>
    </row>
    <row r="7" spans="1:13" ht="15">
      <c r="A7" s="256"/>
      <c r="B7" s="258" t="s">
        <v>99</v>
      </c>
      <c r="C7" s="163"/>
      <c r="D7" s="163"/>
      <c r="E7" s="163"/>
      <c r="F7" s="163"/>
      <c r="G7" s="164"/>
    </row>
    <row r="8" spans="1:13" ht="15">
      <c r="A8" s="239">
        <v>1</v>
      </c>
      <c r="B8" s="240" t="s">
        <v>22</v>
      </c>
      <c r="C8" s="259">
        <v>654528296.23500013</v>
      </c>
      <c r="D8" s="260">
        <v>679522285.37000012</v>
      </c>
      <c r="E8" s="260">
        <v>651840367</v>
      </c>
      <c r="F8" s="260">
        <v>621275283</v>
      </c>
      <c r="G8" s="261">
        <v>593988940</v>
      </c>
      <c r="J8" s="554"/>
      <c r="K8" s="554"/>
      <c r="L8" s="554"/>
      <c r="M8" s="554"/>
    </row>
    <row r="9" spans="1:13" ht="15">
      <c r="A9" s="239">
        <v>2</v>
      </c>
      <c r="B9" s="240" t="s">
        <v>75</v>
      </c>
      <c r="C9" s="259">
        <v>665638556.23500013</v>
      </c>
      <c r="D9" s="260">
        <v>679522285.37000012</v>
      </c>
      <c r="E9" s="260">
        <v>651840367</v>
      </c>
      <c r="F9" s="260">
        <v>621275283</v>
      </c>
      <c r="G9" s="261">
        <v>593988940</v>
      </c>
      <c r="J9" s="554"/>
      <c r="K9" s="554"/>
      <c r="L9" s="554"/>
      <c r="M9" s="554"/>
    </row>
    <row r="10" spans="1:13" ht="15">
      <c r="A10" s="239">
        <v>3</v>
      </c>
      <c r="B10" s="240" t="s">
        <v>74</v>
      </c>
      <c r="C10" s="259">
        <v>809647806.23500013</v>
      </c>
      <c r="D10" s="260">
        <v>841932651.2900002</v>
      </c>
      <c r="E10" s="260">
        <v>821179853</v>
      </c>
      <c r="F10" s="260">
        <v>764005183</v>
      </c>
      <c r="G10" s="261">
        <v>725435305</v>
      </c>
      <c r="J10" s="554"/>
      <c r="K10" s="554"/>
      <c r="L10" s="554"/>
      <c r="M10" s="554"/>
    </row>
    <row r="11" spans="1:13" ht="15">
      <c r="A11" s="239">
        <v>4</v>
      </c>
      <c r="B11" s="240" t="s">
        <v>414</v>
      </c>
      <c r="C11" s="259">
        <v>478518133.56801611</v>
      </c>
      <c r="D11" s="260">
        <v>536090780.60482258</v>
      </c>
      <c r="E11" s="260">
        <v>525138371</v>
      </c>
      <c r="F11" s="260">
        <v>488195667</v>
      </c>
      <c r="G11" s="261">
        <v>475458852</v>
      </c>
      <c r="J11" s="554"/>
      <c r="K11" s="554"/>
      <c r="L11" s="554"/>
      <c r="M11" s="554"/>
    </row>
    <row r="12" spans="1:13" ht="15">
      <c r="A12" s="239">
        <v>5</v>
      </c>
      <c r="B12" s="240" t="s">
        <v>415</v>
      </c>
      <c r="C12" s="259">
        <v>579845348.65601635</v>
      </c>
      <c r="D12" s="260">
        <v>636643657.48209274</v>
      </c>
      <c r="E12" s="260">
        <v>624880800</v>
      </c>
      <c r="F12" s="260">
        <v>582881261</v>
      </c>
      <c r="G12" s="261">
        <v>567487106</v>
      </c>
      <c r="J12" s="554"/>
      <c r="K12" s="554"/>
      <c r="L12" s="554"/>
      <c r="M12" s="554"/>
    </row>
    <row r="13" spans="1:13" ht="15">
      <c r="A13" s="239">
        <v>6</v>
      </c>
      <c r="B13" s="240" t="s">
        <v>416</v>
      </c>
      <c r="C13" s="259">
        <v>714244942.38839626</v>
      </c>
      <c r="D13" s="260">
        <v>770019429.05032969</v>
      </c>
      <c r="E13" s="260">
        <v>757184096</v>
      </c>
      <c r="F13" s="260">
        <v>708482773</v>
      </c>
      <c r="G13" s="261">
        <v>689582344</v>
      </c>
      <c r="J13" s="554"/>
      <c r="K13" s="554"/>
      <c r="L13" s="554"/>
      <c r="M13" s="554"/>
    </row>
    <row r="14" spans="1:13" ht="15">
      <c r="A14" s="256"/>
      <c r="B14" s="257" t="s">
        <v>418</v>
      </c>
      <c r="C14" s="163"/>
      <c r="D14" s="163"/>
      <c r="E14" s="163"/>
      <c r="F14" s="163"/>
      <c r="G14" s="164"/>
      <c r="J14" s="554"/>
      <c r="K14" s="554"/>
      <c r="L14" s="554"/>
      <c r="M14" s="554"/>
    </row>
    <row r="15" spans="1:13" ht="22.15" customHeight="1">
      <c r="A15" s="239">
        <v>7</v>
      </c>
      <c r="B15" s="240" t="s">
        <v>417</v>
      </c>
      <c r="C15" s="262">
        <v>4082380743.0435967</v>
      </c>
      <c r="D15" s="260">
        <v>4063547572.9495821</v>
      </c>
      <c r="E15" s="260">
        <v>4040382097</v>
      </c>
      <c r="F15" s="260">
        <v>3857772786</v>
      </c>
      <c r="G15" s="261">
        <v>3820635649</v>
      </c>
      <c r="J15" s="554"/>
      <c r="K15" s="554"/>
      <c r="L15" s="554"/>
      <c r="M15" s="554"/>
    </row>
    <row r="16" spans="1:13" ht="15">
      <c r="A16" s="256"/>
      <c r="B16" s="257" t="s">
        <v>421</v>
      </c>
      <c r="C16" s="163"/>
      <c r="D16" s="163"/>
      <c r="E16" s="163"/>
      <c r="F16" s="163"/>
      <c r="G16" s="164"/>
      <c r="J16" s="554"/>
      <c r="K16" s="554"/>
      <c r="L16" s="554"/>
      <c r="M16" s="554"/>
    </row>
    <row r="17" spans="1:13" ht="15">
      <c r="A17" s="239"/>
      <c r="B17" s="258" t="s">
        <v>967</v>
      </c>
      <c r="C17" s="163"/>
      <c r="D17" s="163"/>
      <c r="E17" s="163"/>
      <c r="F17" s="163"/>
      <c r="G17" s="164"/>
      <c r="J17" s="554"/>
      <c r="K17" s="554"/>
      <c r="L17" s="554"/>
      <c r="M17" s="554"/>
    </row>
    <row r="18" spans="1:13" ht="15">
      <c r="A18" s="239">
        <v>8</v>
      </c>
      <c r="B18" s="240" t="s">
        <v>412</v>
      </c>
      <c r="C18" s="271">
        <v>0.1603300469585843</v>
      </c>
      <c r="D18" s="272">
        <v>0.16722390304803531</v>
      </c>
      <c r="E18" s="272">
        <v>0.161</v>
      </c>
      <c r="F18" s="272">
        <v>0.161</v>
      </c>
      <c r="G18" s="273">
        <v>0.155</v>
      </c>
      <c r="J18" s="554"/>
      <c r="K18" s="554"/>
      <c r="L18" s="554"/>
      <c r="M18" s="554"/>
    </row>
    <row r="19" spans="1:13" ht="15" customHeight="1">
      <c r="A19" s="239">
        <v>9</v>
      </c>
      <c r="B19" s="240" t="s">
        <v>411</v>
      </c>
      <c r="C19" s="271">
        <v>0.16305156185376696</v>
      </c>
      <c r="D19" s="272">
        <v>0.16722390304803531</v>
      </c>
      <c r="E19" s="272">
        <v>0.161</v>
      </c>
      <c r="F19" s="272">
        <v>0.161</v>
      </c>
      <c r="G19" s="273">
        <v>0.155</v>
      </c>
      <c r="J19" s="554"/>
      <c r="K19" s="554"/>
      <c r="L19" s="554"/>
      <c r="M19" s="554"/>
    </row>
    <row r="20" spans="1:13" ht="15">
      <c r="A20" s="239">
        <v>10</v>
      </c>
      <c r="B20" s="240" t="s">
        <v>413</v>
      </c>
      <c r="C20" s="271">
        <v>0.19832736268282797</v>
      </c>
      <c r="D20" s="272">
        <v>0.20719153305712915</v>
      </c>
      <c r="E20" s="272">
        <v>0.20300000000000001</v>
      </c>
      <c r="F20" s="272">
        <v>0.19800000000000001</v>
      </c>
      <c r="G20" s="273">
        <v>0.19</v>
      </c>
      <c r="J20" s="554"/>
      <c r="K20" s="554"/>
      <c r="L20" s="554"/>
      <c r="M20" s="554"/>
    </row>
    <row r="21" spans="1:13" ht="15">
      <c r="A21" s="239">
        <v>11</v>
      </c>
      <c r="B21" s="240" t="s">
        <v>414</v>
      </c>
      <c r="C21" s="271">
        <v>0.11721545923500989</v>
      </c>
      <c r="D21" s="272">
        <v>0.13192678834954397</v>
      </c>
      <c r="E21" s="272">
        <v>0.13</v>
      </c>
      <c r="F21" s="272">
        <v>0.127</v>
      </c>
      <c r="G21" s="273">
        <v>0.124</v>
      </c>
      <c r="J21" s="554"/>
      <c r="K21" s="554"/>
      <c r="L21" s="554"/>
      <c r="M21" s="554"/>
    </row>
    <row r="22" spans="1:13" ht="15">
      <c r="A22" s="239">
        <v>12</v>
      </c>
      <c r="B22" s="240" t="s">
        <v>415</v>
      </c>
      <c r="C22" s="271">
        <v>0.142036077757832</v>
      </c>
      <c r="D22" s="272">
        <v>0.15667188486241251</v>
      </c>
      <c r="E22" s="272">
        <v>0.155</v>
      </c>
      <c r="F22" s="272">
        <v>0.151</v>
      </c>
      <c r="G22" s="273">
        <v>0.14899999999999999</v>
      </c>
      <c r="J22" s="554"/>
      <c r="K22" s="554"/>
      <c r="L22" s="554"/>
      <c r="M22" s="554"/>
    </row>
    <row r="23" spans="1:13" ht="15">
      <c r="A23" s="239">
        <v>13</v>
      </c>
      <c r="B23" s="240" t="s">
        <v>416</v>
      </c>
      <c r="C23" s="271">
        <v>0.17495794423522948</v>
      </c>
      <c r="D23" s="272">
        <v>0.18949438027408166</v>
      </c>
      <c r="E23" s="272">
        <v>0.187</v>
      </c>
      <c r="F23" s="272">
        <v>0.184</v>
      </c>
      <c r="G23" s="273">
        <v>0.18</v>
      </c>
      <c r="J23" s="554"/>
      <c r="K23" s="554"/>
      <c r="L23" s="554"/>
      <c r="M23" s="554"/>
    </row>
    <row r="24" spans="1:13" ht="15">
      <c r="A24" s="256"/>
      <c r="B24" s="257" t="s">
        <v>952</v>
      </c>
      <c r="C24" s="163"/>
      <c r="D24" s="163"/>
      <c r="E24" s="163"/>
      <c r="F24" s="163"/>
      <c r="G24" s="164"/>
      <c r="J24" s="554"/>
      <c r="K24" s="554"/>
      <c r="L24" s="554"/>
      <c r="M24" s="554"/>
    </row>
    <row r="25" spans="1:13" ht="25.5">
      <c r="A25" s="239">
        <v>14</v>
      </c>
      <c r="B25" s="240" t="s">
        <v>953</v>
      </c>
      <c r="C25" s="271">
        <f>'9.2. MREL1'!B23</f>
        <v>0.18147837476153059</v>
      </c>
      <c r="D25" s="272"/>
      <c r="E25" s="272"/>
      <c r="F25" s="272"/>
      <c r="G25" s="273"/>
      <c r="J25" s="554"/>
      <c r="K25" s="554"/>
      <c r="L25" s="554"/>
      <c r="M25" s="554"/>
    </row>
    <row r="26" spans="1:13" ht="15">
      <c r="A26" s="256"/>
      <c r="B26" s="257" t="s">
        <v>6</v>
      </c>
      <c r="C26" s="163"/>
      <c r="D26" s="163"/>
      <c r="E26" s="163"/>
      <c r="F26" s="163"/>
      <c r="G26" s="164"/>
      <c r="J26" s="554"/>
      <c r="K26" s="554"/>
      <c r="L26" s="554"/>
      <c r="M26" s="554"/>
    </row>
    <row r="27" spans="1:13" ht="15" customHeight="1">
      <c r="A27" s="263">
        <v>15</v>
      </c>
      <c r="B27" s="264" t="s">
        <v>7</v>
      </c>
      <c r="C27" s="695">
        <v>8.5343074156901691E-2</v>
      </c>
      <c r="D27" s="570">
        <v>9.1177119308934754E-2</v>
      </c>
      <c r="E27" s="570">
        <v>9.6000000000000002E-2</v>
      </c>
      <c r="F27" s="570">
        <v>9.6000000000000002E-2</v>
      </c>
      <c r="G27" s="571">
        <v>9.5000000000000001E-2</v>
      </c>
      <c r="J27" s="554"/>
      <c r="K27" s="554"/>
      <c r="L27" s="554"/>
      <c r="M27" s="554"/>
    </row>
    <row r="28" spans="1:13" ht="15">
      <c r="A28" s="263">
        <v>16</v>
      </c>
      <c r="B28" s="264" t="s">
        <v>8</v>
      </c>
      <c r="C28" s="695">
        <v>5.0445483822629457E-2</v>
      </c>
      <c r="D28" s="570">
        <v>5.3081206633179473E-2</v>
      </c>
      <c r="E28" s="570">
        <v>5.3999999999999999E-2</v>
      </c>
      <c r="F28" s="570">
        <v>5.2999999999999999E-2</v>
      </c>
      <c r="G28" s="571">
        <v>5.3999999999999999E-2</v>
      </c>
      <c r="J28" s="554"/>
      <c r="K28" s="554"/>
      <c r="L28" s="554"/>
      <c r="M28" s="554"/>
    </row>
    <row r="29" spans="1:13" ht="15">
      <c r="A29" s="263">
        <v>17</v>
      </c>
      <c r="B29" s="264" t="s">
        <v>9</v>
      </c>
      <c r="C29" s="528">
        <v>3.0862959221103436E-2</v>
      </c>
      <c r="D29" s="570">
        <v>2.6991101499241211E-2</v>
      </c>
      <c r="E29" s="570">
        <v>0.03</v>
      </c>
      <c r="F29" s="570">
        <v>0.03</v>
      </c>
      <c r="G29" s="571">
        <v>2.9000000000000001E-2</v>
      </c>
      <c r="J29" s="554"/>
      <c r="K29" s="554"/>
      <c r="L29" s="554"/>
      <c r="M29" s="554"/>
    </row>
    <row r="30" spans="1:13" ht="15">
      <c r="A30" s="263">
        <v>18</v>
      </c>
      <c r="B30" s="264" t="s">
        <v>129</v>
      </c>
      <c r="C30" s="528">
        <v>3.4897590334272234E-2</v>
      </c>
      <c r="D30" s="570">
        <v>3.8095912675755274E-2</v>
      </c>
      <c r="E30" s="570">
        <v>4.2000000000000003E-2</v>
      </c>
      <c r="F30" s="570">
        <v>4.2999999999999997E-2</v>
      </c>
      <c r="G30" s="571">
        <v>4.2000000000000003E-2</v>
      </c>
      <c r="J30" s="554"/>
      <c r="K30" s="554"/>
      <c r="L30" s="554"/>
      <c r="M30" s="554"/>
    </row>
    <row r="31" spans="1:13" ht="15">
      <c r="A31" s="263">
        <v>19</v>
      </c>
      <c r="B31" s="264" t="s">
        <v>10</v>
      </c>
      <c r="C31" s="528">
        <v>2.6923961643504808E-2</v>
      </c>
      <c r="D31" s="570">
        <v>2.2563607200760439E-2</v>
      </c>
      <c r="E31" s="570">
        <v>2.5999999999999999E-2</v>
      </c>
      <c r="F31" s="570">
        <v>2.5000000000000001E-2</v>
      </c>
      <c r="G31" s="571">
        <v>2.5000000000000001E-2</v>
      </c>
      <c r="J31" s="554"/>
      <c r="K31" s="554"/>
      <c r="L31" s="554"/>
      <c r="M31" s="554"/>
    </row>
    <row r="32" spans="1:13" ht="15">
      <c r="A32" s="263">
        <v>20</v>
      </c>
      <c r="B32" s="264" t="s">
        <v>11</v>
      </c>
      <c r="C32" s="528">
        <v>0.15350609158029685</v>
      </c>
      <c r="D32" s="570">
        <v>0.16072236741393325</v>
      </c>
      <c r="E32" s="570">
        <v>0.17299999999999999</v>
      </c>
      <c r="F32" s="570">
        <v>0.16800000000000001</v>
      </c>
      <c r="G32" s="571">
        <v>0.16500000000000001</v>
      </c>
      <c r="J32" s="554"/>
      <c r="K32" s="554"/>
      <c r="L32" s="554"/>
      <c r="M32" s="554"/>
    </row>
    <row r="33" spans="1:13" ht="15">
      <c r="A33" s="256"/>
      <c r="B33" s="257" t="s">
        <v>12</v>
      </c>
      <c r="C33" s="163"/>
      <c r="D33" s="163"/>
      <c r="E33" s="163"/>
      <c r="F33" s="163"/>
      <c r="G33" s="164"/>
      <c r="J33" s="554"/>
      <c r="K33" s="554"/>
      <c r="L33" s="554"/>
      <c r="M33" s="554"/>
    </row>
    <row r="34" spans="1:13" ht="15">
      <c r="A34" s="263">
        <v>21</v>
      </c>
      <c r="B34" s="264" t="s">
        <v>13</v>
      </c>
      <c r="C34" s="528">
        <v>3.0106446671031888E-2</v>
      </c>
      <c r="D34" s="570">
        <v>3.0209650767387807E-2</v>
      </c>
      <c r="E34" s="570">
        <v>3.2000000000000001E-2</v>
      </c>
      <c r="F34" s="570">
        <v>2.9000000000000001E-2</v>
      </c>
      <c r="G34" s="571">
        <v>3.2000000000000001E-2</v>
      </c>
      <c r="J34" s="554"/>
      <c r="K34" s="554"/>
      <c r="L34" s="554"/>
      <c r="M34" s="554"/>
    </row>
    <row r="35" spans="1:13" ht="15" customHeight="1">
      <c r="A35" s="263">
        <v>22</v>
      </c>
      <c r="B35" s="264" t="s">
        <v>917</v>
      </c>
      <c r="C35" s="528">
        <v>8.5180939732969214E-3</v>
      </c>
      <c r="D35" s="570">
        <v>8.5125655067922312E-3</v>
      </c>
      <c r="E35" s="570">
        <v>8.9999999999999993E-3</v>
      </c>
      <c r="F35" s="570">
        <v>1.0999999999999999E-2</v>
      </c>
      <c r="G35" s="571">
        <v>1.2E-2</v>
      </c>
      <c r="J35" s="554"/>
      <c r="K35" s="554"/>
      <c r="L35" s="554"/>
      <c r="M35" s="554"/>
    </row>
    <row r="36" spans="1:13" ht="15">
      <c r="A36" s="263">
        <v>23</v>
      </c>
      <c r="B36" s="264" t="s">
        <v>14</v>
      </c>
      <c r="C36" s="528">
        <v>0.47010904189449565</v>
      </c>
      <c r="D36" s="570">
        <v>0.47141447920775115</v>
      </c>
      <c r="E36" s="570">
        <v>0.49299999999999999</v>
      </c>
      <c r="F36" s="570">
        <v>0.49399999999999999</v>
      </c>
      <c r="G36" s="571">
        <v>0.49199999999999999</v>
      </c>
      <c r="J36" s="554"/>
      <c r="K36" s="554"/>
      <c r="L36" s="554"/>
      <c r="M36" s="554"/>
    </row>
    <row r="37" spans="1:13" ht="15" customHeight="1">
      <c r="A37" s="263">
        <v>24</v>
      </c>
      <c r="B37" s="264" t="s">
        <v>15</v>
      </c>
      <c r="C37" s="528">
        <v>0.41211488881393771</v>
      </c>
      <c r="D37" s="570">
        <v>0.4661903597314086</v>
      </c>
      <c r="E37" s="570">
        <v>0.47599999999999998</v>
      </c>
      <c r="F37" s="570">
        <v>0.47299999999999998</v>
      </c>
      <c r="G37" s="571">
        <v>0.48099999999999998</v>
      </c>
      <c r="J37" s="554"/>
      <c r="K37" s="554"/>
      <c r="L37" s="554"/>
      <c r="M37" s="554"/>
    </row>
    <row r="38" spans="1:13" ht="15">
      <c r="A38" s="263">
        <v>25</v>
      </c>
      <c r="B38" s="264" t="s">
        <v>16</v>
      </c>
      <c r="C38" s="528">
        <v>8.9894644434620558E-2</v>
      </c>
      <c r="D38" s="570">
        <v>8.1421518376731505E-2</v>
      </c>
      <c r="E38" s="570">
        <v>0.155</v>
      </c>
      <c r="F38" s="570">
        <v>0.06</v>
      </c>
      <c r="G38" s="571">
        <v>3.2000000000000001E-2</v>
      </c>
      <c r="J38" s="554"/>
      <c r="K38" s="554"/>
      <c r="L38" s="554"/>
      <c r="M38" s="554"/>
    </row>
    <row r="39" spans="1:13" ht="15" customHeight="1">
      <c r="A39" s="256"/>
      <c r="B39" s="257" t="s">
        <v>17</v>
      </c>
      <c r="C39" s="163"/>
      <c r="D39" s="163"/>
      <c r="E39" s="163"/>
      <c r="F39" s="163"/>
      <c r="G39" s="164"/>
      <c r="J39" s="554"/>
      <c r="K39" s="554"/>
      <c r="L39" s="554"/>
      <c r="M39" s="554"/>
    </row>
    <row r="40" spans="1:13" ht="15" customHeight="1">
      <c r="A40" s="263">
        <v>26</v>
      </c>
      <c r="B40" s="264" t="s">
        <v>18</v>
      </c>
      <c r="C40" s="528">
        <v>0.32051548449942274</v>
      </c>
      <c r="D40" s="528">
        <v>0.30222809837998649</v>
      </c>
      <c r="E40" s="528">
        <v>0.28000000000000003</v>
      </c>
      <c r="F40" s="528">
        <v>0.27400000000000002</v>
      </c>
      <c r="G40" s="572">
        <v>0.24399999999999999</v>
      </c>
      <c r="J40" s="554"/>
      <c r="K40" s="554"/>
      <c r="L40" s="554"/>
      <c r="M40" s="554"/>
    </row>
    <row r="41" spans="1:13" ht="15" customHeight="1">
      <c r="A41" s="263">
        <v>27</v>
      </c>
      <c r="B41" s="264" t="s">
        <v>19</v>
      </c>
      <c r="C41" s="528">
        <v>0.53744689493347209</v>
      </c>
      <c r="D41" s="528">
        <v>0.55270917731246183</v>
      </c>
      <c r="E41" s="528">
        <v>0.56799999999999995</v>
      </c>
      <c r="F41" s="528">
        <v>0.57299999999999995</v>
      </c>
      <c r="G41" s="572">
        <v>0.57199999999999995</v>
      </c>
      <c r="J41" s="554"/>
      <c r="K41" s="554"/>
      <c r="L41" s="554"/>
      <c r="M41" s="554"/>
    </row>
    <row r="42" spans="1:13" ht="15" customHeight="1">
      <c r="A42" s="263">
        <v>28</v>
      </c>
      <c r="B42" s="265" t="s">
        <v>20</v>
      </c>
      <c r="C42" s="528">
        <v>0.25391261116302416</v>
      </c>
      <c r="D42" s="528">
        <v>0.24360058513189167</v>
      </c>
      <c r="E42" s="528">
        <v>0.216</v>
      </c>
      <c r="F42" s="528">
        <v>0.216</v>
      </c>
      <c r="G42" s="572">
        <v>0.23</v>
      </c>
      <c r="J42" s="554"/>
      <c r="K42" s="554"/>
      <c r="L42" s="554"/>
      <c r="M42" s="554"/>
    </row>
    <row r="43" spans="1:13" ht="15" customHeight="1">
      <c r="A43" s="269"/>
      <c r="B43" s="257" t="s">
        <v>344</v>
      </c>
      <c r="C43" s="163"/>
      <c r="D43" s="163"/>
      <c r="E43" s="163"/>
      <c r="F43" s="163"/>
      <c r="G43" s="164"/>
      <c r="J43" s="554"/>
      <c r="K43" s="554"/>
      <c r="L43" s="554"/>
      <c r="M43" s="554"/>
    </row>
    <row r="44" spans="1:13" ht="15" customHeight="1">
      <c r="A44" s="263">
        <v>29</v>
      </c>
      <c r="B44" s="311" t="s">
        <v>328</v>
      </c>
      <c r="C44" s="696">
        <v>1913160130.9256051</v>
      </c>
      <c r="D44" s="265">
        <v>1425618755.706444</v>
      </c>
      <c r="E44" s="265">
        <v>1299107707</v>
      </c>
      <c r="F44" s="265">
        <v>1046753317</v>
      </c>
      <c r="G44" s="268">
        <v>830751289</v>
      </c>
      <c r="J44" s="554"/>
      <c r="K44" s="554"/>
      <c r="L44" s="554"/>
      <c r="M44" s="554"/>
    </row>
    <row r="45" spans="1:13" ht="15">
      <c r="A45" s="263">
        <v>30</v>
      </c>
      <c r="B45" s="264" t="s">
        <v>329</v>
      </c>
      <c r="C45" s="696">
        <v>1051912103.191579</v>
      </c>
      <c r="D45" s="266">
        <v>775945283.57985818</v>
      </c>
      <c r="E45" s="266">
        <v>580953739</v>
      </c>
      <c r="F45" s="266">
        <v>492162811</v>
      </c>
      <c r="G45" s="267">
        <v>448879613</v>
      </c>
      <c r="J45" s="554"/>
      <c r="K45" s="554"/>
      <c r="L45" s="554"/>
      <c r="M45" s="554"/>
    </row>
    <row r="46" spans="1:13" ht="15">
      <c r="A46" s="307">
        <v>31</v>
      </c>
      <c r="B46" s="308" t="s">
        <v>327</v>
      </c>
      <c r="C46" s="695">
        <v>1.8264756646590721</v>
      </c>
      <c r="D46" s="528">
        <v>1.8470533806831879</v>
      </c>
      <c r="E46" s="528">
        <v>2.2360000000000002</v>
      </c>
      <c r="F46" s="528">
        <v>2.1419999999999999</v>
      </c>
      <c r="G46" s="572">
        <v>1.851</v>
      </c>
      <c r="J46" s="554"/>
      <c r="K46" s="554"/>
      <c r="L46" s="554"/>
      <c r="M46" s="554"/>
    </row>
    <row r="47" spans="1:13" ht="15">
      <c r="A47" s="307"/>
      <c r="B47" s="257" t="s">
        <v>422</v>
      </c>
      <c r="C47" s="163"/>
      <c r="D47" s="163"/>
      <c r="E47" s="163"/>
      <c r="F47" s="163"/>
      <c r="G47" s="164"/>
      <c r="J47" s="554"/>
      <c r="K47" s="554"/>
      <c r="L47" s="554"/>
      <c r="M47" s="554"/>
    </row>
    <row r="48" spans="1:13" ht="15">
      <c r="A48" s="307">
        <v>32</v>
      </c>
      <c r="B48" s="308" t="s">
        <v>429</v>
      </c>
      <c r="C48" s="697">
        <v>3843266898.9105005</v>
      </c>
      <c r="D48" s="309">
        <v>3680258548.4254999</v>
      </c>
      <c r="E48" s="309">
        <v>3500865649</v>
      </c>
      <c r="F48" s="309">
        <v>3174929303</v>
      </c>
      <c r="G48" s="310">
        <v>3022505202</v>
      </c>
      <c r="J48" s="554"/>
      <c r="K48" s="554"/>
      <c r="L48" s="554"/>
      <c r="M48" s="554"/>
    </row>
    <row r="49" spans="1:13" ht="15">
      <c r="A49" s="307">
        <v>33</v>
      </c>
      <c r="B49" s="308" t="s">
        <v>442</v>
      </c>
      <c r="C49" s="697">
        <v>2697276640.789257</v>
      </c>
      <c r="D49" s="309">
        <v>2624945946.1119571</v>
      </c>
      <c r="E49" s="309">
        <v>2609834858</v>
      </c>
      <c r="F49" s="309">
        <v>2398164031</v>
      </c>
      <c r="G49" s="310">
        <v>2366748006</v>
      </c>
      <c r="J49" s="554"/>
      <c r="K49" s="554"/>
      <c r="L49" s="554"/>
      <c r="M49" s="554"/>
    </row>
    <row r="50" spans="1:13" thickBot="1">
      <c r="A50" s="57">
        <v>34</v>
      </c>
      <c r="B50" s="128" t="s">
        <v>456</v>
      </c>
      <c r="C50" s="698">
        <v>1.4248693815054552</v>
      </c>
      <c r="D50" s="573">
        <v>1.4020321271288123</v>
      </c>
      <c r="E50" s="573">
        <v>1.341</v>
      </c>
      <c r="F50" s="573">
        <v>1.3240000000000001</v>
      </c>
      <c r="G50" s="574">
        <v>1.2769999999999999</v>
      </c>
      <c r="J50" s="554"/>
      <c r="K50" s="554"/>
      <c r="L50" s="554"/>
      <c r="M50" s="554"/>
    </row>
    <row r="51" spans="1:13">
      <c r="A51" s="12"/>
    </row>
    <row r="52" spans="1:13">
      <c r="B52" s="14"/>
    </row>
    <row r="53" spans="1:13" ht="65.25">
      <c r="B53" s="200" t="s">
        <v>343</v>
      </c>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E39"/>
  <sheetViews>
    <sheetView zoomScale="80" zoomScaleNormal="80" workbookViewId="0">
      <selection activeCell="G16" sqref="G16"/>
    </sheetView>
  </sheetViews>
  <sheetFormatPr defaultRowHeight="15"/>
  <cols>
    <col min="1" max="1" width="11.42578125" customWidth="1"/>
    <col min="2" max="2" width="76.7109375" style="2" customWidth="1"/>
    <col min="3" max="3" width="22.7109375" customWidth="1"/>
  </cols>
  <sheetData>
    <row r="1" spans="1:5">
      <c r="A1" s="1" t="s">
        <v>97</v>
      </c>
      <c r="B1" t="str">
        <f>Info!C2</f>
        <v>სს "ბაზისბანკი"</v>
      </c>
    </row>
    <row r="2" spans="1:5">
      <c r="A2" s="1" t="s">
        <v>98</v>
      </c>
      <c r="B2" s="270">
        <f>'1. key ratios'!B2</f>
        <v>46203</v>
      </c>
    </row>
    <row r="3" spans="1:5">
      <c r="A3" s="1"/>
      <c r="B3"/>
    </row>
    <row r="4" spans="1:5" ht="15.75" thickBot="1">
      <c r="A4" s="1" t="s">
        <v>406</v>
      </c>
      <c r="B4" t="s">
        <v>375</v>
      </c>
    </row>
    <row r="5" spans="1:5">
      <c r="A5" s="916"/>
      <c r="B5" s="917" t="s">
        <v>376</v>
      </c>
      <c r="C5" s="918"/>
    </row>
    <row r="6" spans="1:5">
      <c r="A6" s="919">
        <v>1</v>
      </c>
      <c r="B6" s="507" t="s">
        <v>376</v>
      </c>
      <c r="C6" s="920">
        <v>6114184490.3847322</v>
      </c>
      <c r="E6" s="581"/>
    </row>
    <row r="7" spans="1:5">
      <c r="A7" s="919">
        <v>2</v>
      </c>
      <c r="B7" s="507" t="s">
        <v>377</v>
      </c>
      <c r="C7" s="920">
        <v>-677061519.64499998</v>
      </c>
      <c r="E7" s="581"/>
    </row>
    <row r="8" spans="1:5">
      <c r="A8" s="921">
        <v>3</v>
      </c>
      <c r="B8" s="508" t="s">
        <v>378</v>
      </c>
      <c r="C8" s="922">
        <f>C6+C7</f>
        <v>5437122970.7397327</v>
      </c>
      <c r="E8" s="581"/>
    </row>
    <row r="9" spans="1:5">
      <c r="A9" s="923"/>
      <c r="B9" s="924" t="s">
        <v>379</v>
      </c>
      <c r="C9" s="925"/>
      <c r="E9" s="581"/>
    </row>
    <row r="10" spans="1:5">
      <c r="A10" s="926">
        <v>4</v>
      </c>
      <c r="B10" s="927" t="s">
        <v>380</v>
      </c>
      <c r="C10" s="920">
        <f>'15. CCR'!F34</f>
        <v>1322650</v>
      </c>
      <c r="E10" s="581"/>
    </row>
    <row r="11" spans="1:5">
      <c r="A11" s="926">
        <v>5</v>
      </c>
      <c r="B11" s="928" t="s">
        <v>381</v>
      </c>
      <c r="C11" s="920">
        <f>'15. CCR'!G34</f>
        <v>2478537.7035707422</v>
      </c>
      <c r="E11" s="581"/>
    </row>
    <row r="12" spans="1:5">
      <c r="A12" s="926">
        <v>6</v>
      </c>
      <c r="B12" s="929" t="s">
        <v>979</v>
      </c>
      <c r="C12" s="922">
        <f>'15. CCR'!I34</f>
        <v>5321662.784999039</v>
      </c>
      <c r="E12" s="581"/>
    </row>
    <row r="13" spans="1:5">
      <c r="A13" s="930">
        <v>7</v>
      </c>
      <c r="B13" s="931" t="s">
        <v>382</v>
      </c>
      <c r="C13" s="920">
        <f>'15. CCR'!E34</f>
        <v>0</v>
      </c>
      <c r="E13" s="581"/>
    </row>
    <row r="14" spans="1:5">
      <c r="A14" s="932">
        <v>8</v>
      </c>
      <c r="B14" s="509" t="s">
        <v>383</v>
      </c>
      <c r="C14" s="922">
        <f>C12</f>
        <v>5321662.784999039</v>
      </c>
      <c r="E14" s="581"/>
    </row>
    <row r="15" spans="1:5">
      <c r="A15" s="923"/>
      <c r="B15" s="924" t="s">
        <v>384</v>
      </c>
      <c r="C15" s="933"/>
    </row>
    <row r="16" spans="1:5" ht="24">
      <c r="A16" s="930">
        <v>9</v>
      </c>
      <c r="B16" s="510" t="s">
        <v>385</v>
      </c>
      <c r="C16" s="920"/>
    </row>
    <row r="17" spans="1:5">
      <c r="A17" s="926">
        <v>10</v>
      </c>
      <c r="B17" s="507" t="s">
        <v>386</v>
      </c>
      <c r="C17" s="920"/>
    </row>
    <row r="18" spans="1:5">
      <c r="A18" s="926">
        <v>11</v>
      </c>
      <c r="B18" s="507" t="s">
        <v>387</v>
      </c>
      <c r="C18" s="920"/>
    </row>
    <row r="19" spans="1:5" ht="24">
      <c r="A19" s="930">
        <v>12</v>
      </c>
      <c r="B19" s="510" t="s">
        <v>388</v>
      </c>
      <c r="C19" s="920"/>
    </row>
    <row r="20" spans="1:5">
      <c r="A20" s="930">
        <v>13</v>
      </c>
      <c r="B20" s="510" t="s">
        <v>389</v>
      </c>
      <c r="C20" s="920"/>
    </row>
    <row r="21" spans="1:5">
      <c r="A21" s="930">
        <v>14</v>
      </c>
      <c r="B21" s="507" t="s">
        <v>390</v>
      </c>
      <c r="C21" s="920"/>
    </row>
    <row r="22" spans="1:5">
      <c r="A22" s="932">
        <v>15</v>
      </c>
      <c r="B22" s="509" t="s">
        <v>391</v>
      </c>
      <c r="C22" s="922">
        <f>SUM(C16:C21)</f>
        <v>0</v>
      </c>
    </row>
    <row r="23" spans="1:5">
      <c r="A23" s="923"/>
      <c r="B23" s="924" t="s">
        <v>392</v>
      </c>
      <c r="C23" s="925"/>
    </row>
    <row r="24" spans="1:5">
      <c r="A24" s="926">
        <v>16</v>
      </c>
      <c r="B24" s="507" t="s">
        <v>393</v>
      </c>
      <c r="C24" s="920">
        <v>613380666.96591341</v>
      </c>
      <c r="E24" s="581"/>
    </row>
    <row r="25" spans="1:5">
      <c r="A25" s="926">
        <v>17</v>
      </c>
      <c r="B25" s="507" t="s">
        <v>394</v>
      </c>
      <c r="C25" s="920">
        <v>-239052886.32065815</v>
      </c>
      <c r="E25" s="581"/>
    </row>
    <row r="26" spans="1:5">
      <c r="A26" s="932">
        <v>18</v>
      </c>
      <c r="B26" s="509" t="s">
        <v>395</v>
      </c>
      <c r="C26" s="922">
        <f>C24+C25</f>
        <v>374327780.64525527</v>
      </c>
      <c r="E26" s="581"/>
    </row>
    <row r="27" spans="1:5">
      <c r="A27" s="923"/>
      <c r="B27" s="924" t="s">
        <v>396</v>
      </c>
      <c r="C27" s="933"/>
      <c r="E27" s="581"/>
    </row>
    <row r="28" spans="1:5">
      <c r="A28" s="926">
        <v>19</v>
      </c>
      <c r="B28" s="507" t="s">
        <v>397</v>
      </c>
      <c r="C28" s="920"/>
      <c r="E28" s="581"/>
    </row>
    <row r="29" spans="1:5">
      <c r="A29" s="926">
        <v>20</v>
      </c>
      <c r="B29" s="507" t="s">
        <v>398</v>
      </c>
      <c r="C29" s="920"/>
      <c r="E29" s="581"/>
    </row>
    <row r="30" spans="1:5">
      <c r="A30" s="923"/>
      <c r="B30" s="924" t="s">
        <v>399</v>
      </c>
      <c r="C30" s="925"/>
      <c r="E30" s="581"/>
    </row>
    <row r="31" spans="1:5">
      <c r="A31" s="932">
        <v>21</v>
      </c>
      <c r="B31" s="509" t="s">
        <v>75</v>
      </c>
      <c r="C31" s="922">
        <f>'1. key ratios'!C9</f>
        <v>665638556.23500013</v>
      </c>
      <c r="E31" s="581"/>
    </row>
    <row r="32" spans="1:5">
      <c r="A32" s="932">
        <v>22</v>
      </c>
      <c r="B32" s="509" t="s">
        <v>400</v>
      </c>
      <c r="C32" s="922">
        <f>C8+C14+C22+C26</f>
        <v>5816772414.1699867</v>
      </c>
      <c r="E32" s="581"/>
    </row>
    <row r="33" spans="1:5">
      <c r="A33" s="934"/>
      <c r="B33" s="935" t="s">
        <v>375</v>
      </c>
      <c r="C33" s="925"/>
      <c r="E33" s="581"/>
    </row>
    <row r="34" spans="1:5">
      <c r="A34" s="932">
        <v>23</v>
      </c>
      <c r="B34" s="509" t="s">
        <v>375</v>
      </c>
      <c r="C34" s="936">
        <f>IFERROR(C31/C32,0)</f>
        <v>0.11443434757967613</v>
      </c>
      <c r="E34" s="581"/>
    </row>
    <row r="35" spans="1:5">
      <c r="A35" s="934"/>
      <c r="B35" s="935" t="s">
        <v>401</v>
      </c>
      <c r="C35" s="925"/>
    </row>
    <row r="36" spans="1:5">
      <c r="A36" s="930" t="s">
        <v>402</v>
      </c>
      <c r="B36" s="510" t="s">
        <v>403</v>
      </c>
      <c r="C36" s="937"/>
    </row>
    <row r="37" spans="1:5" ht="15.75" thickBot="1">
      <c r="A37" s="938" t="s">
        <v>404</v>
      </c>
      <c r="B37" s="939" t="s">
        <v>405</v>
      </c>
      <c r="C37" s="940"/>
    </row>
    <row r="39" spans="1:5">
      <c r="B39" s="236"/>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zoomScale="80" zoomScaleNormal="80" workbookViewId="0">
      <selection activeCell="B5" sqref="B5:F9"/>
    </sheetView>
  </sheetViews>
  <sheetFormatPr defaultRowHeight="15"/>
  <cols>
    <col min="1" max="1" width="11.42578125" customWidth="1"/>
    <col min="2" max="2" width="76.7109375" style="2" customWidth="1"/>
    <col min="3" max="6" width="24.42578125" customWidth="1"/>
  </cols>
  <sheetData>
    <row r="1" spans="1:6">
      <c r="A1" s="9" t="s">
        <v>97</v>
      </c>
      <c r="B1" t="str">
        <f>Info!C2</f>
        <v>სს "ბაზისბანკი"</v>
      </c>
    </row>
    <row r="2" spans="1:6">
      <c r="A2" s="1" t="s">
        <v>98</v>
      </c>
      <c r="B2" s="270">
        <f>'1. key ratios'!B2</f>
        <v>46203</v>
      </c>
    </row>
    <row r="3" spans="1:6">
      <c r="A3" s="1"/>
      <c r="B3"/>
    </row>
    <row r="4" spans="1:6" ht="15.75" thickBot="1">
      <c r="A4" s="506" t="s">
        <v>971</v>
      </c>
    </row>
    <row r="5" spans="1:6" ht="105">
      <c r="B5" s="941"/>
      <c r="C5" s="942" t="s">
        <v>972</v>
      </c>
      <c r="D5" s="942" t="s">
        <v>973</v>
      </c>
      <c r="E5" s="942" t="s">
        <v>974</v>
      </c>
      <c r="F5" s="943" t="s">
        <v>975</v>
      </c>
    </row>
    <row r="6" spans="1:6">
      <c r="B6" s="944" t="s">
        <v>970</v>
      </c>
      <c r="C6" s="945">
        <f>IF(C7&gt;0,C7,IF(C8&gt;0,C8,IF(C9&gt;0,C9,0)))</f>
        <v>0</v>
      </c>
      <c r="D6" s="945">
        <f t="shared" ref="D6:F6" si="0">IF(D7&gt;0,D7,IF(D8&gt;0,D8,IF(D9&gt;0,D9,0)))</f>
        <v>2775.2614395392361</v>
      </c>
      <c r="E6" s="945">
        <f t="shared" si="0"/>
        <v>0</v>
      </c>
      <c r="F6" s="946">
        <f t="shared" si="0"/>
        <v>34690.76799424045</v>
      </c>
    </row>
    <row r="7" spans="1:6">
      <c r="B7" s="947" t="s">
        <v>976</v>
      </c>
      <c r="C7" s="948">
        <v>0</v>
      </c>
      <c r="D7" s="948">
        <v>2775.2614395392361</v>
      </c>
      <c r="E7" s="948"/>
      <c r="F7" s="949">
        <v>34690.76799424045</v>
      </c>
    </row>
    <row r="8" spans="1:6">
      <c r="B8" s="947" t="s">
        <v>977</v>
      </c>
      <c r="C8" s="948"/>
      <c r="D8" s="948"/>
      <c r="E8" s="948"/>
      <c r="F8" s="949"/>
    </row>
    <row r="9" spans="1:6" ht="15.75" thickBot="1">
      <c r="B9" s="950" t="s">
        <v>978</v>
      </c>
      <c r="C9" s="951"/>
      <c r="D9" s="951"/>
      <c r="E9" s="951"/>
      <c r="F9" s="952"/>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G42"/>
  <sheetViews>
    <sheetView zoomScale="80" zoomScaleNormal="80" workbookViewId="0">
      <pane xSplit="2" ySplit="6" topLeftCell="C12" activePane="bottomRight" state="frozen"/>
      <selection pane="topRight" activeCell="C1" sqref="C1"/>
      <selection pane="bottomLeft" activeCell="A7" sqref="A7"/>
      <selection pane="bottomRight" activeCell="Q20" sqref="Q20"/>
    </sheetView>
  </sheetViews>
  <sheetFormatPr defaultRowHeight="15"/>
  <cols>
    <col min="1" max="1" width="9.85546875" style="1" bestFit="1" customWidth="1"/>
    <col min="2" max="2" width="82.7109375" style="14" customWidth="1"/>
    <col min="3" max="7" width="17.5703125" style="1" customWidth="1"/>
  </cols>
  <sheetData>
    <row r="1" spans="1:7">
      <c r="A1" s="1" t="s">
        <v>97</v>
      </c>
      <c r="B1" s="1" t="str">
        <f>Info!C2</f>
        <v>სს "ბაზისბანკი"</v>
      </c>
    </row>
    <row r="2" spans="1:7">
      <c r="A2" s="1" t="s">
        <v>98</v>
      </c>
      <c r="B2" s="270">
        <f>'1. key ratios'!B2</f>
        <v>46203</v>
      </c>
    </row>
    <row r="3" spans="1:7">
      <c r="B3" s="270"/>
    </row>
    <row r="4" spans="1:7" ht="15.75" thickBot="1">
      <c r="A4" s="1" t="s">
        <v>457</v>
      </c>
      <c r="B4" s="157" t="s">
        <v>422</v>
      </c>
    </row>
    <row r="5" spans="1:7">
      <c r="A5" s="274"/>
      <c r="B5" s="275"/>
      <c r="C5" s="766" t="s">
        <v>423</v>
      </c>
      <c r="D5" s="766"/>
      <c r="E5" s="766"/>
      <c r="F5" s="766"/>
      <c r="G5" s="767" t="s">
        <v>424</v>
      </c>
    </row>
    <row r="6" spans="1:7">
      <c r="A6" s="276"/>
      <c r="B6" s="277"/>
      <c r="C6" s="278" t="s">
        <v>425</v>
      </c>
      <c r="D6" s="278" t="s">
        <v>426</v>
      </c>
      <c r="E6" s="278" t="s">
        <v>427</v>
      </c>
      <c r="F6" s="278" t="s">
        <v>428</v>
      </c>
      <c r="G6" s="768"/>
    </row>
    <row r="7" spans="1:7">
      <c r="A7" s="279"/>
      <c r="B7" s="280" t="s">
        <v>429</v>
      </c>
      <c r="C7" s="281"/>
      <c r="D7" s="281"/>
      <c r="E7" s="281"/>
      <c r="F7" s="281"/>
      <c r="G7" s="282"/>
    </row>
    <row r="8" spans="1:7">
      <c r="A8" s="283">
        <v>1</v>
      </c>
      <c r="B8" s="284" t="s">
        <v>430</v>
      </c>
      <c r="C8" s="285">
        <f>SUM(C9:C10)</f>
        <v>0</v>
      </c>
      <c r="D8" s="285">
        <f>SUM(D9:D10)</f>
        <v>0</v>
      </c>
      <c r="E8" s="285">
        <f>SUM(E9:E10)</f>
        <v>0</v>
      </c>
      <c r="F8" s="285">
        <f>SUM(F9:F10)</f>
        <v>1478594501.4650002</v>
      </c>
      <c r="G8" s="286">
        <f>SUM(G9:G10)</f>
        <v>1478594501.3450003</v>
      </c>
    </row>
    <row r="9" spans="1:7">
      <c r="A9" s="283">
        <v>2</v>
      </c>
      <c r="B9" s="287" t="s">
        <v>74</v>
      </c>
      <c r="C9" s="285">
        <v>0</v>
      </c>
      <c r="D9" s="285">
        <v>0</v>
      </c>
      <c r="E9" s="285">
        <v>0</v>
      </c>
      <c r="F9" s="285">
        <v>809647806.23500013</v>
      </c>
      <c r="G9" s="286">
        <v>809647806.23500013</v>
      </c>
    </row>
    <row r="10" spans="1:7">
      <c r="A10" s="283">
        <v>3</v>
      </c>
      <c r="B10" s="287" t="s">
        <v>431</v>
      </c>
      <c r="C10" s="288"/>
      <c r="D10" s="288"/>
      <c r="E10" s="288"/>
      <c r="F10" s="285">
        <v>668946695.23000002</v>
      </c>
      <c r="G10" s="286">
        <v>668946695.11000001</v>
      </c>
    </row>
    <row r="11" spans="1:7" ht="26.25">
      <c r="A11" s="283">
        <v>4</v>
      </c>
      <c r="B11" s="284" t="s">
        <v>432</v>
      </c>
      <c r="C11" s="285">
        <f t="shared" ref="C11:F11" si="0">SUM(C12:C13)</f>
        <v>479141657.06000006</v>
      </c>
      <c r="D11" s="285">
        <f t="shared" si="0"/>
        <v>727962843.43999994</v>
      </c>
      <c r="E11" s="285">
        <f t="shared" si="0"/>
        <v>344063603.35000002</v>
      </c>
      <c r="F11" s="285">
        <f t="shared" si="0"/>
        <v>0</v>
      </c>
      <c r="G11" s="286">
        <f>SUM(G12:G13)</f>
        <v>1297718671.4099998</v>
      </c>
    </row>
    <row r="12" spans="1:7">
      <c r="A12" s="283">
        <v>5</v>
      </c>
      <c r="B12" s="287" t="s">
        <v>433</v>
      </c>
      <c r="C12" s="285">
        <v>305423062.04000002</v>
      </c>
      <c r="D12" s="289">
        <v>571049176.77999997</v>
      </c>
      <c r="E12" s="285">
        <v>283826915.67000002</v>
      </c>
      <c r="F12" s="285"/>
      <c r="G12" s="286">
        <v>1102284196.8499999</v>
      </c>
    </row>
    <row r="13" spans="1:7">
      <c r="A13" s="283">
        <v>6</v>
      </c>
      <c r="B13" s="287" t="s">
        <v>434</v>
      </c>
      <c r="C13" s="285">
        <v>173718595.02000001</v>
      </c>
      <c r="D13" s="289">
        <v>156913666.66</v>
      </c>
      <c r="E13" s="285">
        <v>60236687.68</v>
      </c>
      <c r="F13" s="285"/>
      <c r="G13" s="286">
        <v>195434474.56</v>
      </c>
    </row>
    <row r="14" spans="1:7">
      <c r="A14" s="283">
        <v>7</v>
      </c>
      <c r="B14" s="284" t="s">
        <v>435</v>
      </c>
      <c r="C14" s="285">
        <f t="shared" ref="C14:F14" si="1">SUM(C15:C16)</f>
        <v>1121233065.9400001</v>
      </c>
      <c r="D14" s="285">
        <f t="shared" si="1"/>
        <v>719877170.06000006</v>
      </c>
      <c r="E14" s="285">
        <f t="shared" si="1"/>
        <v>429982062.82999998</v>
      </c>
      <c r="F14" s="285">
        <f t="shared" si="1"/>
        <v>0</v>
      </c>
      <c r="G14" s="286">
        <f>SUM(G15:G16)</f>
        <v>1066953726.1555002</v>
      </c>
    </row>
    <row r="15" spans="1:7" ht="51.75">
      <c r="A15" s="283">
        <v>8</v>
      </c>
      <c r="B15" s="287" t="s">
        <v>436</v>
      </c>
      <c r="C15" s="285">
        <v>1111470590.97</v>
      </c>
      <c r="D15" s="289">
        <v>592454798.19000006</v>
      </c>
      <c r="E15" s="285">
        <v>342282703.13</v>
      </c>
      <c r="F15" s="285"/>
      <c r="G15" s="286">
        <v>1023104046.1</v>
      </c>
    </row>
    <row r="16" spans="1:7" ht="26.25">
      <c r="A16" s="283">
        <v>9</v>
      </c>
      <c r="B16" s="287" t="s">
        <v>437</v>
      </c>
      <c r="C16" s="285">
        <v>9762474.9700000007</v>
      </c>
      <c r="D16" s="289">
        <v>127422371.87</v>
      </c>
      <c r="E16" s="285">
        <v>87699359.700000003</v>
      </c>
      <c r="F16" s="285"/>
      <c r="G16" s="286">
        <v>43849680.055500127</v>
      </c>
    </row>
    <row r="17" spans="1:7">
      <c r="A17" s="283">
        <v>10</v>
      </c>
      <c r="B17" s="284" t="s">
        <v>438</v>
      </c>
      <c r="C17" s="285">
        <v>0</v>
      </c>
      <c r="D17" s="289"/>
      <c r="E17" s="285"/>
      <c r="F17" s="285"/>
      <c r="G17" s="286">
        <v>0</v>
      </c>
    </row>
    <row r="18" spans="1:7">
      <c r="A18" s="283">
        <v>11</v>
      </c>
      <c r="B18" s="284" t="s">
        <v>78</v>
      </c>
      <c r="C18" s="285">
        <f>SUM(C19:C20)</f>
        <v>66606357</v>
      </c>
      <c r="D18" s="289">
        <f t="shared" ref="D18:G18" si="2">SUM(D19:D20)</f>
        <v>51831155.230000004</v>
      </c>
      <c r="E18" s="285">
        <f t="shared" si="2"/>
        <v>7533282.2599999998</v>
      </c>
      <c r="F18" s="285">
        <f t="shared" si="2"/>
        <v>7841937.4900010088</v>
      </c>
      <c r="G18" s="286">
        <f t="shared" si="2"/>
        <v>0</v>
      </c>
    </row>
    <row r="19" spans="1:7">
      <c r="A19" s="283">
        <v>12</v>
      </c>
      <c r="B19" s="287" t="s">
        <v>439</v>
      </c>
      <c r="C19" s="288"/>
      <c r="D19" s="289">
        <v>1052359.74</v>
      </c>
      <c r="E19" s="285">
        <v>0</v>
      </c>
      <c r="F19" s="285">
        <v>0</v>
      </c>
      <c r="G19" s="286">
        <v>0</v>
      </c>
    </row>
    <row r="20" spans="1:7" ht="26.25">
      <c r="A20" s="283">
        <v>13</v>
      </c>
      <c r="B20" s="287" t="s">
        <v>440</v>
      </c>
      <c r="C20" s="285">
        <v>66606357</v>
      </c>
      <c r="D20" s="285">
        <v>50778795.490000002</v>
      </c>
      <c r="E20" s="285">
        <v>7533282.2599999998</v>
      </c>
      <c r="F20" s="285">
        <v>7841937.4900010088</v>
      </c>
      <c r="G20" s="286">
        <v>0</v>
      </c>
    </row>
    <row r="21" spans="1:7">
      <c r="A21" s="290">
        <v>14</v>
      </c>
      <c r="B21" s="291" t="s">
        <v>441</v>
      </c>
      <c r="C21" s="288"/>
      <c r="D21" s="288"/>
      <c r="E21" s="288"/>
      <c r="F21" s="288"/>
      <c r="G21" s="292">
        <f>SUM(G8,G11,G14,G17,G18)</f>
        <v>3843266898.9105005</v>
      </c>
    </row>
    <row r="22" spans="1:7">
      <c r="A22" s="293"/>
      <c r="B22" s="312" t="s">
        <v>442</v>
      </c>
      <c r="C22" s="294"/>
      <c r="D22" s="295"/>
      <c r="E22" s="294"/>
      <c r="F22" s="294"/>
      <c r="G22" s="296"/>
    </row>
    <row r="23" spans="1:7">
      <c r="A23" s="283">
        <v>15</v>
      </c>
      <c r="B23" s="284" t="s">
        <v>310</v>
      </c>
      <c r="C23" s="297">
        <v>1444302182.78</v>
      </c>
      <c r="D23" s="298">
        <v>74323902.290000021</v>
      </c>
      <c r="E23" s="297">
        <v>33903900</v>
      </c>
      <c r="F23" s="297">
        <v>405837050</v>
      </c>
      <c r="G23" s="286">
        <v>73277476.101629198</v>
      </c>
    </row>
    <row r="24" spans="1:7">
      <c r="A24" s="283">
        <v>16</v>
      </c>
      <c r="B24" s="284" t="s">
        <v>443</v>
      </c>
      <c r="C24" s="285">
        <f>SUM(C25:C27,C29,C31)</f>
        <v>240088238.81999999</v>
      </c>
      <c r="D24" s="289">
        <f t="shared" ref="D24:G24" si="3">SUM(D25:D27,D29,D31)</f>
        <v>1008705283.9474163</v>
      </c>
      <c r="E24" s="285">
        <f t="shared" si="3"/>
        <v>385191461.39999992</v>
      </c>
      <c r="F24" s="285">
        <f t="shared" si="3"/>
        <v>1799369834.8099999</v>
      </c>
      <c r="G24" s="286">
        <f t="shared" si="3"/>
        <v>2035482095.723</v>
      </c>
    </row>
    <row r="25" spans="1:7" ht="26.25">
      <c r="A25" s="283">
        <v>17</v>
      </c>
      <c r="B25" s="287" t="s">
        <v>444</v>
      </c>
      <c r="C25" s="285">
        <v>0</v>
      </c>
      <c r="D25" s="289">
        <v>520648894.32000005</v>
      </c>
      <c r="E25" s="285">
        <v>0</v>
      </c>
      <c r="F25" s="285">
        <v>0</v>
      </c>
      <c r="G25" s="286">
        <v>52064889.432000004</v>
      </c>
    </row>
    <row r="26" spans="1:7" ht="26.25">
      <c r="A26" s="283">
        <v>18</v>
      </c>
      <c r="B26" s="287" t="s">
        <v>445</v>
      </c>
      <c r="C26" s="285">
        <v>23967348.789999999</v>
      </c>
      <c r="D26" s="289">
        <v>23055313.467416339</v>
      </c>
      <c r="E26" s="285">
        <v>2823953.65</v>
      </c>
      <c r="F26" s="285">
        <v>1208333.58</v>
      </c>
      <c r="G26" s="286">
        <v>9514747.8300000001</v>
      </c>
    </row>
    <row r="27" spans="1:7">
      <c r="A27" s="283">
        <v>19</v>
      </c>
      <c r="B27" s="287" t="s">
        <v>446</v>
      </c>
      <c r="C27" s="285">
        <v>191239130.15000001</v>
      </c>
      <c r="D27" s="289">
        <v>436755485.85000002</v>
      </c>
      <c r="E27" s="285">
        <v>350838590.27999997</v>
      </c>
      <c r="F27" s="285">
        <v>1400451431.6500001</v>
      </c>
      <c r="G27" s="286">
        <v>1680072470.73</v>
      </c>
    </row>
    <row r="28" spans="1:7">
      <c r="A28" s="283">
        <v>20</v>
      </c>
      <c r="B28" s="299" t="s">
        <v>447</v>
      </c>
      <c r="C28" s="285">
        <v>0</v>
      </c>
      <c r="D28" s="289">
        <v>0</v>
      </c>
      <c r="E28" s="285">
        <v>0</v>
      </c>
      <c r="F28" s="285">
        <v>0</v>
      </c>
      <c r="G28" s="286">
        <v>0</v>
      </c>
    </row>
    <row r="29" spans="1:7">
      <c r="A29" s="283">
        <v>21</v>
      </c>
      <c r="B29" s="287" t="s">
        <v>448</v>
      </c>
      <c r="C29" s="285">
        <v>24881759.879999999</v>
      </c>
      <c r="D29" s="289">
        <v>27065389.760000002</v>
      </c>
      <c r="E29" s="285">
        <v>28914908.710000001</v>
      </c>
      <c r="F29" s="285">
        <v>362112894.82999998</v>
      </c>
      <c r="G29" s="286">
        <v>260347311.28</v>
      </c>
    </row>
    <row r="30" spans="1:7">
      <c r="A30" s="283">
        <v>22</v>
      </c>
      <c r="B30" s="299" t="s">
        <v>447</v>
      </c>
      <c r="C30" s="285">
        <v>24881759.879999999</v>
      </c>
      <c r="D30" s="289">
        <v>27065389.760000002</v>
      </c>
      <c r="E30" s="285">
        <v>28914908.710000001</v>
      </c>
      <c r="F30" s="285">
        <v>362112894.82999998</v>
      </c>
      <c r="G30" s="286">
        <v>260347311.28</v>
      </c>
    </row>
    <row r="31" spans="1:7" ht="26.25">
      <c r="A31" s="283">
        <v>23</v>
      </c>
      <c r="B31" s="287" t="s">
        <v>449</v>
      </c>
      <c r="C31" s="285">
        <v>0</v>
      </c>
      <c r="D31" s="289">
        <v>1180200.55</v>
      </c>
      <c r="E31" s="285">
        <v>2614008.7599999998</v>
      </c>
      <c r="F31" s="285">
        <v>35597174.75</v>
      </c>
      <c r="G31" s="286">
        <v>33482676.450999998</v>
      </c>
    </row>
    <row r="32" spans="1:7">
      <c r="A32" s="283">
        <v>24</v>
      </c>
      <c r="B32" s="284" t="s">
        <v>450</v>
      </c>
      <c r="C32" s="285">
        <v>0</v>
      </c>
      <c r="D32" s="289">
        <v>0</v>
      </c>
      <c r="E32" s="285">
        <v>0</v>
      </c>
      <c r="F32" s="285">
        <v>0</v>
      </c>
      <c r="G32" s="286">
        <v>0</v>
      </c>
    </row>
    <row r="33" spans="1:7">
      <c r="A33" s="283">
        <v>25</v>
      </c>
      <c r="B33" s="284" t="s">
        <v>88</v>
      </c>
      <c r="C33" s="285">
        <f>SUM(C34:C35)</f>
        <v>26980391.91</v>
      </c>
      <c r="D33" s="285">
        <f>SUM(D34:D35)</f>
        <v>37061899.280000001</v>
      </c>
      <c r="E33" s="285">
        <f>SUM(E34:E35)</f>
        <v>20974727.609999999</v>
      </c>
      <c r="F33" s="285">
        <f>SUM(F34:F35)</f>
        <v>497082402.72537196</v>
      </c>
      <c r="G33" s="286">
        <f>SUM(G34:G35)</f>
        <v>539812751.47462809</v>
      </c>
    </row>
    <row r="34" spans="1:7">
      <c r="A34" s="283">
        <v>26</v>
      </c>
      <c r="B34" s="287" t="s">
        <v>451</v>
      </c>
      <c r="C34" s="288"/>
      <c r="D34" s="289">
        <v>0</v>
      </c>
      <c r="E34" s="285">
        <v>0</v>
      </c>
      <c r="F34" s="285">
        <v>0</v>
      </c>
      <c r="G34" s="286">
        <v>0</v>
      </c>
    </row>
    <row r="35" spans="1:7">
      <c r="A35" s="283">
        <v>27</v>
      </c>
      <c r="B35" s="287" t="s">
        <v>452</v>
      </c>
      <c r="C35" s="285">
        <v>26980391.91</v>
      </c>
      <c r="D35" s="289">
        <v>37061899.280000001</v>
      </c>
      <c r="E35" s="285">
        <v>20974727.609999999</v>
      </c>
      <c r="F35" s="285">
        <v>497082402.72537196</v>
      </c>
      <c r="G35" s="286">
        <v>539812751.47462809</v>
      </c>
    </row>
    <row r="36" spans="1:7">
      <c r="A36" s="283">
        <v>28</v>
      </c>
      <c r="B36" s="284" t="s">
        <v>453</v>
      </c>
      <c r="C36" s="285">
        <v>317955282.61000001</v>
      </c>
      <c r="D36" s="289">
        <v>121014116.78</v>
      </c>
      <c r="E36" s="285">
        <v>109363386.42</v>
      </c>
      <c r="F36" s="285">
        <v>65047880.799999997</v>
      </c>
      <c r="G36" s="286">
        <v>48704317.490000002</v>
      </c>
    </row>
    <row r="37" spans="1:7">
      <c r="A37" s="290">
        <v>29</v>
      </c>
      <c r="B37" s="291" t="s">
        <v>454</v>
      </c>
      <c r="C37" s="288"/>
      <c r="D37" s="288"/>
      <c r="E37" s="288"/>
      <c r="F37" s="288"/>
      <c r="G37" s="292">
        <f>SUM(G23:G24,G32:G33,G36)</f>
        <v>2697276640.789257</v>
      </c>
    </row>
    <row r="38" spans="1:7">
      <c r="A38" s="279"/>
      <c r="B38" s="300"/>
      <c r="C38" s="301"/>
      <c r="D38" s="301"/>
      <c r="E38" s="301"/>
      <c r="F38" s="301"/>
      <c r="G38" s="302"/>
    </row>
    <row r="39" spans="1:7" ht="15.75" thickBot="1">
      <c r="A39" s="303">
        <v>30</v>
      </c>
      <c r="B39" s="304" t="s">
        <v>422</v>
      </c>
      <c r="C39" s="191"/>
      <c r="D39" s="175"/>
      <c r="E39" s="175"/>
      <c r="F39" s="305"/>
      <c r="G39" s="306">
        <f>IFERROR(G21/G37,0)</f>
        <v>1.4248693815054552</v>
      </c>
    </row>
    <row r="42" spans="1:7" ht="39">
      <c r="B42" s="14"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H26"/>
  <sheetViews>
    <sheetView showGridLines="0" zoomScale="80" zoomScaleNormal="80" workbookViewId="0">
      <selection activeCell="D32" sqref="D32"/>
    </sheetView>
  </sheetViews>
  <sheetFormatPr defaultColWidth="9.28515625" defaultRowHeight="12.75"/>
  <cols>
    <col min="1" max="1" width="11.7109375" style="317" bestFit="1" customWidth="1"/>
    <col min="2" max="2" width="105.28515625" style="317" bestFit="1" customWidth="1"/>
    <col min="3" max="3" width="19.28515625" style="317" bestFit="1" customWidth="1"/>
    <col min="4" max="4" width="18.85546875" style="317" bestFit="1" customWidth="1"/>
    <col min="5" max="6" width="19.28515625" style="317" bestFit="1" customWidth="1"/>
    <col min="7" max="7" width="30.42578125" style="317" customWidth="1"/>
    <col min="8" max="8" width="18.7109375" style="317" customWidth="1"/>
    <col min="9" max="16384" width="9.28515625" style="317"/>
  </cols>
  <sheetData>
    <row r="1" spans="1:8" ht="13.5">
      <c r="A1" s="316" t="s">
        <v>97</v>
      </c>
      <c r="B1" s="235" t="str">
        <f>Info!C2</f>
        <v>სს "ბაზისბანკი"</v>
      </c>
    </row>
    <row r="2" spans="1:8">
      <c r="A2" s="316" t="s">
        <v>98</v>
      </c>
      <c r="B2" s="319">
        <f>'1. key ratios'!B2</f>
        <v>46203</v>
      </c>
    </row>
    <row r="3" spans="1:8">
      <c r="A3" s="318" t="s">
        <v>462</v>
      </c>
    </row>
    <row r="4" spans="1:8" ht="13.5" thickBot="1"/>
    <row r="5" spans="1:8">
      <c r="A5" s="870" t="s">
        <v>463</v>
      </c>
      <c r="B5" s="871"/>
      <c r="C5" s="872" t="s">
        <v>464</v>
      </c>
      <c r="D5" s="873"/>
      <c r="E5" s="873"/>
      <c r="F5" s="873"/>
      <c r="G5" s="873"/>
      <c r="H5" s="874"/>
    </row>
    <row r="6" spans="1:8">
      <c r="A6" s="875"/>
      <c r="B6" s="771"/>
      <c r="C6" s="774"/>
      <c r="D6" s="775"/>
      <c r="E6" s="775"/>
      <c r="F6" s="775"/>
      <c r="G6" s="775"/>
      <c r="H6" s="876"/>
    </row>
    <row r="7" spans="1:8" ht="25.5">
      <c r="A7" s="877"/>
      <c r="B7" s="773"/>
      <c r="C7" s="878" t="s">
        <v>465</v>
      </c>
      <c r="D7" s="878" t="s">
        <v>466</v>
      </c>
      <c r="E7" s="878" t="s">
        <v>467</v>
      </c>
      <c r="F7" s="878" t="s">
        <v>468</v>
      </c>
      <c r="G7" s="878" t="s">
        <v>648</v>
      </c>
      <c r="H7" s="879" t="s">
        <v>66</v>
      </c>
    </row>
    <row r="8" spans="1:8">
      <c r="A8" s="880">
        <v>1</v>
      </c>
      <c r="B8" s="881" t="s">
        <v>123</v>
      </c>
      <c r="C8" s="882">
        <v>434299465.14899999</v>
      </c>
      <c r="D8" s="882">
        <v>46361914.177199997</v>
      </c>
      <c r="E8" s="882">
        <v>294347878.320512</v>
      </c>
      <c r="F8" s="882">
        <v>99435711.641800001</v>
      </c>
      <c r="G8" s="882">
        <v>0</v>
      </c>
      <c r="H8" s="883">
        <f t="shared" ref="H8:H20" si="0">SUM(C8:G8)</f>
        <v>874444969.28851211</v>
      </c>
    </row>
    <row r="9" spans="1:8">
      <c r="A9" s="880">
        <v>2</v>
      </c>
      <c r="B9" s="881" t="s">
        <v>124</v>
      </c>
      <c r="C9" s="882">
        <v>0</v>
      </c>
      <c r="D9" s="882">
        <v>0</v>
      </c>
      <c r="E9" s="882">
        <v>0</v>
      </c>
      <c r="F9" s="882">
        <v>0</v>
      </c>
      <c r="G9" s="882">
        <v>0</v>
      </c>
      <c r="H9" s="883">
        <f t="shared" si="0"/>
        <v>0</v>
      </c>
    </row>
    <row r="10" spans="1:8">
      <c r="A10" s="880">
        <v>3</v>
      </c>
      <c r="B10" s="881" t="s">
        <v>125</v>
      </c>
      <c r="C10" s="882">
        <v>0</v>
      </c>
      <c r="D10" s="882">
        <v>23822.4689</v>
      </c>
      <c r="E10" s="882">
        <v>153.71</v>
      </c>
      <c r="F10" s="882">
        <v>898497.08219999995</v>
      </c>
      <c r="G10" s="882">
        <v>1E-4</v>
      </c>
      <c r="H10" s="883">
        <f t="shared" si="0"/>
        <v>922473.26119999995</v>
      </c>
    </row>
    <row r="11" spans="1:8">
      <c r="A11" s="880">
        <v>4</v>
      </c>
      <c r="B11" s="881" t="s">
        <v>126</v>
      </c>
      <c r="C11" s="882">
        <v>0</v>
      </c>
      <c r="D11" s="882">
        <v>0</v>
      </c>
      <c r="E11" s="882">
        <v>0</v>
      </c>
      <c r="F11" s="882">
        <v>0</v>
      </c>
      <c r="G11" s="882">
        <v>1730732.7605000001</v>
      </c>
      <c r="H11" s="883">
        <f t="shared" si="0"/>
        <v>1730732.7605000001</v>
      </c>
    </row>
    <row r="12" spans="1:8">
      <c r="A12" s="880">
        <v>5</v>
      </c>
      <c r="B12" s="881" t="s">
        <v>912</v>
      </c>
      <c r="C12" s="882">
        <v>0</v>
      </c>
      <c r="D12" s="882">
        <v>0</v>
      </c>
      <c r="E12" s="882">
        <v>0</v>
      </c>
      <c r="F12" s="882">
        <v>0</v>
      </c>
      <c r="G12" s="882">
        <v>0</v>
      </c>
      <c r="H12" s="883">
        <f t="shared" si="0"/>
        <v>0</v>
      </c>
    </row>
    <row r="13" spans="1:8">
      <c r="A13" s="880">
        <v>6</v>
      </c>
      <c r="B13" s="881" t="s">
        <v>127</v>
      </c>
      <c r="C13" s="882">
        <v>380464635.80070001</v>
      </c>
      <c r="D13" s="882">
        <v>585149413.67659998</v>
      </c>
      <c r="E13" s="882">
        <v>7665455.2692</v>
      </c>
      <c r="F13" s="882">
        <v>0</v>
      </c>
      <c r="G13" s="882">
        <v>0.36459994316101074</v>
      </c>
      <c r="H13" s="883">
        <f t="shared" si="0"/>
        <v>973279505.11109984</v>
      </c>
    </row>
    <row r="14" spans="1:8">
      <c r="A14" s="880">
        <v>7</v>
      </c>
      <c r="B14" s="881" t="s">
        <v>71</v>
      </c>
      <c r="C14" s="882">
        <v>0.49359999969601631</v>
      </c>
      <c r="D14" s="882">
        <v>597152530.01849997</v>
      </c>
      <c r="E14" s="882">
        <v>506788894.78479999</v>
      </c>
      <c r="F14" s="882">
        <v>824431754.32099998</v>
      </c>
      <c r="G14" s="882">
        <v>7629802.1205000002</v>
      </c>
      <c r="H14" s="883">
        <f t="shared" si="0"/>
        <v>1936002981.7384</v>
      </c>
    </row>
    <row r="15" spans="1:8">
      <c r="A15" s="880">
        <v>8</v>
      </c>
      <c r="B15" s="884" t="s">
        <v>72</v>
      </c>
      <c r="C15" s="882">
        <v>0</v>
      </c>
      <c r="D15" s="882">
        <v>36398769.199000001</v>
      </c>
      <c r="E15" s="882">
        <v>180734168.84189999</v>
      </c>
      <c r="F15" s="882">
        <v>132903834.7578</v>
      </c>
      <c r="G15" s="882">
        <v>4406315.7658000002</v>
      </c>
      <c r="H15" s="883">
        <f t="shared" si="0"/>
        <v>354443088.56449997</v>
      </c>
    </row>
    <row r="16" spans="1:8">
      <c r="A16" s="880">
        <v>9</v>
      </c>
      <c r="B16" s="881" t="s">
        <v>913</v>
      </c>
      <c r="C16" s="882">
        <v>0</v>
      </c>
      <c r="D16" s="882">
        <v>14116975.968800001</v>
      </c>
      <c r="E16" s="882">
        <v>124794697.2139</v>
      </c>
      <c r="F16" s="882">
        <v>360986823.28500003</v>
      </c>
      <c r="G16" s="882">
        <v>46696.3249</v>
      </c>
      <c r="H16" s="883">
        <f t="shared" si="0"/>
        <v>499945192.79259998</v>
      </c>
    </row>
    <row r="17" spans="1:8">
      <c r="A17" s="880">
        <v>10</v>
      </c>
      <c r="B17" s="885" t="s">
        <v>483</v>
      </c>
      <c r="C17" s="882">
        <v>0</v>
      </c>
      <c r="D17" s="882">
        <v>6940220.0144999996</v>
      </c>
      <c r="E17" s="882">
        <v>13953803.8038</v>
      </c>
      <c r="F17" s="882">
        <v>37187079.586499996</v>
      </c>
      <c r="G17" s="882">
        <v>5896070.6685999995</v>
      </c>
      <c r="H17" s="883">
        <f t="shared" si="0"/>
        <v>63977174.073399998</v>
      </c>
    </row>
    <row r="18" spans="1:8">
      <c r="A18" s="880">
        <v>11</v>
      </c>
      <c r="B18" s="881" t="s">
        <v>68</v>
      </c>
      <c r="C18" s="882">
        <v>0</v>
      </c>
      <c r="D18" s="882">
        <v>0</v>
      </c>
      <c r="E18" s="882">
        <v>0</v>
      </c>
      <c r="F18" s="882">
        <v>0</v>
      </c>
      <c r="G18" s="882">
        <v>1303719.1000000001</v>
      </c>
      <c r="H18" s="883">
        <f t="shared" si="0"/>
        <v>1303719.1000000001</v>
      </c>
    </row>
    <row r="19" spans="1:8">
      <c r="A19" s="880">
        <v>12</v>
      </c>
      <c r="B19" s="881" t="s">
        <v>69</v>
      </c>
      <c r="C19" s="882">
        <v>1E-4</v>
      </c>
      <c r="D19" s="882">
        <v>23751741.922699999</v>
      </c>
      <c r="E19" s="882">
        <v>0</v>
      </c>
      <c r="F19" s="882">
        <v>0</v>
      </c>
      <c r="G19" s="882">
        <v>2.2000000000000001E-3</v>
      </c>
      <c r="H19" s="883">
        <f t="shared" si="0"/>
        <v>23751741.925000001</v>
      </c>
    </row>
    <row r="20" spans="1:8">
      <c r="A20" s="886">
        <v>13</v>
      </c>
      <c r="B20" s="884" t="s">
        <v>70</v>
      </c>
      <c r="C20" s="882">
        <v>0</v>
      </c>
      <c r="D20" s="882">
        <v>0</v>
      </c>
      <c r="E20" s="882">
        <v>0</v>
      </c>
      <c r="F20" s="882">
        <v>0</v>
      </c>
      <c r="G20" s="882">
        <v>0</v>
      </c>
      <c r="H20" s="883">
        <f t="shared" si="0"/>
        <v>0</v>
      </c>
    </row>
    <row r="21" spans="1:8">
      <c r="A21" s="880">
        <v>14</v>
      </c>
      <c r="B21" s="881" t="s">
        <v>469</v>
      </c>
      <c r="C21" s="882">
        <v>0</v>
      </c>
      <c r="D21" s="882">
        <v>124137241.59540001</v>
      </c>
      <c r="E21" s="882">
        <v>123275948.235</v>
      </c>
      <c r="F21" s="882">
        <v>167800714.14210001</v>
      </c>
      <c r="G21" s="882">
        <v>372234982.00968802</v>
      </c>
      <c r="H21" s="883">
        <f>SUM(C21:G21)</f>
        <v>787448885.98218799</v>
      </c>
    </row>
    <row r="22" spans="1:8" ht="13.5" thickBot="1">
      <c r="A22" s="887">
        <v>15</v>
      </c>
      <c r="B22" s="888" t="s">
        <v>66</v>
      </c>
      <c r="C22" s="889">
        <f>SUM(C18:C21)+SUM(C8:C16)</f>
        <v>814764101.44340003</v>
      </c>
      <c r="D22" s="889">
        <f t="shared" ref="D22:H22" si="1">SUM(D18:D21)+SUM(D8:D16)</f>
        <v>1427092409.0270998</v>
      </c>
      <c r="E22" s="889">
        <f t="shared" si="1"/>
        <v>1237607196.3753119</v>
      </c>
      <c r="F22" s="889">
        <f t="shared" si="1"/>
        <v>1586457335.2299001</v>
      </c>
      <c r="G22" s="889">
        <f t="shared" si="1"/>
        <v>387352248.44828796</v>
      </c>
      <c r="H22" s="890">
        <f t="shared" si="1"/>
        <v>5453273290.5239992</v>
      </c>
    </row>
    <row r="26" spans="1:8" ht="38.25">
      <c r="B26" s="334" t="s">
        <v>647</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H26"/>
  <sheetViews>
    <sheetView showGridLines="0" zoomScale="80" zoomScaleNormal="80" workbookViewId="0">
      <selection activeCell="J34" sqref="J34"/>
    </sheetView>
  </sheetViews>
  <sheetFormatPr defaultColWidth="9.28515625" defaultRowHeight="12.75"/>
  <cols>
    <col min="1" max="1" width="11.7109375" style="320" bestFit="1" customWidth="1"/>
    <col min="2" max="2" width="86.7109375" style="317" customWidth="1"/>
    <col min="3" max="4" width="31.5703125" style="317" customWidth="1"/>
    <col min="5" max="5" width="16.42578125" style="317" bestFit="1" customWidth="1"/>
    <col min="6" max="6" width="14.28515625" style="317" bestFit="1" customWidth="1"/>
    <col min="7" max="7" width="20" style="317" bestFit="1" customWidth="1"/>
    <col min="8" max="8" width="25.28515625" style="317" bestFit="1" customWidth="1"/>
    <col min="9" max="16384" width="9.28515625" style="317"/>
  </cols>
  <sheetData>
    <row r="1" spans="1:8" ht="13.5">
      <c r="A1" s="316" t="s">
        <v>97</v>
      </c>
      <c r="B1" s="235" t="str">
        <f>Info!C2</f>
        <v>სს "ბაზისბანკი"</v>
      </c>
      <c r="C1" s="371"/>
      <c r="D1" s="371"/>
      <c r="E1" s="371"/>
      <c r="F1" s="371"/>
      <c r="G1" s="371"/>
      <c r="H1" s="371"/>
    </row>
    <row r="2" spans="1:8">
      <c r="A2" s="316" t="s">
        <v>98</v>
      </c>
      <c r="B2" s="319">
        <f>'1. key ratios'!B2</f>
        <v>46203</v>
      </c>
      <c r="C2" s="371"/>
      <c r="D2" s="371"/>
      <c r="E2" s="371"/>
      <c r="F2" s="371"/>
      <c r="G2" s="371"/>
      <c r="H2" s="371"/>
    </row>
    <row r="3" spans="1:8">
      <c r="A3" s="318" t="s">
        <v>470</v>
      </c>
      <c r="B3" s="371"/>
      <c r="C3" s="371"/>
      <c r="D3" s="371"/>
      <c r="E3" s="371"/>
      <c r="F3" s="371"/>
      <c r="G3" s="371"/>
      <c r="H3" s="371"/>
    </row>
    <row r="4" spans="1:8" ht="13.5" thickBot="1">
      <c r="A4" s="372"/>
      <c r="B4" s="371"/>
      <c r="C4" s="891" t="s">
        <v>471</v>
      </c>
      <c r="D4" s="891" t="s">
        <v>472</v>
      </c>
      <c r="E4" s="891" t="s">
        <v>473</v>
      </c>
      <c r="F4" s="891" t="s">
        <v>474</v>
      </c>
      <c r="G4" s="891" t="s">
        <v>475</v>
      </c>
      <c r="H4" s="891" t="s">
        <v>476</v>
      </c>
    </row>
    <row r="5" spans="1:8" ht="34.15" customHeight="1">
      <c r="A5" s="870" t="s">
        <v>835</v>
      </c>
      <c r="B5" s="871"/>
      <c r="C5" s="892" t="s">
        <v>565</v>
      </c>
      <c r="D5" s="892"/>
      <c r="E5" s="892" t="s">
        <v>834</v>
      </c>
      <c r="F5" s="893" t="s">
        <v>833</v>
      </c>
      <c r="G5" s="893" t="s">
        <v>480</v>
      </c>
      <c r="H5" s="894" t="s">
        <v>832</v>
      </c>
    </row>
    <row r="6" spans="1:8" ht="25.5">
      <c r="A6" s="877"/>
      <c r="B6" s="773"/>
      <c r="C6" s="370" t="s">
        <v>481</v>
      </c>
      <c r="D6" s="370" t="s">
        <v>482</v>
      </c>
      <c r="E6" s="895"/>
      <c r="F6" s="777"/>
      <c r="G6" s="777"/>
      <c r="H6" s="699" t="s">
        <v>831</v>
      </c>
    </row>
    <row r="7" spans="1:8">
      <c r="A7" s="896">
        <v>1</v>
      </c>
      <c r="B7" s="881" t="s">
        <v>123</v>
      </c>
      <c r="C7" s="897">
        <v>0</v>
      </c>
      <c r="D7" s="897">
        <v>874955292.42799997</v>
      </c>
      <c r="E7" s="897">
        <v>510323.22308726399</v>
      </c>
      <c r="F7" s="897"/>
      <c r="G7" s="897">
        <v>0</v>
      </c>
      <c r="H7" s="898">
        <f t="shared" ref="H7:H20" si="0">C7+D7-E7-F7</f>
        <v>874444969.20491266</v>
      </c>
    </row>
    <row r="8" spans="1:8" ht="14.65" customHeight="1">
      <c r="A8" s="896">
        <v>2</v>
      </c>
      <c r="B8" s="881" t="s">
        <v>124</v>
      </c>
      <c r="C8" s="897">
        <v>0</v>
      </c>
      <c r="D8" s="897">
        <v>0</v>
      </c>
      <c r="E8" s="897">
        <v>0</v>
      </c>
      <c r="F8" s="897"/>
      <c r="G8" s="897">
        <v>0</v>
      </c>
      <c r="H8" s="898">
        <f t="shared" si="0"/>
        <v>0</v>
      </c>
    </row>
    <row r="9" spans="1:8">
      <c r="A9" s="896">
        <v>3</v>
      </c>
      <c r="B9" s="881" t="s">
        <v>125</v>
      </c>
      <c r="C9" s="897">
        <v>0</v>
      </c>
      <c r="D9" s="897">
        <v>923539.75490000006</v>
      </c>
      <c r="E9" s="897">
        <v>1066.4937930000001</v>
      </c>
      <c r="F9" s="897"/>
      <c r="G9" s="897">
        <v>0</v>
      </c>
      <c r="H9" s="898">
        <f t="shared" si="0"/>
        <v>922473.26110700006</v>
      </c>
    </row>
    <row r="10" spans="1:8">
      <c r="A10" s="896">
        <v>4</v>
      </c>
      <c r="B10" s="881" t="s">
        <v>126</v>
      </c>
      <c r="C10" s="897">
        <v>0</v>
      </c>
      <c r="D10" s="897">
        <v>1731225.0182</v>
      </c>
      <c r="E10" s="897">
        <v>492.25772667749999</v>
      </c>
      <c r="F10" s="897"/>
      <c r="G10" s="897">
        <v>0</v>
      </c>
      <c r="H10" s="898">
        <f t="shared" si="0"/>
        <v>1730732.7604733226</v>
      </c>
    </row>
    <row r="11" spans="1:8">
      <c r="A11" s="896">
        <v>5</v>
      </c>
      <c r="B11" s="881" t="s">
        <v>912</v>
      </c>
      <c r="C11" s="897">
        <v>0</v>
      </c>
      <c r="D11" s="897">
        <v>0</v>
      </c>
      <c r="E11" s="897">
        <v>0</v>
      </c>
      <c r="F11" s="897"/>
      <c r="G11" s="897">
        <v>0</v>
      </c>
      <c r="H11" s="898">
        <f t="shared" si="0"/>
        <v>0</v>
      </c>
    </row>
    <row r="12" spans="1:8">
      <c r="A12" s="896">
        <v>6</v>
      </c>
      <c r="B12" s="881" t="s">
        <v>127</v>
      </c>
      <c r="C12" s="897">
        <v>0</v>
      </c>
      <c r="D12" s="897">
        <v>973414316.1875</v>
      </c>
      <c r="E12" s="897">
        <v>134810.98659066999</v>
      </c>
      <c r="F12" s="897"/>
      <c r="G12" s="897">
        <v>0</v>
      </c>
      <c r="H12" s="898">
        <f t="shared" si="0"/>
        <v>973279505.20090938</v>
      </c>
    </row>
    <row r="13" spans="1:8">
      <c r="A13" s="896">
        <v>7</v>
      </c>
      <c r="B13" s="881" t="s">
        <v>71</v>
      </c>
      <c r="C13" s="897">
        <v>42543447.239600003</v>
      </c>
      <c r="D13" s="897">
        <v>1904267601.5811999</v>
      </c>
      <c r="E13" s="897">
        <v>10808067.082939699</v>
      </c>
      <c r="F13" s="897"/>
      <c r="G13" s="897">
        <v>0</v>
      </c>
      <c r="H13" s="898">
        <f t="shared" si="0"/>
        <v>1936002981.7378602</v>
      </c>
    </row>
    <row r="14" spans="1:8">
      <c r="A14" s="896">
        <v>8</v>
      </c>
      <c r="B14" s="884" t="s">
        <v>72</v>
      </c>
      <c r="C14" s="897">
        <v>56175741.800099701</v>
      </c>
      <c r="D14" s="897">
        <v>316092266.95251602</v>
      </c>
      <c r="E14" s="897">
        <v>17824920.192521699</v>
      </c>
      <c r="F14" s="897"/>
      <c r="G14" s="897">
        <v>846420.11751000001</v>
      </c>
      <c r="H14" s="898">
        <f t="shared" si="0"/>
        <v>354443088.560094</v>
      </c>
    </row>
    <row r="15" spans="1:8">
      <c r="A15" s="896">
        <v>9</v>
      </c>
      <c r="B15" s="881" t="s">
        <v>913</v>
      </c>
      <c r="C15" s="897">
        <v>9412996.4576999992</v>
      </c>
      <c r="D15" s="897">
        <v>491787167.73479998</v>
      </c>
      <c r="E15" s="897">
        <v>1254971.3995994001</v>
      </c>
      <c r="F15" s="897"/>
      <c r="G15" s="897">
        <v>0</v>
      </c>
      <c r="H15" s="898">
        <f t="shared" si="0"/>
        <v>499945192.79290062</v>
      </c>
    </row>
    <row r="16" spans="1:8">
      <c r="A16" s="896">
        <v>10</v>
      </c>
      <c r="B16" s="885" t="s">
        <v>483</v>
      </c>
      <c r="C16" s="897">
        <v>51195805.032199703</v>
      </c>
      <c r="D16" s="897">
        <v>24633812.412500001</v>
      </c>
      <c r="E16" s="897">
        <v>11852443.3720522</v>
      </c>
      <c r="F16" s="897"/>
      <c r="G16" s="897">
        <v>0</v>
      </c>
      <c r="H16" s="898">
        <f t="shared" si="0"/>
        <v>63977174.072647505</v>
      </c>
    </row>
    <row r="17" spans="1:8">
      <c r="A17" s="896">
        <v>11</v>
      </c>
      <c r="B17" s="881" t="s">
        <v>68</v>
      </c>
      <c r="C17" s="897">
        <v>0</v>
      </c>
      <c r="D17" s="897">
        <v>1303719.1000000001</v>
      </c>
      <c r="E17" s="897">
        <v>0</v>
      </c>
      <c r="F17" s="897"/>
      <c r="G17" s="897">
        <v>0</v>
      </c>
      <c r="H17" s="898">
        <f t="shared" si="0"/>
        <v>1303719.1000000001</v>
      </c>
    </row>
    <row r="18" spans="1:8">
      <c r="A18" s="896">
        <v>12</v>
      </c>
      <c r="B18" s="881" t="s">
        <v>69</v>
      </c>
      <c r="C18" s="897">
        <v>0</v>
      </c>
      <c r="D18" s="897">
        <v>23753199.863200001</v>
      </c>
      <c r="E18" s="897">
        <v>1457.9380546722</v>
      </c>
      <c r="F18" s="897"/>
      <c r="G18" s="897">
        <v>0</v>
      </c>
      <c r="H18" s="898">
        <f t="shared" si="0"/>
        <v>23751741.925145328</v>
      </c>
    </row>
    <row r="19" spans="1:8">
      <c r="A19" s="899">
        <v>13</v>
      </c>
      <c r="B19" s="884" t="s">
        <v>70</v>
      </c>
      <c r="C19" s="897">
        <v>0</v>
      </c>
      <c r="D19" s="897">
        <v>0</v>
      </c>
      <c r="E19" s="897">
        <v>0</v>
      </c>
      <c r="F19" s="897"/>
      <c r="G19" s="897">
        <v>0</v>
      </c>
      <c r="H19" s="898">
        <f t="shared" si="0"/>
        <v>0</v>
      </c>
    </row>
    <row r="20" spans="1:8">
      <c r="A20" s="896">
        <v>14</v>
      </c>
      <c r="B20" s="881" t="s">
        <v>469</v>
      </c>
      <c r="C20" s="897">
        <v>8983729.6033999994</v>
      </c>
      <c r="D20" s="897">
        <v>1443741385.3543019</v>
      </c>
      <c r="E20" s="897">
        <v>4365027.8299503792</v>
      </c>
      <c r="F20" s="897"/>
      <c r="G20" s="897">
        <v>0</v>
      </c>
      <c r="H20" s="898">
        <f t="shared" si="0"/>
        <v>1448360087.1277516</v>
      </c>
    </row>
    <row r="21" spans="1:8" s="321" customFormat="1">
      <c r="A21" s="900">
        <v>15</v>
      </c>
      <c r="B21" s="901" t="s">
        <v>66</v>
      </c>
      <c r="C21" s="902">
        <f t="shared" ref="C21:H21" si="1">SUM(C7:C15)+SUM(C17:C20)</f>
        <v>117115915.10079971</v>
      </c>
      <c r="D21" s="902">
        <f t="shared" si="1"/>
        <v>6031969713.974618</v>
      </c>
      <c r="E21" s="902">
        <f t="shared" si="1"/>
        <v>34901137.404263459</v>
      </c>
      <c r="F21" s="902">
        <f t="shared" si="1"/>
        <v>0</v>
      </c>
      <c r="G21" s="902">
        <f t="shared" si="1"/>
        <v>846420.11751000001</v>
      </c>
      <c r="H21" s="898">
        <f t="shared" si="1"/>
        <v>6114184491.671154</v>
      </c>
    </row>
    <row r="22" spans="1:8">
      <c r="A22" s="903">
        <v>16</v>
      </c>
      <c r="B22" s="904" t="s">
        <v>484</v>
      </c>
      <c r="C22" s="897">
        <v>112093842.895</v>
      </c>
      <c r="D22" s="897">
        <v>3611156676.1395102</v>
      </c>
      <c r="E22" s="897">
        <v>31714997.77</v>
      </c>
      <c r="F22" s="897"/>
      <c r="G22" s="897">
        <v>846420.11751000001</v>
      </c>
      <c r="H22" s="898">
        <f>C22+D22-E22-F22</f>
        <v>3691535521.2645102</v>
      </c>
    </row>
    <row r="23" spans="1:8" ht="13.5" thickBot="1">
      <c r="A23" s="905">
        <v>17</v>
      </c>
      <c r="B23" s="906" t="s">
        <v>485</v>
      </c>
      <c r="C23" s="678">
        <v>0</v>
      </c>
      <c r="D23" s="678">
        <v>510456301.2766</v>
      </c>
      <c r="E23" s="678">
        <v>477956.00839999999</v>
      </c>
      <c r="F23" s="678"/>
      <c r="G23" s="678">
        <v>0</v>
      </c>
      <c r="H23" s="907">
        <f>C23+D23-E23-F23</f>
        <v>509978345.26819998</v>
      </c>
    </row>
    <row r="26" spans="1:8" ht="42.4" customHeight="1">
      <c r="B26" s="334" t="s">
        <v>647</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H36"/>
  <sheetViews>
    <sheetView showGridLines="0" zoomScale="80" zoomScaleNormal="80" workbookViewId="0">
      <selection activeCell="E39" sqref="E39"/>
    </sheetView>
  </sheetViews>
  <sheetFormatPr defaultColWidth="9.28515625" defaultRowHeight="12.75"/>
  <cols>
    <col min="1" max="1" width="11" style="317" bestFit="1" customWidth="1"/>
    <col min="2" max="2" width="93.42578125" style="317" customWidth="1"/>
    <col min="3" max="4" width="35" style="317" customWidth="1"/>
    <col min="5" max="7" width="22" style="317" customWidth="1"/>
    <col min="8" max="8" width="42.28515625" style="317" bestFit="1" customWidth="1"/>
    <col min="9" max="16384" width="9.28515625" style="317"/>
  </cols>
  <sheetData>
    <row r="1" spans="1:8" ht="13.5">
      <c r="A1" s="316" t="s">
        <v>97</v>
      </c>
      <c r="B1" s="235" t="str">
        <f>Info!C2</f>
        <v>სს "ბაზისბანკი"</v>
      </c>
      <c r="C1" s="371"/>
      <c r="D1" s="371"/>
      <c r="E1" s="371"/>
      <c r="F1" s="371"/>
      <c r="G1" s="371"/>
      <c r="H1" s="371"/>
    </row>
    <row r="2" spans="1:8">
      <c r="A2" s="316" t="s">
        <v>98</v>
      </c>
      <c r="B2" s="319">
        <f>'1. key ratios'!B2</f>
        <v>46203</v>
      </c>
      <c r="C2" s="371"/>
      <c r="D2" s="371"/>
      <c r="E2" s="371"/>
      <c r="F2" s="371"/>
      <c r="G2" s="371"/>
      <c r="H2" s="371"/>
    </row>
    <row r="3" spans="1:8">
      <c r="A3" s="318" t="s">
        <v>486</v>
      </c>
      <c r="B3" s="371"/>
      <c r="C3" s="371"/>
      <c r="D3" s="371"/>
      <c r="E3" s="371"/>
      <c r="F3" s="371"/>
      <c r="G3" s="371"/>
      <c r="H3" s="371"/>
    </row>
    <row r="4" spans="1:8" ht="13.5" thickBot="1">
      <c r="A4" s="371"/>
      <c r="B4" s="371"/>
      <c r="C4" s="891" t="s">
        <v>471</v>
      </c>
      <c r="D4" s="891" t="s">
        <v>472</v>
      </c>
      <c r="E4" s="891" t="s">
        <v>473</v>
      </c>
      <c r="F4" s="891" t="s">
        <v>474</v>
      </c>
      <c r="G4" s="891" t="s">
        <v>475</v>
      </c>
      <c r="H4" s="891" t="s">
        <v>476</v>
      </c>
    </row>
    <row r="5" spans="1:8" ht="41.65" customHeight="1">
      <c r="A5" s="870" t="s">
        <v>837</v>
      </c>
      <c r="B5" s="871"/>
      <c r="C5" s="908" t="s">
        <v>565</v>
      </c>
      <c r="D5" s="909"/>
      <c r="E5" s="893" t="s">
        <v>834</v>
      </c>
      <c r="F5" s="893" t="s">
        <v>833</v>
      </c>
      <c r="G5" s="893" t="s">
        <v>480</v>
      </c>
      <c r="H5" s="894" t="s">
        <v>832</v>
      </c>
    </row>
    <row r="6" spans="1:8" ht="25.5">
      <c r="A6" s="877"/>
      <c r="B6" s="773"/>
      <c r="C6" s="370" t="s">
        <v>481</v>
      </c>
      <c r="D6" s="370" t="s">
        <v>482</v>
      </c>
      <c r="E6" s="777"/>
      <c r="F6" s="777"/>
      <c r="G6" s="777"/>
      <c r="H6" s="699" t="s">
        <v>831</v>
      </c>
    </row>
    <row r="7" spans="1:8">
      <c r="A7" s="910">
        <v>1</v>
      </c>
      <c r="B7" s="911" t="s">
        <v>487</v>
      </c>
      <c r="C7" s="897">
        <v>2319580.9563000002</v>
      </c>
      <c r="D7" s="897">
        <v>931446315.279302</v>
      </c>
      <c r="E7" s="897">
        <v>1481604.04908</v>
      </c>
      <c r="F7" s="897">
        <v>0</v>
      </c>
      <c r="G7" s="897">
        <v>21984.798953000001</v>
      </c>
      <c r="H7" s="898">
        <f t="shared" ref="H7:H34" si="0">C7+D7-E7-F7</f>
        <v>932284292.18652201</v>
      </c>
    </row>
    <row r="8" spans="1:8">
      <c r="A8" s="910">
        <v>2</v>
      </c>
      <c r="B8" s="911" t="s">
        <v>488</v>
      </c>
      <c r="C8" s="897">
        <v>1209838.7926</v>
      </c>
      <c r="D8" s="897">
        <v>1115104741.6333001</v>
      </c>
      <c r="E8" s="897">
        <v>724562.07358804764</v>
      </c>
      <c r="F8" s="897">
        <v>0</v>
      </c>
      <c r="G8" s="897">
        <v>19914.094957000001</v>
      </c>
      <c r="H8" s="898">
        <f t="shared" si="0"/>
        <v>1115590018.3523118</v>
      </c>
    </row>
    <row r="9" spans="1:8">
      <c r="A9" s="910">
        <v>3</v>
      </c>
      <c r="B9" s="911" t="s">
        <v>836</v>
      </c>
      <c r="C9" s="897">
        <v>0</v>
      </c>
      <c r="D9" s="897">
        <v>90306.867800000007</v>
      </c>
      <c r="E9" s="897">
        <v>2.7218039667</v>
      </c>
      <c r="F9" s="897">
        <v>0</v>
      </c>
      <c r="G9" s="897">
        <v>0</v>
      </c>
      <c r="H9" s="898">
        <f t="shared" si="0"/>
        <v>90304.145996033301</v>
      </c>
    </row>
    <row r="10" spans="1:8">
      <c r="A10" s="910">
        <v>4</v>
      </c>
      <c r="B10" s="911" t="s">
        <v>489</v>
      </c>
      <c r="C10" s="897">
        <v>5536440.1421999997</v>
      </c>
      <c r="D10" s="897">
        <v>319567048.9874</v>
      </c>
      <c r="E10" s="897">
        <v>896902.61227509798</v>
      </c>
      <c r="F10" s="897">
        <v>0</v>
      </c>
      <c r="G10" s="897">
        <v>114466.931512</v>
      </c>
      <c r="H10" s="898">
        <f t="shared" si="0"/>
        <v>324206586.51732486</v>
      </c>
    </row>
    <row r="11" spans="1:8">
      <c r="A11" s="910">
        <v>5</v>
      </c>
      <c r="B11" s="911" t="s">
        <v>490</v>
      </c>
      <c r="C11" s="897">
        <v>3151594.1442</v>
      </c>
      <c r="D11" s="897">
        <v>255644508.1329</v>
      </c>
      <c r="E11" s="897">
        <v>549596.42906192096</v>
      </c>
      <c r="F11" s="897">
        <v>0</v>
      </c>
      <c r="G11" s="897">
        <v>0</v>
      </c>
      <c r="H11" s="898">
        <f t="shared" si="0"/>
        <v>258246505.84803808</v>
      </c>
    </row>
    <row r="12" spans="1:8">
      <c r="A12" s="910">
        <v>6</v>
      </c>
      <c r="B12" s="911" t="s">
        <v>491</v>
      </c>
      <c r="C12" s="897">
        <v>2951121.9367999998</v>
      </c>
      <c r="D12" s="897">
        <v>87757060.912799999</v>
      </c>
      <c r="E12" s="897">
        <v>710023.11120030296</v>
      </c>
      <c r="F12" s="897">
        <v>0</v>
      </c>
      <c r="G12" s="897">
        <v>19228.742007000001</v>
      </c>
      <c r="H12" s="898">
        <f t="shared" si="0"/>
        <v>89998159.738399699</v>
      </c>
    </row>
    <row r="13" spans="1:8">
      <c r="A13" s="910">
        <v>7</v>
      </c>
      <c r="B13" s="911" t="s">
        <v>492</v>
      </c>
      <c r="C13" s="897">
        <v>2081469.4694999999</v>
      </c>
      <c r="D13" s="897">
        <v>80764554.886099994</v>
      </c>
      <c r="E13" s="897">
        <v>1127667.83354458</v>
      </c>
      <c r="F13" s="897">
        <v>0</v>
      </c>
      <c r="G13" s="897">
        <v>0</v>
      </c>
      <c r="H13" s="898">
        <f t="shared" si="0"/>
        <v>81718356.522055417</v>
      </c>
    </row>
    <row r="14" spans="1:8">
      <c r="A14" s="910">
        <v>8</v>
      </c>
      <c r="B14" s="911" t="s">
        <v>493</v>
      </c>
      <c r="C14" s="897">
        <v>2202824.5471000001</v>
      </c>
      <c r="D14" s="897">
        <v>269818736.70599997</v>
      </c>
      <c r="E14" s="897">
        <v>1007541.48246234</v>
      </c>
      <c r="F14" s="897">
        <v>0</v>
      </c>
      <c r="G14" s="897">
        <v>8799.3623619999998</v>
      </c>
      <c r="H14" s="898">
        <f t="shared" si="0"/>
        <v>271014019.77063763</v>
      </c>
    </row>
    <row r="15" spans="1:8">
      <c r="A15" s="910">
        <v>9</v>
      </c>
      <c r="B15" s="911" t="s">
        <v>494</v>
      </c>
      <c r="C15" s="897">
        <v>768823.99459999998</v>
      </c>
      <c r="D15" s="897">
        <v>101378289.73190001</v>
      </c>
      <c r="E15" s="897">
        <v>590007.16986501403</v>
      </c>
      <c r="F15" s="897">
        <v>0</v>
      </c>
      <c r="G15" s="897">
        <v>552.33797200000004</v>
      </c>
      <c r="H15" s="898">
        <f t="shared" si="0"/>
        <v>101557106.55663499</v>
      </c>
    </row>
    <row r="16" spans="1:8">
      <c r="A16" s="910">
        <v>10</v>
      </c>
      <c r="B16" s="911" t="s">
        <v>495</v>
      </c>
      <c r="C16" s="897">
        <v>766422.47900000005</v>
      </c>
      <c r="D16" s="897">
        <v>39585207.719400004</v>
      </c>
      <c r="E16" s="897">
        <v>437027.937677334</v>
      </c>
      <c r="F16" s="897">
        <v>0</v>
      </c>
      <c r="G16" s="897">
        <v>0</v>
      </c>
      <c r="H16" s="898">
        <f t="shared" si="0"/>
        <v>39914602.260722674</v>
      </c>
    </row>
    <row r="17" spans="1:8">
      <c r="A17" s="910">
        <v>11</v>
      </c>
      <c r="B17" s="911" t="s">
        <v>496</v>
      </c>
      <c r="C17" s="897">
        <v>-1E-4</v>
      </c>
      <c r="D17" s="897">
        <v>2442615.2760000001</v>
      </c>
      <c r="E17" s="897">
        <v>146.93837875189999</v>
      </c>
      <c r="F17" s="897">
        <v>0</v>
      </c>
      <c r="G17" s="897">
        <v>0</v>
      </c>
      <c r="H17" s="898">
        <f t="shared" si="0"/>
        <v>2442468.3375212485</v>
      </c>
    </row>
    <row r="18" spans="1:8">
      <c r="A18" s="910">
        <v>12</v>
      </c>
      <c r="B18" s="911" t="s">
        <v>497</v>
      </c>
      <c r="C18" s="897">
        <v>971560.1899</v>
      </c>
      <c r="D18" s="897">
        <v>62109142.711999997</v>
      </c>
      <c r="E18" s="897">
        <v>413664.45425224298</v>
      </c>
      <c r="F18" s="897">
        <v>0</v>
      </c>
      <c r="G18" s="897">
        <v>2493.606745</v>
      </c>
      <c r="H18" s="898">
        <f t="shared" si="0"/>
        <v>62667038.447647758</v>
      </c>
    </row>
    <row r="19" spans="1:8">
      <c r="A19" s="910">
        <v>13</v>
      </c>
      <c r="B19" s="911" t="s">
        <v>498</v>
      </c>
      <c r="C19" s="897">
        <v>396066.73300000001</v>
      </c>
      <c r="D19" s="897">
        <v>49887788.345299996</v>
      </c>
      <c r="E19" s="897">
        <v>319185.394943694</v>
      </c>
      <c r="F19" s="897">
        <v>0</v>
      </c>
      <c r="G19" s="897">
        <v>0</v>
      </c>
      <c r="H19" s="898">
        <f t="shared" si="0"/>
        <v>49964669.683356307</v>
      </c>
    </row>
    <row r="20" spans="1:8">
      <c r="A20" s="910">
        <v>14</v>
      </c>
      <c r="B20" s="911" t="s">
        <v>499</v>
      </c>
      <c r="C20" s="897">
        <v>42491415.943499997</v>
      </c>
      <c r="D20" s="897">
        <v>128855270.75040001</v>
      </c>
      <c r="E20" s="897">
        <v>5907626.5631673299</v>
      </c>
      <c r="F20" s="897">
        <v>0</v>
      </c>
      <c r="G20" s="897">
        <v>81667.981656999997</v>
      </c>
      <c r="H20" s="898">
        <f t="shared" si="0"/>
        <v>165439060.13073266</v>
      </c>
    </row>
    <row r="21" spans="1:8">
      <c r="A21" s="910">
        <v>15</v>
      </c>
      <c r="B21" s="911" t="s">
        <v>500</v>
      </c>
      <c r="C21" s="897">
        <v>74262.049799999993</v>
      </c>
      <c r="D21" s="897">
        <v>59819544.160899997</v>
      </c>
      <c r="E21" s="897">
        <v>74628.734973477898</v>
      </c>
      <c r="F21" s="897">
        <v>0</v>
      </c>
      <c r="G21" s="897">
        <v>6094.5325890000004</v>
      </c>
      <c r="H21" s="898">
        <f t="shared" si="0"/>
        <v>59819177.475726523</v>
      </c>
    </row>
    <row r="22" spans="1:8">
      <c r="A22" s="910">
        <v>16</v>
      </c>
      <c r="B22" s="911" t="s">
        <v>501</v>
      </c>
      <c r="C22" s="897">
        <v>4735131.7643999998</v>
      </c>
      <c r="D22" s="897">
        <v>3141842.6956000002</v>
      </c>
      <c r="E22" s="897">
        <v>2432957.0824285098</v>
      </c>
      <c r="F22" s="897">
        <v>0</v>
      </c>
      <c r="G22" s="897">
        <v>0</v>
      </c>
      <c r="H22" s="898">
        <f t="shared" si="0"/>
        <v>5444017.3775714897</v>
      </c>
    </row>
    <row r="23" spans="1:8">
      <c r="A23" s="910">
        <v>17</v>
      </c>
      <c r="B23" s="911" t="s">
        <v>502</v>
      </c>
      <c r="C23" s="897">
        <v>2328.5225999999998</v>
      </c>
      <c r="D23" s="897">
        <v>71734727.979599997</v>
      </c>
      <c r="E23" s="897">
        <v>265922.748474208</v>
      </c>
      <c r="F23" s="897">
        <v>0</v>
      </c>
      <c r="G23" s="897">
        <v>0</v>
      </c>
      <c r="H23" s="898">
        <f t="shared" si="0"/>
        <v>71471133.753725782</v>
      </c>
    </row>
    <row r="24" spans="1:8">
      <c r="A24" s="910">
        <v>18</v>
      </c>
      <c r="B24" s="911" t="s">
        <v>503</v>
      </c>
      <c r="C24" s="897">
        <v>1027821.0605</v>
      </c>
      <c r="D24" s="897">
        <v>262939047.7351</v>
      </c>
      <c r="E24" s="897">
        <v>959488.36126470997</v>
      </c>
      <c r="F24" s="897">
        <v>0</v>
      </c>
      <c r="G24" s="897">
        <v>0</v>
      </c>
      <c r="H24" s="898">
        <f t="shared" si="0"/>
        <v>263007380.43433529</v>
      </c>
    </row>
    <row r="25" spans="1:8">
      <c r="A25" s="910">
        <v>19</v>
      </c>
      <c r="B25" s="911" t="s">
        <v>504</v>
      </c>
      <c r="C25" s="897">
        <v>0</v>
      </c>
      <c r="D25" s="897">
        <v>14792891.7555</v>
      </c>
      <c r="E25" s="897">
        <v>119788.59710118199</v>
      </c>
      <c r="F25" s="897">
        <v>0</v>
      </c>
      <c r="G25" s="897">
        <v>0</v>
      </c>
      <c r="H25" s="898">
        <f t="shared" si="0"/>
        <v>14673103.158398818</v>
      </c>
    </row>
    <row r="26" spans="1:8">
      <c r="A26" s="910">
        <v>20</v>
      </c>
      <c r="B26" s="911" t="s">
        <v>505</v>
      </c>
      <c r="C26" s="897">
        <v>1444852.496</v>
      </c>
      <c r="D26" s="897">
        <v>116743811.4377</v>
      </c>
      <c r="E26" s="897">
        <v>432055.000464649</v>
      </c>
      <c r="F26" s="897">
        <v>0</v>
      </c>
      <c r="G26" s="897">
        <v>29332.125421000001</v>
      </c>
      <c r="H26" s="898">
        <f t="shared" si="0"/>
        <v>117756608.93323536</v>
      </c>
    </row>
    <row r="27" spans="1:8">
      <c r="A27" s="910">
        <v>21</v>
      </c>
      <c r="B27" s="911" t="s">
        <v>506</v>
      </c>
      <c r="C27" s="897">
        <v>634291.24529999995</v>
      </c>
      <c r="D27" s="897">
        <v>70669015.378900006</v>
      </c>
      <c r="E27" s="897">
        <v>288433.34893805202</v>
      </c>
      <c r="F27" s="897">
        <v>0</v>
      </c>
      <c r="G27" s="897">
        <v>0</v>
      </c>
      <c r="H27" s="898">
        <f t="shared" si="0"/>
        <v>71014873.275261953</v>
      </c>
    </row>
    <row r="28" spans="1:8">
      <c r="A28" s="910">
        <v>22</v>
      </c>
      <c r="B28" s="911" t="s">
        <v>507</v>
      </c>
      <c r="C28" s="897">
        <v>546850.36159999995</v>
      </c>
      <c r="D28" s="897">
        <v>6525555.4897999996</v>
      </c>
      <c r="E28" s="897">
        <v>100462.589302009</v>
      </c>
      <c r="F28" s="897">
        <v>0</v>
      </c>
      <c r="G28" s="897">
        <v>0</v>
      </c>
      <c r="H28" s="898">
        <f t="shared" si="0"/>
        <v>6971943.2620979901</v>
      </c>
    </row>
    <row r="29" spans="1:8">
      <c r="A29" s="910">
        <v>23</v>
      </c>
      <c r="B29" s="911" t="s">
        <v>508</v>
      </c>
      <c r="C29" s="897">
        <v>8475318.5109999999</v>
      </c>
      <c r="D29" s="897">
        <v>305496173.10520202</v>
      </c>
      <c r="E29" s="897">
        <v>2864077.06799033</v>
      </c>
      <c r="F29" s="897">
        <v>0</v>
      </c>
      <c r="G29" s="897">
        <v>31268.188378999999</v>
      </c>
      <c r="H29" s="898">
        <f t="shared" si="0"/>
        <v>311107414.54821169</v>
      </c>
    </row>
    <row r="30" spans="1:8">
      <c r="A30" s="910">
        <v>24</v>
      </c>
      <c r="B30" s="911" t="s">
        <v>509</v>
      </c>
      <c r="C30" s="897">
        <v>4682810.7388000004</v>
      </c>
      <c r="D30" s="897">
        <v>178083379.53639999</v>
      </c>
      <c r="E30" s="897">
        <v>1866235.8859365101</v>
      </c>
      <c r="F30" s="897">
        <v>0</v>
      </c>
      <c r="G30" s="897">
        <v>13824.39</v>
      </c>
      <c r="H30" s="898">
        <f t="shared" si="0"/>
        <v>180899954.38926348</v>
      </c>
    </row>
    <row r="31" spans="1:8">
      <c r="A31" s="910">
        <v>25</v>
      </c>
      <c r="B31" s="911" t="s">
        <v>510</v>
      </c>
      <c r="C31" s="897">
        <v>15001911.656500001</v>
      </c>
      <c r="D31" s="897">
        <v>309581074.229702</v>
      </c>
      <c r="E31" s="897">
        <v>4230758.1968386201</v>
      </c>
      <c r="F31" s="897">
        <v>0</v>
      </c>
      <c r="G31" s="897">
        <v>247636.520021</v>
      </c>
      <c r="H31" s="898">
        <f t="shared" si="0"/>
        <v>320352227.68936336</v>
      </c>
    </row>
    <row r="32" spans="1:8">
      <c r="A32" s="910">
        <v>26</v>
      </c>
      <c r="B32" s="911" t="s">
        <v>511</v>
      </c>
      <c r="C32" s="897">
        <v>10621105.1599</v>
      </c>
      <c r="D32" s="897">
        <v>184157951.25950199</v>
      </c>
      <c r="E32" s="897">
        <v>4772223.4166764598</v>
      </c>
      <c r="F32" s="897">
        <v>0</v>
      </c>
      <c r="G32" s="897">
        <v>233529.814935</v>
      </c>
      <c r="H32" s="898">
        <f t="shared" si="0"/>
        <v>190006833.00272554</v>
      </c>
    </row>
    <row r="33" spans="1:8">
      <c r="A33" s="910">
        <v>27</v>
      </c>
      <c r="B33" s="912" t="s">
        <v>88</v>
      </c>
      <c r="C33" s="897">
        <v>5022072.2057999996</v>
      </c>
      <c r="D33" s="897">
        <v>1003833111.4551001</v>
      </c>
      <c r="E33" s="897">
        <v>2328547.9198741498</v>
      </c>
      <c r="F33" s="897">
        <v>0</v>
      </c>
      <c r="G33" s="897">
        <v>15626.69</v>
      </c>
      <c r="H33" s="898">
        <f t="shared" si="0"/>
        <v>1006526635.7410259</v>
      </c>
    </row>
    <row r="34" spans="1:8" ht="13.5" thickBot="1">
      <c r="A34" s="913">
        <v>28</v>
      </c>
      <c r="B34" s="914" t="s">
        <v>66</v>
      </c>
      <c r="C34" s="915">
        <f>SUM(C7:C33)</f>
        <v>117115915.10079999</v>
      </c>
      <c r="D34" s="915">
        <f>SUM(D7:D33)</f>
        <v>6031969714.1596069</v>
      </c>
      <c r="E34" s="915">
        <f>SUM(E7:E33)</f>
        <v>34901137.721563488</v>
      </c>
      <c r="F34" s="915">
        <f>SUM(F7:F33)</f>
        <v>0</v>
      </c>
      <c r="G34" s="915">
        <f>SUM(G7:G33)</f>
        <v>846420.11751000001</v>
      </c>
      <c r="H34" s="907">
        <f t="shared" si="0"/>
        <v>6114184491.5388432</v>
      </c>
    </row>
    <row r="36" spans="1:8">
      <c r="B36" s="322"/>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D15"/>
  <sheetViews>
    <sheetView showGridLines="0" zoomScale="80" zoomScaleNormal="80" workbookViewId="0">
      <selection activeCell="D39" sqref="D39"/>
    </sheetView>
  </sheetViews>
  <sheetFormatPr defaultColWidth="9.28515625" defaultRowHeight="12.75"/>
  <cols>
    <col min="1" max="1" width="11.7109375" style="317" bestFit="1" customWidth="1"/>
    <col min="2" max="2" width="108" style="317" bestFit="1" customWidth="1"/>
    <col min="3" max="3" width="35.5703125" style="317" customWidth="1"/>
    <col min="4" max="4" width="38.42578125" style="317" customWidth="1"/>
    <col min="5" max="16384" width="9.28515625" style="317"/>
  </cols>
  <sheetData>
    <row r="1" spans="1:4" ht="13.5">
      <c r="A1" s="316" t="s">
        <v>97</v>
      </c>
      <c r="B1" s="235" t="str">
        <f>Info!C2</f>
        <v>სს "ბაზისბანკი"</v>
      </c>
    </row>
    <row r="2" spans="1:4">
      <c r="A2" s="316" t="s">
        <v>98</v>
      </c>
      <c r="B2" s="319">
        <f>'1. key ratios'!B2</f>
        <v>46203</v>
      </c>
    </row>
    <row r="3" spans="1:4">
      <c r="A3" s="318" t="s">
        <v>512</v>
      </c>
    </row>
    <row r="4" spans="1:4" ht="13.5" thickBot="1"/>
    <row r="5" spans="1:4">
      <c r="A5" s="953" t="s">
        <v>848</v>
      </c>
      <c r="B5" s="954"/>
      <c r="C5" s="955" t="s">
        <v>531</v>
      </c>
      <c r="D5" s="956" t="s">
        <v>847</v>
      </c>
    </row>
    <row r="6" spans="1:4">
      <c r="A6" s="957">
        <v>1</v>
      </c>
      <c r="B6" s="958" t="s">
        <v>846</v>
      </c>
      <c r="C6" s="882">
        <v>31448013.278655451</v>
      </c>
      <c r="D6" s="959">
        <v>296050.42105786048</v>
      </c>
    </row>
    <row r="7" spans="1:4">
      <c r="A7" s="393">
        <v>2</v>
      </c>
      <c r="B7" s="958" t="s">
        <v>845</v>
      </c>
      <c r="C7" s="882">
        <f>SUM(C8:C9)</f>
        <v>6091195.9031496858</v>
      </c>
      <c r="D7" s="959">
        <f>SUM(D8:D9)</f>
        <v>10211.85266890094</v>
      </c>
    </row>
    <row r="8" spans="1:4">
      <c r="A8" s="960">
        <v>2.1</v>
      </c>
      <c r="B8" s="961" t="s">
        <v>844</v>
      </c>
      <c r="C8" s="882">
        <v>1094944.0883400065</v>
      </c>
      <c r="D8" s="959">
        <v>10211.85266890094</v>
      </c>
    </row>
    <row r="9" spans="1:4">
      <c r="A9" s="960">
        <v>2.2000000000000002</v>
      </c>
      <c r="B9" s="961" t="s">
        <v>843</v>
      </c>
      <c r="C9" s="882">
        <v>4996251.8148096791</v>
      </c>
      <c r="D9" s="959">
        <v>0</v>
      </c>
    </row>
    <row r="10" spans="1:4">
      <c r="A10" s="957">
        <v>3</v>
      </c>
      <c r="B10" s="958" t="s">
        <v>842</v>
      </c>
      <c r="C10" s="882">
        <f>SUM(C11:C13)</f>
        <v>5540161.3789505651</v>
      </c>
      <c r="D10" s="959">
        <f>SUM(D11:D13)</f>
        <v>8457.3267775102759</v>
      </c>
    </row>
    <row r="11" spans="1:4">
      <c r="A11" s="960">
        <v>3.1</v>
      </c>
      <c r="B11" s="961" t="s">
        <v>513</v>
      </c>
      <c r="C11" s="882">
        <v>846419.85192740324</v>
      </c>
      <c r="D11" s="959">
        <v>0</v>
      </c>
    </row>
    <row r="12" spans="1:4">
      <c r="A12" s="960">
        <v>3.2</v>
      </c>
      <c r="B12" s="961" t="s">
        <v>841</v>
      </c>
      <c r="C12" s="882">
        <v>4142789.2804221618</v>
      </c>
      <c r="D12" s="959">
        <v>8457.3267775102759</v>
      </c>
    </row>
    <row r="13" spans="1:4">
      <c r="A13" s="960">
        <v>3.3</v>
      </c>
      <c r="B13" s="961" t="s">
        <v>840</v>
      </c>
      <c r="C13" s="882">
        <v>550952.24660100008</v>
      </c>
      <c r="D13" s="959">
        <v>0</v>
      </c>
    </row>
    <row r="14" spans="1:4">
      <c r="A14" s="393">
        <v>4</v>
      </c>
      <c r="B14" s="962" t="s">
        <v>839</v>
      </c>
      <c r="C14" s="882">
        <v>-284050.00442800001</v>
      </c>
      <c r="D14" s="959">
        <v>0</v>
      </c>
    </row>
    <row r="15" spans="1:4" ht="13.5" thickBot="1">
      <c r="A15" s="963">
        <v>5</v>
      </c>
      <c r="B15" s="964" t="s">
        <v>838</v>
      </c>
      <c r="C15" s="889">
        <f>C6+C7-C10+C14</f>
        <v>31714997.798426569</v>
      </c>
      <c r="D15" s="890">
        <f>D6+D7-D10+D14</f>
        <v>297804.94694925111</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D23"/>
  <sheetViews>
    <sheetView showGridLines="0" zoomScale="80" zoomScaleNormal="80" workbookViewId="0">
      <selection activeCell="C32" sqref="C32"/>
    </sheetView>
  </sheetViews>
  <sheetFormatPr defaultColWidth="9.28515625" defaultRowHeight="12.75"/>
  <cols>
    <col min="1" max="1" width="11.7109375" style="371" bestFit="1" customWidth="1"/>
    <col min="2" max="2" width="128.85546875" style="371" bestFit="1" customWidth="1"/>
    <col min="3" max="3" width="37" style="371" customWidth="1"/>
    <col min="4" max="4" width="50.5703125" style="371" customWidth="1"/>
    <col min="5" max="16384" width="9.28515625" style="371"/>
  </cols>
  <sheetData>
    <row r="1" spans="1:4" ht="13.5">
      <c r="A1" s="316" t="s">
        <v>97</v>
      </c>
      <c r="B1" s="235" t="str">
        <f>Info!C2</f>
        <v>სს "ბაზისბანკი"</v>
      </c>
    </row>
    <row r="2" spans="1:4">
      <c r="A2" s="316" t="s">
        <v>98</v>
      </c>
      <c r="B2" s="319">
        <f>'1. key ratios'!B2</f>
        <v>46203</v>
      </c>
    </row>
    <row r="3" spans="1:4">
      <c r="A3" s="318" t="s">
        <v>514</v>
      </c>
    </row>
    <row r="4" spans="1:4" ht="13.5" thickBot="1">
      <c r="A4" s="318"/>
    </row>
    <row r="5" spans="1:4" ht="15" customHeight="1">
      <c r="A5" s="965" t="s">
        <v>515</v>
      </c>
      <c r="B5" s="966"/>
      <c r="C5" s="967" t="s">
        <v>516</v>
      </c>
      <c r="D5" s="968" t="s">
        <v>517</v>
      </c>
    </row>
    <row r="6" spans="1:4">
      <c r="A6" s="969"/>
      <c r="B6" s="780"/>
      <c r="C6" s="970"/>
      <c r="D6" s="971"/>
    </row>
    <row r="7" spans="1:4">
      <c r="A7" s="972">
        <v>1</v>
      </c>
      <c r="B7" s="901" t="s">
        <v>518</v>
      </c>
      <c r="C7" s="897">
        <v>111603663.61357799</v>
      </c>
      <c r="D7" s="973"/>
    </row>
    <row r="8" spans="1:4">
      <c r="A8" s="910">
        <v>2</v>
      </c>
      <c r="B8" s="912" t="s">
        <v>519</v>
      </c>
      <c r="C8" s="897">
        <v>9849245.5157999974</v>
      </c>
      <c r="D8" s="973"/>
    </row>
    <row r="9" spans="1:4">
      <c r="A9" s="910">
        <v>3</v>
      </c>
      <c r="B9" s="974" t="s">
        <v>520</v>
      </c>
      <c r="C9" s="897">
        <v>0</v>
      </c>
      <c r="D9" s="973"/>
    </row>
    <row r="10" spans="1:4">
      <c r="A10" s="910">
        <v>4</v>
      </c>
      <c r="B10" s="912" t="s">
        <v>521</v>
      </c>
      <c r="C10" s="897">
        <f>SUM(C11:C17)</f>
        <v>9359066.0668759905</v>
      </c>
      <c r="D10" s="973"/>
    </row>
    <row r="11" spans="1:4">
      <c r="A11" s="910">
        <v>5</v>
      </c>
      <c r="B11" s="975" t="s">
        <v>849</v>
      </c>
      <c r="C11" s="897">
        <v>2979675.715442</v>
      </c>
      <c r="D11" s="973"/>
    </row>
    <row r="12" spans="1:4">
      <c r="A12" s="910">
        <v>6</v>
      </c>
      <c r="B12" s="975" t="s">
        <v>522</v>
      </c>
      <c r="C12" s="897">
        <v>2729945.06108244</v>
      </c>
      <c r="D12" s="973"/>
    </row>
    <row r="13" spans="1:4">
      <c r="A13" s="910">
        <v>7</v>
      </c>
      <c r="B13" s="975" t="s">
        <v>525</v>
      </c>
      <c r="C13" s="897">
        <v>846420.23603200004</v>
      </c>
      <c r="D13" s="973"/>
    </row>
    <row r="14" spans="1:4">
      <c r="A14" s="910">
        <v>8</v>
      </c>
      <c r="B14" s="975" t="s">
        <v>523</v>
      </c>
      <c r="C14" s="897">
        <v>2528644.0543195512</v>
      </c>
      <c r="D14" s="666">
        <v>2528644.0543195512</v>
      </c>
    </row>
    <row r="15" spans="1:4">
      <c r="A15" s="910">
        <v>9</v>
      </c>
      <c r="B15" s="975" t="s">
        <v>524</v>
      </c>
      <c r="C15" s="897">
        <v>0</v>
      </c>
      <c r="D15" s="666">
        <v>0</v>
      </c>
    </row>
    <row r="16" spans="1:4">
      <c r="A16" s="910">
        <v>10</v>
      </c>
      <c r="B16" s="975" t="s">
        <v>526</v>
      </c>
      <c r="C16" s="897">
        <v>0</v>
      </c>
      <c r="D16" s="666">
        <v>0</v>
      </c>
    </row>
    <row r="17" spans="1:4" ht="25.5">
      <c r="A17" s="910">
        <v>11</v>
      </c>
      <c r="B17" s="975" t="s">
        <v>527</v>
      </c>
      <c r="C17" s="897">
        <v>274381</v>
      </c>
      <c r="D17" s="973"/>
    </row>
    <row r="18" spans="1:4" ht="13.5" thickBot="1">
      <c r="A18" s="976">
        <v>12</v>
      </c>
      <c r="B18" s="977" t="s">
        <v>528</v>
      </c>
      <c r="C18" s="915">
        <f>C7+C8+C9-C10</f>
        <v>112093843.062502</v>
      </c>
      <c r="D18" s="978"/>
    </row>
    <row r="21" spans="1:4">
      <c r="B21" s="316"/>
    </row>
    <row r="22" spans="1:4">
      <c r="B22" s="316"/>
    </row>
    <row r="23" spans="1:4">
      <c r="B23" s="318"/>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28"/>
  <sheetViews>
    <sheetView showGridLines="0" zoomScale="80" zoomScaleNormal="80" workbookViewId="0">
      <selection activeCell="G39" sqref="G39"/>
    </sheetView>
  </sheetViews>
  <sheetFormatPr defaultColWidth="9.28515625" defaultRowHeight="12.75"/>
  <cols>
    <col min="1" max="1" width="11.7109375" style="371" bestFit="1" customWidth="1"/>
    <col min="2" max="2" width="63.85546875" style="371" customWidth="1"/>
    <col min="3" max="3" width="18.85546875" style="371" customWidth="1"/>
    <col min="4" max="18" width="22.28515625" style="371" customWidth="1"/>
    <col min="19" max="19" width="23.28515625" style="371" bestFit="1" customWidth="1"/>
    <col min="20" max="26" width="22.28515625" style="371" customWidth="1"/>
    <col min="27" max="27" width="23.28515625" style="371" bestFit="1" customWidth="1"/>
    <col min="28" max="28" width="20" style="371" customWidth="1"/>
    <col min="29" max="16384" width="9.28515625" style="371"/>
  </cols>
  <sheetData>
    <row r="1" spans="1:28" ht="13.5">
      <c r="A1" s="316" t="s">
        <v>97</v>
      </c>
      <c r="B1" s="235" t="str">
        <f>Info!C2</f>
        <v>სს "ბაზისბანკი"</v>
      </c>
    </row>
    <row r="2" spans="1:28">
      <c r="A2" s="316" t="s">
        <v>98</v>
      </c>
      <c r="B2" s="319">
        <f>'1. key ratios'!B2</f>
        <v>46203</v>
      </c>
      <c r="C2" s="372"/>
    </row>
    <row r="3" spans="1:28">
      <c r="A3" s="318" t="s">
        <v>529</v>
      </c>
    </row>
    <row r="4" spans="1:28" ht="13.5" thickBot="1"/>
    <row r="5" spans="1:28" ht="15" customHeight="1">
      <c r="A5" s="979" t="s">
        <v>862</v>
      </c>
      <c r="B5" s="980"/>
      <c r="C5" s="908" t="s">
        <v>861</v>
      </c>
      <c r="D5" s="981"/>
      <c r="E5" s="981"/>
      <c r="F5" s="981"/>
      <c r="G5" s="981"/>
      <c r="H5" s="981"/>
      <c r="I5" s="981"/>
      <c r="J5" s="981"/>
      <c r="K5" s="981"/>
      <c r="L5" s="981"/>
      <c r="M5" s="981"/>
      <c r="N5" s="981"/>
      <c r="O5" s="981"/>
      <c r="P5" s="981"/>
      <c r="Q5" s="981"/>
      <c r="R5" s="981"/>
      <c r="S5" s="981"/>
      <c r="T5" s="700"/>
      <c r="U5" s="700"/>
      <c r="V5" s="700"/>
      <c r="W5" s="700"/>
      <c r="X5" s="700"/>
      <c r="Y5" s="700"/>
      <c r="Z5" s="700"/>
      <c r="AA5" s="982"/>
      <c r="AB5" s="376"/>
    </row>
    <row r="6" spans="1:28">
      <c r="A6" s="983"/>
      <c r="B6" s="781"/>
      <c r="C6" s="783" t="s">
        <v>66</v>
      </c>
      <c r="D6" s="785" t="s">
        <v>860</v>
      </c>
      <c r="E6" s="785"/>
      <c r="F6" s="785"/>
      <c r="G6" s="785"/>
      <c r="H6" s="786" t="s">
        <v>859</v>
      </c>
      <c r="I6" s="787"/>
      <c r="J6" s="787"/>
      <c r="K6" s="788"/>
      <c r="L6" s="984"/>
      <c r="M6" s="789" t="s">
        <v>858</v>
      </c>
      <c r="N6" s="789"/>
      <c r="O6" s="789"/>
      <c r="P6" s="789"/>
      <c r="Q6" s="789"/>
      <c r="R6" s="789"/>
      <c r="S6" s="777"/>
      <c r="T6" s="382"/>
      <c r="U6" s="779" t="s">
        <v>857</v>
      </c>
      <c r="V6" s="779"/>
      <c r="W6" s="779"/>
      <c r="X6" s="779"/>
      <c r="Y6" s="779"/>
      <c r="Z6" s="779"/>
      <c r="AA6" s="790"/>
      <c r="AB6" s="381"/>
    </row>
    <row r="7" spans="1:28" ht="25.5">
      <c r="A7" s="985"/>
      <c r="B7" s="782"/>
      <c r="C7" s="784"/>
      <c r="D7" s="380"/>
      <c r="E7" s="986" t="s">
        <v>530</v>
      </c>
      <c r="F7" s="986" t="s">
        <v>855</v>
      </c>
      <c r="G7" s="986" t="s">
        <v>856</v>
      </c>
      <c r="H7" s="379"/>
      <c r="I7" s="986" t="s">
        <v>530</v>
      </c>
      <c r="J7" s="986" t="s">
        <v>855</v>
      </c>
      <c r="K7" s="986" t="s">
        <v>856</v>
      </c>
      <c r="L7" s="378"/>
      <c r="M7" s="986" t="s">
        <v>530</v>
      </c>
      <c r="N7" s="986" t="s">
        <v>855</v>
      </c>
      <c r="O7" s="986" t="s">
        <v>854</v>
      </c>
      <c r="P7" s="986" t="s">
        <v>853</v>
      </c>
      <c r="Q7" s="986" t="s">
        <v>852</v>
      </c>
      <c r="R7" s="986" t="s">
        <v>851</v>
      </c>
      <c r="S7" s="986" t="s">
        <v>850</v>
      </c>
      <c r="T7" s="377"/>
      <c r="U7" s="986" t="s">
        <v>530</v>
      </c>
      <c r="V7" s="986" t="s">
        <v>855</v>
      </c>
      <c r="W7" s="986" t="s">
        <v>854</v>
      </c>
      <c r="X7" s="986" t="s">
        <v>853</v>
      </c>
      <c r="Y7" s="986" t="s">
        <v>852</v>
      </c>
      <c r="Z7" s="986" t="s">
        <v>851</v>
      </c>
      <c r="AA7" s="699" t="s">
        <v>850</v>
      </c>
      <c r="AB7" s="376"/>
    </row>
    <row r="8" spans="1:28">
      <c r="A8" s="987">
        <v>1</v>
      </c>
      <c r="B8" s="901" t="s">
        <v>531</v>
      </c>
      <c r="C8" s="902">
        <v>3723250514.895824</v>
      </c>
      <c r="D8" s="897">
        <v>3455116021.089222</v>
      </c>
      <c r="E8" s="897">
        <v>40516603.297700003</v>
      </c>
      <c r="F8" s="897">
        <v>0</v>
      </c>
      <c r="G8" s="897">
        <v>1E-3</v>
      </c>
      <c r="H8" s="897">
        <v>156040650.74410009</v>
      </c>
      <c r="I8" s="897">
        <v>40829057.844599992</v>
      </c>
      <c r="J8" s="897">
        <v>35496975.244900003</v>
      </c>
      <c r="K8" s="897">
        <v>1858602.6395999999</v>
      </c>
      <c r="L8" s="897">
        <v>112093843.06250235</v>
      </c>
      <c r="M8" s="897">
        <v>5511405.1335999994</v>
      </c>
      <c r="N8" s="897">
        <v>31622620.343800001</v>
      </c>
      <c r="O8" s="897">
        <v>12386956.152799997</v>
      </c>
      <c r="P8" s="897">
        <v>10224186.895899992</v>
      </c>
      <c r="Q8" s="897">
        <v>9569151.5834999662</v>
      </c>
      <c r="R8" s="897">
        <v>17171346.192899704</v>
      </c>
      <c r="S8" s="897">
        <v>3.1099999999999919E-2</v>
      </c>
      <c r="T8" s="897">
        <v>0</v>
      </c>
      <c r="U8" s="897">
        <v>0</v>
      </c>
      <c r="V8" s="897">
        <v>0</v>
      </c>
      <c r="W8" s="897">
        <v>0</v>
      </c>
      <c r="X8" s="897">
        <v>0</v>
      </c>
      <c r="Y8" s="897">
        <v>0</v>
      </c>
      <c r="Z8" s="897">
        <v>0</v>
      </c>
      <c r="AA8" s="666">
        <v>0</v>
      </c>
    </row>
    <row r="9" spans="1:28">
      <c r="A9" s="910">
        <v>1.1000000000000001</v>
      </c>
      <c r="B9" s="988" t="s">
        <v>532</v>
      </c>
      <c r="C9" s="989">
        <v>0</v>
      </c>
      <c r="D9" s="897">
        <v>0</v>
      </c>
      <c r="E9" s="897">
        <v>0</v>
      </c>
      <c r="F9" s="897">
        <v>0</v>
      </c>
      <c r="G9" s="897">
        <v>0</v>
      </c>
      <c r="H9" s="897">
        <v>0</v>
      </c>
      <c r="I9" s="897">
        <v>0</v>
      </c>
      <c r="J9" s="897">
        <v>0</v>
      </c>
      <c r="K9" s="897">
        <v>0</v>
      </c>
      <c r="L9" s="897">
        <v>0</v>
      </c>
      <c r="M9" s="897">
        <v>0</v>
      </c>
      <c r="N9" s="897">
        <v>0</v>
      </c>
      <c r="O9" s="897">
        <v>0</v>
      </c>
      <c r="P9" s="897">
        <v>0</v>
      </c>
      <c r="Q9" s="897">
        <v>0</v>
      </c>
      <c r="R9" s="897">
        <v>0</v>
      </c>
      <c r="S9" s="897">
        <v>0</v>
      </c>
      <c r="T9" s="897">
        <v>0</v>
      </c>
      <c r="U9" s="897">
        <v>0</v>
      </c>
      <c r="V9" s="897">
        <v>0</v>
      </c>
      <c r="W9" s="897">
        <v>0</v>
      </c>
      <c r="X9" s="897">
        <v>0</v>
      </c>
      <c r="Y9" s="897">
        <v>0</v>
      </c>
      <c r="Z9" s="897">
        <v>0</v>
      </c>
      <c r="AA9" s="666">
        <v>0</v>
      </c>
    </row>
    <row r="10" spans="1:28">
      <c r="A10" s="910">
        <v>1.2</v>
      </c>
      <c r="B10" s="988" t="s">
        <v>533</v>
      </c>
      <c r="C10" s="989">
        <v>0</v>
      </c>
      <c r="D10" s="897">
        <v>0</v>
      </c>
      <c r="E10" s="897">
        <v>0</v>
      </c>
      <c r="F10" s="897">
        <v>0</v>
      </c>
      <c r="G10" s="897">
        <v>0</v>
      </c>
      <c r="H10" s="897">
        <v>0</v>
      </c>
      <c r="I10" s="897">
        <v>0</v>
      </c>
      <c r="J10" s="897">
        <v>0</v>
      </c>
      <c r="K10" s="897">
        <v>0</v>
      </c>
      <c r="L10" s="897">
        <v>0</v>
      </c>
      <c r="M10" s="897">
        <v>0</v>
      </c>
      <c r="N10" s="897">
        <v>0</v>
      </c>
      <c r="O10" s="897">
        <v>0</v>
      </c>
      <c r="P10" s="897">
        <v>0</v>
      </c>
      <c r="Q10" s="897">
        <v>0</v>
      </c>
      <c r="R10" s="897">
        <v>0</v>
      </c>
      <c r="S10" s="897">
        <v>0</v>
      </c>
      <c r="T10" s="897">
        <v>0</v>
      </c>
      <c r="U10" s="897">
        <v>0</v>
      </c>
      <c r="V10" s="897">
        <v>0</v>
      </c>
      <c r="W10" s="897">
        <v>0</v>
      </c>
      <c r="X10" s="897">
        <v>0</v>
      </c>
      <c r="Y10" s="897">
        <v>0</v>
      </c>
      <c r="Z10" s="897">
        <v>0</v>
      </c>
      <c r="AA10" s="666">
        <v>0</v>
      </c>
    </row>
    <row r="11" spans="1:28">
      <c r="A11" s="910">
        <v>1.3</v>
      </c>
      <c r="B11" s="988" t="s">
        <v>534</v>
      </c>
      <c r="C11" s="989">
        <v>520648894.32000005</v>
      </c>
      <c r="D11" s="897">
        <v>520648894.32000005</v>
      </c>
      <c r="E11" s="897">
        <v>0</v>
      </c>
      <c r="F11" s="897">
        <v>0</v>
      </c>
      <c r="G11" s="897">
        <v>0</v>
      </c>
      <c r="H11" s="897">
        <v>0</v>
      </c>
      <c r="I11" s="897">
        <v>0</v>
      </c>
      <c r="J11" s="897">
        <v>0</v>
      </c>
      <c r="K11" s="897">
        <v>0</v>
      </c>
      <c r="L11" s="897">
        <v>0</v>
      </c>
      <c r="M11" s="897">
        <v>0</v>
      </c>
      <c r="N11" s="897">
        <v>0</v>
      </c>
      <c r="O11" s="897">
        <v>0</v>
      </c>
      <c r="P11" s="897">
        <v>0</v>
      </c>
      <c r="Q11" s="897">
        <v>0</v>
      </c>
      <c r="R11" s="897">
        <v>0</v>
      </c>
      <c r="S11" s="897">
        <v>0</v>
      </c>
      <c r="T11" s="897">
        <v>0</v>
      </c>
      <c r="U11" s="897">
        <v>0</v>
      </c>
      <c r="V11" s="897">
        <v>0</v>
      </c>
      <c r="W11" s="897">
        <v>0</v>
      </c>
      <c r="X11" s="897">
        <v>0</v>
      </c>
      <c r="Y11" s="897">
        <v>0</v>
      </c>
      <c r="Z11" s="897">
        <v>0</v>
      </c>
      <c r="AA11" s="666">
        <v>0</v>
      </c>
    </row>
    <row r="12" spans="1:28">
      <c r="A12" s="910">
        <v>1.4</v>
      </c>
      <c r="B12" s="988" t="s">
        <v>535</v>
      </c>
      <c r="C12" s="989">
        <v>47013735.995299995</v>
      </c>
      <c r="D12" s="897">
        <v>42774970.218199998</v>
      </c>
      <c r="E12" s="897">
        <v>0</v>
      </c>
      <c r="F12" s="897">
        <v>0</v>
      </c>
      <c r="G12" s="897">
        <v>0</v>
      </c>
      <c r="H12" s="897">
        <v>4238765.7770999996</v>
      </c>
      <c r="I12" s="897">
        <v>2346437.2377999998</v>
      </c>
      <c r="J12" s="897">
        <v>0</v>
      </c>
      <c r="K12" s="897">
        <v>0</v>
      </c>
      <c r="L12" s="897">
        <v>0</v>
      </c>
      <c r="M12" s="897">
        <v>0</v>
      </c>
      <c r="N12" s="897">
        <v>0</v>
      </c>
      <c r="O12" s="897">
        <v>0</v>
      </c>
      <c r="P12" s="897">
        <v>0</v>
      </c>
      <c r="Q12" s="897">
        <v>0</v>
      </c>
      <c r="R12" s="897">
        <v>0</v>
      </c>
      <c r="S12" s="897">
        <v>0</v>
      </c>
      <c r="T12" s="897">
        <v>0</v>
      </c>
      <c r="U12" s="897">
        <v>0</v>
      </c>
      <c r="V12" s="897">
        <v>0</v>
      </c>
      <c r="W12" s="897">
        <v>0</v>
      </c>
      <c r="X12" s="897">
        <v>0</v>
      </c>
      <c r="Y12" s="897">
        <v>0</v>
      </c>
      <c r="Z12" s="897">
        <v>0</v>
      </c>
      <c r="AA12" s="666">
        <v>0</v>
      </c>
    </row>
    <row r="13" spans="1:28">
      <c r="A13" s="910">
        <v>1.5</v>
      </c>
      <c r="B13" s="988" t="s">
        <v>536</v>
      </c>
      <c r="C13" s="989">
        <v>1947518722.4326994</v>
      </c>
      <c r="D13" s="897">
        <v>1803657326.1299994</v>
      </c>
      <c r="E13" s="897">
        <v>22194657.280699994</v>
      </c>
      <c r="F13" s="897">
        <v>0</v>
      </c>
      <c r="G13" s="897">
        <v>0</v>
      </c>
      <c r="H13" s="897">
        <v>93239533.353900015</v>
      </c>
      <c r="I13" s="897">
        <v>22588813.473099999</v>
      </c>
      <c r="J13" s="897">
        <v>23668870.319199998</v>
      </c>
      <c r="K13" s="897">
        <v>1858602.6395999999</v>
      </c>
      <c r="L13" s="897">
        <v>50621862.948799998</v>
      </c>
      <c r="M13" s="897">
        <v>247855.39309999999</v>
      </c>
      <c r="N13" s="897">
        <v>27153554.603599999</v>
      </c>
      <c r="O13" s="897">
        <v>4045636.9821000006</v>
      </c>
      <c r="P13" s="897">
        <v>1008078.4604</v>
      </c>
      <c r="Q13" s="897">
        <v>1462355.6602</v>
      </c>
      <c r="R13" s="897">
        <v>2627630.6896000002</v>
      </c>
      <c r="S13" s="897">
        <v>8.0000000000000004E-4</v>
      </c>
      <c r="T13" s="897">
        <v>0</v>
      </c>
      <c r="U13" s="897">
        <v>0</v>
      </c>
      <c r="V13" s="897">
        <v>0</v>
      </c>
      <c r="W13" s="897">
        <v>0</v>
      </c>
      <c r="X13" s="897">
        <v>0</v>
      </c>
      <c r="Y13" s="897">
        <v>0</v>
      </c>
      <c r="Z13" s="897">
        <v>0</v>
      </c>
      <c r="AA13" s="666">
        <v>0</v>
      </c>
    </row>
    <row r="14" spans="1:28">
      <c r="A14" s="910">
        <v>1.6</v>
      </c>
      <c r="B14" s="988" t="s">
        <v>537</v>
      </c>
      <c r="C14" s="989">
        <v>1208069162.1478248</v>
      </c>
      <c r="D14" s="897">
        <v>1088034830.4210224</v>
      </c>
      <c r="E14" s="897">
        <v>18321946.017000008</v>
      </c>
      <c r="F14" s="897">
        <v>0</v>
      </c>
      <c r="G14" s="897">
        <v>1E-3</v>
      </c>
      <c r="H14" s="897">
        <v>58562351.613100089</v>
      </c>
      <c r="I14" s="897">
        <v>15893807.133699991</v>
      </c>
      <c r="J14" s="897">
        <v>11828104.925700001</v>
      </c>
      <c r="K14" s="897">
        <v>0</v>
      </c>
      <c r="L14" s="897">
        <v>61471980.113702364</v>
      </c>
      <c r="M14" s="897">
        <v>5263549.7404999994</v>
      </c>
      <c r="N14" s="897">
        <v>4469065.7401999999</v>
      </c>
      <c r="O14" s="897">
        <v>8341319.1706999978</v>
      </c>
      <c r="P14" s="897">
        <v>9216108.4354999922</v>
      </c>
      <c r="Q14" s="897">
        <v>8106795.9232999664</v>
      </c>
      <c r="R14" s="897">
        <v>14543715.503299706</v>
      </c>
      <c r="S14" s="897">
        <v>3.0299999999999921E-2</v>
      </c>
      <c r="T14" s="897">
        <v>0</v>
      </c>
      <c r="U14" s="897">
        <v>0</v>
      </c>
      <c r="V14" s="897">
        <v>0</v>
      </c>
      <c r="W14" s="897">
        <v>0</v>
      </c>
      <c r="X14" s="897">
        <v>0</v>
      </c>
      <c r="Y14" s="897">
        <v>0</v>
      </c>
      <c r="Z14" s="897">
        <v>0</v>
      </c>
      <c r="AA14" s="666">
        <v>0</v>
      </c>
    </row>
    <row r="15" spans="1:28">
      <c r="A15" s="987">
        <v>2</v>
      </c>
      <c r="B15" s="901" t="s">
        <v>538</v>
      </c>
      <c r="C15" s="902">
        <v>510456301.2766</v>
      </c>
      <c r="D15" s="897">
        <v>510456301.2766</v>
      </c>
      <c r="E15" s="897">
        <v>0</v>
      </c>
      <c r="F15" s="897">
        <v>0</v>
      </c>
      <c r="G15" s="897">
        <v>0</v>
      </c>
      <c r="H15" s="897">
        <v>0</v>
      </c>
      <c r="I15" s="897">
        <v>0</v>
      </c>
      <c r="J15" s="897">
        <v>0</v>
      </c>
      <c r="K15" s="897">
        <v>0</v>
      </c>
      <c r="L15" s="897">
        <v>0</v>
      </c>
      <c r="M15" s="897">
        <v>0</v>
      </c>
      <c r="N15" s="897">
        <v>0</v>
      </c>
      <c r="O15" s="897">
        <v>0</v>
      </c>
      <c r="P15" s="897">
        <v>0</v>
      </c>
      <c r="Q15" s="897">
        <v>0</v>
      </c>
      <c r="R15" s="897">
        <v>0</v>
      </c>
      <c r="S15" s="897">
        <v>0</v>
      </c>
      <c r="T15" s="897">
        <v>0</v>
      </c>
      <c r="U15" s="897">
        <v>0</v>
      </c>
      <c r="V15" s="897">
        <v>0</v>
      </c>
      <c r="W15" s="897">
        <v>0</v>
      </c>
      <c r="X15" s="897">
        <v>0</v>
      </c>
      <c r="Y15" s="897">
        <v>0</v>
      </c>
      <c r="Z15" s="897">
        <v>0</v>
      </c>
      <c r="AA15" s="666">
        <v>0</v>
      </c>
    </row>
    <row r="16" spans="1:28">
      <c r="A16" s="910">
        <v>2.1</v>
      </c>
      <c r="B16" s="988" t="s">
        <v>532</v>
      </c>
      <c r="C16" s="989">
        <v>0</v>
      </c>
      <c r="D16" s="897"/>
      <c r="E16" s="897">
        <v>0</v>
      </c>
      <c r="F16" s="897">
        <v>0</v>
      </c>
      <c r="G16" s="897">
        <v>0</v>
      </c>
      <c r="H16" s="897">
        <v>0</v>
      </c>
      <c r="I16" s="897">
        <v>0</v>
      </c>
      <c r="J16" s="897">
        <v>0</v>
      </c>
      <c r="K16" s="897">
        <v>0</v>
      </c>
      <c r="L16" s="897">
        <v>0</v>
      </c>
      <c r="M16" s="897">
        <v>0</v>
      </c>
      <c r="N16" s="897">
        <v>0</v>
      </c>
      <c r="O16" s="897">
        <v>0</v>
      </c>
      <c r="P16" s="897">
        <v>0</v>
      </c>
      <c r="Q16" s="897">
        <v>0</v>
      </c>
      <c r="R16" s="897">
        <v>0</v>
      </c>
      <c r="S16" s="897">
        <v>0</v>
      </c>
      <c r="T16" s="897">
        <v>0</v>
      </c>
      <c r="U16" s="897">
        <v>0</v>
      </c>
      <c r="V16" s="897">
        <v>0</v>
      </c>
      <c r="W16" s="897">
        <v>0</v>
      </c>
      <c r="X16" s="897">
        <v>0</v>
      </c>
      <c r="Y16" s="897">
        <v>0</v>
      </c>
      <c r="Z16" s="897">
        <v>0</v>
      </c>
      <c r="AA16" s="666">
        <v>0</v>
      </c>
    </row>
    <row r="17" spans="1:27">
      <c r="A17" s="910">
        <v>2.2000000000000002</v>
      </c>
      <c r="B17" s="988" t="s">
        <v>533</v>
      </c>
      <c r="C17" s="989">
        <v>440325655.1171</v>
      </c>
      <c r="D17" s="897">
        <v>440325655.1171</v>
      </c>
      <c r="E17" s="897">
        <v>0</v>
      </c>
      <c r="F17" s="897">
        <v>0</v>
      </c>
      <c r="G17" s="897">
        <v>0</v>
      </c>
      <c r="H17" s="897">
        <v>0</v>
      </c>
      <c r="I17" s="897">
        <v>0</v>
      </c>
      <c r="J17" s="897">
        <v>0</v>
      </c>
      <c r="K17" s="897">
        <v>0</v>
      </c>
      <c r="L17" s="897">
        <v>0</v>
      </c>
      <c r="M17" s="897">
        <v>0</v>
      </c>
      <c r="N17" s="897">
        <v>0</v>
      </c>
      <c r="O17" s="897">
        <v>0</v>
      </c>
      <c r="P17" s="897">
        <v>0</v>
      </c>
      <c r="Q17" s="897">
        <v>0</v>
      </c>
      <c r="R17" s="897">
        <v>0</v>
      </c>
      <c r="S17" s="897">
        <v>0</v>
      </c>
      <c r="T17" s="897">
        <v>0</v>
      </c>
      <c r="U17" s="897">
        <v>0</v>
      </c>
      <c r="V17" s="897">
        <v>0</v>
      </c>
      <c r="W17" s="897">
        <v>0</v>
      </c>
      <c r="X17" s="897">
        <v>0</v>
      </c>
      <c r="Y17" s="897">
        <v>0</v>
      </c>
      <c r="Z17" s="897">
        <v>0</v>
      </c>
      <c r="AA17" s="666">
        <v>0</v>
      </c>
    </row>
    <row r="18" spans="1:27">
      <c r="A18" s="910">
        <v>2.2999999999999998</v>
      </c>
      <c r="B18" s="988" t="s">
        <v>534</v>
      </c>
      <c r="C18" s="989">
        <v>10777174.8716</v>
      </c>
      <c r="D18" s="897">
        <v>10777174.8716</v>
      </c>
      <c r="E18" s="897">
        <v>0</v>
      </c>
      <c r="F18" s="897">
        <v>0</v>
      </c>
      <c r="G18" s="897">
        <v>0</v>
      </c>
      <c r="H18" s="897">
        <v>0</v>
      </c>
      <c r="I18" s="897">
        <v>0</v>
      </c>
      <c r="J18" s="897">
        <v>0</v>
      </c>
      <c r="K18" s="897">
        <v>0</v>
      </c>
      <c r="L18" s="897">
        <v>0</v>
      </c>
      <c r="M18" s="897">
        <v>0</v>
      </c>
      <c r="N18" s="897">
        <v>0</v>
      </c>
      <c r="O18" s="897">
        <v>0</v>
      </c>
      <c r="P18" s="897">
        <v>0</v>
      </c>
      <c r="Q18" s="897">
        <v>0</v>
      </c>
      <c r="R18" s="897">
        <v>0</v>
      </c>
      <c r="S18" s="897">
        <v>0</v>
      </c>
      <c r="T18" s="897">
        <v>0</v>
      </c>
      <c r="U18" s="897">
        <v>0</v>
      </c>
      <c r="V18" s="897">
        <v>0</v>
      </c>
      <c r="W18" s="897">
        <v>0</v>
      </c>
      <c r="X18" s="897">
        <v>0</v>
      </c>
      <c r="Y18" s="897">
        <v>0</v>
      </c>
      <c r="Z18" s="897">
        <v>0</v>
      </c>
      <c r="AA18" s="666">
        <v>0</v>
      </c>
    </row>
    <row r="19" spans="1:27">
      <c r="A19" s="910">
        <v>2.4</v>
      </c>
      <c r="B19" s="988" t="s">
        <v>535</v>
      </c>
      <c r="C19" s="989">
        <v>5798356.4013999999</v>
      </c>
      <c r="D19" s="897">
        <v>5798356.4013999999</v>
      </c>
      <c r="E19" s="897">
        <v>0</v>
      </c>
      <c r="F19" s="897">
        <v>0</v>
      </c>
      <c r="G19" s="897">
        <v>0</v>
      </c>
      <c r="H19" s="897">
        <v>0</v>
      </c>
      <c r="I19" s="897">
        <v>0</v>
      </c>
      <c r="J19" s="897">
        <v>0</v>
      </c>
      <c r="K19" s="897">
        <v>0</v>
      </c>
      <c r="L19" s="897">
        <v>0</v>
      </c>
      <c r="M19" s="897">
        <v>0</v>
      </c>
      <c r="N19" s="897">
        <v>0</v>
      </c>
      <c r="O19" s="897">
        <v>0</v>
      </c>
      <c r="P19" s="897">
        <v>0</v>
      </c>
      <c r="Q19" s="897">
        <v>0</v>
      </c>
      <c r="R19" s="897">
        <v>0</v>
      </c>
      <c r="S19" s="897">
        <v>0</v>
      </c>
      <c r="T19" s="897">
        <v>0</v>
      </c>
      <c r="U19" s="897">
        <v>0</v>
      </c>
      <c r="V19" s="897">
        <v>0</v>
      </c>
      <c r="W19" s="897">
        <v>0</v>
      </c>
      <c r="X19" s="897">
        <v>0</v>
      </c>
      <c r="Y19" s="897">
        <v>0</v>
      </c>
      <c r="Z19" s="897">
        <v>0</v>
      </c>
      <c r="AA19" s="666">
        <v>0</v>
      </c>
    </row>
    <row r="20" spans="1:27">
      <c r="A20" s="910">
        <v>2.5</v>
      </c>
      <c r="B20" s="988" t="s">
        <v>536</v>
      </c>
      <c r="C20" s="989">
        <v>53555114.886500001</v>
      </c>
      <c r="D20" s="897">
        <v>53555114.886500001</v>
      </c>
      <c r="E20" s="897">
        <v>0</v>
      </c>
      <c r="F20" s="897">
        <v>0</v>
      </c>
      <c r="G20" s="897">
        <v>0</v>
      </c>
      <c r="H20" s="897">
        <v>0</v>
      </c>
      <c r="I20" s="897">
        <v>0</v>
      </c>
      <c r="J20" s="897">
        <v>0</v>
      </c>
      <c r="K20" s="897">
        <v>0</v>
      </c>
      <c r="L20" s="897">
        <v>0</v>
      </c>
      <c r="M20" s="897">
        <v>0</v>
      </c>
      <c r="N20" s="897">
        <v>0</v>
      </c>
      <c r="O20" s="897">
        <v>0</v>
      </c>
      <c r="P20" s="897">
        <v>0</v>
      </c>
      <c r="Q20" s="897">
        <v>0</v>
      </c>
      <c r="R20" s="897">
        <v>0</v>
      </c>
      <c r="S20" s="897">
        <v>0</v>
      </c>
      <c r="T20" s="897">
        <v>0</v>
      </c>
      <c r="U20" s="897">
        <v>0</v>
      </c>
      <c r="V20" s="897">
        <v>0</v>
      </c>
      <c r="W20" s="897">
        <v>0</v>
      </c>
      <c r="X20" s="897">
        <v>0</v>
      </c>
      <c r="Y20" s="897">
        <v>0</v>
      </c>
      <c r="Z20" s="897">
        <v>0</v>
      </c>
      <c r="AA20" s="666">
        <v>0</v>
      </c>
    </row>
    <row r="21" spans="1:27">
      <c r="A21" s="910">
        <v>2.6</v>
      </c>
      <c r="B21" s="988" t="s">
        <v>537</v>
      </c>
      <c r="C21" s="989">
        <v>0</v>
      </c>
      <c r="D21" s="897"/>
      <c r="E21" s="897">
        <v>0</v>
      </c>
      <c r="F21" s="897">
        <v>0</v>
      </c>
      <c r="G21" s="897">
        <v>0</v>
      </c>
      <c r="H21" s="897">
        <v>0</v>
      </c>
      <c r="I21" s="897">
        <v>0</v>
      </c>
      <c r="J21" s="897">
        <v>0</v>
      </c>
      <c r="K21" s="897">
        <v>0</v>
      </c>
      <c r="L21" s="897">
        <v>0</v>
      </c>
      <c r="M21" s="897">
        <v>0</v>
      </c>
      <c r="N21" s="897">
        <v>0</v>
      </c>
      <c r="O21" s="897">
        <v>0</v>
      </c>
      <c r="P21" s="897">
        <v>0</v>
      </c>
      <c r="Q21" s="897">
        <v>0</v>
      </c>
      <c r="R21" s="897">
        <v>0</v>
      </c>
      <c r="S21" s="897">
        <v>0</v>
      </c>
      <c r="T21" s="897">
        <v>0</v>
      </c>
      <c r="U21" s="897">
        <v>0</v>
      </c>
      <c r="V21" s="897">
        <v>0</v>
      </c>
      <c r="W21" s="897">
        <v>0</v>
      </c>
      <c r="X21" s="897">
        <v>0</v>
      </c>
      <c r="Y21" s="897">
        <v>0</v>
      </c>
      <c r="Z21" s="897">
        <v>0</v>
      </c>
      <c r="AA21" s="666">
        <v>0</v>
      </c>
    </row>
    <row r="22" spans="1:27">
      <c r="A22" s="987">
        <v>3</v>
      </c>
      <c r="B22" s="901" t="s">
        <v>539</v>
      </c>
      <c r="C22" s="902">
        <v>616316570.54779983</v>
      </c>
      <c r="D22" s="902">
        <v>575318892.71449995</v>
      </c>
      <c r="E22" s="990"/>
      <c r="F22" s="990"/>
      <c r="G22" s="990"/>
      <c r="H22" s="902">
        <v>19895417.496899996</v>
      </c>
      <c r="I22" s="990"/>
      <c r="J22" s="990"/>
      <c r="K22" s="990"/>
      <c r="L22" s="902">
        <v>21102260.336399995</v>
      </c>
      <c r="M22" s="990"/>
      <c r="N22" s="990"/>
      <c r="O22" s="990"/>
      <c r="P22" s="990"/>
      <c r="Q22" s="990"/>
      <c r="R22" s="990"/>
      <c r="S22" s="990"/>
      <c r="T22" s="902">
        <v>0</v>
      </c>
      <c r="U22" s="990"/>
      <c r="V22" s="990"/>
      <c r="W22" s="990"/>
      <c r="X22" s="990"/>
      <c r="Y22" s="990"/>
      <c r="Z22" s="990"/>
      <c r="AA22" s="991"/>
    </row>
    <row r="23" spans="1:27">
      <c r="A23" s="910">
        <v>3.1</v>
      </c>
      <c r="B23" s="988" t="s">
        <v>532</v>
      </c>
      <c r="C23" s="989">
        <v>0</v>
      </c>
      <c r="D23" s="902">
        <v>0</v>
      </c>
      <c r="E23" s="990"/>
      <c r="F23" s="990"/>
      <c r="G23" s="990"/>
      <c r="H23" s="902">
        <v>0</v>
      </c>
      <c r="I23" s="990"/>
      <c r="J23" s="990"/>
      <c r="K23" s="990"/>
      <c r="L23" s="902">
        <v>0</v>
      </c>
      <c r="M23" s="990"/>
      <c r="N23" s="990"/>
      <c r="O23" s="990"/>
      <c r="P23" s="990"/>
      <c r="Q23" s="990"/>
      <c r="R23" s="990"/>
      <c r="S23" s="990"/>
      <c r="T23" s="902">
        <v>0</v>
      </c>
      <c r="U23" s="990"/>
      <c r="V23" s="990"/>
      <c r="W23" s="990"/>
      <c r="X23" s="990"/>
      <c r="Y23" s="990"/>
      <c r="Z23" s="990"/>
      <c r="AA23" s="991"/>
    </row>
    <row r="24" spans="1:27">
      <c r="A24" s="910">
        <v>3.2</v>
      </c>
      <c r="B24" s="988" t="s">
        <v>533</v>
      </c>
      <c r="C24" s="989">
        <v>0</v>
      </c>
      <c r="D24" s="902">
        <v>0</v>
      </c>
      <c r="E24" s="990"/>
      <c r="F24" s="990"/>
      <c r="G24" s="990"/>
      <c r="H24" s="902">
        <v>0</v>
      </c>
      <c r="I24" s="990"/>
      <c r="J24" s="990"/>
      <c r="K24" s="990"/>
      <c r="L24" s="902">
        <v>0</v>
      </c>
      <c r="M24" s="990"/>
      <c r="N24" s="990"/>
      <c r="O24" s="990"/>
      <c r="P24" s="990"/>
      <c r="Q24" s="990"/>
      <c r="R24" s="990"/>
      <c r="S24" s="990"/>
      <c r="T24" s="902">
        <v>0</v>
      </c>
      <c r="U24" s="990"/>
      <c r="V24" s="990"/>
      <c r="W24" s="990"/>
      <c r="X24" s="990"/>
      <c r="Y24" s="990"/>
      <c r="Z24" s="990"/>
      <c r="AA24" s="991"/>
    </row>
    <row r="25" spans="1:27">
      <c r="A25" s="910">
        <v>3.3</v>
      </c>
      <c r="B25" s="988" t="s">
        <v>534</v>
      </c>
      <c r="C25" s="989">
        <v>0</v>
      </c>
      <c r="D25" s="902">
        <v>0</v>
      </c>
      <c r="E25" s="990"/>
      <c r="F25" s="990"/>
      <c r="G25" s="990"/>
      <c r="H25" s="902">
        <v>0</v>
      </c>
      <c r="I25" s="990"/>
      <c r="J25" s="990"/>
      <c r="K25" s="990"/>
      <c r="L25" s="902">
        <v>0</v>
      </c>
      <c r="M25" s="990"/>
      <c r="N25" s="990"/>
      <c r="O25" s="990"/>
      <c r="P25" s="990"/>
      <c r="Q25" s="990"/>
      <c r="R25" s="990"/>
      <c r="S25" s="990"/>
      <c r="T25" s="902">
        <v>0</v>
      </c>
      <c r="U25" s="990"/>
      <c r="V25" s="990"/>
      <c r="W25" s="990"/>
      <c r="X25" s="990"/>
      <c r="Y25" s="990"/>
      <c r="Z25" s="990"/>
      <c r="AA25" s="991"/>
    </row>
    <row r="26" spans="1:27">
      <c r="A26" s="910">
        <v>3.4</v>
      </c>
      <c r="B26" s="988" t="s">
        <v>535</v>
      </c>
      <c r="C26" s="989">
        <v>9648225.5991999991</v>
      </c>
      <c r="D26" s="902">
        <v>9648225.5991999991</v>
      </c>
      <c r="E26" s="990"/>
      <c r="F26" s="990"/>
      <c r="G26" s="990"/>
      <c r="H26" s="902">
        <v>0</v>
      </c>
      <c r="I26" s="990"/>
      <c r="J26" s="990"/>
      <c r="K26" s="990"/>
      <c r="L26" s="902">
        <v>0</v>
      </c>
      <c r="M26" s="990"/>
      <c r="N26" s="990"/>
      <c r="O26" s="990"/>
      <c r="P26" s="990"/>
      <c r="Q26" s="990"/>
      <c r="R26" s="990"/>
      <c r="S26" s="990"/>
      <c r="T26" s="902">
        <v>0</v>
      </c>
      <c r="U26" s="990"/>
      <c r="V26" s="990"/>
      <c r="W26" s="990"/>
      <c r="X26" s="990"/>
      <c r="Y26" s="990"/>
      <c r="Z26" s="990"/>
      <c r="AA26" s="991"/>
    </row>
    <row r="27" spans="1:27">
      <c r="A27" s="910">
        <v>3.5</v>
      </c>
      <c r="B27" s="988" t="s">
        <v>536</v>
      </c>
      <c r="C27" s="989">
        <v>571397242.39559996</v>
      </c>
      <c r="D27" s="902">
        <v>531437346.09740007</v>
      </c>
      <c r="E27" s="990"/>
      <c r="F27" s="990"/>
      <c r="G27" s="990"/>
      <c r="H27" s="902">
        <v>19189767.960899998</v>
      </c>
      <c r="I27" s="990"/>
      <c r="J27" s="990"/>
      <c r="K27" s="990"/>
      <c r="L27" s="902">
        <v>20770128.337299995</v>
      </c>
      <c r="M27" s="990"/>
      <c r="N27" s="990"/>
      <c r="O27" s="990"/>
      <c r="P27" s="990"/>
      <c r="Q27" s="990"/>
      <c r="R27" s="990"/>
      <c r="S27" s="990"/>
      <c r="T27" s="902">
        <v>0</v>
      </c>
      <c r="U27" s="990"/>
      <c r="V27" s="990"/>
      <c r="W27" s="990"/>
      <c r="X27" s="990"/>
      <c r="Y27" s="990"/>
      <c r="Z27" s="990"/>
      <c r="AA27" s="991"/>
    </row>
    <row r="28" spans="1:27" ht="13.5" thickBot="1">
      <c r="A28" s="913">
        <v>3.6</v>
      </c>
      <c r="B28" s="992" t="s">
        <v>537</v>
      </c>
      <c r="C28" s="993">
        <v>35271102.552999914</v>
      </c>
      <c r="D28" s="915">
        <v>34233321.017899916</v>
      </c>
      <c r="E28" s="994"/>
      <c r="F28" s="994"/>
      <c r="G28" s="994"/>
      <c r="H28" s="915">
        <v>705649.53599999903</v>
      </c>
      <c r="I28" s="994"/>
      <c r="J28" s="994"/>
      <c r="K28" s="994"/>
      <c r="L28" s="915">
        <v>332131.99910000002</v>
      </c>
      <c r="M28" s="994"/>
      <c r="N28" s="994"/>
      <c r="O28" s="994"/>
      <c r="P28" s="994"/>
      <c r="Q28" s="994"/>
      <c r="R28" s="994"/>
      <c r="S28" s="994"/>
      <c r="T28" s="915">
        <v>0</v>
      </c>
      <c r="U28" s="994"/>
      <c r="V28" s="994"/>
      <c r="W28" s="994"/>
      <c r="X28" s="994"/>
      <c r="Y28" s="994"/>
      <c r="Z28" s="994"/>
      <c r="AA28" s="995"/>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22"/>
  <sheetViews>
    <sheetView showGridLines="0" zoomScale="80" zoomScaleNormal="80" workbookViewId="0">
      <selection activeCell="D32" sqref="D32"/>
    </sheetView>
  </sheetViews>
  <sheetFormatPr defaultColWidth="9.28515625" defaultRowHeight="12.75"/>
  <cols>
    <col min="1" max="1" width="11.7109375" style="371" bestFit="1" customWidth="1"/>
    <col min="2" max="2" width="90.28515625" style="371" bestFit="1" customWidth="1"/>
    <col min="3" max="3" width="20.28515625" style="371" customWidth="1"/>
    <col min="4" max="4" width="22.28515625" style="371" customWidth="1"/>
    <col min="5" max="7" width="17.140625" style="371" customWidth="1"/>
    <col min="8" max="8" width="22.28515625" style="371" customWidth="1"/>
    <col min="9" max="10" width="17.140625" style="371" customWidth="1"/>
    <col min="11" max="27" width="22.28515625" style="371" customWidth="1"/>
    <col min="28" max="16384" width="9.28515625" style="371"/>
  </cols>
  <sheetData>
    <row r="1" spans="1:27" ht="13.5">
      <c r="A1" s="316" t="s">
        <v>97</v>
      </c>
      <c r="B1" s="235" t="str">
        <f>Info!C2</f>
        <v>სს "ბაზისბანკი"</v>
      </c>
    </row>
    <row r="2" spans="1:27">
      <c r="A2" s="316" t="s">
        <v>98</v>
      </c>
      <c r="B2" s="319">
        <f>'1. key ratios'!B2</f>
        <v>46203</v>
      </c>
    </row>
    <row r="3" spans="1:27">
      <c r="A3" s="318" t="s">
        <v>540</v>
      </c>
      <c r="C3" s="373"/>
    </row>
    <row r="4" spans="1:27" ht="13.5" thickBot="1">
      <c r="A4" s="318"/>
      <c r="B4" s="373"/>
      <c r="C4" s="373"/>
    </row>
    <row r="5" spans="1:27" ht="13.5" customHeight="1">
      <c r="A5" s="794" t="s">
        <v>869</v>
      </c>
      <c r="B5" s="795"/>
      <c r="C5" s="791" t="s">
        <v>541</v>
      </c>
      <c r="D5" s="792"/>
      <c r="E5" s="792"/>
      <c r="F5" s="792"/>
      <c r="G5" s="792"/>
      <c r="H5" s="792"/>
      <c r="I5" s="792"/>
      <c r="J5" s="792"/>
      <c r="K5" s="792"/>
      <c r="L5" s="792"/>
      <c r="M5" s="792"/>
      <c r="N5" s="792"/>
      <c r="O5" s="792"/>
      <c r="P5" s="792"/>
      <c r="Q5" s="792"/>
      <c r="R5" s="792"/>
      <c r="S5" s="792"/>
      <c r="T5" s="792"/>
      <c r="U5" s="792"/>
      <c r="V5" s="792"/>
      <c r="W5" s="792"/>
      <c r="X5" s="792"/>
      <c r="Y5" s="792"/>
      <c r="Z5" s="792"/>
      <c r="AA5" s="793"/>
    </row>
    <row r="6" spans="1:27" ht="12" customHeight="1">
      <c r="A6" s="796"/>
      <c r="B6" s="797"/>
      <c r="C6" s="800" t="s">
        <v>66</v>
      </c>
      <c r="D6" s="776" t="s">
        <v>860</v>
      </c>
      <c r="E6" s="776"/>
      <c r="F6" s="776"/>
      <c r="G6" s="776"/>
      <c r="H6" s="786" t="s">
        <v>859</v>
      </c>
      <c r="I6" s="787"/>
      <c r="J6" s="787"/>
      <c r="K6" s="787"/>
      <c r="L6" s="382"/>
      <c r="M6" s="779" t="s">
        <v>858</v>
      </c>
      <c r="N6" s="779"/>
      <c r="O6" s="779"/>
      <c r="P6" s="779"/>
      <c r="Q6" s="779"/>
      <c r="R6" s="779"/>
      <c r="S6" s="778"/>
      <c r="T6" s="382"/>
      <c r="U6" s="779" t="s">
        <v>857</v>
      </c>
      <c r="V6" s="779"/>
      <c r="W6" s="779"/>
      <c r="X6" s="779"/>
      <c r="Y6" s="779"/>
      <c r="Z6" s="779"/>
      <c r="AA6" s="790"/>
    </row>
    <row r="7" spans="1:27" ht="38.25">
      <c r="A7" s="798"/>
      <c r="B7" s="799"/>
      <c r="C7" s="801"/>
      <c r="D7" s="380"/>
      <c r="E7" s="369" t="s">
        <v>530</v>
      </c>
      <c r="F7" s="369" t="s">
        <v>855</v>
      </c>
      <c r="G7" s="369" t="s">
        <v>856</v>
      </c>
      <c r="H7" s="372"/>
      <c r="I7" s="369" t="s">
        <v>530</v>
      </c>
      <c r="J7" s="369" t="s">
        <v>855</v>
      </c>
      <c r="K7" s="369" t="s">
        <v>856</v>
      </c>
      <c r="L7" s="377"/>
      <c r="M7" s="369" t="s">
        <v>530</v>
      </c>
      <c r="N7" s="369" t="s">
        <v>868</v>
      </c>
      <c r="O7" s="369" t="s">
        <v>867</v>
      </c>
      <c r="P7" s="369" t="s">
        <v>866</v>
      </c>
      <c r="Q7" s="369" t="s">
        <v>865</v>
      </c>
      <c r="R7" s="369" t="s">
        <v>864</v>
      </c>
      <c r="S7" s="369" t="s">
        <v>850</v>
      </c>
      <c r="T7" s="377"/>
      <c r="U7" s="369" t="s">
        <v>530</v>
      </c>
      <c r="V7" s="369" t="s">
        <v>868</v>
      </c>
      <c r="W7" s="369" t="s">
        <v>867</v>
      </c>
      <c r="X7" s="369" t="s">
        <v>866</v>
      </c>
      <c r="Y7" s="369" t="s">
        <v>865</v>
      </c>
      <c r="Z7" s="369" t="s">
        <v>864</v>
      </c>
      <c r="AA7" s="369" t="s">
        <v>850</v>
      </c>
    </row>
    <row r="8" spans="1:27">
      <c r="A8" s="401">
        <v>1</v>
      </c>
      <c r="B8" s="400" t="s">
        <v>531</v>
      </c>
      <c r="C8" s="680">
        <v>3723250514.8959928</v>
      </c>
      <c r="D8" s="664">
        <v>3455116021.089222</v>
      </c>
      <c r="E8" s="664">
        <v>40516603.297700003</v>
      </c>
      <c r="F8" s="664">
        <v>0</v>
      </c>
      <c r="G8" s="664">
        <v>1E-3</v>
      </c>
      <c r="H8" s="664">
        <v>156040650.74410009</v>
      </c>
      <c r="I8" s="664">
        <v>40829057.844599992</v>
      </c>
      <c r="J8" s="664">
        <v>35496975.244900003</v>
      </c>
      <c r="K8" s="664">
        <v>1858602.6395999999</v>
      </c>
      <c r="L8" s="664">
        <v>112093843.06250235</v>
      </c>
      <c r="M8" s="664">
        <v>5511405.1335999994</v>
      </c>
      <c r="N8" s="664">
        <v>31622620.343800001</v>
      </c>
      <c r="O8" s="664">
        <v>12386956.152799997</v>
      </c>
      <c r="P8" s="664">
        <v>10224186.895899992</v>
      </c>
      <c r="Q8" s="664">
        <v>9569151.5834999662</v>
      </c>
      <c r="R8" s="664">
        <v>17171346.192899704</v>
      </c>
      <c r="S8" s="664">
        <v>3.1099999999999919E-2</v>
      </c>
      <c r="T8" s="664">
        <v>0</v>
      </c>
      <c r="U8" s="664">
        <v>0</v>
      </c>
      <c r="V8" s="664">
        <v>0</v>
      </c>
      <c r="W8" s="664">
        <v>0</v>
      </c>
      <c r="X8" s="664">
        <v>0</v>
      </c>
      <c r="Y8" s="664">
        <v>0</v>
      </c>
      <c r="Z8" s="664">
        <v>0</v>
      </c>
      <c r="AA8" s="666">
        <v>0</v>
      </c>
    </row>
    <row r="9" spans="1:27">
      <c r="A9" s="393">
        <v>1.1000000000000001</v>
      </c>
      <c r="B9" s="399" t="s">
        <v>542</v>
      </c>
      <c r="C9" s="667">
        <v>2621535837.0583</v>
      </c>
      <c r="D9" s="664">
        <v>2364992549.4239001</v>
      </c>
      <c r="E9" s="664">
        <v>38514768.988799997</v>
      </c>
      <c r="F9" s="664">
        <v>0</v>
      </c>
      <c r="G9" s="664">
        <v>0</v>
      </c>
      <c r="H9" s="664">
        <v>151597524.4016</v>
      </c>
      <c r="I9" s="664">
        <v>39269811.055299997</v>
      </c>
      <c r="J9" s="664">
        <v>34272573.260700002</v>
      </c>
      <c r="K9" s="664">
        <v>1858602.6396000001</v>
      </c>
      <c r="L9" s="664">
        <v>104945763.23280001</v>
      </c>
      <c r="M9" s="664">
        <v>4847362.1853999998</v>
      </c>
      <c r="N9" s="664">
        <v>30850718.3257</v>
      </c>
      <c r="O9" s="664">
        <v>10945690.7917</v>
      </c>
      <c r="P9" s="664">
        <v>7873509.4286000002</v>
      </c>
      <c r="Q9" s="664">
        <v>9569151.5472999997</v>
      </c>
      <c r="R9" s="664">
        <v>17171345.980900001</v>
      </c>
      <c r="S9" s="664">
        <v>0</v>
      </c>
      <c r="T9" s="664">
        <v>0</v>
      </c>
      <c r="U9" s="664">
        <v>0</v>
      </c>
      <c r="V9" s="664">
        <v>0</v>
      </c>
      <c r="W9" s="664">
        <v>0</v>
      </c>
      <c r="X9" s="664">
        <v>0</v>
      </c>
      <c r="Y9" s="664">
        <v>0</v>
      </c>
      <c r="Z9" s="664">
        <v>0</v>
      </c>
      <c r="AA9" s="666">
        <v>0</v>
      </c>
    </row>
    <row r="10" spans="1:27">
      <c r="A10" s="397" t="s">
        <v>146</v>
      </c>
      <c r="B10" s="398" t="s">
        <v>543</v>
      </c>
      <c r="C10" s="668">
        <v>2604041119.2376003</v>
      </c>
      <c r="D10" s="664">
        <v>2347980961.2932</v>
      </c>
      <c r="E10" s="664">
        <v>38500666.790299997</v>
      </c>
      <c r="F10" s="664">
        <v>0</v>
      </c>
      <c r="G10" s="664">
        <v>0</v>
      </c>
      <c r="H10" s="664">
        <v>151595844.53870001</v>
      </c>
      <c r="I10" s="664">
        <v>39269811.055299997</v>
      </c>
      <c r="J10" s="664">
        <v>34272573.260700002</v>
      </c>
      <c r="K10" s="664">
        <v>1858602.6396000001</v>
      </c>
      <c r="L10" s="664">
        <v>104464313.4057</v>
      </c>
      <c r="M10" s="664">
        <v>4760472.7427000003</v>
      </c>
      <c r="N10" s="664">
        <v>30838775.853399999</v>
      </c>
      <c r="O10" s="664">
        <v>10863131.6437</v>
      </c>
      <c r="P10" s="664">
        <v>7783683.3729999997</v>
      </c>
      <c r="Q10" s="664">
        <v>9462877.3423999995</v>
      </c>
      <c r="R10" s="664">
        <v>17171345.980900001</v>
      </c>
      <c r="S10" s="664">
        <v>0</v>
      </c>
      <c r="T10" s="664">
        <v>0</v>
      </c>
      <c r="U10" s="664">
        <v>0</v>
      </c>
      <c r="V10" s="664">
        <v>0</v>
      </c>
      <c r="W10" s="664">
        <v>0</v>
      </c>
      <c r="X10" s="664">
        <v>0</v>
      </c>
      <c r="Y10" s="664">
        <v>0</v>
      </c>
      <c r="Z10" s="664">
        <v>0</v>
      </c>
      <c r="AA10" s="666">
        <v>0</v>
      </c>
    </row>
    <row r="11" spans="1:27">
      <c r="A11" s="395" t="s">
        <v>544</v>
      </c>
      <c r="B11" s="396" t="s">
        <v>545</v>
      </c>
      <c r="C11" s="669">
        <v>1876269264.3486001</v>
      </c>
      <c r="D11" s="664">
        <v>1673767826.3562</v>
      </c>
      <c r="E11" s="664">
        <v>29075790.237399999</v>
      </c>
      <c r="F11" s="664">
        <v>0</v>
      </c>
      <c r="G11" s="664">
        <v>0</v>
      </c>
      <c r="H11" s="664">
        <v>124071056.42299999</v>
      </c>
      <c r="I11" s="664">
        <v>34113527.635499999</v>
      </c>
      <c r="J11" s="664">
        <v>32933865.061999999</v>
      </c>
      <c r="K11" s="664">
        <v>1858602.6396000001</v>
      </c>
      <c r="L11" s="664">
        <v>78430381.569400012</v>
      </c>
      <c r="M11" s="664">
        <v>3943645.2993999999</v>
      </c>
      <c r="N11" s="664">
        <v>29942496.954500001</v>
      </c>
      <c r="O11" s="664">
        <v>7832679.7785999998</v>
      </c>
      <c r="P11" s="664">
        <v>5232489.0032000002</v>
      </c>
      <c r="Q11" s="664">
        <v>6746869.1239</v>
      </c>
      <c r="R11" s="664">
        <v>7316225.7221999997</v>
      </c>
      <c r="S11" s="664">
        <v>0</v>
      </c>
      <c r="T11" s="664">
        <v>0</v>
      </c>
      <c r="U11" s="664">
        <v>0</v>
      </c>
      <c r="V11" s="664">
        <v>0</v>
      </c>
      <c r="W11" s="664">
        <v>0</v>
      </c>
      <c r="X11" s="664">
        <v>0</v>
      </c>
      <c r="Y11" s="664">
        <v>0</v>
      </c>
      <c r="Z11" s="664">
        <v>0</v>
      </c>
      <c r="AA11" s="666">
        <v>0</v>
      </c>
    </row>
    <row r="12" spans="1:27">
      <c r="A12" s="395" t="s">
        <v>546</v>
      </c>
      <c r="B12" s="396" t="s">
        <v>547</v>
      </c>
      <c r="C12" s="669">
        <v>326033962.92500007</v>
      </c>
      <c r="D12" s="664">
        <v>304589636.37130004</v>
      </c>
      <c r="E12" s="664">
        <v>5155777.7796</v>
      </c>
      <c r="F12" s="664">
        <v>0</v>
      </c>
      <c r="G12" s="664">
        <v>0</v>
      </c>
      <c r="H12" s="664">
        <v>10584296.739599999</v>
      </c>
      <c r="I12" s="664">
        <v>1875619.1284</v>
      </c>
      <c r="J12" s="664">
        <v>1338708.1987000001</v>
      </c>
      <c r="K12" s="664">
        <v>0</v>
      </c>
      <c r="L12" s="664">
        <v>10860029.814100001</v>
      </c>
      <c r="M12" s="664">
        <v>554373.94480000006</v>
      </c>
      <c r="N12" s="664">
        <v>247453.79800000001</v>
      </c>
      <c r="O12" s="664">
        <v>2555596.0074999998</v>
      </c>
      <c r="P12" s="664">
        <v>1328250.2719000001</v>
      </c>
      <c r="Q12" s="664">
        <v>1154887.2301</v>
      </c>
      <c r="R12" s="664">
        <v>4663411.7965000002</v>
      </c>
      <c r="S12" s="664">
        <v>0</v>
      </c>
      <c r="T12" s="664">
        <v>0</v>
      </c>
      <c r="U12" s="664">
        <v>0</v>
      </c>
      <c r="V12" s="664">
        <v>0</v>
      </c>
      <c r="W12" s="664">
        <v>0</v>
      </c>
      <c r="X12" s="664">
        <v>0</v>
      </c>
      <c r="Y12" s="664">
        <v>0</v>
      </c>
      <c r="Z12" s="664">
        <v>0</v>
      </c>
      <c r="AA12" s="666">
        <v>0</v>
      </c>
    </row>
    <row r="13" spans="1:27">
      <c r="A13" s="395" t="s">
        <v>548</v>
      </c>
      <c r="B13" s="396" t="s">
        <v>549</v>
      </c>
      <c r="C13" s="669">
        <v>77882657.568199992</v>
      </c>
      <c r="D13" s="664">
        <v>68437025.585999995</v>
      </c>
      <c r="E13" s="664">
        <v>208390.4688</v>
      </c>
      <c r="F13" s="664">
        <v>0</v>
      </c>
      <c r="G13" s="664">
        <v>0</v>
      </c>
      <c r="H13" s="664">
        <v>4218574.7783000004</v>
      </c>
      <c r="I13" s="664">
        <v>672709.77670000005</v>
      </c>
      <c r="J13" s="664">
        <v>0</v>
      </c>
      <c r="K13" s="664">
        <v>0</v>
      </c>
      <c r="L13" s="664">
        <v>5227057.2039000001</v>
      </c>
      <c r="M13" s="664">
        <v>144609.1415</v>
      </c>
      <c r="N13" s="664">
        <v>0</v>
      </c>
      <c r="O13" s="664">
        <v>78043.896900000007</v>
      </c>
      <c r="P13" s="664">
        <v>336068.25890000002</v>
      </c>
      <c r="Q13" s="664">
        <v>1560323.8363999999</v>
      </c>
      <c r="R13" s="664">
        <v>3010659.5625999998</v>
      </c>
      <c r="S13" s="664">
        <v>0</v>
      </c>
      <c r="T13" s="664">
        <v>0</v>
      </c>
      <c r="U13" s="664">
        <v>0</v>
      </c>
      <c r="V13" s="664">
        <v>0</v>
      </c>
      <c r="W13" s="664">
        <v>0</v>
      </c>
      <c r="X13" s="664">
        <v>0</v>
      </c>
      <c r="Y13" s="664">
        <v>0</v>
      </c>
      <c r="Z13" s="664">
        <v>0</v>
      </c>
      <c r="AA13" s="666">
        <v>0</v>
      </c>
    </row>
    <row r="14" spans="1:27">
      <c r="A14" s="395" t="s">
        <v>550</v>
      </c>
      <c r="B14" s="396" t="s">
        <v>551</v>
      </c>
      <c r="C14" s="669">
        <v>323855234.39579999</v>
      </c>
      <c r="D14" s="664">
        <v>301186472.97969997</v>
      </c>
      <c r="E14" s="664">
        <v>4060708.3045000001</v>
      </c>
      <c r="F14" s="664">
        <v>0</v>
      </c>
      <c r="G14" s="664">
        <v>0</v>
      </c>
      <c r="H14" s="664">
        <v>12721916.597800002</v>
      </c>
      <c r="I14" s="664">
        <v>2607954.5147000002</v>
      </c>
      <c r="J14" s="664">
        <v>0</v>
      </c>
      <c r="K14" s="664">
        <v>0</v>
      </c>
      <c r="L14" s="664">
        <v>9946844.8182999995</v>
      </c>
      <c r="M14" s="664">
        <v>117844.357</v>
      </c>
      <c r="N14" s="664">
        <v>648825.10089999996</v>
      </c>
      <c r="O14" s="664">
        <v>396811.9607</v>
      </c>
      <c r="P14" s="664">
        <v>886875.83900000004</v>
      </c>
      <c r="Q14" s="664">
        <v>797.15200000000004</v>
      </c>
      <c r="R14" s="664">
        <v>2181048.8996000001</v>
      </c>
      <c r="S14" s="664">
        <v>0</v>
      </c>
      <c r="T14" s="664">
        <v>0</v>
      </c>
      <c r="U14" s="664">
        <v>0</v>
      </c>
      <c r="V14" s="664">
        <v>0</v>
      </c>
      <c r="W14" s="664">
        <v>0</v>
      </c>
      <c r="X14" s="664">
        <v>0</v>
      </c>
      <c r="Y14" s="664">
        <v>0</v>
      </c>
      <c r="Z14" s="664">
        <v>0</v>
      </c>
      <c r="AA14" s="666">
        <v>0</v>
      </c>
    </row>
    <row r="15" spans="1:27">
      <c r="A15" s="394">
        <v>1.2</v>
      </c>
      <c r="B15" s="392" t="s">
        <v>863</v>
      </c>
      <c r="C15" s="667">
        <v>21228402.324980233</v>
      </c>
      <c r="D15" s="664">
        <v>2931053.54457088</v>
      </c>
      <c r="E15" s="664">
        <v>62060.098968780003</v>
      </c>
      <c r="F15" s="664">
        <v>0</v>
      </c>
      <c r="G15" s="664">
        <v>0</v>
      </c>
      <c r="H15" s="664">
        <v>1181514.3875702401</v>
      </c>
      <c r="I15" s="664">
        <v>436283.74867291999</v>
      </c>
      <c r="J15" s="664">
        <v>190175.99134297</v>
      </c>
      <c r="K15" s="664">
        <v>33898.40024114</v>
      </c>
      <c r="L15" s="664">
        <v>17115834.392839111</v>
      </c>
      <c r="M15" s="664">
        <v>396030.50257378002</v>
      </c>
      <c r="N15" s="664">
        <v>3682879.3612152501</v>
      </c>
      <c r="O15" s="664">
        <v>1485823.1398168099</v>
      </c>
      <c r="P15" s="664">
        <v>1342284.5679902099</v>
      </c>
      <c r="Q15" s="664">
        <v>1645567.23314482</v>
      </c>
      <c r="R15" s="664">
        <v>3370603.6953740902</v>
      </c>
      <c r="S15" s="664">
        <v>0</v>
      </c>
      <c r="T15" s="664">
        <v>0</v>
      </c>
      <c r="U15" s="664">
        <v>0</v>
      </c>
      <c r="V15" s="664">
        <v>0</v>
      </c>
      <c r="W15" s="664">
        <v>0</v>
      </c>
      <c r="X15" s="664">
        <v>0</v>
      </c>
      <c r="Y15" s="664">
        <v>0</v>
      </c>
      <c r="Z15" s="664">
        <v>0</v>
      </c>
      <c r="AA15" s="666">
        <v>0</v>
      </c>
    </row>
    <row r="16" spans="1:27">
      <c r="A16" s="393">
        <v>1.3</v>
      </c>
      <c r="B16" s="392" t="s">
        <v>552</v>
      </c>
      <c r="C16" s="670"/>
      <c r="D16" s="671"/>
      <c r="E16" s="671"/>
      <c r="F16" s="671"/>
      <c r="G16" s="671"/>
      <c r="H16" s="671"/>
      <c r="I16" s="671"/>
      <c r="J16" s="671"/>
      <c r="K16" s="671"/>
      <c r="L16" s="671"/>
      <c r="M16" s="671"/>
      <c r="N16" s="671"/>
      <c r="O16" s="671"/>
      <c r="P16" s="671"/>
      <c r="Q16" s="671"/>
      <c r="R16" s="671"/>
      <c r="S16" s="671"/>
      <c r="T16" s="671"/>
      <c r="U16" s="671"/>
      <c r="V16" s="671"/>
      <c r="W16" s="671"/>
      <c r="X16" s="671"/>
      <c r="Y16" s="671"/>
      <c r="Z16" s="671"/>
      <c r="AA16" s="672"/>
    </row>
    <row r="17" spans="1:27" ht="25.5">
      <c r="A17" s="389" t="s">
        <v>553</v>
      </c>
      <c r="B17" s="391" t="s">
        <v>554</v>
      </c>
      <c r="C17" s="673">
        <v>2537611179.5829039</v>
      </c>
      <c r="D17" s="664">
        <v>2284835323.7170238</v>
      </c>
      <c r="E17" s="664">
        <v>37992072.896393999</v>
      </c>
      <c r="F17" s="664">
        <v>0</v>
      </c>
      <c r="G17" s="664">
        <v>0</v>
      </c>
      <c r="H17" s="664">
        <v>149436918.59265402</v>
      </c>
      <c r="I17" s="664">
        <v>39269811.055299997</v>
      </c>
      <c r="J17" s="664">
        <v>34272573.260700002</v>
      </c>
      <c r="K17" s="664">
        <v>1858602.6396000001</v>
      </c>
      <c r="L17" s="664">
        <v>103338937.27322601</v>
      </c>
      <c r="M17" s="664">
        <v>4841152.3579000002</v>
      </c>
      <c r="N17" s="664">
        <v>30655080.938956</v>
      </c>
      <c r="O17" s="664">
        <v>10878751.589043001</v>
      </c>
      <c r="P17" s="664">
        <v>7197807.5336159999</v>
      </c>
      <c r="Q17" s="664">
        <v>9569017.1303739995</v>
      </c>
      <c r="R17" s="664">
        <v>17009508.286246002</v>
      </c>
      <c r="S17" s="664">
        <v>0</v>
      </c>
      <c r="T17" s="664">
        <v>0</v>
      </c>
      <c r="U17" s="664">
        <v>0</v>
      </c>
      <c r="V17" s="664">
        <v>0</v>
      </c>
      <c r="W17" s="664">
        <v>0</v>
      </c>
      <c r="X17" s="664">
        <v>0</v>
      </c>
      <c r="Y17" s="664">
        <v>0</v>
      </c>
      <c r="Z17" s="664">
        <v>0</v>
      </c>
      <c r="AA17" s="666">
        <v>0</v>
      </c>
    </row>
    <row r="18" spans="1:27" ht="25.5">
      <c r="A18" s="387" t="s">
        <v>555</v>
      </c>
      <c r="B18" s="388" t="s">
        <v>556</v>
      </c>
      <c r="C18" s="674">
        <v>2487400198.2145352</v>
      </c>
      <c r="D18" s="664">
        <v>2239061099.0122333</v>
      </c>
      <c r="E18" s="664">
        <v>37092188.837963</v>
      </c>
      <c r="F18" s="664">
        <v>0</v>
      </c>
      <c r="G18" s="664">
        <v>0</v>
      </c>
      <c r="H18" s="664">
        <v>147662581.76024804</v>
      </c>
      <c r="I18" s="664">
        <v>38222709.196716003</v>
      </c>
      <c r="J18" s="664">
        <v>34272573.260700002</v>
      </c>
      <c r="K18" s="664">
        <v>1858602.6396000001</v>
      </c>
      <c r="L18" s="664">
        <v>100676517.442054</v>
      </c>
      <c r="M18" s="664">
        <v>4712905.9025189998</v>
      </c>
      <c r="N18" s="664">
        <v>30643138.466655999</v>
      </c>
      <c r="O18" s="664">
        <v>10806526.216643</v>
      </c>
      <c r="P18" s="664">
        <v>7115940.5226159999</v>
      </c>
      <c r="Q18" s="664">
        <v>9462742.9254739992</v>
      </c>
      <c r="R18" s="664">
        <v>16713448.731005</v>
      </c>
      <c r="S18" s="664">
        <v>0</v>
      </c>
      <c r="T18" s="664">
        <v>0</v>
      </c>
      <c r="U18" s="664">
        <v>0</v>
      </c>
      <c r="V18" s="664">
        <v>0</v>
      </c>
      <c r="W18" s="664">
        <v>0</v>
      </c>
      <c r="X18" s="664">
        <v>0</v>
      </c>
      <c r="Y18" s="664">
        <v>0</v>
      </c>
      <c r="Z18" s="664">
        <v>0</v>
      </c>
      <c r="AA18" s="666">
        <v>0</v>
      </c>
    </row>
    <row r="19" spans="1:27">
      <c r="A19" s="389" t="s">
        <v>557</v>
      </c>
      <c r="B19" s="390" t="s">
        <v>558</v>
      </c>
      <c r="C19" s="675">
        <v>4573432139.0228062</v>
      </c>
      <c r="D19" s="664">
        <v>4162507488.1731119</v>
      </c>
      <c r="E19" s="664">
        <v>51283813.260682002</v>
      </c>
      <c r="F19" s="664">
        <v>0</v>
      </c>
      <c r="G19" s="664">
        <v>0</v>
      </c>
      <c r="H19" s="664">
        <v>278003345.69499201</v>
      </c>
      <c r="I19" s="664">
        <v>67308167.818185002</v>
      </c>
      <c r="J19" s="664">
        <v>85324659.681464002</v>
      </c>
      <c r="K19" s="664">
        <v>5334690.2267819997</v>
      </c>
      <c r="L19" s="664">
        <v>132921305.15470199</v>
      </c>
      <c r="M19" s="664">
        <v>8021503.7452959996</v>
      </c>
      <c r="N19" s="664">
        <v>29262720.955612</v>
      </c>
      <c r="O19" s="664">
        <v>15305633.6502</v>
      </c>
      <c r="P19" s="664">
        <v>15287541.847472001</v>
      </c>
      <c r="Q19" s="664">
        <v>12253616.602438999</v>
      </c>
      <c r="R19" s="664">
        <v>15044668.302273</v>
      </c>
      <c r="S19" s="664">
        <v>0</v>
      </c>
      <c r="T19" s="664">
        <v>0</v>
      </c>
      <c r="U19" s="664">
        <v>0</v>
      </c>
      <c r="V19" s="664">
        <v>0</v>
      </c>
      <c r="W19" s="664">
        <v>0</v>
      </c>
      <c r="X19" s="664">
        <v>0</v>
      </c>
      <c r="Y19" s="664">
        <v>0</v>
      </c>
      <c r="Z19" s="664">
        <v>0</v>
      </c>
      <c r="AA19" s="666">
        <v>0</v>
      </c>
    </row>
    <row r="20" spans="1:27">
      <c r="A20" s="387" t="s">
        <v>559</v>
      </c>
      <c r="B20" s="388" t="s">
        <v>560</v>
      </c>
      <c r="C20" s="674">
        <v>4249470948.9699054</v>
      </c>
      <c r="D20" s="664">
        <v>3870812056.698163</v>
      </c>
      <c r="E20" s="664">
        <v>49522783.429733001</v>
      </c>
      <c r="F20" s="664">
        <v>0</v>
      </c>
      <c r="G20" s="664">
        <v>0</v>
      </c>
      <c r="H20" s="664">
        <v>251816254.011246</v>
      </c>
      <c r="I20" s="664">
        <v>49893403.641846001</v>
      </c>
      <c r="J20" s="664">
        <v>85324657.978502005</v>
      </c>
      <c r="K20" s="664">
        <v>5334690.2267819997</v>
      </c>
      <c r="L20" s="664">
        <v>126842638.26049599</v>
      </c>
      <c r="M20" s="664">
        <v>7854939.9598869998</v>
      </c>
      <c r="N20" s="664">
        <v>29198661.67044</v>
      </c>
      <c r="O20" s="664">
        <v>13569595.951215001</v>
      </c>
      <c r="P20" s="664">
        <v>13526127.949275</v>
      </c>
      <c r="Q20" s="664">
        <v>10788939.722848</v>
      </c>
      <c r="R20" s="664">
        <v>14965095.257536</v>
      </c>
      <c r="S20" s="664">
        <v>0</v>
      </c>
      <c r="T20" s="664">
        <v>0</v>
      </c>
      <c r="U20" s="664">
        <v>0</v>
      </c>
      <c r="V20" s="664">
        <v>0</v>
      </c>
      <c r="W20" s="664">
        <v>0</v>
      </c>
      <c r="X20" s="664">
        <v>0</v>
      </c>
      <c r="Y20" s="664">
        <v>0</v>
      </c>
      <c r="Z20" s="664">
        <v>0</v>
      </c>
      <c r="AA20" s="666">
        <v>0</v>
      </c>
    </row>
    <row r="21" spans="1:27">
      <c r="A21" s="386">
        <v>1.4</v>
      </c>
      <c r="B21" s="385" t="s">
        <v>649</v>
      </c>
      <c r="C21" s="676">
        <v>45379361.919445924</v>
      </c>
      <c r="D21" s="664">
        <v>42760622.317990921</v>
      </c>
      <c r="E21" s="664">
        <v>83793.240648000006</v>
      </c>
      <c r="F21" s="664">
        <v>0</v>
      </c>
      <c r="G21" s="664">
        <v>0</v>
      </c>
      <c r="H21" s="664">
        <v>1208872.075215</v>
      </c>
      <c r="I21" s="664">
        <v>76352.703825000004</v>
      </c>
      <c r="J21" s="664">
        <v>0</v>
      </c>
      <c r="K21" s="664">
        <v>0</v>
      </c>
      <c r="L21" s="664">
        <v>1409867.52624</v>
      </c>
      <c r="M21" s="664">
        <v>0</v>
      </c>
      <c r="N21" s="664">
        <v>361573.83649000002</v>
      </c>
      <c r="O21" s="664">
        <v>0</v>
      </c>
      <c r="P21" s="664">
        <v>55403.371019999999</v>
      </c>
      <c r="Q21" s="664">
        <v>148397.10152</v>
      </c>
      <c r="R21" s="664">
        <v>0</v>
      </c>
      <c r="S21" s="664">
        <v>0</v>
      </c>
      <c r="T21" s="664">
        <v>0</v>
      </c>
      <c r="U21" s="664">
        <v>0</v>
      </c>
      <c r="V21" s="664">
        <v>0</v>
      </c>
      <c r="W21" s="664">
        <v>0</v>
      </c>
      <c r="X21" s="664">
        <v>0</v>
      </c>
      <c r="Y21" s="664">
        <v>0</v>
      </c>
      <c r="Z21" s="664">
        <v>0</v>
      </c>
      <c r="AA21" s="666">
        <v>0</v>
      </c>
    </row>
    <row r="22" spans="1:27" ht="13.5" thickBot="1">
      <c r="A22" s="384">
        <v>1.5</v>
      </c>
      <c r="B22" s="383" t="s">
        <v>650</v>
      </c>
      <c r="C22" s="677">
        <v>6641781.9057999793</v>
      </c>
      <c r="D22" s="678">
        <v>6641781.9057999793</v>
      </c>
      <c r="E22" s="678">
        <v>6641781.9057999793</v>
      </c>
      <c r="F22" s="678">
        <v>0</v>
      </c>
      <c r="G22" s="678">
        <v>0</v>
      </c>
      <c r="H22" s="678">
        <v>0</v>
      </c>
      <c r="I22" s="678">
        <v>0</v>
      </c>
      <c r="J22" s="678">
        <v>0</v>
      </c>
      <c r="K22" s="678">
        <v>0</v>
      </c>
      <c r="L22" s="678">
        <v>0</v>
      </c>
      <c r="M22" s="678">
        <v>0</v>
      </c>
      <c r="N22" s="678">
        <v>0</v>
      </c>
      <c r="O22" s="678">
        <v>0</v>
      </c>
      <c r="P22" s="678">
        <v>0</v>
      </c>
      <c r="Q22" s="678">
        <v>0</v>
      </c>
      <c r="R22" s="678">
        <v>0</v>
      </c>
      <c r="S22" s="678">
        <v>0</v>
      </c>
      <c r="T22" s="678">
        <v>0</v>
      </c>
      <c r="U22" s="678">
        <v>0</v>
      </c>
      <c r="V22" s="678">
        <v>0</v>
      </c>
      <c r="W22" s="678">
        <v>0</v>
      </c>
      <c r="X22" s="678">
        <v>0</v>
      </c>
      <c r="Y22" s="678">
        <v>0</v>
      </c>
      <c r="Z22" s="678">
        <v>0</v>
      </c>
      <c r="AA22" s="679">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N72"/>
  <sheetViews>
    <sheetView topLeftCell="A37" zoomScale="80" zoomScaleNormal="80" workbookViewId="0">
      <selection activeCell="B2" sqref="B2"/>
    </sheetView>
  </sheetViews>
  <sheetFormatPr defaultRowHeight="15"/>
  <cols>
    <col min="1" max="1" width="8.7109375" style="361"/>
    <col min="2" max="2" width="69.28515625" style="350" customWidth="1"/>
    <col min="3" max="4" width="17.85546875" style="531" bestFit="1" customWidth="1"/>
    <col min="5" max="8" width="15.140625" style="531" bestFit="1" customWidth="1"/>
    <col min="9" max="9" width="13.5703125" bestFit="1" customWidth="1"/>
    <col min="10" max="10" width="12" bestFit="1" customWidth="1"/>
    <col min="11" max="11" width="13.5703125" bestFit="1" customWidth="1"/>
    <col min="12" max="12" width="13" bestFit="1" customWidth="1"/>
  </cols>
  <sheetData>
    <row r="1" spans="1:14" ht="15.75">
      <c r="A1" s="10" t="s">
        <v>97</v>
      </c>
      <c r="B1" s="235" t="str">
        <f>Info!C2</f>
        <v>სს "ბაზისბანკი"</v>
      </c>
      <c r="C1" s="529"/>
      <c r="D1" s="530"/>
      <c r="E1" s="530"/>
      <c r="F1" s="530"/>
      <c r="G1" s="530"/>
    </row>
    <row r="2" spans="1:14" ht="15.75">
      <c r="A2" s="10" t="s">
        <v>98</v>
      </c>
      <c r="B2" s="270">
        <f>'1. key ratios'!B2</f>
        <v>46203</v>
      </c>
      <c r="C2" s="529"/>
      <c r="D2" s="530"/>
      <c r="E2" s="530"/>
      <c r="F2" s="530"/>
      <c r="G2" s="530"/>
    </row>
    <row r="3" spans="1:14" ht="16.5" thickBot="1">
      <c r="A3" s="10"/>
      <c r="B3" s="9"/>
      <c r="C3" s="646"/>
      <c r="D3" s="646"/>
      <c r="E3" s="647"/>
      <c r="F3" s="646"/>
      <c r="G3" s="646"/>
      <c r="H3" s="647"/>
    </row>
    <row r="4" spans="1:14" ht="21" customHeight="1">
      <c r="A4" s="713" t="s">
        <v>25</v>
      </c>
      <c r="B4" s="714" t="s">
        <v>697</v>
      </c>
      <c r="C4" s="716" t="s">
        <v>103</v>
      </c>
      <c r="D4" s="716"/>
      <c r="E4" s="716"/>
      <c r="F4" s="716" t="s">
        <v>104</v>
      </c>
      <c r="G4" s="716"/>
      <c r="H4" s="717"/>
    </row>
    <row r="5" spans="1:14" ht="21" customHeight="1">
      <c r="A5" s="713"/>
      <c r="B5" s="715"/>
      <c r="C5" s="532" t="s">
        <v>26</v>
      </c>
      <c r="D5" s="532" t="s">
        <v>77</v>
      </c>
      <c r="E5" s="532" t="s">
        <v>66</v>
      </c>
      <c r="F5" s="532" t="s">
        <v>26</v>
      </c>
      <c r="G5" s="532" t="s">
        <v>77</v>
      </c>
      <c r="H5" s="532" t="s">
        <v>66</v>
      </c>
    </row>
    <row r="6" spans="1:14" ht="26.65" customHeight="1">
      <c r="A6" s="713"/>
      <c r="B6" s="336" t="s">
        <v>84</v>
      </c>
      <c r="C6" s="707"/>
      <c r="D6" s="708"/>
      <c r="E6" s="708"/>
      <c r="F6" s="708"/>
      <c r="G6" s="708"/>
      <c r="H6" s="709"/>
    </row>
    <row r="7" spans="1:14" ht="22.9" customHeight="1">
      <c r="A7" s="353">
        <v>1</v>
      </c>
      <c r="B7" s="546" t="s">
        <v>811</v>
      </c>
      <c r="C7" s="533">
        <f>SUM(C8:C10)</f>
        <v>183181681.54579997</v>
      </c>
      <c r="D7" s="533">
        <f>SUM(D8:D10)</f>
        <v>751613704.89219999</v>
      </c>
      <c r="E7" s="534">
        <f>C7+D7</f>
        <v>934795386.43799996</v>
      </c>
      <c r="F7" s="553">
        <v>52317367.948200002</v>
      </c>
      <c r="G7" s="553">
        <v>558449269.10330009</v>
      </c>
      <c r="H7" s="534">
        <f>F7+G7</f>
        <v>610766637.05150008</v>
      </c>
      <c r="I7" s="575"/>
      <c r="J7" s="575"/>
      <c r="K7" s="575"/>
      <c r="L7" s="575"/>
      <c r="M7" s="578"/>
      <c r="N7" s="578"/>
    </row>
    <row r="8" spans="1:14">
      <c r="A8" s="353">
        <v>1.1000000000000001</v>
      </c>
      <c r="B8" s="542" t="s">
        <v>85</v>
      </c>
      <c r="C8" s="533">
        <v>29417450.600000001</v>
      </c>
      <c r="D8" s="533">
        <v>29298014.602299999</v>
      </c>
      <c r="E8" s="534">
        <f t="shared" ref="E8:E36" si="0">C8+D8</f>
        <v>58715465.202299997</v>
      </c>
      <c r="F8" s="553">
        <v>29601875</v>
      </c>
      <c r="G8" s="553">
        <v>27232825.475000001</v>
      </c>
      <c r="H8" s="534">
        <f t="shared" ref="H8:H36" si="1">F8+G8</f>
        <v>56834700.475000001</v>
      </c>
      <c r="I8" s="575"/>
      <c r="J8" s="575"/>
      <c r="K8" s="575"/>
      <c r="L8" s="575"/>
      <c r="M8" s="578"/>
      <c r="N8" s="578"/>
    </row>
    <row r="9" spans="1:14">
      <c r="A9" s="353">
        <v>1.2</v>
      </c>
      <c r="B9" s="542" t="s">
        <v>86</v>
      </c>
      <c r="C9" s="533">
        <v>87124355.246399999</v>
      </c>
      <c r="D9" s="533">
        <v>347175109.90269995</v>
      </c>
      <c r="E9" s="534">
        <f t="shared" si="0"/>
        <v>434299465.14909995</v>
      </c>
      <c r="F9" s="553">
        <v>22191430.1479</v>
      </c>
      <c r="G9" s="553">
        <v>282842313.0625</v>
      </c>
      <c r="H9" s="534">
        <f t="shared" si="1"/>
        <v>305033743.21039999</v>
      </c>
      <c r="I9" s="575"/>
      <c r="J9" s="575"/>
      <c r="K9" s="575"/>
      <c r="L9" s="575"/>
      <c r="M9" s="578"/>
      <c r="N9" s="578"/>
    </row>
    <row r="10" spans="1:14">
      <c r="A10" s="353">
        <v>1.3</v>
      </c>
      <c r="B10" s="542" t="s">
        <v>87</v>
      </c>
      <c r="C10" s="533">
        <v>66639875.699399993</v>
      </c>
      <c r="D10" s="533">
        <v>375140580.38720006</v>
      </c>
      <c r="E10" s="534">
        <f t="shared" si="0"/>
        <v>441780456.08660007</v>
      </c>
      <c r="F10" s="553">
        <v>524062.8003</v>
      </c>
      <c r="G10" s="553">
        <v>248374130.56580001</v>
      </c>
      <c r="H10" s="534">
        <f t="shared" si="1"/>
        <v>248898193.36610001</v>
      </c>
      <c r="I10" s="575"/>
      <c r="J10" s="575"/>
      <c r="K10" s="575"/>
      <c r="L10" s="575"/>
      <c r="M10" s="578"/>
      <c r="N10" s="578"/>
    </row>
    <row r="11" spans="1:14">
      <c r="A11" s="353">
        <v>2</v>
      </c>
      <c r="B11" s="545" t="s">
        <v>698</v>
      </c>
      <c r="C11" s="533">
        <v>0</v>
      </c>
      <c r="D11" s="533">
        <v>0</v>
      </c>
      <c r="E11" s="534">
        <f t="shared" si="0"/>
        <v>0</v>
      </c>
      <c r="F11" s="553">
        <v>1554784.15</v>
      </c>
      <c r="G11" s="553">
        <v>0</v>
      </c>
      <c r="H11" s="534">
        <f t="shared" si="1"/>
        <v>1554784.15</v>
      </c>
      <c r="I11" s="575"/>
      <c r="J11" s="575"/>
      <c r="K11" s="575"/>
      <c r="L11" s="575"/>
      <c r="M11" s="578"/>
      <c r="N11" s="578"/>
    </row>
    <row r="12" spans="1:14">
      <c r="A12" s="353">
        <v>2.1</v>
      </c>
      <c r="B12" s="540" t="s">
        <v>699</v>
      </c>
      <c r="C12" s="533">
        <v>0</v>
      </c>
      <c r="D12" s="533">
        <v>0</v>
      </c>
      <c r="E12" s="534">
        <f t="shared" si="0"/>
        <v>0</v>
      </c>
      <c r="F12" s="553">
        <v>1554784.15</v>
      </c>
      <c r="G12" s="553">
        <v>0</v>
      </c>
      <c r="H12" s="534">
        <f t="shared" si="1"/>
        <v>1554784.15</v>
      </c>
      <c r="I12" s="575"/>
      <c r="J12" s="575"/>
      <c r="K12" s="575"/>
      <c r="L12" s="575"/>
      <c r="M12" s="578"/>
      <c r="N12" s="578"/>
    </row>
    <row r="13" spans="1:14" ht="26.65" customHeight="1">
      <c r="A13" s="353">
        <v>3</v>
      </c>
      <c r="B13" s="547" t="s">
        <v>700</v>
      </c>
      <c r="C13" s="533">
        <v>0</v>
      </c>
      <c r="D13" s="533">
        <v>0</v>
      </c>
      <c r="E13" s="534">
        <f t="shared" si="0"/>
        <v>0</v>
      </c>
      <c r="F13" s="553"/>
      <c r="G13" s="553"/>
      <c r="H13" s="534">
        <f t="shared" si="1"/>
        <v>0</v>
      </c>
      <c r="I13" s="575"/>
      <c r="J13" s="575"/>
      <c r="K13" s="575"/>
      <c r="L13" s="575"/>
      <c r="M13" s="578"/>
      <c r="N13" s="578"/>
    </row>
    <row r="14" spans="1:14" ht="26.65" customHeight="1">
      <c r="A14" s="353">
        <v>4</v>
      </c>
      <c r="B14" s="543" t="s">
        <v>701</v>
      </c>
      <c r="C14" s="533">
        <v>0</v>
      </c>
      <c r="D14" s="533">
        <v>0</v>
      </c>
      <c r="E14" s="534">
        <f t="shared" si="0"/>
        <v>0</v>
      </c>
      <c r="F14" s="553"/>
      <c r="G14" s="553"/>
      <c r="H14" s="534">
        <f t="shared" si="1"/>
        <v>0</v>
      </c>
      <c r="I14" s="575"/>
      <c r="J14" s="575"/>
      <c r="K14" s="575"/>
      <c r="L14" s="575"/>
      <c r="M14" s="578"/>
      <c r="N14" s="578"/>
    </row>
    <row r="15" spans="1:14" ht="24.4" customHeight="1">
      <c r="A15" s="353">
        <v>5</v>
      </c>
      <c r="B15" s="543" t="s">
        <v>702</v>
      </c>
      <c r="C15" s="535">
        <f>SUM(C16:C18)</f>
        <v>241010904.44999999</v>
      </c>
      <c r="D15" s="535">
        <f>SUM(D16:D18)</f>
        <v>0</v>
      </c>
      <c r="E15" s="536">
        <f t="shared" si="0"/>
        <v>241010904.44999999</v>
      </c>
      <c r="F15" s="576">
        <v>228225875.40000001</v>
      </c>
      <c r="G15" s="576">
        <v>0</v>
      </c>
      <c r="H15" s="536">
        <f t="shared" si="1"/>
        <v>228225875.40000001</v>
      </c>
      <c r="I15" s="575"/>
      <c r="K15" s="575"/>
      <c r="L15" s="575"/>
      <c r="M15" s="578"/>
      <c r="N15" s="578"/>
    </row>
    <row r="16" spans="1:14">
      <c r="A16" s="353">
        <v>5.0999999999999996</v>
      </c>
      <c r="B16" s="548" t="s">
        <v>703</v>
      </c>
      <c r="C16" s="533">
        <v>0</v>
      </c>
      <c r="D16" s="533">
        <v>0</v>
      </c>
      <c r="E16" s="534">
        <f t="shared" si="0"/>
        <v>0</v>
      </c>
      <c r="F16" s="553"/>
      <c r="G16" s="553"/>
      <c r="H16" s="534">
        <f t="shared" si="1"/>
        <v>0</v>
      </c>
      <c r="I16" s="575"/>
      <c r="J16" s="575"/>
      <c r="K16" s="575"/>
      <c r="L16" s="575"/>
      <c r="M16" s="578"/>
      <c r="N16" s="578"/>
    </row>
    <row r="17" spans="1:14">
      <c r="A17" s="353">
        <v>5.2</v>
      </c>
      <c r="B17" s="548" t="s">
        <v>538</v>
      </c>
      <c r="C17" s="533">
        <v>241010904.44999999</v>
      </c>
      <c r="D17" s="533">
        <v>0</v>
      </c>
      <c r="E17" s="534">
        <f t="shared" si="0"/>
        <v>241010904.44999999</v>
      </c>
      <c r="F17" s="553">
        <v>228225875.40000001</v>
      </c>
      <c r="G17" s="553">
        <v>0</v>
      </c>
      <c r="H17" s="534">
        <f t="shared" si="1"/>
        <v>228225875.40000001</v>
      </c>
      <c r="I17" s="575"/>
      <c r="J17" s="575"/>
      <c r="K17" s="575"/>
      <c r="L17" s="575"/>
      <c r="M17" s="578"/>
      <c r="N17" s="578"/>
    </row>
    <row r="18" spans="1:14">
      <c r="A18" s="353">
        <v>5.3</v>
      </c>
      <c r="B18" s="548" t="s">
        <v>704</v>
      </c>
      <c r="C18" s="533">
        <v>0</v>
      </c>
      <c r="D18" s="533">
        <v>0</v>
      </c>
      <c r="E18" s="534">
        <f t="shared" si="0"/>
        <v>0</v>
      </c>
      <c r="F18" s="553"/>
      <c r="G18" s="553"/>
      <c r="H18" s="534">
        <f t="shared" si="1"/>
        <v>0</v>
      </c>
      <c r="I18" s="575"/>
      <c r="J18" s="575"/>
      <c r="K18" s="575"/>
      <c r="L18" s="575"/>
      <c r="M18" s="578"/>
      <c r="N18" s="578"/>
    </row>
    <row r="19" spans="1:14">
      <c r="A19" s="353">
        <v>6</v>
      </c>
      <c r="B19" s="547" t="s">
        <v>705</v>
      </c>
      <c r="C19" s="533">
        <f>SUM(C20:C21)</f>
        <v>2216598598.8548002</v>
      </c>
      <c r="D19" s="533">
        <f>SUM(D20:D21)</f>
        <v>1743904358.8534</v>
      </c>
      <c r="E19" s="534">
        <f t="shared" si="0"/>
        <v>3960502957.7082005</v>
      </c>
      <c r="F19" s="553">
        <v>1715912594.162169</v>
      </c>
      <c r="G19" s="553">
        <v>1492106351.2435653</v>
      </c>
      <c r="H19" s="534">
        <f t="shared" si="1"/>
        <v>3208018945.4057341</v>
      </c>
      <c r="I19" s="575"/>
      <c r="J19" s="575"/>
      <c r="K19" s="575"/>
      <c r="L19" s="575"/>
      <c r="M19" s="578"/>
      <c r="N19" s="578"/>
    </row>
    <row r="20" spans="1:14">
      <c r="A20" s="353">
        <v>6.1</v>
      </c>
      <c r="B20" s="548" t="s">
        <v>538</v>
      </c>
      <c r="C20" s="533">
        <v>266516627.95480001</v>
      </c>
      <c r="D20" s="533">
        <v>2450812.8634000001</v>
      </c>
      <c r="E20" s="534">
        <f t="shared" si="0"/>
        <v>268967440.81819999</v>
      </c>
      <c r="F20" s="553">
        <v>184049538.29229999</v>
      </c>
      <c r="G20" s="553">
        <v>0</v>
      </c>
      <c r="H20" s="534">
        <f t="shared" si="1"/>
        <v>184049538.29229999</v>
      </c>
      <c r="I20" s="575"/>
      <c r="J20" s="575"/>
      <c r="K20" s="575"/>
      <c r="L20" s="575"/>
      <c r="M20" s="578"/>
      <c r="N20" s="578"/>
    </row>
    <row r="21" spans="1:14">
      <c r="A21" s="353">
        <v>6.2</v>
      </c>
      <c r="B21" s="548" t="s">
        <v>704</v>
      </c>
      <c r="C21" s="533">
        <v>1950081970.9000001</v>
      </c>
      <c r="D21" s="533">
        <v>1741453545.99</v>
      </c>
      <c r="E21" s="534">
        <f t="shared" si="0"/>
        <v>3691535516.8900003</v>
      </c>
      <c r="F21" s="553">
        <v>1531863055.869869</v>
      </c>
      <c r="G21" s="553">
        <v>1492106351.2435653</v>
      </c>
      <c r="H21" s="534">
        <f t="shared" si="1"/>
        <v>3023969407.1134343</v>
      </c>
      <c r="I21" s="575"/>
      <c r="J21" s="575"/>
      <c r="K21" s="575"/>
      <c r="L21" s="575"/>
      <c r="M21" s="578"/>
      <c r="N21" s="578"/>
    </row>
    <row r="22" spans="1:14">
      <c r="A22" s="353">
        <v>7</v>
      </c>
      <c r="B22" s="539" t="s">
        <v>706</v>
      </c>
      <c r="C22" s="533">
        <v>701984354.65999997</v>
      </c>
      <c r="D22" s="533">
        <v>0</v>
      </c>
      <c r="E22" s="534">
        <f t="shared" si="0"/>
        <v>701984354.65999997</v>
      </c>
      <c r="F22" s="553">
        <v>27859354.66</v>
      </c>
      <c r="G22" s="553">
        <v>0</v>
      </c>
      <c r="H22" s="534">
        <f t="shared" si="1"/>
        <v>27859354.66</v>
      </c>
      <c r="I22" s="575"/>
      <c r="J22" s="575"/>
      <c r="K22" s="575"/>
      <c r="L22" s="575"/>
      <c r="M22" s="578"/>
      <c r="N22" s="578"/>
    </row>
    <row r="23" spans="1:14" ht="21">
      <c r="A23" s="353">
        <v>8</v>
      </c>
      <c r="B23" s="539" t="s">
        <v>707</v>
      </c>
      <c r="C23" s="533">
        <v>298080</v>
      </c>
      <c r="D23" s="533">
        <v>0</v>
      </c>
      <c r="E23" s="534">
        <f t="shared" si="0"/>
        <v>298080</v>
      </c>
      <c r="F23" s="553">
        <v>624167.41</v>
      </c>
      <c r="G23" s="553">
        <v>0</v>
      </c>
      <c r="H23" s="534">
        <f t="shared" si="1"/>
        <v>624167.41</v>
      </c>
      <c r="I23" s="575"/>
      <c r="J23" s="575"/>
      <c r="K23" s="575"/>
      <c r="L23" s="575"/>
      <c r="M23" s="578"/>
      <c r="N23" s="578"/>
    </row>
    <row r="24" spans="1:14">
      <c r="A24" s="353">
        <v>9</v>
      </c>
      <c r="B24" s="543" t="s">
        <v>708</v>
      </c>
      <c r="C24" s="533">
        <f>SUM(C25:C26)</f>
        <v>150297895.16</v>
      </c>
      <c r="D24" s="533">
        <f>SUM(D25:D26)</f>
        <v>0</v>
      </c>
      <c r="E24" s="534">
        <f t="shared" si="0"/>
        <v>150297895.16</v>
      </c>
      <c r="F24" s="553">
        <v>124293149.2</v>
      </c>
      <c r="G24" s="553">
        <v>0</v>
      </c>
      <c r="H24" s="534">
        <f t="shared" si="1"/>
        <v>124293149.2</v>
      </c>
      <c r="I24" s="575"/>
      <c r="J24" s="575"/>
      <c r="K24" s="575"/>
      <c r="L24" s="575"/>
      <c r="M24" s="578"/>
      <c r="N24" s="578"/>
    </row>
    <row r="25" spans="1:14">
      <c r="A25" s="353">
        <v>9.1</v>
      </c>
      <c r="B25" s="549" t="s">
        <v>709</v>
      </c>
      <c r="C25" s="533">
        <v>150297895.16</v>
      </c>
      <c r="D25" s="533">
        <v>0</v>
      </c>
      <c r="E25" s="534">
        <f t="shared" si="0"/>
        <v>150297895.16</v>
      </c>
      <c r="F25" s="553">
        <v>124293149.2</v>
      </c>
      <c r="G25" s="553">
        <v>0</v>
      </c>
      <c r="H25" s="534">
        <f t="shared" si="1"/>
        <v>124293149.2</v>
      </c>
      <c r="I25" s="575"/>
      <c r="J25" s="575"/>
      <c r="K25" s="575"/>
      <c r="L25" s="575"/>
      <c r="M25" s="578"/>
      <c r="N25" s="578"/>
    </row>
    <row r="26" spans="1:14">
      <c r="A26" s="353">
        <v>9.1999999999999993</v>
      </c>
      <c r="B26" s="549" t="s">
        <v>710</v>
      </c>
      <c r="C26" s="533">
        <v>0</v>
      </c>
      <c r="D26" s="533">
        <v>0</v>
      </c>
      <c r="E26" s="534">
        <f t="shared" si="0"/>
        <v>0</v>
      </c>
      <c r="F26" s="553">
        <v>0</v>
      </c>
      <c r="G26" s="553">
        <v>0</v>
      </c>
      <c r="H26" s="534">
        <f t="shared" si="1"/>
        <v>0</v>
      </c>
      <c r="I26" s="575"/>
      <c r="J26" s="575"/>
      <c r="K26" s="575"/>
      <c r="L26" s="575"/>
      <c r="M26" s="578"/>
      <c r="N26" s="578"/>
    </row>
    <row r="27" spans="1:14">
      <c r="A27" s="353">
        <v>10</v>
      </c>
      <c r="B27" s="543" t="s">
        <v>36</v>
      </c>
      <c r="C27" s="533">
        <f>SUM(C28:C29)</f>
        <v>18837272.300000001</v>
      </c>
      <c r="D27" s="533">
        <f>SUM(D28:D29)</f>
        <v>0</v>
      </c>
      <c r="E27" s="534">
        <f t="shared" si="0"/>
        <v>18837272.300000001</v>
      </c>
      <c r="F27" s="553">
        <v>15607009.770000001</v>
      </c>
      <c r="G27" s="553">
        <v>0</v>
      </c>
      <c r="H27" s="534">
        <f t="shared" si="1"/>
        <v>15607009.770000001</v>
      </c>
      <c r="I27" s="575"/>
      <c r="J27" s="575"/>
      <c r="K27" s="575"/>
      <c r="L27" s="575"/>
      <c r="M27" s="578"/>
      <c r="N27" s="578"/>
    </row>
    <row r="28" spans="1:14">
      <c r="A28" s="353">
        <v>10.1</v>
      </c>
      <c r="B28" s="549" t="s">
        <v>711</v>
      </c>
      <c r="C28" s="533">
        <v>0</v>
      </c>
      <c r="D28" s="533">
        <v>0</v>
      </c>
      <c r="E28" s="534">
        <f t="shared" si="0"/>
        <v>0</v>
      </c>
      <c r="F28" s="553"/>
      <c r="G28" s="553"/>
      <c r="H28" s="534">
        <f t="shared" si="1"/>
        <v>0</v>
      </c>
      <c r="I28" s="575"/>
      <c r="J28" s="575"/>
      <c r="K28" s="575"/>
      <c r="L28" s="575"/>
      <c r="M28" s="578"/>
      <c r="N28" s="578"/>
    </row>
    <row r="29" spans="1:14">
      <c r="A29" s="353">
        <v>10.199999999999999</v>
      </c>
      <c r="B29" s="549" t="s">
        <v>712</v>
      </c>
      <c r="C29" s="533">
        <v>18837272.300000001</v>
      </c>
      <c r="D29" s="533">
        <v>0</v>
      </c>
      <c r="E29" s="534">
        <f t="shared" si="0"/>
        <v>18837272.300000001</v>
      </c>
      <c r="F29" s="553">
        <v>15607009.770000001</v>
      </c>
      <c r="G29" s="553">
        <v>0</v>
      </c>
      <c r="H29" s="534">
        <f t="shared" si="1"/>
        <v>15607009.770000001</v>
      </c>
      <c r="I29" s="575"/>
      <c r="J29" s="575"/>
      <c r="K29" s="575"/>
      <c r="L29" s="575"/>
      <c r="M29" s="578"/>
      <c r="N29" s="578"/>
    </row>
    <row r="30" spans="1:14">
      <c r="A30" s="353">
        <v>11</v>
      </c>
      <c r="B30" s="543" t="s">
        <v>713</v>
      </c>
      <c r="C30" s="533">
        <f>SUM(C31:C32)</f>
        <v>5005758.93</v>
      </c>
      <c r="D30" s="533">
        <f>SUM(D31:D32)</f>
        <v>0</v>
      </c>
      <c r="E30" s="534">
        <f t="shared" si="0"/>
        <v>5005758.93</v>
      </c>
      <c r="F30" s="553">
        <v>4623190.3899999997</v>
      </c>
      <c r="G30" s="553">
        <v>0</v>
      </c>
      <c r="H30" s="534">
        <f t="shared" si="1"/>
        <v>4623190.3899999997</v>
      </c>
      <c r="I30" s="575"/>
      <c r="J30" s="575"/>
      <c r="K30" s="575"/>
      <c r="L30" s="575"/>
      <c r="M30" s="578"/>
      <c r="N30" s="578"/>
    </row>
    <row r="31" spans="1:14">
      <c r="A31" s="353">
        <v>11.1</v>
      </c>
      <c r="B31" s="549" t="s">
        <v>714</v>
      </c>
      <c r="C31" s="533">
        <v>5005758.93</v>
      </c>
      <c r="D31" s="533">
        <v>0</v>
      </c>
      <c r="E31" s="534">
        <f t="shared" si="0"/>
        <v>5005758.93</v>
      </c>
      <c r="F31" s="553">
        <v>4623190.3899999997</v>
      </c>
      <c r="G31" s="553">
        <v>0</v>
      </c>
      <c r="H31" s="534">
        <f t="shared" si="1"/>
        <v>4623190.3899999997</v>
      </c>
      <c r="I31" s="575"/>
      <c r="J31" s="575"/>
      <c r="K31" s="575"/>
      <c r="L31" s="575"/>
      <c r="M31" s="578"/>
      <c r="N31" s="578"/>
    </row>
    <row r="32" spans="1:14">
      <c r="A32" s="353">
        <v>11.2</v>
      </c>
      <c r="B32" s="549" t="s">
        <v>715</v>
      </c>
      <c r="C32" s="533">
        <v>0</v>
      </c>
      <c r="D32" s="533">
        <v>0</v>
      </c>
      <c r="E32" s="534">
        <f t="shared" si="0"/>
        <v>0</v>
      </c>
      <c r="F32" s="553">
        <v>0</v>
      </c>
      <c r="G32" s="553">
        <v>0</v>
      </c>
      <c r="H32" s="534">
        <f t="shared" si="1"/>
        <v>0</v>
      </c>
      <c r="I32" s="575"/>
      <c r="J32" s="575"/>
      <c r="K32" s="575"/>
      <c r="L32" s="575"/>
      <c r="M32" s="578"/>
      <c r="N32" s="578"/>
    </row>
    <row r="33" spans="1:14">
      <c r="A33" s="353">
        <v>13</v>
      </c>
      <c r="B33" s="543" t="s">
        <v>88</v>
      </c>
      <c r="C33" s="533">
        <v>77222806.309999987</v>
      </c>
      <c r="D33" s="533">
        <v>24227923.299999997</v>
      </c>
      <c r="E33" s="534">
        <f t="shared" si="0"/>
        <v>101450729.60999998</v>
      </c>
      <c r="F33" s="553">
        <v>42239864.710131168</v>
      </c>
      <c r="G33" s="553">
        <v>2221874.5164347715</v>
      </c>
      <c r="H33" s="534">
        <f t="shared" si="1"/>
        <v>44461739.226565942</v>
      </c>
      <c r="I33" s="575"/>
      <c r="J33" s="575"/>
      <c r="K33" s="575"/>
      <c r="L33" s="575"/>
      <c r="M33" s="578"/>
      <c r="N33" s="578"/>
    </row>
    <row r="34" spans="1:14">
      <c r="A34" s="353">
        <v>13.1</v>
      </c>
      <c r="B34" s="550" t="s">
        <v>716</v>
      </c>
      <c r="C34" s="533">
        <v>66088128.700000003</v>
      </c>
      <c r="D34" s="533">
        <v>0</v>
      </c>
      <c r="E34" s="534">
        <f t="shared" si="0"/>
        <v>66088128.700000003</v>
      </c>
      <c r="F34" s="553">
        <v>29872045.440000001</v>
      </c>
      <c r="G34" s="553">
        <v>0</v>
      </c>
      <c r="H34" s="534">
        <f t="shared" si="1"/>
        <v>29872045.440000001</v>
      </c>
      <c r="I34" s="575"/>
      <c r="J34" s="575"/>
      <c r="K34" s="575"/>
      <c r="L34" s="575"/>
      <c r="M34" s="578"/>
      <c r="N34" s="578"/>
    </row>
    <row r="35" spans="1:14">
      <c r="A35" s="353">
        <v>13.2</v>
      </c>
      <c r="B35" s="550" t="s">
        <v>717</v>
      </c>
      <c r="C35" s="533">
        <v>0</v>
      </c>
      <c r="D35" s="533">
        <v>0</v>
      </c>
      <c r="E35" s="534">
        <f t="shared" si="0"/>
        <v>0</v>
      </c>
      <c r="F35" s="553">
        <v>0</v>
      </c>
      <c r="G35" s="553">
        <v>0</v>
      </c>
      <c r="H35" s="534">
        <f t="shared" si="1"/>
        <v>0</v>
      </c>
      <c r="I35" s="575"/>
      <c r="J35" s="575"/>
      <c r="K35" s="575"/>
      <c r="L35" s="575"/>
      <c r="M35" s="578"/>
      <c r="N35" s="578"/>
    </row>
    <row r="36" spans="1:14">
      <c r="A36" s="353">
        <v>14</v>
      </c>
      <c r="B36" s="501" t="s">
        <v>718</v>
      </c>
      <c r="C36" s="533">
        <f>SUM(C7,C11,C13,C14,C15,C19,C22,C23,C24,C27,C30,C33)</f>
        <v>3594437352.2105999</v>
      </c>
      <c r="D36" s="533">
        <f>SUM(D7,D11,D13,D14,D15,D19,D22,D23,D24,D27,D30,D33)</f>
        <v>2519745987.0455999</v>
      </c>
      <c r="E36" s="534">
        <f t="shared" si="0"/>
        <v>6114183339.2561998</v>
      </c>
      <c r="F36" s="533">
        <f>SUM(F7,F11,F13,F14,F15,F19,F22,F23,F24,F27,F30,F33)</f>
        <v>2213257357.8004999</v>
      </c>
      <c r="G36" s="533">
        <f>SUM(G7,G11,G13,G14,G15,G19,G22,G23,G24,G27,G30,G33)</f>
        <v>2052777494.8633001</v>
      </c>
      <c r="H36" s="534">
        <f t="shared" si="1"/>
        <v>4266034852.6638002</v>
      </c>
      <c r="I36" s="575"/>
      <c r="J36" s="575"/>
      <c r="K36" s="575"/>
      <c r="L36" s="575"/>
      <c r="M36" s="578"/>
      <c r="N36" s="578"/>
    </row>
    <row r="37" spans="1:14" ht="22.5" customHeight="1">
      <c r="A37" s="353"/>
      <c r="B37" s="348" t="s">
        <v>93</v>
      </c>
      <c r="C37" s="707"/>
      <c r="D37" s="708"/>
      <c r="E37" s="708"/>
      <c r="F37" s="708"/>
      <c r="G37" s="708"/>
      <c r="H37" s="709"/>
      <c r="I37" s="575"/>
      <c r="J37" s="575"/>
      <c r="K37" s="575"/>
      <c r="L37" s="575"/>
      <c r="M37" s="578"/>
      <c r="N37" s="578"/>
    </row>
    <row r="38" spans="1:14">
      <c r="A38" s="353">
        <v>15</v>
      </c>
      <c r="B38" s="539" t="s">
        <v>719</v>
      </c>
      <c r="C38" s="537">
        <v>1052359.74</v>
      </c>
      <c r="D38" s="537">
        <v>0</v>
      </c>
      <c r="E38" s="538">
        <f>C38+D38</f>
        <v>1052359.74</v>
      </c>
      <c r="F38" s="577">
        <v>-493985.19</v>
      </c>
      <c r="G38" s="577"/>
      <c r="H38" s="538">
        <f>F38+G38</f>
        <v>-493985.19</v>
      </c>
      <c r="I38" s="575"/>
      <c r="J38" s="575"/>
      <c r="K38" s="575"/>
      <c r="L38" s="575"/>
      <c r="M38" s="578"/>
      <c r="N38" s="578"/>
    </row>
    <row r="39" spans="1:14">
      <c r="A39" s="353">
        <v>15.1</v>
      </c>
      <c r="B39" s="540" t="s">
        <v>699</v>
      </c>
      <c r="C39" s="537">
        <v>1052359.74</v>
      </c>
      <c r="D39" s="537">
        <v>0</v>
      </c>
      <c r="E39" s="538">
        <f t="shared" ref="E39:E53" si="2">C39+D39</f>
        <v>1052359.74</v>
      </c>
      <c r="F39" s="577">
        <v>-493985.19</v>
      </c>
      <c r="G39" s="577"/>
      <c r="H39" s="538">
        <f t="shared" ref="H39:H53" si="3">F39+G39</f>
        <v>-493985.19</v>
      </c>
      <c r="I39" s="575"/>
      <c r="J39" s="575"/>
      <c r="K39" s="575"/>
      <c r="L39" s="575"/>
      <c r="M39" s="578"/>
      <c r="N39" s="578"/>
    </row>
    <row r="40" spans="1:14" ht="24" customHeight="1">
      <c r="A40" s="353">
        <v>16</v>
      </c>
      <c r="B40" s="539" t="s">
        <v>720</v>
      </c>
      <c r="C40" s="537">
        <v>0</v>
      </c>
      <c r="D40" s="537">
        <v>0</v>
      </c>
      <c r="E40" s="538">
        <f t="shared" si="2"/>
        <v>0</v>
      </c>
      <c r="F40" s="577"/>
      <c r="G40" s="577"/>
      <c r="H40" s="538">
        <f t="shared" si="3"/>
        <v>0</v>
      </c>
      <c r="I40" s="575"/>
      <c r="J40" s="575"/>
      <c r="K40" s="575"/>
      <c r="L40" s="575"/>
      <c r="M40" s="578"/>
      <c r="N40" s="578"/>
    </row>
    <row r="41" spans="1:14" ht="21">
      <c r="A41" s="353">
        <v>17</v>
      </c>
      <c r="B41" s="539" t="s">
        <v>721</v>
      </c>
      <c r="C41" s="537">
        <f>SUM(C42:C45)</f>
        <v>2162614746.3200002</v>
      </c>
      <c r="D41" s="537">
        <f>SUM(D42:D45)</f>
        <v>2344328463.75</v>
      </c>
      <c r="E41" s="538">
        <f t="shared" si="2"/>
        <v>4506943210.0699997</v>
      </c>
      <c r="F41" s="577">
        <v>1527196899.4782999</v>
      </c>
      <c r="G41" s="577">
        <v>1905309605.1799979</v>
      </c>
      <c r="H41" s="538">
        <f t="shared" si="3"/>
        <v>3432506504.6582975</v>
      </c>
      <c r="I41" s="575"/>
      <c r="J41" s="575"/>
      <c r="K41" s="575"/>
      <c r="L41" s="575"/>
      <c r="M41" s="578"/>
      <c r="N41" s="578"/>
    </row>
    <row r="42" spans="1:14">
      <c r="A42" s="353">
        <v>17.100000000000001</v>
      </c>
      <c r="B42" s="541" t="s">
        <v>722</v>
      </c>
      <c r="C42" s="537">
        <v>2146568674.48</v>
      </c>
      <c r="D42" s="537">
        <v>1847731593.53</v>
      </c>
      <c r="E42" s="538">
        <f t="shared" si="2"/>
        <v>3994300268.0100002</v>
      </c>
      <c r="F42" s="577">
        <v>1498916276.4099998</v>
      </c>
      <c r="G42" s="577">
        <v>1384194923.4094977</v>
      </c>
      <c r="H42" s="538">
        <f t="shared" si="3"/>
        <v>2883111199.8194976</v>
      </c>
      <c r="I42" s="575"/>
      <c r="J42" s="575"/>
      <c r="K42" s="575"/>
      <c r="L42" s="575"/>
      <c r="M42" s="578"/>
      <c r="N42" s="578"/>
    </row>
    <row r="43" spans="1:14">
      <c r="A43" s="353">
        <v>17.2</v>
      </c>
      <c r="B43" s="542" t="s">
        <v>89</v>
      </c>
      <c r="C43" s="537">
        <v>14755342.33</v>
      </c>
      <c r="D43" s="537">
        <v>433044794.32999998</v>
      </c>
      <c r="E43" s="538">
        <f t="shared" si="2"/>
        <v>447800136.65999997</v>
      </c>
      <c r="F43" s="577">
        <v>26617856.0583</v>
      </c>
      <c r="G43" s="577">
        <v>453391414.67049998</v>
      </c>
      <c r="H43" s="538">
        <f t="shared" si="3"/>
        <v>480009270.7288</v>
      </c>
      <c r="I43" s="575"/>
      <c r="J43" s="575"/>
      <c r="K43" s="575"/>
      <c r="L43" s="575"/>
      <c r="M43" s="578"/>
      <c r="N43" s="578"/>
    </row>
    <row r="44" spans="1:14">
      <c r="A44" s="353">
        <v>17.3</v>
      </c>
      <c r="B44" s="541" t="s">
        <v>723</v>
      </c>
      <c r="C44" s="537">
        <v>0</v>
      </c>
      <c r="D44" s="537">
        <v>54351611.939999998</v>
      </c>
      <c r="E44" s="538">
        <f t="shared" si="2"/>
        <v>54351611.939999998</v>
      </c>
      <c r="F44" s="577">
        <v>0</v>
      </c>
      <c r="G44" s="577">
        <v>55925708.950000003</v>
      </c>
      <c r="H44" s="538">
        <f t="shared" si="3"/>
        <v>55925708.950000003</v>
      </c>
      <c r="I44" s="575"/>
      <c r="J44" s="575"/>
      <c r="K44" s="575"/>
      <c r="L44" s="575"/>
      <c r="M44" s="578"/>
      <c r="N44" s="578"/>
    </row>
    <row r="45" spans="1:14">
      <c r="A45" s="353">
        <v>17.399999999999999</v>
      </c>
      <c r="B45" s="541" t="s">
        <v>724</v>
      </c>
      <c r="C45" s="537">
        <v>1290729.51</v>
      </c>
      <c r="D45" s="537">
        <v>9200463.9499999993</v>
      </c>
      <c r="E45" s="538">
        <f t="shared" si="2"/>
        <v>10491193.459999999</v>
      </c>
      <c r="F45" s="577">
        <v>1662767.01</v>
      </c>
      <c r="G45" s="577">
        <v>11797558.15</v>
      </c>
      <c r="H45" s="538">
        <f t="shared" si="3"/>
        <v>13460325.16</v>
      </c>
      <c r="I45" s="575"/>
      <c r="J45" s="575"/>
      <c r="K45" s="575"/>
      <c r="L45" s="575"/>
      <c r="M45" s="578"/>
      <c r="N45" s="578"/>
    </row>
    <row r="46" spans="1:14">
      <c r="A46" s="353">
        <v>18</v>
      </c>
      <c r="B46" s="543" t="s">
        <v>725</v>
      </c>
      <c r="C46" s="537">
        <v>2224310.59</v>
      </c>
      <c r="D46" s="537">
        <v>1292593.01</v>
      </c>
      <c r="E46" s="538">
        <f t="shared" si="2"/>
        <v>3516903.5999999996</v>
      </c>
      <c r="F46" s="577">
        <v>1763227.4000000001</v>
      </c>
      <c r="G46" s="577">
        <v>394320.2</v>
      </c>
      <c r="H46" s="538">
        <f t="shared" si="3"/>
        <v>2157547.6</v>
      </c>
      <c r="I46" s="575"/>
      <c r="J46" s="575"/>
      <c r="K46" s="575"/>
      <c r="L46" s="575"/>
      <c r="M46" s="578"/>
      <c r="N46" s="578"/>
    </row>
    <row r="47" spans="1:14">
      <c r="A47" s="353">
        <v>19</v>
      </c>
      <c r="B47" s="543" t="s">
        <v>726</v>
      </c>
      <c r="C47" s="537">
        <f>SUM(C48:C49)</f>
        <v>10586363.01</v>
      </c>
      <c r="D47" s="537">
        <f>SUM(D48:D49)</f>
        <v>0</v>
      </c>
      <c r="E47" s="538">
        <f t="shared" si="2"/>
        <v>10586363.01</v>
      </c>
      <c r="F47" s="577">
        <v>9022346.0199999996</v>
      </c>
      <c r="G47" s="577">
        <v>0</v>
      </c>
      <c r="H47" s="538">
        <f t="shared" si="3"/>
        <v>9022346.0199999996</v>
      </c>
      <c r="I47" s="575"/>
      <c r="J47" s="575"/>
      <c r="K47" s="575"/>
      <c r="L47" s="575"/>
      <c r="M47" s="578"/>
      <c r="N47" s="578"/>
    </row>
    <row r="48" spans="1:14">
      <c r="A48" s="353">
        <v>19.100000000000001</v>
      </c>
      <c r="B48" s="544" t="s">
        <v>727</v>
      </c>
      <c r="C48" s="537">
        <v>9213182.5999999996</v>
      </c>
      <c r="D48" s="537">
        <v>0</v>
      </c>
      <c r="E48" s="538">
        <f t="shared" si="2"/>
        <v>9213182.5999999996</v>
      </c>
      <c r="F48" s="577">
        <v>8612120.9399999995</v>
      </c>
      <c r="G48" s="577">
        <v>0</v>
      </c>
      <c r="H48" s="538">
        <f t="shared" si="3"/>
        <v>8612120.9399999995</v>
      </c>
      <c r="I48" s="575"/>
      <c r="J48" s="575"/>
      <c r="K48" s="575"/>
      <c r="L48" s="575"/>
      <c r="M48" s="578"/>
      <c r="N48" s="578"/>
    </row>
    <row r="49" spans="1:14">
      <c r="A49" s="353">
        <v>19.2</v>
      </c>
      <c r="B49" s="544" t="s">
        <v>728</v>
      </c>
      <c r="C49" s="537">
        <v>1373180.41</v>
      </c>
      <c r="D49" s="537">
        <v>0</v>
      </c>
      <c r="E49" s="538">
        <f t="shared" si="2"/>
        <v>1373180.41</v>
      </c>
      <c r="F49" s="577">
        <v>410225.08</v>
      </c>
      <c r="G49" s="577">
        <v>0</v>
      </c>
      <c r="H49" s="538">
        <f t="shared" si="3"/>
        <v>410225.08</v>
      </c>
      <c r="I49" s="575"/>
      <c r="J49" s="575"/>
      <c r="K49" s="575"/>
      <c r="L49" s="575"/>
      <c r="M49" s="578"/>
      <c r="N49" s="578"/>
    </row>
    <row r="50" spans="1:14">
      <c r="A50" s="353">
        <v>20</v>
      </c>
      <c r="B50" s="501" t="s">
        <v>90</v>
      </c>
      <c r="C50" s="537">
        <v>0</v>
      </c>
      <c r="D50" s="537">
        <v>194577460.21000001</v>
      </c>
      <c r="E50" s="538">
        <f t="shared" si="2"/>
        <v>194577460.21000001</v>
      </c>
      <c r="F50" s="577">
        <v>0</v>
      </c>
      <c r="G50" s="577">
        <v>171655200.44999999</v>
      </c>
      <c r="H50" s="538">
        <f t="shared" si="3"/>
        <v>171655200.44999999</v>
      </c>
      <c r="I50" s="575"/>
      <c r="J50" s="575"/>
      <c r="K50" s="575"/>
      <c r="L50" s="575"/>
      <c r="M50" s="578"/>
      <c r="N50" s="578"/>
    </row>
    <row r="51" spans="1:14">
      <c r="A51" s="353">
        <v>21</v>
      </c>
      <c r="B51" s="545" t="s">
        <v>78</v>
      </c>
      <c r="C51" s="537">
        <v>35725704.979999997</v>
      </c>
      <c r="D51" s="537">
        <v>30191522.049999997</v>
      </c>
      <c r="E51" s="538">
        <f t="shared" si="2"/>
        <v>65917227.029999994</v>
      </c>
      <c r="F51" s="577">
        <v>20264691.330000002</v>
      </c>
      <c r="G51" s="577">
        <v>4613514.59</v>
      </c>
      <c r="H51" s="538">
        <f t="shared" si="3"/>
        <v>24878205.920000002</v>
      </c>
      <c r="I51" s="575"/>
      <c r="J51" s="575"/>
      <c r="K51" s="575"/>
      <c r="L51" s="575"/>
      <c r="M51" s="578"/>
      <c r="N51" s="578"/>
    </row>
    <row r="52" spans="1:14">
      <c r="A52" s="353">
        <v>21.1</v>
      </c>
      <c r="B52" s="542" t="s">
        <v>729</v>
      </c>
      <c r="C52" s="537">
        <v>0</v>
      </c>
      <c r="D52" s="537">
        <v>0</v>
      </c>
      <c r="E52" s="538">
        <f t="shared" si="2"/>
        <v>0</v>
      </c>
      <c r="F52" s="577"/>
      <c r="G52" s="577"/>
      <c r="H52" s="538">
        <f t="shared" si="3"/>
        <v>0</v>
      </c>
      <c r="I52" s="575"/>
      <c r="J52" s="575"/>
      <c r="K52" s="575"/>
      <c r="L52" s="575"/>
      <c r="M52" s="578"/>
      <c r="N52" s="578"/>
    </row>
    <row r="53" spans="1:14">
      <c r="A53" s="353">
        <v>22</v>
      </c>
      <c r="B53" s="501" t="s">
        <v>730</v>
      </c>
      <c r="C53" s="537">
        <f>SUM(C38,C40,C41,C46,C47,C50,C51)</f>
        <v>2212203484.6400003</v>
      </c>
      <c r="D53" s="537">
        <f>SUM(D38,D40,D41,D46,D47,D50,D51)</f>
        <v>2570390039.0200005</v>
      </c>
      <c r="E53" s="538">
        <f t="shared" si="2"/>
        <v>4782593523.6600008</v>
      </c>
      <c r="F53" s="537">
        <f>SUM(F38,F40,F41,F46,F47,F50,F51)</f>
        <v>1557753179.0382998</v>
      </c>
      <c r="G53" s="537">
        <f>SUM(G38,G40,G41,G46,G47,G50,G51)</f>
        <v>2081972640.4199979</v>
      </c>
      <c r="H53" s="538">
        <f t="shared" si="3"/>
        <v>3639725819.4582977</v>
      </c>
      <c r="I53" s="575"/>
      <c r="J53" s="575"/>
      <c r="K53" s="575"/>
      <c r="L53" s="575"/>
      <c r="M53" s="578"/>
      <c r="N53" s="578"/>
    </row>
    <row r="54" spans="1:14" ht="24" customHeight="1">
      <c r="A54" s="353"/>
      <c r="B54" s="349" t="s">
        <v>731</v>
      </c>
      <c r="C54" s="710"/>
      <c r="D54" s="711"/>
      <c r="E54" s="711"/>
      <c r="F54" s="711"/>
      <c r="G54" s="711"/>
      <c r="H54" s="712"/>
      <c r="I54" s="575"/>
      <c r="J54" s="575"/>
      <c r="K54" s="575"/>
      <c r="L54" s="575"/>
      <c r="M54" s="578"/>
      <c r="N54" s="578"/>
    </row>
    <row r="55" spans="1:14">
      <c r="A55" s="353">
        <v>23</v>
      </c>
      <c r="B55" s="501" t="s">
        <v>960</v>
      </c>
      <c r="C55" s="537">
        <v>30617164</v>
      </c>
      <c r="D55" s="537">
        <v>0</v>
      </c>
      <c r="E55" s="538">
        <f>C55+D55</f>
        <v>30617164</v>
      </c>
      <c r="F55" s="577">
        <v>18251557</v>
      </c>
      <c r="G55" s="537">
        <v>0</v>
      </c>
      <c r="H55" s="538">
        <f>F55+G55</f>
        <v>18251557</v>
      </c>
      <c r="I55" s="575"/>
      <c r="J55" s="575"/>
      <c r="K55" s="575"/>
      <c r="L55" s="575"/>
      <c r="M55" s="578"/>
      <c r="N55" s="578"/>
    </row>
    <row r="56" spans="1:14">
      <c r="A56" s="353">
        <v>24</v>
      </c>
      <c r="B56" s="501" t="s">
        <v>732</v>
      </c>
      <c r="C56" s="537">
        <v>0</v>
      </c>
      <c r="D56" s="537">
        <v>0</v>
      </c>
      <c r="E56" s="538">
        <f t="shared" ref="E56:E69" si="4">C56+D56</f>
        <v>0</v>
      </c>
      <c r="F56" s="577">
        <v>0</v>
      </c>
      <c r="G56" s="537">
        <v>0</v>
      </c>
      <c r="H56" s="538">
        <f t="shared" ref="H56:H69" si="5">F56+G56</f>
        <v>0</v>
      </c>
      <c r="I56" s="575"/>
      <c r="J56" s="575"/>
      <c r="K56" s="575"/>
      <c r="L56" s="575"/>
      <c r="M56" s="578"/>
      <c r="N56" s="578"/>
    </row>
    <row r="57" spans="1:14">
      <c r="A57" s="353">
        <v>25</v>
      </c>
      <c r="B57" s="501" t="s">
        <v>91</v>
      </c>
      <c r="C57" s="537">
        <v>687910794.80999994</v>
      </c>
      <c r="D57" s="537">
        <v>0</v>
      </c>
      <c r="E57" s="538">
        <f t="shared" si="4"/>
        <v>687910794.80999994</v>
      </c>
      <c r="F57" s="577">
        <v>131442316.56999999</v>
      </c>
      <c r="G57" s="537">
        <v>0</v>
      </c>
      <c r="H57" s="538">
        <f t="shared" si="5"/>
        <v>131442316.56999999</v>
      </c>
      <c r="I57" s="575"/>
      <c r="J57" s="575"/>
      <c r="K57" s="575"/>
      <c r="L57" s="575"/>
      <c r="M57" s="578"/>
      <c r="N57" s="578"/>
    </row>
    <row r="58" spans="1:14">
      <c r="A58" s="353">
        <v>26</v>
      </c>
      <c r="B58" s="543" t="s">
        <v>733</v>
      </c>
      <c r="C58" s="537">
        <v>0</v>
      </c>
      <c r="D58" s="537">
        <v>0</v>
      </c>
      <c r="E58" s="538">
        <f t="shared" si="4"/>
        <v>0</v>
      </c>
      <c r="F58" s="577"/>
      <c r="G58" s="537">
        <v>0</v>
      </c>
      <c r="H58" s="538">
        <f t="shared" si="5"/>
        <v>0</v>
      </c>
      <c r="I58" s="575"/>
      <c r="J58" s="575"/>
      <c r="K58" s="575"/>
      <c r="L58" s="575"/>
      <c r="M58" s="578"/>
      <c r="N58" s="578"/>
    </row>
    <row r="59" spans="1:14" ht="21">
      <c r="A59" s="353">
        <v>27</v>
      </c>
      <c r="B59" s="543" t="s">
        <v>734</v>
      </c>
      <c r="C59" s="537">
        <f>SUM(C60:C61)</f>
        <v>0</v>
      </c>
      <c r="D59" s="537">
        <f>SUM(D60:D61)</f>
        <v>0</v>
      </c>
      <c r="E59" s="538">
        <f t="shared" si="4"/>
        <v>0</v>
      </c>
      <c r="F59" s="577">
        <v>0</v>
      </c>
      <c r="G59" s="537">
        <f>SUM(G60:G61)</f>
        <v>0</v>
      </c>
      <c r="H59" s="538">
        <f t="shared" si="5"/>
        <v>0</v>
      </c>
      <c r="I59" s="575"/>
      <c r="J59" s="575"/>
      <c r="K59" s="575"/>
      <c r="L59" s="575"/>
      <c r="M59" s="578"/>
      <c r="N59" s="578"/>
    </row>
    <row r="60" spans="1:14">
      <c r="A60" s="353">
        <v>27.1</v>
      </c>
      <c r="B60" s="544" t="s">
        <v>735</v>
      </c>
      <c r="C60" s="537">
        <v>0</v>
      </c>
      <c r="D60" s="537">
        <v>0</v>
      </c>
      <c r="E60" s="538">
        <f t="shared" si="4"/>
        <v>0</v>
      </c>
      <c r="F60" s="577"/>
      <c r="G60" s="537">
        <v>0</v>
      </c>
      <c r="H60" s="538">
        <f t="shared" si="5"/>
        <v>0</v>
      </c>
      <c r="I60" s="575"/>
      <c r="J60" s="575"/>
      <c r="K60" s="575"/>
      <c r="L60" s="575"/>
      <c r="M60" s="578"/>
      <c r="N60" s="578"/>
    </row>
    <row r="61" spans="1:14">
      <c r="A61" s="353">
        <v>27.2</v>
      </c>
      <c r="B61" s="541" t="s">
        <v>736</v>
      </c>
      <c r="C61" s="537">
        <v>0</v>
      </c>
      <c r="D61" s="537">
        <v>0</v>
      </c>
      <c r="E61" s="538">
        <f t="shared" si="4"/>
        <v>0</v>
      </c>
      <c r="F61" s="577"/>
      <c r="G61" s="537">
        <v>0</v>
      </c>
      <c r="H61" s="538">
        <f t="shared" si="5"/>
        <v>0</v>
      </c>
      <c r="I61" s="575"/>
      <c r="J61" s="575"/>
      <c r="K61" s="575"/>
      <c r="L61" s="575"/>
      <c r="M61" s="578"/>
      <c r="N61" s="578"/>
    </row>
    <row r="62" spans="1:14">
      <c r="A62" s="353">
        <v>28</v>
      </c>
      <c r="B62" s="545" t="s">
        <v>737</v>
      </c>
      <c r="C62" s="537">
        <v>0</v>
      </c>
      <c r="D62" s="537">
        <v>0</v>
      </c>
      <c r="E62" s="538">
        <f t="shared" si="4"/>
        <v>0</v>
      </c>
      <c r="F62" s="577"/>
      <c r="G62" s="537">
        <v>0</v>
      </c>
      <c r="H62" s="538">
        <f t="shared" si="5"/>
        <v>0</v>
      </c>
      <c r="I62" s="575"/>
      <c r="J62" s="575"/>
      <c r="K62" s="575"/>
      <c r="L62" s="575"/>
      <c r="M62" s="578"/>
      <c r="N62" s="578"/>
    </row>
    <row r="63" spans="1:14">
      <c r="A63" s="353">
        <v>29</v>
      </c>
      <c r="B63" s="543" t="s">
        <v>738</v>
      </c>
      <c r="C63" s="537">
        <f>SUM(C64:C66)</f>
        <v>16150319.73</v>
      </c>
      <c r="D63" s="537">
        <f>SUM(D64:D66)</f>
        <v>0</v>
      </c>
      <c r="E63" s="538">
        <f t="shared" si="4"/>
        <v>16150319.73</v>
      </c>
      <c r="F63" s="577">
        <v>12916433.27</v>
      </c>
      <c r="G63" s="537">
        <f>SUM(G64:G66)</f>
        <v>0</v>
      </c>
      <c r="H63" s="538">
        <f t="shared" si="5"/>
        <v>12916433.27</v>
      </c>
      <c r="I63" s="575"/>
      <c r="J63" s="575"/>
      <c r="K63" s="575"/>
      <c r="L63" s="575"/>
      <c r="M63" s="578"/>
      <c r="N63" s="578"/>
    </row>
    <row r="64" spans="1:14">
      <c r="A64" s="353">
        <v>29.1</v>
      </c>
      <c r="B64" s="548" t="s">
        <v>739</v>
      </c>
      <c r="C64" s="537">
        <v>14362002.67</v>
      </c>
      <c r="D64" s="537">
        <v>0</v>
      </c>
      <c r="E64" s="538">
        <f t="shared" si="4"/>
        <v>14362002.67</v>
      </c>
      <c r="F64" s="577">
        <v>14362002.67</v>
      </c>
      <c r="G64" s="537">
        <v>0</v>
      </c>
      <c r="H64" s="538">
        <f t="shared" si="5"/>
        <v>14362002.67</v>
      </c>
      <c r="I64" s="575"/>
      <c r="J64" s="575"/>
      <c r="K64" s="575"/>
      <c r="L64" s="575"/>
      <c r="M64" s="578"/>
      <c r="N64" s="578"/>
    </row>
    <row r="65" spans="1:14" ht="25.15" customHeight="1">
      <c r="A65" s="353">
        <v>29.2</v>
      </c>
      <c r="B65" s="544" t="s">
        <v>740</v>
      </c>
      <c r="C65" s="537">
        <v>0</v>
      </c>
      <c r="D65" s="537">
        <v>0</v>
      </c>
      <c r="E65" s="538">
        <f t="shared" si="4"/>
        <v>0</v>
      </c>
      <c r="F65" s="577"/>
      <c r="G65" s="537">
        <v>0</v>
      </c>
      <c r="H65" s="538">
        <f t="shared" si="5"/>
        <v>0</v>
      </c>
      <c r="I65" s="575"/>
      <c r="J65" s="575"/>
      <c r="K65" s="575"/>
      <c r="L65" s="575"/>
      <c r="M65" s="578"/>
      <c r="N65" s="578"/>
    </row>
    <row r="66" spans="1:14" ht="22.5" customHeight="1">
      <c r="A66" s="353">
        <v>29.3</v>
      </c>
      <c r="B66" s="549" t="s">
        <v>741</v>
      </c>
      <c r="C66" s="531">
        <v>1788317.0600000005</v>
      </c>
      <c r="D66" s="537">
        <v>0</v>
      </c>
      <c r="E66" s="538">
        <f t="shared" si="4"/>
        <v>1788317.0600000005</v>
      </c>
      <c r="F66" s="577">
        <v>-1445569.4000000004</v>
      </c>
      <c r="G66" s="537">
        <v>0</v>
      </c>
      <c r="H66" s="538">
        <f t="shared" si="5"/>
        <v>-1445569.4000000004</v>
      </c>
      <c r="I66" s="575"/>
      <c r="J66" s="575"/>
      <c r="K66" s="575"/>
      <c r="L66" s="575"/>
      <c r="M66" s="578"/>
      <c r="N66" s="578"/>
    </row>
    <row r="67" spans="1:14">
      <c r="A67" s="353">
        <v>30</v>
      </c>
      <c r="B67" s="543" t="s">
        <v>92</v>
      </c>
      <c r="C67" s="537">
        <v>596911537.34000003</v>
      </c>
      <c r="D67" s="537">
        <v>0</v>
      </c>
      <c r="E67" s="538">
        <f t="shared" si="4"/>
        <v>596911537.34000003</v>
      </c>
      <c r="F67" s="577">
        <v>463698726.24000001</v>
      </c>
      <c r="G67" s="537">
        <v>0</v>
      </c>
      <c r="H67" s="538">
        <f t="shared" si="5"/>
        <v>463698726.24000001</v>
      </c>
      <c r="I67" s="575"/>
      <c r="J67" s="575"/>
      <c r="K67" s="575"/>
      <c r="L67" s="575"/>
      <c r="M67" s="578"/>
      <c r="N67" s="578"/>
    </row>
    <row r="68" spans="1:14">
      <c r="A68" s="353">
        <v>31</v>
      </c>
      <c r="B68" s="551" t="s">
        <v>1000</v>
      </c>
      <c r="C68" s="537">
        <f>SUM(C55,C56,C57,C58,C59,C62,C63,C67)</f>
        <v>1331589815.8800001</v>
      </c>
      <c r="D68" s="537">
        <f>SUM(D55,D56,D57,D58,D59,D62,D63,D67)</f>
        <v>0</v>
      </c>
      <c r="E68" s="538">
        <f t="shared" si="4"/>
        <v>1331589815.8800001</v>
      </c>
      <c r="F68" s="537">
        <f>SUM(F55,F56,F57,F58,F59,F62,F63,F67)</f>
        <v>626309033.08000004</v>
      </c>
      <c r="G68" s="537">
        <f>SUM(G55,G56,G57,G58,G59,G62,G63,G67)</f>
        <v>0</v>
      </c>
      <c r="H68" s="538">
        <f t="shared" si="5"/>
        <v>626309033.08000004</v>
      </c>
      <c r="I68" s="575"/>
      <c r="J68" s="575"/>
      <c r="K68" s="575"/>
      <c r="L68" s="575"/>
      <c r="M68" s="578"/>
      <c r="N68" s="578"/>
    </row>
    <row r="69" spans="1:14">
      <c r="A69" s="353">
        <v>32</v>
      </c>
      <c r="B69" s="543" t="s">
        <v>743</v>
      </c>
      <c r="C69" s="537">
        <f>SUM(C53,C68)</f>
        <v>3543793300.5200005</v>
      </c>
      <c r="D69" s="537">
        <f>SUM(D53,D68)</f>
        <v>2570390039.0200005</v>
      </c>
      <c r="E69" s="538">
        <f t="shared" si="4"/>
        <v>6114183339.5400009</v>
      </c>
      <c r="F69" s="537">
        <f>SUM(F53,F68)</f>
        <v>2184062212.1183</v>
      </c>
      <c r="G69" s="537">
        <f>SUM(G53,G68)</f>
        <v>2081972640.4199979</v>
      </c>
      <c r="H69" s="538">
        <f t="shared" si="5"/>
        <v>4266034852.5382977</v>
      </c>
      <c r="I69" s="575"/>
      <c r="J69" s="575"/>
      <c r="K69" s="575"/>
      <c r="L69" s="575"/>
    </row>
    <row r="72" spans="1:14" ht="25.15" customHeight="1">
      <c r="B72" s="527" t="s">
        <v>1001</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L35"/>
  <sheetViews>
    <sheetView showGridLines="0" zoomScale="80" zoomScaleNormal="80" workbookViewId="0">
      <selection activeCell="G40" sqref="G40"/>
    </sheetView>
  </sheetViews>
  <sheetFormatPr defaultColWidth="9.28515625" defaultRowHeight="12.75"/>
  <cols>
    <col min="1" max="1" width="11.7109375" style="371" bestFit="1" customWidth="1"/>
    <col min="2" max="2" width="93.42578125" style="371" customWidth="1"/>
    <col min="3" max="3" width="17.140625" style="371" bestFit="1" customWidth="1"/>
    <col min="4" max="5" width="16.140625" style="371" customWidth="1"/>
    <col min="6" max="6" width="16.140625" style="376" customWidth="1"/>
    <col min="7" max="7" width="25.28515625" style="376" customWidth="1"/>
    <col min="8" max="8" width="16.140625" style="371" customWidth="1"/>
    <col min="9" max="11" width="16.140625" style="376" customWidth="1"/>
    <col min="12" max="12" width="26.28515625" style="376" customWidth="1"/>
    <col min="13" max="16384" width="9.28515625" style="371"/>
  </cols>
  <sheetData>
    <row r="1" spans="1:12" ht="13.5">
      <c r="A1" s="316" t="s">
        <v>97</v>
      </c>
      <c r="B1" s="235" t="str">
        <f>Info!C2</f>
        <v>სს "ბაზისბანკი"</v>
      </c>
      <c r="F1" s="371"/>
      <c r="G1" s="371"/>
      <c r="I1" s="371"/>
      <c r="J1" s="371"/>
      <c r="K1" s="371"/>
      <c r="L1" s="371"/>
    </row>
    <row r="2" spans="1:12">
      <c r="A2" s="316" t="s">
        <v>98</v>
      </c>
      <c r="B2" s="319">
        <f>'1. key ratios'!B2</f>
        <v>46203</v>
      </c>
      <c r="F2" s="371"/>
      <c r="G2" s="371"/>
      <c r="I2" s="371"/>
      <c r="J2" s="371"/>
      <c r="K2" s="371"/>
      <c r="L2" s="371"/>
    </row>
    <row r="3" spans="1:12">
      <c r="A3" s="318" t="s">
        <v>563</v>
      </c>
      <c r="F3" s="371"/>
      <c r="G3" s="371"/>
      <c r="I3" s="371"/>
      <c r="J3" s="371"/>
      <c r="K3" s="371"/>
      <c r="L3" s="371"/>
    </row>
    <row r="4" spans="1:12">
      <c r="F4" s="371"/>
      <c r="G4" s="371"/>
      <c r="I4" s="371"/>
      <c r="J4" s="371"/>
      <c r="K4" s="371"/>
      <c r="L4" s="371"/>
    </row>
    <row r="5" spans="1:12" ht="37.5" customHeight="1">
      <c r="A5" s="769" t="s">
        <v>564</v>
      </c>
      <c r="B5" s="770"/>
      <c r="C5" s="802" t="s">
        <v>565</v>
      </c>
      <c r="D5" s="803"/>
      <c r="E5" s="803"/>
      <c r="F5" s="803"/>
      <c r="G5" s="803"/>
      <c r="H5" s="802" t="s">
        <v>875</v>
      </c>
      <c r="I5" s="804"/>
      <c r="J5" s="804"/>
      <c r="K5" s="804"/>
      <c r="L5" s="805"/>
    </row>
    <row r="6" spans="1:12" ht="39.4" customHeight="1">
      <c r="A6" s="772"/>
      <c r="B6" s="773"/>
      <c r="C6" s="323"/>
      <c r="D6" s="370" t="s">
        <v>860</v>
      </c>
      <c r="E6" s="370" t="s">
        <v>859</v>
      </c>
      <c r="F6" s="370" t="s">
        <v>858</v>
      </c>
      <c r="G6" s="370" t="s">
        <v>857</v>
      </c>
      <c r="H6" s="377"/>
      <c r="I6" s="370" t="s">
        <v>860</v>
      </c>
      <c r="J6" s="370" t="s">
        <v>859</v>
      </c>
      <c r="K6" s="370" t="s">
        <v>858</v>
      </c>
      <c r="L6" s="370" t="s">
        <v>857</v>
      </c>
    </row>
    <row r="7" spans="1:12">
      <c r="A7" s="368">
        <v>1</v>
      </c>
      <c r="B7" s="374" t="s">
        <v>487</v>
      </c>
      <c r="C7" s="681">
        <v>58810603.33404199</v>
      </c>
      <c r="D7" s="664">
        <v>55075613.609441996</v>
      </c>
      <c r="E7" s="664">
        <v>1415408.7626</v>
      </c>
      <c r="F7" s="682">
        <v>2319580.9619999998</v>
      </c>
      <c r="G7" s="682">
        <v>0</v>
      </c>
      <c r="H7" s="664">
        <v>971280.82706548553</v>
      </c>
      <c r="I7" s="682">
        <v>342089.65469939919</v>
      </c>
      <c r="J7" s="682">
        <v>7973.5582151963272</v>
      </c>
      <c r="K7" s="682">
        <v>621217.61415089003</v>
      </c>
      <c r="L7" s="682">
        <v>0</v>
      </c>
    </row>
    <row r="8" spans="1:12">
      <c r="A8" s="368">
        <v>2</v>
      </c>
      <c r="B8" s="374" t="s">
        <v>488</v>
      </c>
      <c r="C8" s="681">
        <v>633250102.51554108</v>
      </c>
      <c r="D8" s="664">
        <v>626951418.76044106</v>
      </c>
      <c r="E8" s="664">
        <v>5088844.9598999899</v>
      </c>
      <c r="F8" s="682">
        <v>1209838.7952000001</v>
      </c>
      <c r="G8" s="682">
        <v>0</v>
      </c>
      <c r="H8" s="664">
        <v>600084.1677159461</v>
      </c>
      <c r="I8" s="682">
        <v>185882.30565987449</v>
      </c>
      <c r="J8" s="682">
        <v>9153.0301987619569</v>
      </c>
      <c r="K8" s="682">
        <v>405048.83185730968</v>
      </c>
      <c r="L8" s="682">
        <v>0</v>
      </c>
    </row>
    <row r="9" spans="1:12">
      <c r="A9" s="368">
        <v>3</v>
      </c>
      <c r="B9" s="374" t="s">
        <v>836</v>
      </c>
      <c r="C9" s="681">
        <v>90306.868000000017</v>
      </c>
      <c r="D9" s="664">
        <v>90306.868000000017</v>
      </c>
      <c r="E9" s="664">
        <v>0</v>
      </c>
      <c r="F9" s="683">
        <v>0</v>
      </c>
      <c r="G9" s="683">
        <v>0</v>
      </c>
      <c r="H9" s="664">
        <v>2.7218023122215671</v>
      </c>
      <c r="I9" s="683">
        <v>2.7218023122215671</v>
      </c>
      <c r="J9" s="683">
        <v>0</v>
      </c>
      <c r="K9" s="683">
        <v>0</v>
      </c>
      <c r="L9" s="683">
        <v>0</v>
      </c>
    </row>
    <row r="10" spans="1:12">
      <c r="A10" s="368">
        <v>4</v>
      </c>
      <c r="B10" s="374" t="s">
        <v>489</v>
      </c>
      <c r="C10" s="681">
        <v>325101838.65117502</v>
      </c>
      <c r="D10" s="664">
        <v>309300935.66867501</v>
      </c>
      <c r="E10" s="664">
        <v>10264462.837299991</v>
      </c>
      <c r="F10" s="683">
        <v>5536440.1451999899</v>
      </c>
      <c r="G10" s="683">
        <v>0</v>
      </c>
      <c r="H10" s="664">
        <v>896902.61251670215</v>
      </c>
      <c r="I10" s="683">
        <v>274982.51609029679</v>
      </c>
      <c r="J10" s="683">
        <v>80891.457667410985</v>
      </c>
      <c r="K10" s="683">
        <v>541028.63875899441</v>
      </c>
      <c r="L10" s="683">
        <v>0</v>
      </c>
    </row>
    <row r="11" spans="1:12">
      <c r="A11" s="368">
        <v>5</v>
      </c>
      <c r="B11" s="374" t="s">
        <v>490</v>
      </c>
      <c r="C11" s="681">
        <v>254996387.79304999</v>
      </c>
      <c r="D11" s="664">
        <v>224677437.74785009</v>
      </c>
      <c r="E11" s="664">
        <v>27167355.900299899</v>
      </c>
      <c r="F11" s="683">
        <v>3151594.1449000002</v>
      </c>
      <c r="G11" s="683">
        <v>0</v>
      </c>
      <c r="H11" s="664">
        <v>549596.42942934809</v>
      </c>
      <c r="I11" s="683">
        <v>213670.79303259563</v>
      </c>
      <c r="J11" s="683">
        <v>124247.98614983137</v>
      </c>
      <c r="K11" s="683">
        <v>211677.65024692105</v>
      </c>
      <c r="L11" s="683">
        <v>0</v>
      </c>
    </row>
    <row r="12" spans="1:12">
      <c r="A12" s="368">
        <v>6</v>
      </c>
      <c r="B12" s="374" t="s">
        <v>491</v>
      </c>
      <c r="C12" s="681">
        <v>90553433.123490989</v>
      </c>
      <c r="D12" s="664">
        <v>79632060.879691005</v>
      </c>
      <c r="E12" s="664">
        <v>7970250.3056999901</v>
      </c>
      <c r="F12" s="683">
        <v>2951121.9380999999</v>
      </c>
      <c r="G12" s="683">
        <v>0</v>
      </c>
      <c r="H12" s="664">
        <v>710023.1113497027</v>
      </c>
      <c r="I12" s="683">
        <v>148910.02875650037</v>
      </c>
      <c r="J12" s="683">
        <v>219125.68043721878</v>
      </c>
      <c r="K12" s="683">
        <v>341987.40215598355</v>
      </c>
      <c r="L12" s="683">
        <v>0</v>
      </c>
    </row>
    <row r="13" spans="1:12">
      <c r="A13" s="368">
        <v>7</v>
      </c>
      <c r="B13" s="374" t="s">
        <v>492</v>
      </c>
      <c r="C13" s="681">
        <v>82842232.189825013</v>
      </c>
      <c r="D13" s="664">
        <v>79677648.532525003</v>
      </c>
      <c r="E13" s="664">
        <v>1083114.1868</v>
      </c>
      <c r="F13" s="683">
        <v>2081469.4705000003</v>
      </c>
      <c r="G13" s="683">
        <v>0</v>
      </c>
      <c r="H13" s="664">
        <v>1127667.8336563329</v>
      </c>
      <c r="I13" s="683">
        <v>315103.52054319018</v>
      </c>
      <c r="J13" s="683">
        <v>4551.5045143897287</v>
      </c>
      <c r="K13" s="683">
        <v>808012.80859875295</v>
      </c>
      <c r="L13" s="683">
        <v>0</v>
      </c>
    </row>
    <row r="14" spans="1:12">
      <c r="A14" s="368">
        <v>8</v>
      </c>
      <c r="B14" s="374" t="s">
        <v>493</v>
      </c>
      <c r="C14" s="681">
        <v>257142718.206101</v>
      </c>
      <c r="D14" s="664">
        <v>240104976.08330098</v>
      </c>
      <c r="E14" s="664">
        <v>14834917.570999999</v>
      </c>
      <c r="F14" s="683">
        <v>2202824.5518</v>
      </c>
      <c r="G14" s="683">
        <v>0</v>
      </c>
      <c r="H14" s="664">
        <v>955335.22069090186</v>
      </c>
      <c r="I14" s="683">
        <v>237881.1176444396</v>
      </c>
      <c r="J14" s="683">
        <v>322478.07361111557</v>
      </c>
      <c r="K14" s="683">
        <v>394976.02943534672</v>
      </c>
      <c r="L14" s="683">
        <v>0</v>
      </c>
    </row>
    <row r="15" spans="1:12">
      <c r="A15" s="368">
        <v>9</v>
      </c>
      <c r="B15" s="374" t="s">
        <v>494</v>
      </c>
      <c r="C15" s="681">
        <v>97129401.205157995</v>
      </c>
      <c r="D15" s="664">
        <v>73391511.959758103</v>
      </c>
      <c r="E15" s="664">
        <v>22969065.250699893</v>
      </c>
      <c r="F15" s="683">
        <v>768823.99469999992</v>
      </c>
      <c r="G15" s="683">
        <v>0</v>
      </c>
      <c r="H15" s="664">
        <v>572367.52611449861</v>
      </c>
      <c r="I15" s="683">
        <v>235527.66689772997</v>
      </c>
      <c r="J15" s="683">
        <v>291828.32336067909</v>
      </c>
      <c r="K15" s="683">
        <v>45011.535856089606</v>
      </c>
      <c r="L15" s="683">
        <v>0</v>
      </c>
    </row>
    <row r="16" spans="1:12">
      <c r="A16" s="368">
        <v>10</v>
      </c>
      <c r="B16" s="374" t="s">
        <v>495</v>
      </c>
      <c r="C16" s="681">
        <v>40349330.41288799</v>
      </c>
      <c r="D16" s="664">
        <v>36046483.343688011</v>
      </c>
      <c r="E16" s="664">
        <v>3536424.59019998</v>
      </c>
      <c r="F16" s="683">
        <v>766422.47900000005</v>
      </c>
      <c r="G16" s="683">
        <v>0</v>
      </c>
      <c r="H16" s="664">
        <v>437027.93775528914</v>
      </c>
      <c r="I16" s="683">
        <v>18983.979313319465</v>
      </c>
      <c r="J16" s="683">
        <v>11530.949212350879</v>
      </c>
      <c r="K16" s="683">
        <v>406513.00922961882</v>
      </c>
      <c r="L16" s="683">
        <v>0</v>
      </c>
    </row>
    <row r="17" spans="1:12">
      <c r="A17" s="368">
        <v>11</v>
      </c>
      <c r="B17" s="374" t="s">
        <v>496</v>
      </c>
      <c r="C17" s="681">
        <v>2442369.7840670003</v>
      </c>
      <c r="D17" s="664">
        <v>2442369.7840670003</v>
      </c>
      <c r="E17" s="664">
        <v>0</v>
      </c>
      <c r="F17" s="683">
        <v>0</v>
      </c>
      <c r="G17" s="683">
        <v>0</v>
      </c>
      <c r="H17" s="664">
        <v>146.93838383249894</v>
      </c>
      <c r="I17" s="683">
        <v>146.93838383249894</v>
      </c>
      <c r="J17" s="683">
        <v>0</v>
      </c>
      <c r="K17" s="683">
        <v>0</v>
      </c>
      <c r="L17" s="683">
        <v>0</v>
      </c>
    </row>
    <row r="18" spans="1:12">
      <c r="A18" s="368">
        <v>12</v>
      </c>
      <c r="B18" s="374" t="s">
        <v>497</v>
      </c>
      <c r="C18" s="681">
        <v>37976078.434681006</v>
      </c>
      <c r="D18" s="664">
        <v>36314246.439181</v>
      </c>
      <c r="E18" s="664">
        <v>690271.80209999997</v>
      </c>
      <c r="F18" s="683">
        <v>971560.19339999999</v>
      </c>
      <c r="G18" s="683">
        <v>0</v>
      </c>
      <c r="H18" s="664">
        <v>325348.72561611782</v>
      </c>
      <c r="I18" s="683">
        <v>143390.99043172857</v>
      </c>
      <c r="J18" s="683">
        <v>1035.8445263939443</v>
      </c>
      <c r="K18" s="683">
        <v>180921.8906579953</v>
      </c>
      <c r="L18" s="683">
        <v>0</v>
      </c>
    </row>
    <row r="19" spans="1:12">
      <c r="A19" s="368">
        <v>13</v>
      </c>
      <c r="B19" s="374" t="s">
        <v>498</v>
      </c>
      <c r="C19" s="681">
        <v>47823662.187187001</v>
      </c>
      <c r="D19" s="664">
        <v>45978084.708287001</v>
      </c>
      <c r="E19" s="664">
        <v>1449510.7434</v>
      </c>
      <c r="F19" s="683">
        <v>396066.73550000001</v>
      </c>
      <c r="G19" s="683">
        <v>0</v>
      </c>
      <c r="H19" s="664">
        <v>310533.14233687322</v>
      </c>
      <c r="I19" s="683">
        <v>143842.80768849034</v>
      </c>
      <c r="J19" s="683">
        <v>2369.1103282470772</v>
      </c>
      <c r="K19" s="683">
        <v>164321.22432013584</v>
      </c>
      <c r="L19" s="683">
        <v>0</v>
      </c>
    </row>
    <row r="20" spans="1:12">
      <c r="A20" s="368">
        <v>14</v>
      </c>
      <c r="B20" s="374" t="s">
        <v>499</v>
      </c>
      <c r="C20" s="681">
        <v>171327494.49891299</v>
      </c>
      <c r="D20" s="664">
        <v>121437827.957413</v>
      </c>
      <c r="E20" s="664">
        <v>7398250.5975000001</v>
      </c>
      <c r="F20" s="683">
        <v>42491415.943999998</v>
      </c>
      <c r="G20" s="683">
        <v>0</v>
      </c>
      <c r="H20" s="664">
        <v>5907626.5634775525</v>
      </c>
      <c r="I20" s="683">
        <v>121890.05003533736</v>
      </c>
      <c r="J20" s="683">
        <v>8411.2104162340456</v>
      </c>
      <c r="K20" s="683">
        <v>5777325.3030259814</v>
      </c>
      <c r="L20" s="683">
        <v>0</v>
      </c>
    </row>
    <row r="21" spans="1:12">
      <c r="A21" s="368">
        <v>15</v>
      </c>
      <c r="B21" s="374" t="s">
        <v>500</v>
      </c>
      <c r="C21" s="681">
        <v>59893241.492066003</v>
      </c>
      <c r="D21" s="664">
        <v>59491603.372466005</v>
      </c>
      <c r="E21" s="664">
        <v>327376.06910000002</v>
      </c>
      <c r="F21" s="683">
        <v>74262.050499999983</v>
      </c>
      <c r="G21" s="683">
        <v>0</v>
      </c>
      <c r="H21" s="664">
        <v>74628.735097313198</v>
      </c>
      <c r="I21" s="683">
        <v>61056.327787419868</v>
      </c>
      <c r="J21" s="683">
        <v>3289.4697485797287</v>
      </c>
      <c r="K21" s="683">
        <v>10282.9375613136</v>
      </c>
      <c r="L21" s="683">
        <v>0</v>
      </c>
    </row>
    <row r="22" spans="1:12">
      <c r="A22" s="368">
        <v>16</v>
      </c>
      <c r="B22" s="374" t="s">
        <v>501</v>
      </c>
      <c r="C22" s="681">
        <v>7876944.753752999</v>
      </c>
      <c r="D22" s="664">
        <v>3141812.9887529993</v>
      </c>
      <c r="E22" s="664">
        <v>0</v>
      </c>
      <c r="F22" s="683">
        <v>4735131.7649999997</v>
      </c>
      <c r="G22" s="683">
        <v>0</v>
      </c>
      <c r="H22" s="664">
        <v>2432957.082437525</v>
      </c>
      <c r="I22" s="683">
        <v>2061.1711871360694</v>
      </c>
      <c r="J22" s="683">
        <v>0</v>
      </c>
      <c r="K22" s="683">
        <v>2430895.9112503892</v>
      </c>
      <c r="L22" s="683">
        <v>0</v>
      </c>
    </row>
    <row r="23" spans="1:12">
      <c r="A23" s="368">
        <v>17</v>
      </c>
      <c r="B23" s="374" t="s">
        <v>502</v>
      </c>
      <c r="C23" s="681">
        <v>71737056.926064</v>
      </c>
      <c r="D23" s="664">
        <v>71734728.403464004</v>
      </c>
      <c r="E23" s="664">
        <v>0</v>
      </c>
      <c r="F23" s="683">
        <v>2328.5225999999998</v>
      </c>
      <c r="G23" s="683">
        <v>0</v>
      </c>
      <c r="H23" s="664">
        <v>265922.74849100917</v>
      </c>
      <c r="I23" s="683">
        <v>263791.61009476596</v>
      </c>
      <c r="J23" s="683">
        <v>0</v>
      </c>
      <c r="K23" s="683">
        <v>2131.1383962432001</v>
      </c>
      <c r="L23" s="683">
        <v>0</v>
      </c>
    </row>
    <row r="24" spans="1:12">
      <c r="A24" s="368">
        <v>18</v>
      </c>
      <c r="B24" s="374" t="s">
        <v>503</v>
      </c>
      <c r="C24" s="681">
        <v>263925947.34107</v>
      </c>
      <c r="D24" s="664">
        <v>248845192.30237001</v>
      </c>
      <c r="E24" s="664">
        <v>14052933.976699989</v>
      </c>
      <c r="F24" s="683">
        <v>1027821.0619999999</v>
      </c>
      <c r="G24" s="683">
        <v>0</v>
      </c>
      <c r="H24" s="664">
        <v>959488.36164147989</v>
      </c>
      <c r="I24" s="683">
        <v>647946.28064730531</v>
      </c>
      <c r="J24" s="683">
        <v>10174.89836901279</v>
      </c>
      <c r="K24" s="683">
        <v>301367.18262516189</v>
      </c>
      <c r="L24" s="683">
        <v>0</v>
      </c>
    </row>
    <row r="25" spans="1:12">
      <c r="A25" s="368">
        <v>19</v>
      </c>
      <c r="B25" s="374" t="s">
        <v>504</v>
      </c>
      <c r="C25" s="681">
        <v>14789182.586492999</v>
      </c>
      <c r="D25" s="664">
        <v>14789182.586492999</v>
      </c>
      <c r="E25" s="664">
        <v>0</v>
      </c>
      <c r="F25" s="683">
        <v>0</v>
      </c>
      <c r="G25" s="683">
        <v>0</v>
      </c>
      <c r="H25" s="664">
        <v>119788.59711581502</v>
      </c>
      <c r="I25" s="683">
        <v>119788.59711581502</v>
      </c>
      <c r="J25" s="683">
        <v>0</v>
      </c>
      <c r="K25" s="683">
        <v>0</v>
      </c>
      <c r="L25" s="683">
        <v>0</v>
      </c>
    </row>
    <row r="26" spans="1:12">
      <c r="A26" s="368">
        <v>20</v>
      </c>
      <c r="B26" s="374" t="s">
        <v>505</v>
      </c>
      <c r="C26" s="681">
        <v>114054209.929079</v>
      </c>
      <c r="D26" s="664">
        <v>111955851.06777899</v>
      </c>
      <c r="E26" s="664">
        <v>653506.36300000001</v>
      </c>
      <c r="F26" s="683">
        <v>1444852.4983000001</v>
      </c>
      <c r="G26" s="683">
        <v>0</v>
      </c>
      <c r="H26" s="664">
        <v>380094.46051721415</v>
      </c>
      <c r="I26" s="683">
        <v>184125.9457260702</v>
      </c>
      <c r="J26" s="683">
        <v>2936.3403933300729</v>
      </c>
      <c r="K26" s="683">
        <v>193032.17439781383</v>
      </c>
      <c r="L26" s="683">
        <v>0</v>
      </c>
    </row>
    <row r="27" spans="1:12">
      <c r="A27" s="368">
        <v>21</v>
      </c>
      <c r="B27" s="374" t="s">
        <v>506</v>
      </c>
      <c r="C27" s="681">
        <v>71303306.878876016</v>
      </c>
      <c r="D27" s="664">
        <v>69247555.345176011</v>
      </c>
      <c r="E27" s="664">
        <v>1421460.2879000001</v>
      </c>
      <c r="F27" s="683">
        <v>634291.24580000003</v>
      </c>
      <c r="G27" s="683">
        <v>0</v>
      </c>
      <c r="H27" s="664">
        <v>288433.34903819824</v>
      </c>
      <c r="I27" s="683">
        <v>130835.39182287324</v>
      </c>
      <c r="J27" s="683">
        <v>3175.2473376084272</v>
      </c>
      <c r="K27" s="683">
        <v>154422.70987771661</v>
      </c>
      <c r="L27" s="683">
        <v>0</v>
      </c>
    </row>
    <row r="28" spans="1:12">
      <c r="A28" s="368">
        <v>22</v>
      </c>
      <c r="B28" s="374" t="s">
        <v>507</v>
      </c>
      <c r="C28" s="681">
        <v>5068845.7196819987</v>
      </c>
      <c r="D28" s="664">
        <v>4509838.2420819988</v>
      </c>
      <c r="E28" s="664">
        <v>12157.115</v>
      </c>
      <c r="F28" s="683">
        <v>546850.36259999999</v>
      </c>
      <c r="G28" s="683">
        <v>0</v>
      </c>
      <c r="H28" s="664">
        <v>96938.386464918847</v>
      </c>
      <c r="I28" s="683">
        <v>14558.916416973807</v>
      </c>
      <c r="J28" s="683">
        <v>47.417929490120791</v>
      </c>
      <c r="K28" s="683">
        <v>82332.052118454914</v>
      </c>
      <c r="L28" s="683">
        <v>0</v>
      </c>
    </row>
    <row r="29" spans="1:12">
      <c r="A29" s="368">
        <v>23</v>
      </c>
      <c r="B29" s="374" t="s">
        <v>508</v>
      </c>
      <c r="C29" s="681">
        <v>313961449.93514895</v>
      </c>
      <c r="D29" s="664">
        <v>295120743.74104899</v>
      </c>
      <c r="E29" s="664">
        <v>10365387.661099989</v>
      </c>
      <c r="F29" s="683">
        <v>8475318.5329999905</v>
      </c>
      <c r="G29" s="683">
        <v>0</v>
      </c>
      <c r="H29" s="664">
        <v>2864077.070838619</v>
      </c>
      <c r="I29" s="683">
        <v>842348.65361483186</v>
      </c>
      <c r="J29" s="683">
        <v>50594.748837057567</v>
      </c>
      <c r="K29" s="683">
        <v>1971133.6683867294</v>
      </c>
      <c r="L29" s="683">
        <v>0</v>
      </c>
    </row>
    <row r="30" spans="1:12">
      <c r="A30" s="368">
        <v>24</v>
      </c>
      <c r="B30" s="374" t="s">
        <v>509</v>
      </c>
      <c r="C30" s="681">
        <v>182766093.28767499</v>
      </c>
      <c r="D30" s="664">
        <v>167861492.57187501</v>
      </c>
      <c r="E30" s="664">
        <v>10221789.975400001</v>
      </c>
      <c r="F30" s="683">
        <v>4682810.7403999902</v>
      </c>
      <c r="G30" s="683">
        <v>0</v>
      </c>
      <c r="H30" s="664">
        <v>1866235.8868133235</v>
      </c>
      <c r="I30" s="683">
        <v>135868.38434338279</v>
      </c>
      <c r="J30" s="683">
        <v>35251.699223067146</v>
      </c>
      <c r="K30" s="683">
        <v>1695115.8032468734</v>
      </c>
      <c r="L30" s="683">
        <v>0</v>
      </c>
    </row>
    <row r="31" spans="1:12">
      <c r="A31" s="368">
        <v>25</v>
      </c>
      <c r="B31" s="374" t="s">
        <v>510</v>
      </c>
      <c r="C31" s="681">
        <v>323259216.98593801</v>
      </c>
      <c r="D31" s="664">
        <v>298628151.89533806</v>
      </c>
      <c r="E31" s="664">
        <v>9629153.4261999987</v>
      </c>
      <c r="F31" s="683">
        <v>15001911.6644</v>
      </c>
      <c r="G31" s="683">
        <v>0</v>
      </c>
      <c r="H31" s="664">
        <v>4230265.9411149994</v>
      </c>
      <c r="I31" s="683">
        <v>392421.88980083988</v>
      </c>
      <c r="J31" s="683">
        <v>40002.610322648041</v>
      </c>
      <c r="K31" s="683">
        <v>3797841.4409915111</v>
      </c>
      <c r="L31" s="683">
        <v>0</v>
      </c>
    </row>
    <row r="32" spans="1:12">
      <c r="A32" s="368">
        <v>26</v>
      </c>
      <c r="B32" s="374" t="s">
        <v>566</v>
      </c>
      <c r="C32" s="681">
        <v>194779059.85585997</v>
      </c>
      <c r="D32" s="664">
        <v>178668946.23005998</v>
      </c>
      <c r="E32" s="664">
        <v>5489008.3621999994</v>
      </c>
      <c r="F32" s="683">
        <v>10621105.263599984</v>
      </c>
      <c r="G32" s="683">
        <v>0</v>
      </c>
      <c r="H32" s="664">
        <v>4772223.4239735045</v>
      </c>
      <c r="I32" s="683">
        <v>1171435.3573587758</v>
      </c>
      <c r="J32" s="683">
        <v>224541.67977057412</v>
      </c>
      <c r="K32" s="683">
        <v>3376246.3868441549</v>
      </c>
      <c r="L32" s="683">
        <v>0</v>
      </c>
    </row>
    <row r="33" spans="1:12">
      <c r="A33" s="368">
        <v>27</v>
      </c>
      <c r="B33" s="403" t="s">
        <v>66</v>
      </c>
      <c r="C33" s="684">
        <v>3723250514.8958244</v>
      </c>
      <c r="D33" s="665">
        <v>3455116021.0892248</v>
      </c>
      <c r="E33" s="665">
        <v>156040650.74409971</v>
      </c>
      <c r="F33" s="685">
        <v>112093843.06249994</v>
      </c>
      <c r="G33" s="685">
        <v>0</v>
      </c>
      <c r="H33" s="665">
        <v>31714997.801454816</v>
      </c>
      <c r="I33" s="685">
        <v>6348543.616895237</v>
      </c>
      <c r="J33" s="685">
        <v>1453610.8405691977</v>
      </c>
      <c r="K33" s="685">
        <v>23912843.343990374</v>
      </c>
      <c r="L33" s="685">
        <v>0</v>
      </c>
    </row>
    <row r="35" spans="1:12">
      <c r="B35" s="402"/>
      <c r="C35" s="402"/>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3"/>
  <sheetViews>
    <sheetView showGridLines="0" zoomScale="80" zoomScaleNormal="80" workbookViewId="0">
      <selection activeCell="C30" sqref="C30"/>
    </sheetView>
  </sheetViews>
  <sheetFormatPr defaultColWidth="8.7109375" defaultRowHeight="12"/>
  <cols>
    <col min="1" max="1" width="11.7109375" style="324" bestFit="1" customWidth="1"/>
    <col min="2" max="2" width="165.140625" style="324" customWidth="1"/>
    <col min="3" max="11" width="28.28515625" style="324" customWidth="1"/>
    <col min="12" max="16384" width="8.7109375" style="324"/>
  </cols>
  <sheetData>
    <row r="1" spans="1:11" s="317" customFormat="1" ht="13.5">
      <c r="A1" s="316" t="s">
        <v>97</v>
      </c>
      <c r="B1" s="235" t="str">
        <f>Info!C2</f>
        <v>სს "ბაზისბანკი"</v>
      </c>
      <c r="C1" s="371"/>
      <c r="D1" s="371"/>
      <c r="E1" s="371"/>
      <c r="F1" s="371"/>
      <c r="G1" s="371"/>
      <c r="H1" s="371"/>
      <c r="I1" s="371"/>
      <c r="J1" s="371"/>
      <c r="K1" s="371"/>
    </row>
    <row r="2" spans="1:11" s="317" customFormat="1" ht="12.75">
      <c r="A2" s="316" t="s">
        <v>98</v>
      </c>
      <c r="B2" s="319">
        <f>'1. key ratios'!B2</f>
        <v>46203</v>
      </c>
      <c r="C2" s="371"/>
      <c r="D2" s="371"/>
      <c r="E2" s="371"/>
      <c r="F2" s="371"/>
      <c r="G2" s="371"/>
      <c r="H2" s="371"/>
      <c r="I2" s="371"/>
      <c r="J2" s="371"/>
      <c r="K2" s="371"/>
    </row>
    <row r="3" spans="1:11" s="317" customFormat="1" ht="12.75">
      <c r="A3" s="318" t="s">
        <v>567</v>
      </c>
      <c r="B3" s="371"/>
      <c r="C3" s="371"/>
      <c r="D3" s="371"/>
      <c r="E3" s="371"/>
      <c r="F3" s="371"/>
      <c r="G3" s="371"/>
      <c r="H3" s="371"/>
      <c r="I3" s="371"/>
      <c r="J3" s="371"/>
      <c r="K3" s="371"/>
    </row>
    <row r="4" spans="1:11">
      <c r="A4" s="407"/>
      <c r="B4" s="407"/>
      <c r="C4" s="406" t="s">
        <v>471</v>
      </c>
      <c r="D4" s="406" t="s">
        <v>472</v>
      </c>
      <c r="E4" s="406" t="s">
        <v>473</v>
      </c>
      <c r="F4" s="406" t="s">
        <v>474</v>
      </c>
      <c r="G4" s="406" t="s">
        <v>475</v>
      </c>
      <c r="H4" s="406" t="s">
        <v>476</v>
      </c>
      <c r="I4" s="406" t="s">
        <v>477</v>
      </c>
      <c r="J4" s="406" t="s">
        <v>478</v>
      </c>
      <c r="K4" s="406" t="s">
        <v>479</v>
      </c>
    </row>
    <row r="5" spans="1:11" ht="103.9" customHeight="1">
      <c r="A5" s="806" t="s">
        <v>874</v>
      </c>
      <c r="B5" s="807"/>
      <c r="C5" s="405" t="s">
        <v>568</v>
      </c>
      <c r="D5" s="405" t="s">
        <v>561</v>
      </c>
      <c r="E5" s="405" t="s">
        <v>562</v>
      </c>
      <c r="F5" s="405" t="s">
        <v>873</v>
      </c>
      <c r="G5" s="405" t="s">
        <v>569</v>
      </c>
      <c r="H5" s="405" t="s">
        <v>570</v>
      </c>
      <c r="I5" s="405" t="s">
        <v>571</v>
      </c>
      <c r="J5" s="405" t="s">
        <v>572</v>
      </c>
      <c r="K5" s="405" t="s">
        <v>573</v>
      </c>
    </row>
    <row r="6" spans="1:11" ht="12.75">
      <c r="A6" s="368">
        <v>1</v>
      </c>
      <c r="B6" s="368" t="s">
        <v>574</v>
      </c>
      <c r="C6" s="664">
        <v>322992648.54379892</v>
      </c>
      <c r="D6" s="664">
        <v>45379361.919445924</v>
      </c>
      <c r="E6" s="664">
        <v>6301812.2657999992</v>
      </c>
      <c r="F6" s="664">
        <v>0</v>
      </c>
      <c r="G6" s="664">
        <v>2451427179.5726175</v>
      </c>
      <c r="H6" s="664">
        <v>556853067.25549173</v>
      </c>
      <c r="I6" s="664">
        <v>47463494.688593045</v>
      </c>
      <c r="J6" s="664">
        <v>43978322.111606002</v>
      </c>
      <c r="K6" s="664">
        <v>248854628.39074188</v>
      </c>
    </row>
    <row r="7" spans="1:11" ht="12.75">
      <c r="A7" s="368">
        <v>2</v>
      </c>
      <c r="B7" s="368" t="s">
        <v>575</v>
      </c>
      <c r="C7" s="664">
        <v>0</v>
      </c>
      <c r="D7" s="664">
        <v>0</v>
      </c>
      <c r="E7" s="664">
        <v>0</v>
      </c>
      <c r="F7" s="664">
        <v>0</v>
      </c>
      <c r="G7" s="664">
        <v>0</v>
      </c>
      <c r="H7" s="664">
        <v>0</v>
      </c>
      <c r="I7" s="664">
        <v>0</v>
      </c>
      <c r="J7" s="664">
        <v>0</v>
      </c>
      <c r="K7" s="664">
        <v>70130646.159499988</v>
      </c>
    </row>
    <row r="8" spans="1:11" ht="12.75">
      <c r="A8" s="368">
        <v>3</v>
      </c>
      <c r="B8" s="368" t="s">
        <v>539</v>
      </c>
      <c r="C8" s="664">
        <v>81744785.75559999</v>
      </c>
      <c r="D8" s="664">
        <v>0</v>
      </c>
      <c r="E8" s="664">
        <v>5852910.0661999993</v>
      </c>
      <c r="F8" s="664">
        <v>0</v>
      </c>
      <c r="G8" s="664">
        <v>359152979.04486305</v>
      </c>
      <c r="H8" s="664">
        <v>2812253.0739600002</v>
      </c>
      <c r="I8" s="664">
        <v>22893201.775424998</v>
      </c>
      <c r="J8" s="664">
        <v>81500791.265556008</v>
      </c>
      <c r="K8" s="664">
        <v>62359649.56619601</v>
      </c>
    </row>
    <row r="9" spans="1:11" ht="12.75">
      <c r="A9" s="368">
        <v>4</v>
      </c>
      <c r="B9" s="375" t="s">
        <v>872</v>
      </c>
      <c r="C9" s="686">
        <v>529608</v>
      </c>
      <c r="D9" s="686">
        <v>1409867.52624</v>
      </c>
      <c r="E9" s="686">
        <v>0</v>
      </c>
      <c r="F9" s="686">
        <v>0</v>
      </c>
      <c r="G9" s="686">
        <v>99221891.249373868</v>
      </c>
      <c r="H9" s="686">
        <v>6.9413900000000002</v>
      </c>
      <c r="I9" s="686">
        <v>2662412.8897820003</v>
      </c>
      <c r="J9" s="686">
        <v>321837.34852699999</v>
      </c>
      <c r="K9" s="686">
        <v>7948219.1071868045</v>
      </c>
    </row>
    <row r="10" spans="1:11" ht="12.75">
      <c r="A10" s="368">
        <v>5</v>
      </c>
      <c r="B10" s="375" t="s">
        <v>871</v>
      </c>
      <c r="C10" s="686">
        <v>0</v>
      </c>
      <c r="D10" s="686">
        <v>0</v>
      </c>
      <c r="E10" s="686">
        <v>0</v>
      </c>
      <c r="F10" s="686">
        <v>0</v>
      </c>
      <c r="G10" s="686">
        <v>0</v>
      </c>
      <c r="H10" s="686">
        <v>0</v>
      </c>
      <c r="I10" s="686">
        <v>0</v>
      </c>
      <c r="J10" s="686">
        <v>0</v>
      </c>
      <c r="K10" s="686">
        <v>0</v>
      </c>
    </row>
    <row r="11" spans="1:11" ht="12.75">
      <c r="A11" s="368">
        <v>6</v>
      </c>
      <c r="B11" s="375" t="s">
        <v>870</v>
      </c>
      <c r="C11" s="686">
        <v>12.55</v>
      </c>
      <c r="D11" s="686">
        <v>0</v>
      </c>
      <c r="E11" s="686">
        <v>0</v>
      </c>
      <c r="F11" s="686">
        <v>0</v>
      </c>
      <c r="G11" s="686">
        <v>20751718.196099993</v>
      </c>
      <c r="H11" s="686">
        <v>0</v>
      </c>
      <c r="I11" s="686">
        <v>0</v>
      </c>
      <c r="J11" s="686">
        <v>0</v>
      </c>
      <c r="K11" s="686">
        <v>350529.59029999998</v>
      </c>
    </row>
    <row r="13" spans="1:11" ht="15">
      <c r="B13" s="404"/>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20"/>
  <sheetViews>
    <sheetView showGridLines="0" tabSelected="1" zoomScale="80" zoomScaleNormal="80" workbookViewId="0">
      <selection activeCell="L24" sqref="L24"/>
    </sheetView>
  </sheetViews>
  <sheetFormatPr defaultColWidth="8.7109375" defaultRowHeight="15"/>
  <cols>
    <col min="1" max="1" width="10" style="408" bestFit="1" customWidth="1"/>
    <col min="2" max="2" width="71.7109375" style="408" customWidth="1"/>
    <col min="3" max="4" width="15.85546875" style="408" bestFit="1" customWidth="1"/>
    <col min="5" max="5" width="15.42578125" style="408" bestFit="1" customWidth="1"/>
    <col min="6" max="6" width="20.140625" style="408" bestFit="1" customWidth="1"/>
    <col min="7" max="7" width="37.85546875" style="408" bestFit="1" customWidth="1"/>
    <col min="8" max="9" width="15.85546875" style="408" bestFit="1" customWidth="1"/>
    <col min="10" max="10" width="15.42578125" style="408" bestFit="1" customWidth="1"/>
    <col min="11" max="11" width="20.140625" style="408" bestFit="1" customWidth="1"/>
    <col min="12" max="12" width="37.85546875" style="408" bestFit="1" customWidth="1"/>
    <col min="13" max="13" width="13.85546875" style="408" bestFit="1" customWidth="1"/>
    <col min="14" max="15" width="15.42578125" style="408" bestFit="1" customWidth="1"/>
    <col min="16" max="16" width="20.140625" style="408" bestFit="1" customWidth="1"/>
    <col min="17" max="17" width="37.85546875" style="408" bestFit="1" customWidth="1"/>
    <col min="18" max="18" width="18.140625" style="408" bestFit="1" customWidth="1"/>
    <col min="19" max="19" width="48.140625" style="408" bestFit="1" customWidth="1"/>
    <col min="20" max="20" width="45.85546875" style="408" bestFit="1" customWidth="1"/>
    <col min="21" max="21" width="48.140625" style="408" bestFit="1" customWidth="1"/>
    <col min="22" max="22" width="44.42578125" style="408" bestFit="1" customWidth="1"/>
    <col min="23" max="16384" width="8.7109375" style="408"/>
  </cols>
  <sheetData>
    <row r="1" spans="1:22">
      <c r="A1" s="316" t="s">
        <v>97</v>
      </c>
      <c r="B1" s="235" t="str">
        <f>Info!C2</f>
        <v>სს "ბაზისბანკი"</v>
      </c>
    </row>
    <row r="2" spans="1:22">
      <c r="A2" s="316" t="s">
        <v>98</v>
      </c>
      <c r="B2" s="319">
        <f>'1. key ratios'!B2</f>
        <v>46203</v>
      </c>
    </row>
    <row r="3" spans="1:22">
      <c r="A3" s="318" t="s">
        <v>657</v>
      </c>
      <c r="B3" s="371"/>
    </row>
    <row r="4" spans="1:22">
      <c r="A4" s="318"/>
      <c r="B4" s="371"/>
    </row>
    <row r="5" spans="1:22" ht="24" customHeight="1">
      <c r="A5" s="808" t="s">
        <v>684</v>
      </c>
      <c r="B5" s="808"/>
      <c r="C5" s="810" t="s">
        <v>876</v>
      </c>
      <c r="D5" s="810"/>
      <c r="E5" s="810"/>
      <c r="F5" s="810"/>
      <c r="G5" s="810"/>
      <c r="H5" s="810" t="s">
        <v>565</v>
      </c>
      <c r="I5" s="810"/>
      <c r="J5" s="810"/>
      <c r="K5" s="810"/>
      <c r="L5" s="810"/>
      <c r="M5" s="810" t="s">
        <v>875</v>
      </c>
      <c r="N5" s="810"/>
      <c r="O5" s="810"/>
      <c r="P5" s="810"/>
      <c r="Q5" s="810"/>
      <c r="R5" s="809" t="s">
        <v>683</v>
      </c>
      <c r="S5" s="809" t="s">
        <v>687</v>
      </c>
      <c r="T5" s="809" t="s">
        <v>686</v>
      </c>
      <c r="U5" s="809" t="s">
        <v>915</v>
      </c>
      <c r="V5" s="809" t="s">
        <v>916</v>
      </c>
    </row>
    <row r="6" spans="1:22" ht="36" customHeight="1">
      <c r="A6" s="808"/>
      <c r="B6" s="808"/>
      <c r="C6" s="417"/>
      <c r="D6" s="370" t="s">
        <v>860</v>
      </c>
      <c r="E6" s="370" t="s">
        <v>859</v>
      </c>
      <c r="F6" s="370" t="s">
        <v>858</v>
      </c>
      <c r="G6" s="370" t="s">
        <v>857</v>
      </c>
      <c r="H6" s="417"/>
      <c r="I6" s="370" t="s">
        <v>860</v>
      </c>
      <c r="J6" s="370" t="s">
        <v>859</v>
      </c>
      <c r="K6" s="370" t="s">
        <v>858</v>
      </c>
      <c r="L6" s="370" t="s">
        <v>857</v>
      </c>
      <c r="M6" s="417"/>
      <c r="N6" s="370" t="s">
        <v>860</v>
      </c>
      <c r="O6" s="370" t="s">
        <v>859</v>
      </c>
      <c r="P6" s="370" t="s">
        <v>858</v>
      </c>
      <c r="Q6" s="370" t="s">
        <v>857</v>
      </c>
      <c r="R6" s="809"/>
      <c r="S6" s="809"/>
      <c r="T6" s="809"/>
      <c r="U6" s="809"/>
      <c r="V6" s="809"/>
    </row>
    <row r="7" spans="1:22">
      <c r="A7" s="412">
        <v>1</v>
      </c>
      <c r="B7" s="416" t="s">
        <v>658</v>
      </c>
      <c r="C7" s="686">
        <v>659942.48676299991</v>
      </c>
      <c r="D7" s="686">
        <v>403232.53676299995</v>
      </c>
      <c r="E7" s="686">
        <v>1604.93</v>
      </c>
      <c r="F7" s="686">
        <v>255105.02</v>
      </c>
      <c r="G7" s="686">
        <v>0</v>
      </c>
      <c r="H7" s="686">
        <v>680789.34616299998</v>
      </c>
      <c r="I7" s="686">
        <v>406264.45916299999</v>
      </c>
      <c r="J7" s="686">
        <v>1679.8629000000001</v>
      </c>
      <c r="K7" s="686">
        <v>272845.02409999998</v>
      </c>
      <c r="L7" s="686">
        <v>0</v>
      </c>
      <c r="M7" s="686">
        <v>180256.02140392648</v>
      </c>
      <c r="N7" s="686">
        <v>856.64305093365954</v>
      </c>
      <c r="O7" s="686">
        <v>4.3271149979852108</v>
      </c>
      <c r="P7" s="686">
        <v>179395.05123799483</v>
      </c>
      <c r="Q7" s="686">
        <v>0</v>
      </c>
      <c r="R7" s="692">
        <v>194</v>
      </c>
      <c r="S7" s="689">
        <v>0</v>
      </c>
      <c r="T7" s="689">
        <v>0</v>
      </c>
      <c r="U7" s="689">
        <v>0.11518</v>
      </c>
      <c r="V7" s="692">
        <v>13.601017000000001</v>
      </c>
    </row>
    <row r="8" spans="1:22">
      <c r="A8" s="412">
        <v>2</v>
      </c>
      <c r="B8" s="415" t="s">
        <v>659</v>
      </c>
      <c r="C8" s="686">
        <v>382297455.38853502</v>
      </c>
      <c r="D8" s="686">
        <v>354175758.23658502</v>
      </c>
      <c r="E8" s="686">
        <v>11848150.305644</v>
      </c>
      <c r="F8" s="686">
        <v>16273546.846306</v>
      </c>
      <c r="G8" s="686">
        <v>0</v>
      </c>
      <c r="H8" s="686">
        <v>385093644.12243497</v>
      </c>
      <c r="I8" s="686">
        <v>355505468.87133497</v>
      </c>
      <c r="J8" s="686">
        <v>12088647.440400001</v>
      </c>
      <c r="K8" s="686">
        <v>17499527.810699999</v>
      </c>
      <c r="L8" s="686">
        <v>0</v>
      </c>
      <c r="M8" s="686">
        <v>9986306.9505146947</v>
      </c>
      <c r="N8" s="686">
        <v>2785960.869690042</v>
      </c>
      <c r="O8" s="686">
        <v>165044.49281600933</v>
      </c>
      <c r="P8" s="686">
        <v>7035301.5880086431</v>
      </c>
      <c r="Q8" s="686">
        <v>0</v>
      </c>
      <c r="R8" s="692">
        <v>18310</v>
      </c>
      <c r="S8" s="689">
        <v>0.10770581950707103</v>
      </c>
      <c r="T8" s="689">
        <v>0.12320025713130779</v>
      </c>
      <c r="U8" s="689">
        <v>0.121005</v>
      </c>
      <c r="V8" s="692">
        <v>51.036859999999997</v>
      </c>
    </row>
    <row r="9" spans="1:22">
      <c r="A9" s="412">
        <v>3</v>
      </c>
      <c r="B9" s="415" t="s">
        <v>660</v>
      </c>
      <c r="C9" s="686">
        <v>0</v>
      </c>
      <c r="D9" s="686">
        <v>0</v>
      </c>
      <c r="E9" s="686">
        <v>0</v>
      </c>
      <c r="F9" s="686">
        <v>0</v>
      </c>
      <c r="G9" s="686">
        <v>0</v>
      </c>
      <c r="H9" s="686">
        <v>0</v>
      </c>
      <c r="I9" s="686">
        <v>0</v>
      </c>
      <c r="J9" s="686">
        <v>0</v>
      </c>
      <c r="K9" s="686">
        <v>0</v>
      </c>
      <c r="L9" s="686">
        <v>0</v>
      </c>
      <c r="M9" s="686">
        <v>0</v>
      </c>
      <c r="N9" s="686">
        <v>0</v>
      </c>
      <c r="O9" s="686">
        <v>0</v>
      </c>
      <c r="P9" s="686">
        <v>0</v>
      </c>
      <c r="Q9" s="686">
        <v>0</v>
      </c>
      <c r="R9" s="692">
        <v>0</v>
      </c>
      <c r="S9" s="689">
        <v>0</v>
      </c>
      <c r="T9" s="689">
        <v>0</v>
      </c>
      <c r="U9" s="689">
        <v>0</v>
      </c>
      <c r="V9" s="692">
        <v>0</v>
      </c>
    </row>
    <row r="10" spans="1:22">
      <c r="A10" s="412">
        <v>4</v>
      </c>
      <c r="B10" s="415" t="s">
        <v>661</v>
      </c>
      <c r="C10" s="686">
        <v>95323.520000000004</v>
      </c>
      <c r="D10" s="686">
        <v>95323.520000000004</v>
      </c>
      <c r="E10" s="686">
        <v>0</v>
      </c>
      <c r="F10" s="686">
        <v>0</v>
      </c>
      <c r="G10" s="686">
        <v>0</v>
      </c>
      <c r="H10" s="686">
        <v>95166.407500000016</v>
      </c>
      <c r="I10" s="686">
        <v>95166.405400000018</v>
      </c>
      <c r="J10" s="686">
        <v>0</v>
      </c>
      <c r="K10" s="686">
        <v>2.0999999999999999E-3</v>
      </c>
      <c r="L10" s="686">
        <v>0</v>
      </c>
      <c r="M10" s="686">
        <v>1839.3793942704642</v>
      </c>
      <c r="N10" s="686">
        <v>1839.3793942704642</v>
      </c>
      <c r="O10" s="686">
        <v>0</v>
      </c>
      <c r="P10" s="686">
        <v>0</v>
      </c>
      <c r="Q10" s="686">
        <v>0</v>
      </c>
      <c r="R10" s="692">
        <v>46</v>
      </c>
      <c r="S10" s="689">
        <v>0</v>
      </c>
      <c r="T10" s="689">
        <v>0</v>
      </c>
      <c r="U10" s="689">
        <v>1.3096999999999999E-2</v>
      </c>
      <c r="V10" s="692">
        <v>12.904705</v>
      </c>
    </row>
    <row r="11" spans="1:22">
      <c r="A11" s="412">
        <v>5</v>
      </c>
      <c r="B11" s="415" t="s">
        <v>662</v>
      </c>
      <c r="C11" s="686">
        <v>655965.49930899998</v>
      </c>
      <c r="D11" s="686">
        <v>628100.41808500001</v>
      </c>
      <c r="E11" s="686">
        <v>7550.21</v>
      </c>
      <c r="F11" s="686">
        <v>20314.871224000002</v>
      </c>
      <c r="G11" s="686">
        <v>0</v>
      </c>
      <c r="H11" s="686">
        <v>657999.7281089999</v>
      </c>
      <c r="I11" s="686">
        <v>629655.87720899994</v>
      </c>
      <c r="J11" s="686">
        <v>7686.76</v>
      </c>
      <c r="K11" s="686">
        <v>20657.090899999999</v>
      </c>
      <c r="L11" s="686">
        <v>0</v>
      </c>
      <c r="M11" s="686">
        <v>23481.405789852011</v>
      </c>
      <c r="N11" s="686">
        <v>3576.5918639781412</v>
      </c>
      <c r="O11" s="686">
        <v>783.15658569147229</v>
      </c>
      <c r="P11" s="686">
        <v>19121.657340182399</v>
      </c>
      <c r="Q11" s="686">
        <v>0</v>
      </c>
      <c r="R11" s="692">
        <v>1349</v>
      </c>
      <c r="S11" s="689">
        <v>0.17364988538540757</v>
      </c>
      <c r="T11" s="689">
        <v>0.19217500000000001</v>
      </c>
      <c r="U11" s="689">
        <v>0.17916699999999999</v>
      </c>
      <c r="V11" s="692">
        <v>9.8955009999999994</v>
      </c>
    </row>
    <row r="12" spans="1:22">
      <c r="A12" s="412">
        <v>6</v>
      </c>
      <c r="B12" s="415" t="s">
        <v>663</v>
      </c>
      <c r="C12" s="686">
        <v>15076197.739733359</v>
      </c>
      <c r="D12" s="686">
        <v>12948497.56044936</v>
      </c>
      <c r="E12" s="686">
        <v>1678790.28</v>
      </c>
      <c r="F12" s="686">
        <v>448909.89928400004</v>
      </c>
      <c r="G12" s="686">
        <v>0</v>
      </c>
      <c r="H12" s="686">
        <v>15361224.133529998</v>
      </c>
      <c r="I12" s="686">
        <v>13136491.103729999</v>
      </c>
      <c r="J12" s="686">
        <v>1727833.1103999999</v>
      </c>
      <c r="K12" s="686">
        <v>496899.91939999996</v>
      </c>
      <c r="L12" s="686">
        <v>0</v>
      </c>
      <c r="M12" s="686">
        <v>784271.87154491979</v>
      </c>
      <c r="N12" s="686">
        <v>206478.52038768277</v>
      </c>
      <c r="O12" s="686">
        <v>179707.44052942406</v>
      </c>
      <c r="P12" s="686">
        <v>398085.91062781296</v>
      </c>
      <c r="Q12" s="686">
        <v>0</v>
      </c>
      <c r="R12" s="692">
        <v>9022</v>
      </c>
      <c r="S12" s="689">
        <v>0.20024947405243063</v>
      </c>
      <c r="T12" s="689">
        <v>0.220968</v>
      </c>
      <c r="U12" s="689">
        <v>0.20891399999999999</v>
      </c>
      <c r="V12" s="692">
        <v>20.477017</v>
      </c>
    </row>
    <row r="13" spans="1:22">
      <c r="A13" s="412">
        <v>7</v>
      </c>
      <c r="B13" s="415" t="s">
        <v>664</v>
      </c>
      <c r="C13" s="686">
        <v>533984944.719172</v>
      </c>
      <c r="D13" s="686">
        <v>492198571.29118299</v>
      </c>
      <c r="E13" s="686">
        <v>17378123.086229</v>
      </c>
      <c r="F13" s="686">
        <v>24408250.341760002</v>
      </c>
      <c r="G13" s="686">
        <v>0</v>
      </c>
      <c r="H13" s="686">
        <v>539852257.85457206</v>
      </c>
      <c r="I13" s="686">
        <v>496112945.01377207</v>
      </c>
      <c r="J13" s="686">
        <v>17677385.754599988</v>
      </c>
      <c r="K13" s="686">
        <v>26061927.086199988</v>
      </c>
      <c r="L13" s="686">
        <v>0</v>
      </c>
      <c r="M13" s="686">
        <v>4028645.8153587021</v>
      </c>
      <c r="N13" s="686">
        <v>464173.45874919993</v>
      </c>
      <c r="O13" s="686">
        <v>31292.557498861501</v>
      </c>
      <c r="P13" s="686">
        <v>3533179.7991106408</v>
      </c>
      <c r="Q13" s="686">
        <v>0</v>
      </c>
      <c r="R13" s="692">
        <v>7025</v>
      </c>
      <c r="S13" s="689">
        <v>0.11055335553124726</v>
      </c>
      <c r="T13" s="689">
        <v>0.12385400000000001</v>
      </c>
      <c r="U13" s="689">
        <v>0.109074</v>
      </c>
      <c r="V13" s="692">
        <v>107.03294099999999</v>
      </c>
    </row>
    <row r="14" spans="1:22">
      <c r="A14" s="410">
        <v>7.1</v>
      </c>
      <c r="B14" s="409" t="s">
        <v>665</v>
      </c>
      <c r="C14" s="686">
        <v>404530329.61353797</v>
      </c>
      <c r="D14" s="686">
        <v>371862843.56843495</v>
      </c>
      <c r="E14" s="686">
        <v>10985959.189036999</v>
      </c>
      <c r="F14" s="686">
        <v>21681526.856066</v>
      </c>
      <c r="G14" s="686">
        <v>0</v>
      </c>
      <c r="H14" s="686">
        <v>409054999.27183807</v>
      </c>
      <c r="I14" s="686">
        <v>374883703.19853806</v>
      </c>
      <c r="J14" s="686">
        <v>11128728.099800002</v>
      </c>
      <c r="K14" s="686">
        <v>23042567.973499987</v>
      </c>
      <c r="L14" s="686">
        <v>0</v>
      </c>
      <c r="M14" s="686">
        <v>3299016.4172116527</v>
      </c>
      <c r="N14" s="686">
        <v>356188.74937621882</v>
      </c>
      <c r="O14" s="686">
        <v>17977.445598118713</v>
      </c>
      <c r="P14" s="686">
        <v>2924850.222237315</v>
      </c>
      <c r="Q14" s="686">
        <v>0</v>
      </c>
      <c r="R14" s="692">
        <v>5188</v>
      </c>
      <c r="S14" s="689">
        <v>0.10940200060964322</v>
      </c>
      <c r="T14" s="689">
        <v>0.122943</v>
      </c>
      <c r="U14" s="689">
        <v>0.1065</v>
      </c>
      <c r="V14" s="692">
        <v>106.20558699999999</v>
      </c>
    </row>
    <row r="15" spans="1:22" ht="25.5">
      <c r="A15" s="410">
        <v>7.2</v>
      </c>
      <c r="B15" s="409" t="s">
        <v>666</v>
      </c>
      <c r="C15" s="686">
        <v>99303207.577903017</v>
      </c>
      <c r="D15" s="686">
        <v>92633032.129001006</v>
      </c>
      <c r="E15" s="686">
        <v>4192669.7701420002</v>
      </c>
      <c r="F15" s="686">
        <v>2477505.67876</v>
      </c>
      <c r="G15" s="686">
        <v>0</v>
      </c>
      <c r="H15" s="686">
        <v>100361275.13750298</v>
      </c>
      <c r="I15" s="686">
        <v>93376176.205302984</v>
      </c>
      <c r="J15" s="686">
        <v>4260196.9106000001</v>
      </c>
      <c r="K15" s="686">
        <v>2724902.0215999996</v>
      </c>
      <c r="L15" s="686">
        <v>0</v>
      </c>
      <c r="M15" s="686">
        <v>634687.6912389996</v>
      </c>
      <c r="N15" s="686">
        <v>82511.159323872402</v>
      </c>
      <c r="O15" s="686">
        <v>5087.9467740088121</v>
      </c>
      <c r="P15" s="686">
        <v>547088.58514111838</v>
      </c>
      <c r="Q15" s="686">
        <v>0</v>
      </c>
      <c r="R15" s="692">
        <v>1278</v>
      </c>
      <c r="S15" s="689">
        <v>0.115446546000287</v>
      </c>
      <c r="T15" s="689">
        <v>0.11879000000000001</v>
      </c>
      <c r="U15" s="689">
        <v>0.11718199999999999</v>
      </c>
      <c r="V15" s="692">
        <v>108.173602</v>
      </c>
    </row>
    <row r="16" spans="1:22">
      <c r="A16" s="410">
        <v>7.3</v>
      </c>
      <c r="B16" s="409" t="s">
        <v>667</v>
      </c>
      <c r="C16" s="686">
        <v>30151407.527731001</v>
      </c>
      <c r="D16" s="686">
        <v>27702695.593747001</v>
      </c>
      <c r="E16" s="686">
        <v>2199494.1270500002</v>
      </c>
      <c r="F16" s="686">
        <v>249217.80693399999</v>
      </c>
      <c r="G16" s="686">
        <v>0</v>
      </c>
      <c r="H16" s="686">
        <v>30435983.445231002</v>
      </c>
      <c r="I16" s="686">
        <v>27853065.609931011</v>
      </c>
      <c r="J16" s="686">
        <v>2288460.7441999898</v>
      </c>
      <c r="K16" s="686">
        <v>294457.09110000002</v>
      </c>
      <c r="L16" s="686">
        <v>0</v>
      </c>
      <c r="M16" s="686">
        <v>94941.706908049906</v>
      </c>
      <c r="N16" s="686">
        <v>25473.550049108668</v>
      </c>
      <c r="O16" s="686">
        <v>8227.1651267339766</v>
      </c>
      <c r="P16" s="686">
        <v>61240.991732207258</v>
      </c>
      <c r="Q16" s="686">
        <v>0</v>
      </c>
      <c r="R16" s="692">
        <v>559</v>
      </c>
      <c r="S16" s="689">
        <v>0.11717823501185479</v>
      </c>
      <c r="T16" s="689">
        <v>0.135797</v>
      </c>
      <c r="U16" s="689">
        <v>0.11693099999999999</v>
      </c>
      <c r="V16" s="692">
        <v>114.391166</v>
      </c>
    </row>
    <row r="17" spans="1:22">
      <c r="A17" s="412">
        <v>8</v>
      </c>
      <c r="B17" s="415" t="s">
        <v>668</v>
      </c>
      <c r="C17" s="686">
        <v>0</v>
      </c>
      <c r="D17" s="686">
        <v>0</v>
      </c>
      <c r="E17" s="686">
        <v>0</v>
      </c>
      <c r="F17" s="686">
        <v>0</v>
      </c>
      <c r="G17" s="686">
        <v>0</v>
      </c>
      <c r="H17" s="686">
        <v>0</v>
      </c>
      <c r="I17" s="686">
        <v>0</v>
      </c>
      <c r="J17" s="686">
        <v>0</v>
      </c>
      <c r="K17" s="686">
        <v>0</v>
      </c>
      <c r="L17" s="686">
        <v>0</v>
      </c>
      <c r="M17" s="686">
        <v>0</v>
      </c>
      <c r="N17" s="686">
        <v>0</v>
      </c>
      <c r="O17" s="686">
        <v>0</v>
      </c>
      <c r="P17" s="686">
        <v>0</v>
      </c>
      <c r="Q17" s="686">
        <v>0</v>
      </c>
      <c r="R17" s="692">
        <v>0</v>
      </c>
      <c r="S17" s="689">
        <v>0</v>
      </c>
      <c r="T17" s="689">
        <v>0</v>
      </c>
      <c r="U17" s="689">
        <v>0</v>
      </c>
      <c r="V17" s="692">
        <v>0</v>
      </c>
    </row>
    <row r="18" spans="1:22">
      <c r="A18" s="414">
        <v>9</v>
      </c>
      <c r="B18" s="413" t="s">
        <v>669</v>
      </c>
      <c r="C18" s="687">
        <v>0</v>
      </c>
      <c r="D18" s="687">
        <v>0</v>
      </c>
      <c r="E18" s="687">
        <v>0</v>
      </c>
      <c r="F18" s="687">
        <v>0</v>
      </c>
      <c r="G18" s="687">
        <v>0</v>
      </c>
      <c r="H18" s="687">
        <v>0</v>
      </c>
      <c r="I18" s="687">
        <v>0</v>
      </c>
      <c r="J18" s="687">
        <v>0</v>
      </c>
      <c r="K18" s="687">
        <v>0</v>
      </c>
      <c r="L18" s="687">
        <v>0</v>
      </c>
      <c r="M18" s="687">
        <v>0</v>
      </c>
      <c r="N18" s="687">
        <v>0</v>
      </c>
      <c r="O18" s="687">
        <v>0</v>
      </c>
      <c r="P18" s="687">
        <v>0</v>
      </c>
      <c r="Q18" s="687">
        <v>0</v>
      </c>
      <c r="R18" s="693">
        <v>0</v>
      </c>
      <c r="S18" s="690">
        <v>0</v>
      </c>
      <c r="T18" s="690">
        <v>0</v>
      </c>
      <c r="U18" s="690">
        <v>0</v>
      </c>
      <c r="V18" s="693">
        <v>0</v>
      </c>
    </row>
    <row r="19" spans="1:22">
      <c r="A19" s="412">
        <v>10</v>
      </c>
      <c r="B19" s="411" t="s">
        <v>685</v>
      </c>
      <c r="C19" s="688">
        <v>932762748.67090893</v>
      </c>
      <c r="D19" s="688">
        <v>860442402.88046193</v>
      </c>
      <c r="E19" s="688">
        <v>30914218.811873</v>
      </c>
      <c r="F19" s="688">
        <v>41406126.978574</v>
      </c>
      <c r="G19" s="688">
        <v>0</v>
      </c>
      <c r="H19" s="688">
        <v>941741081.59230912</v>
      </c>
      <c r="I19" s="688">
        <v>865885991.73060906</v>
      </c>
      <c r="J19" s="688">
        <v>31503232.92829999</v>
      </c>
      <c r="K19" s="688">
        <v>44351856.933399983</v>
      </c>
      <c r="L19" s="688">
        <v>0</v>
      </c>
      <c r="M19" s="688">
        <v>15004801.444006365</v>
      </c>
      <c r="N19" s="688">
        <v>3462885.4631361067</v>
      </c>
      <c r="O19" s="688">
        <v>376831.97454498435</v>
      </c>
      <c r="P19" s="688">
        <v>11165084.006325275</v>
      </c>
      <c r="Q19" s="688">
        <v>0</v>
      </c>
      <c r="R19" s="694">
        <v>35946</v>
      </c>
      <c r="S19" s="691">
        <v>0.1213577965474809</v>
      </c>
      <c r="T19" s="691">
        <v>0.13846072549275018</v>
      </c>
      <c r="U19" s="691">
        <v>0.11562500000000001</v>
      </c>
      <c r="V19" s="694">
        <v>82.578425999999993</v>
      </c>
    </row>
    <row r="20" spans="1:22" ht="25.5">
      <c r="A20" s="410">
        <v>10.1</v>
      </c>
      <c r="B20" s="409" t="s">
        <v>688</v>
      </c>
      <c r="C20" s="686">
        <v>0</v>
      </c>
      <c r="D20" s="686">
        <v>0</v>
      </c>
      <c r="E20" s="686">
        <v>0</v>
      </c>
      <c r="F20" s="686">
        <v>0</v>
      </c>
      <c r="G20" s="686">
        <v>0</v>
      </c>
      <c r="H20" s="686">
        <v>0</v>
      </c>
      <c r="I20" s="686">
        <v>0</v>
      </c>
      <c r="J20" s="686">
        <v>0</v>
      </c>
      <c r="K20" s="686">
        <v>0</v>
      </c>
      <c r="L20" s="686">
        <v>0</v>
      </c>
      <c r="M20" s="686">
        <v>0</v>
      </c>
      <c r="N20" s="686">
        <v>0</v>
      </c>
      <c r="O20" s="686">
        <v>0</v>
      </c>
      <c r="P20" s="686">
        <v>0</v>
      </c>
      <c r="Q20" s="686">
        <v>0</v>
      </c>
      <c r="R20" s="692">
        <v>0</v>
      </c>
      <c r="S20" s="689">
        <v>0</v>
      </c>
      <c r="T20" s="689">
        <v>0</v>
      </c>
      <c r="U20" s="689">
        <v>0</v>
      </c>
      <c r="V20" s="692">
        <v>0</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zoomScale="110" zoomScaleNormal="110" workbookViewId="0">
      <selection sqref="A1:C1"/>
    </sheetView>
  </sheetViews>
  <sheetFormatPr defaultColWidth="43.5703125" defaultRowHeight="11.25"/>
  <cols>
    <col min="1" max="1" width="8" style="120" customWidth="1"/>
    <col min="2" max="2" width="66.28515625" style="121" customWidth="1"/>
    <col min="3" max="3" width="131.42578125" style="122" customWidth="1"/>
    <col min="4" max="5" width="10.28515625" style="113" customWidth="1"/>
    <col min="6" max="6" width="67.7109375" style="113" customWidth="1"/>
    <col min="7" max="16384" width="43.5703125" style="113"/>
  </cols>
  <sheetData>
    <row r="1" spans="1:3" ht="12.75" thickTop="1" thickBot="1">
      <c r="A1" s="862" t="s">
        <v>176</v>
      </c>
      <c r="B1" s="863"/>
      <c r="C1" s="864"/>
    </row>
    <row r="2" spans="1:3" ht="26.25" customHeight="1">
      <c r="A2" s="325"/>
      <c r="B2" s="865" t="s">
        <v>177</v>
      </c>
      <c r="C2" s="865"/>
    </row>
    <row r="3" spans="1:3" s="118" customFormat="1" ht="11.25" customHeight="1">
      <c r="A3" s="117"/>
      <c r="B3" s="865" t="s">
        <v>251</v>
      </c>
      <c r="C3" s="865"/>
    </row>
    <row r="4" spans="1:3" ht="12" customHeight="1" thickBot="1">
      <c r="A4" s="844" t="s">
        <v>255</v>
      </c>
      <c r="B4" s="845"/>
      <c r="C4" s="846"/>
    </row>
    <row r="5" spans="1:3" ht="12" thickTop="1">
      <c r="A5" s="114"/>
      <c r="B5" s="847" t="s">
        <v>178</v>
      </c>
      <c r="C5" s="848"/>
    </row>
    <row r="6" spans="1:3">
      <c r="A6" s="325"/>
      <c r="B6" s="826" t="s">
        <v>252</v>
      </c>
      <c r="C6" s="827"/>
    </row>
    <row r="7" spans="1:3">
      <c r="A7" s="325"/>
      <c r="B7" s="826" t="s">
        <v>179</v>
      </c>
      <c r="C7" s="827"/>
    </row>
    <row r="8" spans="1:3">
      <c r="A8" s="325"/>
      <c r="B8" s="826" t="s">
        <v>253</v>
      </c>
      <c r="C8" s="827"/>
    </row>
    <row r="9" spans="1:3">
      <c r="A9" s="325"/>
      <c r="B9" s="868" t="s">
        <v>254</v>
      </c>
      <c r="C9" s="869"/>
    </row>
    <row r="10" spans="1:3">
      <c r="A10" s="325"/>
      <c r="B10" s="860" t="s">
        <v>180</v>
      </c>
      <c r="C10" s="861" t="s">
        <v>180</v>
      </c>
    </row>
    <row r="11" spans="1:3">
      <c r="A11" s="325"/>
      <c r="B11" s="860" t="s">
        <v>181</v>
      </c>
      <c r="C11" s="861" t="s">
        <v>181</v>
      </c>
    </row>
    <row r="12" spans="1:3">
      <c r="A12" s="325"/>
      <c r="B12" s="860" t="s">
        <v>182</v>
      </c>
      <c r="C12" s="861" t="s">
        <v>182</v>
      </c>
    </row>
    <row r="13" spans="1:3">
      <c r="A13" s="325"/>
      <c r="B13" s="860" t="s">
        <v>183</v>
      </c>
      <c r="C13" s="861" t="s">
        <v>183</v>
      </c>
    </row>
    <row r="14" spans="1:3">
      <c r="A14" s="325"/>
      <c r="B14" s="860" t="s">
        <v>184</v>
      </c>
      <c r="C14" s="861" t="s">
        <v>184</v>
      </c>
    </row>
    <row r="15" spans="1:3" ht="21.75" customHeight="1">
      <c r="A15" s="325"/>
      <c r="B15" s="860" t="s">
        <v>185</v>
      </c>
      <c r="C15" s="861" t="s">
        <v>185</v>
      </c>
    </row>
    <row r="16" spans="1:3">
      <c r="A16" s="325"/>
      <c r="B16" s="860" t="s">
        <v>186</v>
      </c>
      <c r="C16" s="861" t="s">
        <v>187</v>
      </c>
    </row>
    <row r="17" spans="1:6">
      <c r="A17" s="325"/>
      <c r="B17" s="860" t="s">
        <v>188</v>
      </c>
      <c r="C17" s="861" t="s">
        <v>189</v>
      </c>
    </row>
    <row r="18" spans="1:6">
      <c r="A18" s="325"/>
      <c r="B18" s="860" t="s">
        <v>190</v>
      </c>
      <c r="C18" s="861" t="s">
        <v>191</v>
      </c>
    </row>
    <row r="19" spans="1:6">
      <c r="A19" s="497"/>
      <c r="B19" s="866" t="s">
        <v>192</v>
      </c>
      <c r="C19" s="867" t="s">
        <v>192</v>
      </c>
    </row>
    <row r="20" spans="1:6">
      <c r="A20" s="497"/>
      <c r="B20" s="866" t="s">
        <v>918</v>
      </c>
      <c r="C20" s="867" t="s">
        <v>193</v>
      </c>
    </row>
    <row r="21" spans="1:6">
      <c r="A21" s="325"/>
      <c r="B21" s="866" t="s">
        <v>961</v>
      </c>
      <c r="C21" s="867" t="s">
        <v>194</v>
      </c>
    </row>
    <row r="22" spans="1:6" ht="23.25" customHeight="1">
      <c r="A22" s="325"/>
      <c r="B22" s="860" t="s">
        <v>195</v>
      </c>
      <c r="C22" s="861" t="s">
        <v>196</v>
      </c>
      <c r="F22" s="461"/>
    </row>
    <row r="23" spans="1:6">
      <c r="A23" s="325"/>
      <c r="B23" s="860" t="s">
        <v>197</v>
      </c>
      <c r="C23" s="861" t="s">
        <v>197</v>
      </c>
    </row>
    <row r="24" spans="1:6">
      <c r="A24" s="325"/>
      <c r="B24" s="860" t="s">
        <v>198</v>
      </c>
      <c r="C24" s="861" t="s">
        <v>199</v>
      </c>
    </row>
    <row r="25" spans="1:6" ht="12" thickBot="1">
      <c r="A25" s="115"/>
      <c r="B25" s="854" t="s">
        <v>200</v>
      </c>
      <c r="C25" s="855"/>
    </row>
    <row r="26" spans="1:6" ht="12.75" thickTop="1" thickBot="1">
      <c r="A26" s="844" t="s">
        <v>812</v>
      </c>
      <c r="B26" s="845"/>
      <c r="C26" s="846"/>
    </row>
    <row r="27" spans="1:6" ht="12.75" thickTop="1" thickBot="1">
      <c r="A27" s="116"/>
      <c r="B27" s="856" t="s">
        <v>813</v>
      </c>
      <c r="C27" s="857"/>
    </row>
    <row r="28" spans="1:6" ht="12.75" thickTop="1" thickBot="1">
      <c r="A28" s="844" t="s">
        <v>256</v>
      </c>
      <c r="B28" s="845"/>
      <c r="C28" s="846"/>
    </row>
    <row r="29" spans="1:6" ht="12" thickTop="1">
      <c r="A29" s="114"/>
      <c r="B29" s="858" t="s">
        <v>816</v>
      </c>
      <c r="C29" s="859" t="s">
        <v>201</v>
      </c>
    </row>
    <row r="30" spans="1:6">
      <c r="A30" s="325"/>
      <c r="B30" s="835" t="s">
        <v>205</v>
      </c>
      <c r="C30" s="836" t="s">
        <v>202</v>
      </c>
    </row>
    <row r="31" spans="1:6">
      <c r="A31" s="325"/>
      <c r="B31" s="835" t="s">
        <v>814</v>
      </c>
      <c r="C31" s="836" t="s">
        <v>203</v>
      </c>
    </row>
    <row r="32" spans="1:6">
      <c r="A32" s="325"/>
      <c r="B32" s="835" t="s">
        <v>815</v>
      </c>
      <c r="C32" s="836" t="s">
        <v>204</v>
      </c>
    </row>
    <row r="33" spans="1:3">
      <c r="A33" s="325"/>
      <c r="B33" s="835" t="s">
        <v>208</v>
      </c>
      <c r="C33" s="836" t="s">
        <v>209</v>
      </c>
    </row>
    <row r="34" spans="1:3">
      <c r="A34" s="325"/>
      <c r="B34" s="835" t="s">
        <v>817</v>
      </c>
      <c r="C34" s="836" t="s">
        <v>206</v>
      </c>
    </row>
    <row r="35" spans="1:3">
      <c r="A35" s="325"/>
      <c r="B35" s="835" t="s">
        <v>818</v>
      </c>
      <c r="C35" s="836" t="s">
        <v>207</v>
      </c>
    </row>
    <row r="36" spans="1:3">
      <c r="A36" s="325"/>
      <c r="B36" s="851" t="s">
        <v>819</v>
      </c>
      <c r="C36" s="852"/>
    </row>
    <row r="37" spans="1:3" ht="24.75" customHeight="1">
      <c r="A37" s="325"/>
      <c r="B37" s="835" t="s">
        <v>820</v>
      </c>
      <c r="C37" s="836" t="s">
        <v>210</v>
      </c>
    </row>
    <row r="38" spans="1:3" ht="23.25" customHeight="1">
      <c r="A38" s="325"/>
      <c r="B38" s="835" t="s">
        <v>821</v>
      </c>
      <c r="C38" s="836" t="s">
        <v>211</v>
      </c>
    </row>
    <row r="39" spans="1:3" ht="23.25" customHeight="1">
      <c r="A39" s="363"/>
      <c r="B39" s="851" t="s">
        <v>822</v>
      </c>
      <c r="C39" s="853"/>
    </row>
    <row r="40" spans="1:3" ht="12" customHeight="1">
      <c r="A40" s="325"/>
      <c r="B40" s="835" t="s">
        <v>823</v>
      </c>
      <c r="C40" s="836"/>
    </row>
    <row r="41" spans="1:3" ht="12" thickBot="1">
      <c r="A41" s="844" t="s">
        <v>257</v>
      </c>
      <c r="B41" s="845"/>
      <c r="C41" s="846"/>
    </row>
    <row r="42" spans="1:3" ht="12" thickTop="1">
      <c r="A42" s="114"/>
      <c r="B42" s="847" t="s">
        <v>287</v>
      </c>
      <c r="C42" s="848" t="s">
        <v>212</v>
      </c>
    </row>
    <row r="43" spans="1:3">
      <c r="A43" s="325"/>
      <c r="B43" s="826" t="s">
        <v>286</v>
      </c>
      <c r="C43" s="827"/>
    </row>
    <row r="44" spans="1:3" ht="23.25" customHeight="1" thickBot="1">
      <c r="A44" s="115"/>
      <c r="B44" s="842" t="s">
        <v>213</v>
      </c>
      <c r="C44" s="843" t="s">
        <v>214</v>
      </c>
    </row>
    <row r="45" spans="1:3" ht="11.25" customHeight="1" thickTop="1" thickBot="1">
      <c r="A45" s="844" t="s">
        <v>258</v>
      </c>
      <c r="B45" s="845"/>
      <c r="C45" s="846"/>
    </row>
    <row r="46" spans="1:3" ht="26.25" customHeight="1" thickTop="1">
      <c r="A46" s="325"/>
      <c r="B46" s="826" t="s">
        <v>259</v>
      </c>
      <c r="C46" s="827"/>
    </row>
    <row r="47" spans="1:3" ht="12" thickBot="1">
      <c r="A47" s="844" t="s">
        <v>260</v>
      </c>
      <c r="B47" s="845"/>
      <c r="C47" s="846"/>
    </row>
    <row r="48" spans="1:3" ht="12" thickTop="1">
      <c r="A48" s="114"/>
      <c r="B48" s="847" t="s">
        <v>215</v>
      </c>
      <c r="C48" s="848" t="s">
        <v>215</v>
      </c>
    </row>
    <row r="49" spans="1:3" ht="11.25" customHeight="1">
      <c r="A49" s="325"/>
      <c r="B49" s="826" t="s">
        <v>216</v>
      </c>
      <c r="C49" s="827" t="s">
        <v>216</v>
      </c>
    </row>
    <row r="50" spans="1:3">
      <c r="A50" s="325"/>
      <c r="B50" s="826" t="s">
        <v>217</v>
      </c>
      <c r="C50" s="827" t="s">
        <v>217</v>
      </c>
    </row>
    <row r="51" spans="1:3" ht="11.25" customHeight="1">
      <c r="A51" s="325"/>
      <c r="B51" s="826" t="s">
        <v>825</v>
      </c>
      <c r="C51" s="827" t="s">
        <v>218</v>
      </c>
    </row>
    <row r="52" spans="1:3" ht="33.6" customHeight="1">
      <c r="A52" s="325"/>
      <c r="B52" s="826" t="s">
        <v>219</v>
      </c>
      <c r="C52" s="827" t="s">
        <v>219</v>
      </c>
    </row>
    <row r="53" spans="1:3" ht="11.25" customHeight="1">
      <c r="A53" s="325"/>
      <c r="B53" s="826" t="s">
        <v>307</v>
      </c>
      <c r="C53" s="827" t="s">
        <v>220</v>
      </c>
    </row>
    <row r="54" spans="1:3" ht="11.25" customHeight="1" thickBot="1">
      <c r="A54" s="844" t="s">
        <v>261</v>
      </c>
      <c r="B54" s="845"/>
      <c r="C54" s="846"/>
    </row>
    <row r="55" spans="1:3" ht="12" thickTop="1">
      <c r="A55" s="114"/>
      <c r="B55" s="847" t="s">
        <v>215</v>
      </c>
      <c r="C55" s="848" t="s">
        <v>215</v>
      </c>
    </row>
    <row r="56" spans="1:3">
      <c r="A56" s="325"/>
      <c r="B56" s="826" t="s">
        <v>221</v>
      </c>
      <c r="C56" s="827" t="s">
        <v>221</v>
      </c>
    </row>
    <row r="57" spans="1:3">
      <c r="A57" s="325"/>
      <c r="B57" s="826" t="s">
        <v>264</v>
      </c>
      <c r="C57" s="827" t="s">
        <v>222</v>
      </c>
    </row>
    <row r="58" spans="1:3">
      <c r="A58" s="325"/>
      <c r="B58" s="826" t="s">
        <v>223</v>
      </c>
      <c r="C58" s="827" t="s">
        <v>223</v>
      </c>
    </row>
    <row r="59" spans="1:3">
      <c r="A59" s="325"/>
      <c r="B59" s="826" t="s">
        <v>224</v>
      </c>
      <c r="C59" s="827" t="s">
        <v>224</v>
      </c>
    </row>
    <row r="60" spans="1:3">
      <c r="A60" s="325"/>
      <c r="B60" s="826" t="s">
        <v>225</v>
      </c>
      <c r="C60" s="827" t="s">
        <v>225</v>
      </c>
    </row>
    <row r="61" spans="1:3">
      <c r="A61" s="325"/>
      <c r="B61" s="826" t="s">
        <v>265</v>
      </c>
      <c r="C61" s="827" t="s">
        <v>226</v>
      </c>
    </row>
    <row r="62" spans="1:3" ht="12" customHeight="1">
      <c r="A62" s="325"/>
      <c r="B62" s="813" t="s">
        <v>998</v>
      </c>
      <c r="C62" s="814" t="s">
        <v>227</v>
      </c>
    </row>
    <row r="63" spans="1:3" ht="22.5" customHeight="1" thickBot="1">
      <c r="A63" s="115"/>
      <c r="B63" s="842" t="s">
        <v>228</v>
      </c>
      <c r="C63" s="843" t="s">
        <v>228</v>
      </c>
    </row>
    <row r="64" spans="1:3" ht="11.25" customHeight="1" thickTop="1">
      <c r="A64" s="832" t="s">
        <v>262</v>
      </c>
      <c r="B64" s="833"/>
      <c r="C64" s="834"/>
    </row>
    <row r="65" spans="1:3" ht="12" thickBot="1">
      <c r="A65" s="115"/>
      <c r="B65" s="842" t="s">
        <v>229</v>
      </c>
      <c r="C65" s="843" t="s">
        <v>229</v>
      </c>
    </row>
    <row r="66" spans="1:3" ht="11.25" customHeight="1" thickTop="1">
      <c r="A66" s="832" t="s">
        <v>951</v>
      </c>
      <c r="B66" s="833"/>
      <c r="C66" s="834"/>
    </row>
    <row r="67" spans="1:3" ht="12" thickBot="1">
      <c r="A67" s="115"/>
      <c r="B67" s="842" t="s">
        <v>950</v>
      </c>
      <c r="C67" s="843"/>
    </row>
    <row r="68" spans="1:3" ht="11.25" customHeight="1" thickTop="1" thickBot="1">
      <c r="A68" s="844" t="s">
        <v>263</v>
      </c>
      <c r="B68" s="845"/>
      <c r="C68" s="846"/>
    </row>
    <row r="69" spans="1:3" ht="12" thickTop="1">
      <c r="A69" s="114"/>
      <c r="B69" s="847" t="s">
        <v>230</v>
      </c>
      <c r="C69" s="848" t="s">
        <v>230</v>
      </c>
    </row>
    <row r="70" spans="1:3">
      <c r="A70" s="325"/>
      <c r="B70" s="826" t="s">
        <v>827</v>
      </c>
      <c r="C70" s="827" t="s">
        <v>231</v>
      </c>
    </row>
    <row r="71" spans="1:3">
      <c r="A71" s="325"/>
      <c r="B71" s="826" t="s">
        <v>232</v>
      </c>
      <c r="C71" s="827" t="s">
        <v>232</v>
      </c>
    </row>
    <row r="72" spans="1:3" ht="55.15" customHeight="1">
      <c r="A72" s="325"/>
      <c r="B72" s="849" t="s">
        <v>962</v>
      </c>
      <c r="C72" s="850" t="s">
        <v>233</v>
      </c>
    </row>
    <row r="73" spans="1:3" ht="33.75" customHeight="1">
      <c r="A73" s="325"/>
      <c r="B73" s="840" t="s">
        <v>266</v>
      </c>
      <c r="C73" s="841" t="s">
        <v>234</v>
      </c>
    </row>
    <row r="74" spans="1:3" ht="15.75" customHeight="1">
      <c r="A74" s="325"/>
      <c r="B74" s="840" t="s">
        <v>828</v>
      </c>
      <c r="C74" s="841" t="s">
        <v>235</v>
      </c>
    </row>
    <row r="75" spans="1:3">
      <c r="A75" s="325"/>
      <c r="B75" s="826" t="s">
        <v>236</v>
      </c>
      <c r="C75" s="827" t="s">
        <v>236</v>
      </c>
    </row>
    <row r="76" spans="1:3" ht="12" thickBot="1">
      <c r="A76" s="115"/>
      <c r="B76" s="842" t="s">
        <v>237</v>
      </c>
      <c r="C76" s="843" t="s">
        <v>237</v>
      </c>
    </row>
    <row r="77" spans="1:3" ht="12" thickTop="1">
      <c r="A77" s="832" t="s">
        <v>290</v>
      </c>
      <c r="B77" s="833"/>
      <c r="C77" s="834"/>
    </row>
    <row r="78" spans="1:3">
      <c r="A78" s="325"/>
      <c r="B78" s="826" t="s">
        <v>229</v>
      </c>
      <c r="C78" s="827"/>
    </row>
    <row r="79" spans="1:3">
      <c r="A79" s="325"/>
      <c r="B79" s="826" t="s">
        <v>288</v>
      </c>
      <c r="C79" s="827"/>
    </row>
    <row r="80" spans="1:3">
      <c r="A80" s="325"/>
      <c r="B80" s="826" t="s">
        <v>289</v>
      </c>
      <c r="C80" s="827"/>
    </row>
    <row r="81" spans="1:3">
      <c r="A81" s="832" t="s">
        <v>291</v>
      </c>
      <c r="B81" s="833"/>
      <c r="C81" s="834"/>
    </row>
    <row r="82" spans="1:3">
      <c r="A82" s="325"/>
      <c r="B82" s="826" t="s">
        <v>229</v>
      </c>
      <c r="C82" s="827"/>
    </row>
    <row r="83" spans="1:3">
      <c r="A83" s="325"/>
      <c r="B83" s="826" t="s">
        <v>292</v>
      </c>
      <c r="C83" s="827"/>
    </row>
    <row r="84" spans="1:3" ht="79.5" customHeight="1">
      <c r="A84" s="325"/>
      <c r="B84" s="826" t="s">
        <v>306</v>
      </c>
      <c r="C84" s="827"/>
    </row>
    <row r="85" spans="1:3" ht="53.25" customHeight="1">
      <c r="A85" s="325"/>
      <c r="B85" s="826" t="s">
        <v>305</v>
      </c>
      <c r="C85" s="827"/>
    </row>
    <row r="86" spans="1:3">
      <c r="A86" s="325"/>
      <c r="B86" s="826" t="s">
        <v>293</v>
      </c>
      <c r="C86" s="827"/>
    </row>
    <row r="87" spans="1:3">
      <c r="A87" s="325"/>
      <c r="B87" s="826" t="s">
        <v>294</v>
      </c>
      <c r="C87" s="827"/>
    </row>
    <row r="88" spans="1:3">
      <c r="A88" s="325"/>
      <c r="B88" s="826" t="s">
        <v>295</v>
      </c>
      <c r="C88" s="827"/>
    </row>
    <row r="89" spans="1:3">
      <c r="A89" s="832" t="s">
        <v>296</v>
      </c>
      <c r="B89" s="833"/>
      <c r="C89" s="834"/>
    </row>
    <row r="90" spans="1:3">
      <c r="A90" s="325"/>
      <c r="B90" s="826" t="s">
        <v>229</v>
      </c>
      <c r="C90" s="827"/>
    </row>
    <row r="91" spans="1:3">
      <c r="A91" s="325"/>
      <c r="B91" s="826" t="s">
        <v>298</v>
      </c>
      <c r="C91" s="827"/>
    </row>
    <row r="92" spans="1:3" ht="12" customHeight="1">
      <c r="A92" s="325"/>
      <c r="B92" s="826" t="s">
        <v>299</v>
      </c>
      <c r="C92" s="827"/>
    </row>
    <row r="93" spans="1:3">
      <c r="A93" s="325"/>
      <c r="B93" s="826" t="s">
        <v>300</v>
      </c>
      <c r="C93" s="827"/>
    </row>
    <row r="94" spans="1:3" ht="24.75" customHeight="1">
      <c r="A94" s="325"/>
      <c r="B94" s="835" t="s">
        <v>336</v>
      </c>
      <c r="C94" s="836"/>
    </row>
    <row r="95" spans="1:3" ht="24" customHeight="1">
      <c r="A95" s="325"/>
      <c r="B95" s="835" t="s">
        <v>337</v>
      </c>
      <c r="C95" s="836"/>
    </row>
    <row r="96" spans="1:3" ht="13.5" customHeight="1">
      <c r="A96" s="325"/>
      <c r="B96" s="835" t="s">
        <v>301</v>
      </c>
      <c r="C96" s="836"/>
    </row>
    <row r="97" spans="1:3" ht="11.25" customHeight="1" thickBot="1">
      <c r="A97" s="837" t="s">
        <v>332</v>
      </c>
      <c r="B97" s="838"/>
      <c r="C97" s="839"/>
    </row>
    <row r="98" spans="1:3" ht="12.75" thickTop="1" thickBot="1">
      <c r="A98" s="831" t="s">
        <v>238</v>
      </c>
      <c r="B98" s="831"/>
      <c r="C98" s="831"/>
    </row>
    <row r="99" spans="1:3">
      <c r="A99" s="185">
        <v>2</v>
      </c>
      <c r="B99" s="313" t="s">
        <v>312</v>
      </c>
      <c r="C99" s="313" t="s">
        <v>333</v>
      </c>
    </row>
    <row r="100" spans="1:3">
      <c r="A100" s="119">
        <v>3</v>
      </c>
      <c r="B100" s="314" t="s">
        <v>313</v>
      </c>
      <c r="C100" s="315" t="s">
        <v>334</v>
      </c>
    </row>
    <row r="101" spans="1:3">
      <c r="A101" s="119">
        <v>4</v>
      </c>
      <c r="B101" s="314" t="s">
        <v>314</v>
      </c>
      <c r="C101" s="315" t="s">
        <v>338</v>
      </c>
    </row>
    <row r="102" spans="1:3" ht="11.25" customHeight="1">
      <c r="A102" s="119">
        <v>5</v>
      </c>
      <c r="B102" s="314" t="s">
        <v>315</v>
      </c>
      <c r="C102" s="315" t="s">
        <v>335</v>
      </c>
    </row>
    <row r="103" spans="1:3" ht="12" customHeight="1">
      <c r="A103" s="119">
        <v>6</v>
      </c>
      <c r="B103" s="314" t="s">
        <v>330</v>
      </c>
      <c r="C103" s="315" t="s">
        <v>316</v>
      </c>
    </row>
    <row r="104" spans="1:3" ht="12" customHeight="1">
      <c r="A104" s="119">
        <v>7</v>
      </c>
      <c r="B104" s="314" t="s">
        <v>317</v>
      </c>
      <c r="C104" s="315" t="s">
        <v>331</v>
      </c>
    </row>
    <row r="105" spans="1:3">
      <c r="A105" s="119">
        <v>8</v>
      </c>
      <c r="B105" s="314" t="s">
        <v>322</v>
      </c>
      <c r="C105" s="315" t="s">
        <v>342</v>
      </c>
    </row>
    <row r="106" spans="1:3" ht="11.25" customHeight="1">
      <c r="A106" s="832" t="s">
        <v>302</v>
      </c>
      <c r="B106" s="833"/>
      <c r="C106" s="834"/>
    </row>
    <row r="107" spans="1:3" ht="12" customHeight="1">
      <c r="A107" s="325"/>
      <c r="B107" s="813" t="s">
        <v>999</v>
      </c>
      <c r="C107" s="814"/>
    </row>
    <row r="108" spans="1:3">
      <c r="A108" s="832" t="s">
        <v>458</v>
      </c>
      <c r="B108" s="833"/>
      <c r="C108" s="834"/>
    </row>
    <row r="109" spans="1:3" ht="12" customHeight="1">
      <c r="A109" s="325"/>
      <c r="B109" s="826" t="s">
        <v>460</v>
      </c>
      <c r="C109" s="827"/>
    </row>
    <row r="110" spans="1:3">
      <c r="A110" s="325"/>
      <c r="B110" s="826" t="s">
        <v>461</v>
      </c>
      <c r="C110" s="827"/>
    </row>
    <row r="111" spans="1:3">
      <c r="A111" s="325"/>
      <c r="B111" s="826" t="s">
        <v>459</v>
      </c>
      <c r="C111" s="827"/>
    </row>
    <row r="112" spans="1:3">
      <c r="A112" s="824" t="s">
        <v>692</v>
      </c>
      <c r="B112" s="824"/>
      <c r="C112" s="824"/>
    </row>
    <row r="113" spans="1:3">
      <c r="A113" s="828" t="s">
        <v>176</v>
      </c>
      <c r="B113" s="828"/>
      <c r="C113" s="828"/>
    </row>
    <row r="114" spans="1:3">
      <c r="A114" s="445">
        <v>1</v>
      </c>
      <c r="B114" s="815" t="s">
        <v>576</v>
      </c>
      <c r="C114" s="816"/>
    </row>
    <row r="115" spans="1:3">
      <c r="A115" s="445">
        <v>2</v>
      </c>
      <c r="B115" s="829" t="s">
        <v>577</v>
      </c>
      <c r="C115" s="830"/>
    </row>
    <row r="116" spans="1:3">
      <c r="A116" s="445">
        <v>3</v>
      </c>
      <c r="B116" s="815" t="s">
        <v>902</v>
      </c>
      <c r="C116" s="816"/>
    </row>
    <row r="117" spans="1:3">
      <c r="A117" s="445">
        <v>4</v>
      </c>
      <c r="B117" s="815" t="s">
        <v>901</v>
      </c>
      <c r="C117" s="816"/>
    </row>
    <row r="118" spans="1:3">
      <c r="A118" s="445">
        <v>5</v>
      </c>
      <c r="B118" s="449" t="s">
        <v>900</v>
      </c>
      <c r="C118" s="448"/>
    </row>
    <row r="119" spans="1:3">
      <c r="A119" s="445">
        <v>6</v>
      </c>
      <c r="B119" s="817" t="s">
        <v>968</v>
      </c>
      <c r="C119" s="818"/>
    </row>
    <row r="120" spans="1:3" ht="48.4" customHeight="1">
      <c r="A120" s="445">
        <v>7</v>
      </c>
      <c r="B120" s="817" t="s">
        <v>969</v>
      </c>
      <c r="C120" s="818"/>
    </row>
    <row r="121" spans="1:3">
      <c r="A121" s="423">
        <v>8</v>
      </c>
      <c r="B121" s="418" t="s">
        <v>603</v>
      </c>
      <c r="C121" s="442" t="s">
        <v>899</v>
      </c>
    </row>
    <row r="122" spans="1:3" ht="22.5">
      <c r="A122" s="445">
        <v>9.01</v>
      </c>
      <c r="B122" s="418" t="s">
        <v>487</v>
      </c>
      <c r="C122" s="419" t="s">
        <v>652</v>
      </c>
    </row>
    <row r="123" spans="1:3" ht="33.75">
      <c r="A123" s="445">
        <v>9.02</v>
      </c>
      <c r="B123" s="418" t="s">
        <v>488</v>
      </c>
      <c r="C123" s="419" t="s">
        <v>655</v>
      </c>
    </row>
    <row r="124" spans="1:3">
      <c r="A124" s="445">
        <v>9.0299999999999994</v>
      </c>
      <c r="B124" s="419" t="s">
        <v>836</v>
      </c>
      <c r="C124" s="419" t="s">
        <v>578</v>
      </c>
    </row>
    <row r="125" spans="1:3">
      <c r="A125" s="445">
        <v>9.0399999999999991</v>
      </c>
      <c r="B125" s="418" t="s">
        <v>489</v>
      </c>
      <c r="C125" s="419" t="s">
        <v>579</v>
      </c>
    </row>
    <row r="126" spans="1:3">
      <c r="A126" s="445">
        <v>9.0500000000000007</v>
      </c>
      <c r="B126" s="418" t="s">
        <v>490</v>
      </c>
      <c r="C126" s="419" t="s">
        <v>580</v>
      </c>
    </row>
    <row r="127" spans="1:3" ht="22.5">
      <c r="A127" s="445">
        <v>9.06</v>
      </c>
      <c r="B127" s="418" t="s">
        <v>491</v>
      </c>
      <c r="C127" s="419" t="s">
        <v>581</v>
      </c>
    </row>
    <row r="128" spans="1:3">
      <c r="A128" s="445">
        <v>9.07</v>
      </c>
      <c r="B128" s="447" t="s">
        <v>492</v>
      </c>
      <c r="C128" s="419" t="s">
        <v>582</v>
      </c>
    </row>
    <row r="129" spans="1:3" ht="22.5">
      <c r="A129" s="445">
        <v>9.08</v>
      </c>
      <c r="B129" s="418" t="s">
        <v>493</v>
      </c>
      <c r="C129" s="419" t="s">
        <v>583</v>
      </c>
    </row>
    <row r="130" spans="1:3" ht="22.5">
      <c r="A130" s="445">
        <v>9.09</v>
      </c>
      <c r="B130" s="418" t="s">
        <v>494</v>
      </c>
      <c r="C130" s="419" t="s">
        <v>584</v>
      </c>
    </row>
    <row r="131" spans="1:3">
      <c r="A131" s="446">
        <v>9.1</v>
      </c>
      <c r="B131" s="418" t="s">
        <v>495</v>
      </c>
      <c r="C131" s="419" t="s">
        <v>585</v>
      </c>
    </row>
    <row r="132" spans="1:3">
      <c r="A132" s="445">
        <v>9.11</v>
      </c>
      <c r="B132" s="418" t="s">
        <v>496</v>
      </c>
      <c r="C132" s="419" t="s">
        <v>586</v>
      </c>
    </row>
    <row r="133" spans="1:3">
      <c r="A133" s="445">
        <v>9.1199999999999992</v>
      </c>
      <c r="B133" s="418" t="s">
        <v>497</v>
      </c>
      <c r="C133" s="419" t="s">
        <v>587</v>
      </c>
    </row>
    <row r="134" spans="1:3">
      <c r="A134" s="445">
        <v>9.1300000000000008</v>
      </c>
      <c r="B134" s="418" t="s">
        <v>498</v>
      </c>
      <c r="C134" s="419" t="s">
        <v>588</v>
      </c>
    </row>
    <row r="135" spans="1:3">
      <c r="A135" s="445">
        <v>9.14</v>
      </c>
      <c r="B135" s="418" t="s">
        <v>499</v>
      </c>
      <c r="C135" s="419" t="s">
        <v>589</v>
      </c>
    </row>
    <row r="136" spans="1:3">
      <c r="A136" s="445">
        <v>9.15</v>
      </c>
      <c r="B136" s="418" t="s">
        <v>500</v>
      </c>
      <c r="C136" s="419" t="s">
        <v>590</v>
      </c>
    </row>
    <row r="137" spans="1:3" ht="22.5">
      <c r="A137" s="445">
        <v>9.16</v>
      </c>
      <c r="B137" s="418" t="s">
        <v>501</v>
      </c>
      <c r="C137" s="419" t="s">
        <v>591</v>
      </c>
    </row>
    <row r="138" spans="1:3">
      <c r="A138" s="445">
        <v>9.17</v>
      </c>
      <c r="B138" s="419" t="s">
        <v>502</v>
      </c>
      <c r="C138" s="419" t="s">
        <v>592</v>
      </c>
    </row>
    <row r="139" spans="1:3" ht="22.5">
      <c r="A139" s="445">
        <v>9.18</v>
      </c>
      <c r="B139" s="418" t="s">
        <v>503</v>
      </c>
      <c r="C139" s="419" t="s">
        <v>593</v>
      </c>
    </row>
    <row r="140" spans="1:3">
      <c r="A140" s="445">
        <v>9.19</v>
      </c>
      <c r="B140" s="418" t="s">
        <v>504</v>
      </c>
      <c r="C140" s="419" t="s">
        <v>594</v>
      </c>
    </row>
    <row r="141" spans="1:3">
      <c r="A141" s="446">
        <v>9.1999999999999993</v>
      </c>
      <c r="B141" s="418" t="s">
        <v>505</v>
      </c>
      <c r="C141" s="419" t="s">
        <v>595</v>
      </c>
    </row>
    <row r="142" spans="1:3">
      <c r="A142" s="445">
        <v>9.2100000000000009</v>
      </c>
      <c r="B142" s="418" t="s">
        <v>506</v>
      </c>
      <c r="C142" s="419" t="s">
        <v>596</v>
      </c>
    </row>
    <row r="143" spans="1:3">
      <c r="A143" s="445">
        <v>9.2200000000000006</v>
      </c>
      <c r="B143" s="418" t="s">
        <v>507</v>
      </c>
      <c r="C143" s="419" t="s">
        <v>597</v>
      </c>
    </row>
    <row r="144" spans="1:3" ht="22.5">
      <c r="A144" s="445">
        <v>9.23</v>
      </c>
      <c r="B144" s="418" t="s">
        <v>508</v>
      </c>
      <c r="C144" s="419" t="s">
        <v>598</v>
      </c>
    </row>
    <row r="145" spans="1:3" ht="22.5">
      <c r="A145" s="445">
        <v>9.24</v>
      </c>
      <c r="B145" s="418" t="s">
        <v>509</v>
      </c>
      <c r="C145" s="419" t="s">
        <v>599</v>
      </c>
    </row>
    <row r="146" spans="1:3">
      <c r="A146" s="445">
        <v>9.2500000000000107</v>
      </c>
      <c r="B146" s="418" t="s">
        <v>510</v>
      </c>
      <c r="C146" s="419" t="s">
        <v>600</v>
      </c>
    </row>
    <row r="147" spans="1:3" ht="22.5">
      <c r="A147" s="445">
        <v>9.2600000000000193</v>
      </c>
      <c r="B147" s="418" t="s">
        <v>601</v>
      </c>
      <c r="C147" s="444" t="s">
        <v>602</v>
      </c>
    </row>
    <row r="148" spans="1:3" s="326" customFormat="1" ht="22.5">
      <c r="A148" s="445">
        <v>9.2700000000000298</v>
      </c>
      <c r="B148" s="418" t="s">
        <v>88</v>
      </c>
      <c r="C148" s="444" t="s">
        <v>653</v>
      </c>
    </row>
    <row r="149" spans="1:3" s="326" customFormat="1">
      <c r="A149" s="424"/>
      <c r="B149" s="811" t="s">
        <v>604</v>
      </c>
      <c r="C149" s="812"/>
    </row>
    <row r="150" spans="1:3" s="326" customFormat="1">
      <c r="A150" s="423">
        <v>1</v>
      </c>
      <c r="B150" s="813" t="s">
        <v>898</v>
      </c>
      <c r="C150" s="814"/>
    </row>
    <row r="151" spans="1:3" s="326" customFormat="1">
      <c r="A151" s="423">
        <v>2</v>
      </c>
      <c r="B151" s="813" t="s">
        <v>654</v>
      </c>
      <c r="C151" s="814"/>
    </row>
    <row r="152" spans="1:3" s="326" customFormat="1">
      <c r="A152" s="423">
        <v>3</v>
      </c>
      <c r="B152" s="813" t="s">
        <v>651</v>
      </c>
      <c r="C152" s="814"/>
    </row>
    <row r="153" spans="1:3" s="326" customFormat="1">
      <c r="A153" s="424"/>
      <c r="B153" s="811" t="s">
        <v>605</v>
      </c>
      <c r="C153" s="812"/>
    </row>
    <row r="154" spans="1:3" s="326" customFormat="1">
      <c r="A154" s="423">
        <v>1</v>
      </c>
      <c r="B154" s="819" t="s">
        <v>897</v>
      </c>
      <c r="C154" s="820"/>
    </row>
    <row r="155" spans="1:3" s="326" customFormat="1">
      <c r="A155" s="423">
        <v>2</v>
      </c>
      <c r="B155" s="418" t="s">
        <v>834</v>
      </c>
      <c r="C155" s="498" t="s">
        <v>963</v>
      </c>
    </row>
    <row r="156" spans="1:3" ht="22.5">
      <c r="A156" s="423">
        <v>3</v>
      </c>
      <c r="B156" s="418" t="s">
        <v>833</v>
      </c>
      <c r="C156" s="442" t="s">
        <v>896</v>
      </c>
    </row>
    <row r="157" spans="1:3">
      <c r="A157" s="423">
        <v>4</v>
      </c>
      <c r="B157" s="418" t="s">
        <v>480</v>
      </c>
      <c r="C157" s="418" t="s">
        <v>914</v>
      </c>
    </row>
    <row r="158" spans="1:3" ht="25.15" customHeight="1">
      <c r="A158" s="424"/>
      <c r="B158" s="811" t="s">
        <v>606</v>
      </c>
      <c r="C158" s="812"/>
    </row>
    <row r="159" spans="1:3" ht="33.75">
      <c r="A159" s="423"/>
      <c r="B159" s="418" t="s">
        <v>885</v>
      </c>
      <c r="C159" s="499" t="s">
        <v>964</v>
      </c>
    </row>
    <row r="160" spans="1:3">
      <c r="A160" s="424"/>
      <c r="B160" s="811" t="s">
        <v>607</v>
      </c>
      <c r="C160" s="812"/>
    </row>
    <row r="161" spans="1:3" ht="39" customHeight="1">
      <c r="A161" s="424"/>
      <c r="B161" s="813" t="s">
        <v>895</v>
      </c>
      <c r="C161" s="814"/>
    </row>
    <row r="162" spans="1:3">
      <c r="A162" s="424" t="s">
        <v>608</v>
      </c>
      <c r="B162" s="443" t="s">
        <v>518</v>
      </c>
      <c r="C162" s="435" t="s">
        <v>609</v>
      </c>
    </row>
    <row r="163" spans="1:3">
      <c r="A163" s="424" t="s">
        <v>357</v>
      </c>
      <c r="B163" s="440" t="s">
        <v>519</v>
      </c>
      <c r="C163" s="442" t="s">
        <v>894</v>
      </c>
    </row>
    <row r="164" spans="1:3" ht="22.5">
      <c r="A164" s="424" t="s">
        <v>364</v>
      </c>
      <c r="B164" s="435" t="s">
        <v>520</v>
      </c>
      <c r="C164" s="442" t="s">
        <v>610</v>
      </c>
    </row>
    <row r="165" spans="1:3">
      <c r="A165" s="424" t="s">
        <v>611</v>
      </c>
      <c r="B165" s="440" t="s">
        <v>521</v>
      </c>
      <c r="C165" s="441" t="s">
        <v>612</v>
      </c>
    </row>
    <row r="166" spans="1:3" ht="22.5">
      <c r="A166" s="424" t="s">
        <v>613</v>
      </c>
      <c r="B166" s="440" t="s">
        <v>849</v>
      </c>
      <c r="C166" s="434" t="s">
        <v>893</v>
      </c>
    </row>
    <row r="167" spans="1:3" ht="22.5">
      <c r="A167" s="424" t="s">
        <v>365</v>
      </c>
      <c r="B167" s="440" t="s">
        <v>522</v>
      </c>
      <c r="C167" s="434" t="s">
        <v>615</v>
      </c>
    </row>
    <row r="168" spans="1:3" ht="22.5">
      <c r="A168" s="424" t="s">
        <v>614</v>
      </c>
      <c r="B168" s="438" t="s">
        <v>525</v>
      </c>
      <c r="C168" s="439" t="s">
        <v>622</v>
      </c>
    </row>
    <row r="169" spans="1:3" ht="22.5">
      <c r="A169" s="424" t="s">
        <v>616</v>
      </c>
      <c r="B169" s="438" t="s">
        <v>523</v>
      </c>
      <c r="C169" s="434" t="s">
        <v>618</v>
      </c>
    </row>
    <row r="170" spans="1:3" ht="26.65" customHeight="1">
      <c r="A170" s="424" t="s">
        <v>617</v>
      </c>
      <c r="B170" s="438" t="s">
        <v>524</v>
      </c>
      <c r="C170" s="439" t="s">
        <v>620</v>
      </c>
    </row>
    <row r="171" spans="1:3" ht="22.5">
      <c r="A171" s="424" t="s">
        <v>619</v>
      </c>
      <c r="B171" s="419" t="s">
        <v>526</v>
      </c>
      <c r="C171" s="439" t="s">
        <v>624</v>
      </c>
    </row>
    <row r="172" spans="1:3" ht="22.5">
      <c r="A172" s="424" t="s">
        <v>621</v>
      </c>
      <c r="B172" s="438" t="s">
        <v>527</v>
      </c>
      <c r="C172" s="437" t="s">
        <v>625</v>
      </c>
    </row>
    <row r="173" spans="1:3">
      <c r="A173" s="424" t="s">
        <v>623</v>
      </c>
      <c r="B173" s="436" t="s">
        <v>528</v>
      </c>
      <c r="C173" s="435" t="s">
        <v>626</v>
      </c>
    </row>
    <row r="174" spans="1:3" ht="22.5">
      <c r="A174" s="424"/>
      <c r="B174" s="434" t="s">
        <v>892</v>
      </c>
      <c r="C174" s="419" t="s">
        <v>627</v>
      </c>
    </row>
    <row r="175" spans="1:3" ht="22.5">
      <c r="A175" s="424"/>
      <c r="B175" s="434" t="s">
        <v>891</v>
      </c>
      <c r="C175" s="419" t="s">
        <v>628</v>
      </c>
    </row>
    <row r="176" spans="1:3" ht="22.5">
      <c r="A176" s="424"/>
      <c r="B176" s="434" t="s">
        <v>890</v>
      </c>
      <c r="C176" s="419" t="s">
        <v>629</v>
      </c>
    </row>
    <row r="177" spans="1:3">
      <c r="A177" s="424"/>
      <c r="B177" s="811" t="s">
        <v>630</v>
      </c>
      <c r="C177" s="812"/>
    </row>
    <row r="178" spans="1:3">
      <c r="A178" s="424"/>
      <c r="B178" s="813" t="s">
        <v>889</v>
      </c>
      <c r="C178" s="814"/>
    </row>
    <row r="179" spans="1:3">
      <c r="A179" s="423">
        <v>1</v>
      </c>
      <c r="B179" s="419" t="s">
        <v>532</v>
      </c>
      <c r="C179" s="419" t="s">
        <v>532</v>
      </c>
    </row>
    <row r="180" spans="1:3" ht="33.75">
      <c r="A180" s="423">
        <v>2</v>
      </c>
      <c r="B180" s="419" t="s">
        <v>631</v>
      </c>
      <c r="C180" s="419" t="s">
        <v>632</v>
      </c>
    </row>
    <row r="181" spans="1:3">
      <c r="A181" s="423">
        <v>3</v>
      </c>
      <c r="B181" s="419" t="s">
        <v>534</v>
      </c>
      <c r="C181" s="419" t="s">
        <v>633</v>
      </c>
    </row>
    <row r="182" spans="1:3" ht="22.5">
      <c r="A182" s="423">
        <v>4</v>
      </c>
      <c r="B182" s="419" t="s">
        <v>535</v>
      </c>
      <c r="C182" s="419" t="s">
        <v>634</v>
      </c>
    </row>
    <row r="183" spans="1:3" ht="22.5">
      <c r="A183" s="423">
        <v>5</v>
      </c>
      <c r="B183" s="419" t="s">
        <v>536</v>
      </c>
      <c r="C183" s="419" t="s">
        <v>656</v>
      </c>
    </row>
    <row r="184" spans="1:3" ht="45">
      <c r="A184" s="423">
        <v>6</v>
      </c>
      <c r="B184" s="419" t="s">
        <v>537</v>
      </c>
      <c r="C184" s="419" t="s">
        <v>635</v>
      </c>
    </row>
    <row r="185" spans="1:3">
      <c r="A185" s="424"/>
      <c r="B185" s="811" t="s">
        <v>636</v>
      </c>
      <c r="C185" s="812"/>
    </row>
    <row r="186" spans="1:3">
      <c r="A186" s="424"/>
      <c r="B186" s="822" t="s">
        <v>888</v>
      </c>
      <c r="C186" s="819"/>
    </row>
    <row r="187" spans="1:3" ht="22.5">
      <c r="A187" s="424">
        <v>1.1000000000000001</v>
      </c>
      <c r="B187" s="433" t="s">
        <v>542</v>
      </c>
      <c r="C187" s="419" t="s">
        <v>637</v>
      </c>
    </row>
    <row r="188" spans="1:3" ht="49.9" customHeight="1">
      <c r="A188" s="424" t="s">
        <v>146</v>
      </c>
      <c r="B188" s="420" t="s">
        <v>543</v>
      </c>
      <c r="C188" s="419" t="s">
        <v>638</v>
      </c>
    </row>
    <row r="189" spans="1:3">
      <c r="A189" s="424" t="s">
        <v>544</v>
      </c>
      <c r="B189" s="432" t="s">
        <v>545</v>
      </c>
      <c r="C189" s="823" t="s">
        <v>887</v>
      </c>
    </row>
    <row r="190" spans="1:3">
      <c r="A190" s="424" t="s">
        <v>546</v>
      </c>
      <c r="B190" s="432" t="s">
        <v>547</v>
      </c>
      <c r="C190" s="823"/>
    </row>
    <row r="191" spans="1:3">
      <c r="A191" s="424" t="s">
        <v>548</v>
      </c>
      <c r="B191" s="432" t="s">
        <v>549</v>
      </c>
      <c r="C191" s="823"/>
    </row>
    <row r="192" spans="1:3">
      <c r="A192" s="424" t="s">
        <v>550</v>
      </c>
      <c r="B192" s="432" t="s">
        <v>551</v>
      </c>
      <c r="C192" s="823"/>
    </row>
    <row r="193" spans="1:4" ht="25.5" customHeight="1">
      <c r="A193" s="424">
        <v>1.2</v>
      </c>
      <c r="B193" s="431" t="s">
        <v>863</v>
      </c>
      <c r="C193" s="500" t="s">
        <v>965</v>
      </c>
    </row>
    <row r="194" spans="1:4" ht="22.5">
      <c r="A194" s="424" t="s">
        <v>553</v>
      </c>
      <c r="B194" s="426" t="s">
        <v>554</v>
      </c>
      <c r="C194" s="429" t="s">
        <v>639</v>
      </c>
    </row>
    <row r="195" spans="1:4" ht="22.5">
      <c r="A195" s="424" t="s">
        <v>555</v>
      </c>
      <c r="B195" s="430" t="s">
        <v>556</v>
      </c>
      <c r="C195" s="429" t="s">
        <v>640</v>
      </c>
    </row>
    <row r="196" spans="1:4" ht="25.9" customHeight="1">
      <c r="A196" s="424" t="s">
        <v>557</v>
      </c>
      <c r="B196" s="428" t="s">
        <v>558</v>
      </c>
      <c r="C196" s="418" t="s">
        <v>641</v>
      </c>
    </row>
    <row r="197" spans="1:4" ht="22.5">
      <c r="A197" s="424" t="s">
        <v>559</v>
      </c>
      <c r="B197" s="427" t="s">
        <v>560</v>
      </c>
      <c r="C197" s="418" t="s">
        <v>642</v>
      </c>
      <c r="D197" s="327"/>
    </row>
    <row r="198" spans="1:4" ht="22.5">
      <c r="A198" s="424">
        <v>1.4</v>
      </c>
      <c r="B198" s="426" t="s">
        <v>649</v>
      </c>
      <c r="C198" s="425" t="s">
        <v>643</v>
      </c>
      <c r="D198" s="328"/>
    </row>
    <row r="199" spans="1:4" ht="12.75">
      <c r="A199" s="424">
        <v>1.5</v>
      </c>
      <c r="B199" s="426" t="s">
        <v>650</v>
      </c>
      <c r="C199" s="425" t="s">
        <v>643</v>
      </c>
      <c r="D199" s="329"/>
    </row>
    <row r="200" spans="1:4" ht="12.75">
      <c r="A200" s="424"/>
      <c r="B200" s="824" t="s">
        <v>644</v>
      </c>
      <c r="C200" s="824"/>
      <c r="D200" s="329"/>
    </row>
    <row r="201" spans="1:4" ht="12.75">
      <c r="A201" s="424"/>
      <c r="B201" s="822" t="s">
        <v>886</v>
      </c>
      <c r="C201" s="822"/>
      <c r="D201" s="329"/>
    </row>
    <row r="202" spans="1:4" ht="12.75">
      <c r="A202" s="423"/>
      <c r="B202" s="418" t="s">
        <v>885</v>
      </c>
      <c r="C202" s="499" t="s">
        <v>963</v>
      </c>
      <c r="D202" s="329"/>
    </row>
    <row r="203" spans="1:4" ht="12.75">
      <c r="A203" s="424"/>
      <c r="B203" s="824" t="s">
        <v>645</v>
      </c>
      <c r="C203" s="824"/>
      <c r="D203" s="330"/>
    </row>
    <row r="204" spans="1:4" ht="12.75">
      <c r="A204" s="423"/>
      <c r="B204" s="822" t="s">
        <v>884</v>
      </c>
      <c r="C204" s="822"/>
      <c r="D204" s="331"/>
    </row>
    <row r="205" spans="1:4" ht="12.75">
      <c r="B205" s="824" t="s">
        <v>682</v>
      </c>
      <c r="C205" s="824"/>
      <c r="D205" s="332"/>
    </row>
    <row r="206" spans="1:4" ht="22.5">
      <c r="A206" s="420">
        <v>1</v>
      </c>
      <c r="B206" s="418" t="s">
        <v>658</v>
      </c>
      <c r="C206" s="418" t="s">
        <v>670</v>
      </c>
      <c r="D206" s="331"/>
    </row>
    <row r="207" spans="1:4" ht="18" customHeight="1">
      <c r="A207" s="420">
        <v>2</v>
      </c>
      <c r="B207" s="418" t="s">
        <v>659</v>
      </c>
      <c r="C207" s="418" t="s">
        <v>671</v>
      </c>
      <c r="D207" s="332"/>
    </row>
    <row r="208" spans="1:4" ht="22.5">
      <c r="A208" s="420">
        <v>3</v>
      </c>
      <c r="B208" s="418" t="s">
        <v>660</v>
      </c>
      <c r="C208" s="418" t="s">
        <v>672</v>
      </c>
      <c r="D208" s="333"/>
    </row>
    <row r="209" spans="1:4" ht="12.75">
      <c r="A209" s="420">
        <v>4</v>
      </c>
      <c r="B209" s="418" t="s">
        <v>661</v>
      </c>
      <c r="C209" s="418" t="s">
        <v>673</v>
      </c>
      <c r="D209" s="333"/>
    </row>
    <row r="210" spans="1:4" ht="22.5">
      <c r="A210" s="420">
        <v>5</v>
      </c>
      <c r="B210" s="418" t="s">
        <v>662</v>
      </c>
      <c r="C210" s="418" t="s">
        <v>674</v>
      </c>
    </row>
    <row r="211" spans="1:4" ht="24.4" customHeight="1">
      <c r="A211" s="420">
        <v>6</v>
      </c>
      <c r="B211" s="418" t="s">
        <v>663</v>
      </c>
      <c r="C211" s="418" t="s">
        <v>675</v>
      </c>
    </row>
    <row r="212" spans="1:4" ht="22.5">
      <c r="A212" s="420">
        <v>7</v>
      </c>
      <c r="B212" s="418" t="s">
        <v>664</v>
      </c>
      <c r="C212" s="418" t="s">
        <v>676</v>
      </c>
    </row>
    <row r="213" spans="1:4">
      <c r="A213" s="420">
        <v>7.1</v>
      </c>
      <c r="B213" s="422" t="s">
        <v>665</v>
      </c>
      <c r="C213" s="418" t="s">
        <v>677</v>
      </c>
    </row>
    <row r="214" spans="1:4" ht="22.5">
      <c r="A214" s="420">
        <v>7.2</v>
      </c>
      <c r="B214" s="422" t="s">
        <v>666</v>
      </c>
      <c r="C214" s="418" t="s">
        <v>678</v>
      </c>
    </row>
    <row r="215" spans="1:4">
      <c r="A215" s="420">
        <v>7.3</v>
      </c>
      <c r="B215" s="421" t="s">
        <v>667</v>
      </c>
      <c r="C215" s="418" t="s">
        <v>679</v>
      </c>
    </row>
    <row r="216" spans="1:4" ht="39.4" customHeight="1">
      <c r="A216" s="420">
        <v>8</v>
      </c>
      <c r="B216" s="418" t="s">
        <v>668</v>
      </c>
      <c r="C216" s="418" t="s">
        <v>680</v>
      </c>
    </row>
    <row r="217" spans="1:4">
      <c r="A217" s="420">
        <v>9</v>
      </c>
      <c r="B217" s="418" t="s">
        <v>669</v>
      </c>
      <c r="C217" s="418" t="s">
        <v>681</v>
      </c>
    </row>
    <row r="218" spans="1:4" ht="22.5">
      <c r="A218" s="457">
        <v>10.1</v>
      </c>
      <c r="B218" s="458" t="s">
        <v>689</v>
      </c>
      <c r="C218" s="450" t="s">
        <v>690</v>
      </c>
    </row>
    <row r="219" spans="1:4">
      <c r="A219" s="825"/>
      <c r="B219" s="459" t="s">
        <v>876</v>
      </c>
      <c r="C219" s="418" t="s">
        <v>883</v>
      </c>
    </row>
    <row r="220" spans="1:4">
      <c r="A220" s="825"/>
      <c r="B220" s="419" t="s">
        <v>541</v>
      </c>
      <c r="C220" s="418" t="s">
        <v>882</v>
      </c>
    </row>
    <row r="221" spans="1:4">
      <c r="A221" s="825"/>
      <c r="B221" s="419" t="s">
        <v>875</v>
      </c>
      <c r="C221" s="500" t="s">
        <v>966</v>
      </c>
    </row>
    <row r="222" spans="1:4">
      <c r="A222" s="825"/>
      <c r="B222" s="419" t="s">
        <v>683</v>
      </c>
      <c r="C222" s="418" t="s">
        <v>881</v>
      </c>
    </row>
    <row r="223" spans="1:4" ht="22.5">
      <c r="A223" s="825"/>
      <c r="B223" s="419" t="s">
        <v>687</v>
      </c>
      <c r="C223" s="419" t="s">
        <v>880</v>
      </c>
    </row>
    <row r="224" spans="1:4" ht="33.75">
      <c r="A224" s="825"/>
      <c r="B224" s="419" t="s">
        <v>686</v>
      </c>
      <c r="C224" s="418" t="s">
        <v>879</v>
      </c>
    </row>
    <row r="225" spans="1:3">
      <c r="A225" s="825"/>
      <c r="B225" s="419" t="s">
        <v>915</v>
      </c>
      <c r="C225" s="418" t="s">
        <v>878</v>
      </c>
    </row>
    <row r="226" spans="1:3" ht="22.5">
      <c r="A226" s="825"/>
      <c r="B226" s="419" t="s">
        <v>916</v>
      </c>
      <c r="C226" s="418" t="s">
        <v>877</v>
      </c>
    </row>
    <row r="227" spans="1:3" ht="12.75">
      <c r="A227" s="451"/>
      <c r="B227" s="452"/>
      <c r="C227" s="453"/>
    </row>
    <row r="228" spans="1:3" ht="12.75">
      <c r="A228" s="451"/>
      <c r="B228" s="453"/>
      <c r="C228" s="453"/>
    </row>
    <row r="229" spans="1:3" ht="12.75">
      <c r="A229" s="451"/>
      <c r="B229" s="453"/>
      <c r="C229" s="453"/>
    </row>
    <row r="230" spans="1:3" ht="12.75">
      <c r="A230" s="451"/>
      <c r="B230" s="454"/>
      <c r="C230" s="453"/>
    </row>
    <row r="231" spans="1:3" ht="12.75">
      <c r="A231" s="821"/>
      <c r="B231" s="455"/>
      <c r="C231" s="453"/>
    </row>
    <row r="232" spans="1:3" ht="12.75">
      <c r="A232" s="821"/>
      <c r="B232" s="455"/>
      <c r="C232" s="453"/>
    </row>
    <row r="233" spans="1:3" ht="12.75">
      <c r="A233" s="821"/>
      <c r="B233" s="455"/>
      <c r="C233" s="453"/>
    </row>
    <row r="234" spans="1:3" ht="12.75">
      <c r="A234" s="821"/>
      <c r="B234" s="455"/>
      <c r="C234" s="456"/>
    </row>
    <row r="235" spans="1:3" ht="40.5" customHeight="1">
      <c r="A235" s="821"/>
      <c r="B235" s="455"/>
      <c r="C235" s="453"/>
    </row>
    <row r="236" spans="1:3" ht="24" customHeight="1">
      <c r="A236" s="821"/>
      <c r="B236" s="455"/>
      <c r="C236" s="453"/>
    </row>
    <row r="237" spans="1:3" ht="12.75">
      <c r="A237" s="821"/>
      <c r="B237" s="455"/>
      <c r="C237" s="453"/>
    </row>
  </sheetData>
  <mergeCells count="13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B80:C80"/>
    <mergeCell ref="A81:C81"/>
    <mergeCell ref="B82:C82"/>
    <mergeCell ref="B83:C83"/>
    <mergeCell ref="B84:C84"/>
    <mergeCell ref="B85:C85"/>
    <mergeCell ref="B74:C74"/>
    <mergeCell ref="B75:C75"/>
    <mergeCell ref="B76:C76"/>
    <mergeCell ref="A77:C77"/>
    <mergeCell ref="B78:C78"/>
    <mergeCell ref="B79:C79"/>
    <mergeCell ref="B92:C92"/>
    <mergeCell ref="B93:C93"/>
    <mergeCell ref="B94:C94"/>
    <mergeCell ref="B95:C95"/>
    <mergeCell ref="B96:C96"/>
    <mergeCell ref="A97:C97"/>
    <mergeCell ref="B86:C86"/>
    <mergeCell ref="B87:C87"/>
    <mergeCell ref="B88:C88"/>
    <mergeCell ref="A89:C89"/>
    <mergeCell ref="B90:C90"/>
    <mergeCell ref="B91:C91"/>
    <mergeCell ref="B111:C111"/>
    <mergeCell ref="A112:C112"/>
    <mergeCell ref="A113:C113"/>
    <mergeCell ref="B114:C114"/>
    <mergeCell ref="B115:C115"/>
    <mergeCell ref="B116:C116"/>
    <mergeCell ref="A98:C98"/>
    <mergeCell ref="A106:C106"/>
    <mergeCell ref="B107:C107"/>
    <mergeCell ref="A108:C108"/>
    <mergeCell ref="B109:C109"/>
    <mergeCell ref="B110:C110"/>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58:C158"/>
    <mergeCell ref="B160:C160"/>
    <mergeCell ref="B161:C161"/>
    <mergeCell ref="B117:C117"/>
    <mergeCell ref="B119:C119"/>
    <mergeCell ref="B120:C120"/>
    <mergeCell ref="B149:C149"/>
    <mergeCell ref="B150:C150"/>
    <mergeCell ref="B151:C151"/>
    <mergeCell ref="B152:C152"/>
    <mergeCell ref="B153:C153"/>
    <mergeCell ref="B154:C154"/>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L45"/>
  <sheetViews>
    <sheetView topLeftCell="A23" zoomScale="80" zoomScaleNormal="80" workbookViewId="0">
      <selection activeCell="B31" sqref="B31"/>
    </sheetView>
  </sheetViews>
  <sheetFormatPr defaultRowHeight="15"/>
  <cols>
    <col min="2" max="2" width="66.7109375" customWidth="1"/>
    <col min="3" max="5" width="17.7109375" style="531" customWidth="1"/>
    <col min="6" max="8" width="17.7109375" customWidth="1"/>
    <col min="9" max="9" width="13" bestFit="1" customWidth="1"/>
    <col min="10" max="10" width="12.28515625" bestFit="1" customWidth="1"/>
    <col min="11" max="11" width="13" bestFit="1" customWidth="1"/>
  </cols>
  <sheetData>
    <row r="1" spans="1:12" ht="15.75">
      <c r="A1" s="10" t="s">
        <v>97</v>
      </c>
      <c r="B1" s="235" t="str">
        <f>Info!C2</f>
        <v>სს "ბაზისბანკი"</v>
      </c>
      <c r="C1" s="529"/>
      <c r="D1" s="530"/>
      <c r="E1" s="530"/>
      <c r="F1" s="1"/>
      <c r="G1" s="1"/>
    </row>
    <row r="2" spans="1:12" ht="15.75">
      <c r="A2" s="10" t="s">
        <v>98</v>
      </c>
      <c r="B2" s="270">
        <f>'1. key ratios'!B2</f>
        <v>46203</v>
      </c>
      <c r="C2" s="529"/>
      <c r="D2" s="530"/>
      <c r="E2" s="530"/>
      <c r="F2" s="1"/>
      <c r="G2" s="1"/>
    </row>
    <row r="3" spans="1:12" ht="16.5" thickBot="1">
      <c r="A3" s="10"/>
      <c r="B3" s="9"/>
      <c r="C3" s="1"/>
      <c r="D3" s="1"/>
      <c r="E3"/>
      <c r="F3" s="1"/>
      <c r="G3" s="1"/>
    </row>
    <row r="4" spans="1:12">
      <c r="A4" s="722" t="s">
        <v>25</v>
      </c>
      <c r="B4" s="718" t="s">
        <v>155</v>
      </c>
      <c r="C4" s="716" t="s">
        <v>103</v>
      </c>
      <c r="D4" s="716"/>
      <c r="E4" s="716"/>
      <c r="F4" s="720" t="s">
        <v>104</v>
      </c>
      <c r="G4" s="720"/>
      <c r="H4" s="721"/>
    </row>
    <row r="5" spans="1:12" ht="15.4" customHeight="1">
      <c r="A5" s="723"/>
      <c r="B5" s="719"/>
      <c r="C5" s="628" t="s">
        <v>26</v>
      </c>
      <c r="D5" s="628" t="s">
        <v>77</v>
      </c>
      <c r="E5" s="628" t="s">
        <v>66</v>
      </c>
      <c r="F5" s="629" t="s">
        <v>26</v>
      </c>
      <c r="G5" s="629" t="s">
        <v>77</v>
      </c>
      <c r="H5" s="630" t="s">
        <v>66</v>
      </c>
    </row>
    <row r="6" spans="1:12">
      <c r="A6" s="631">
        <v>1</v>
      </c>
      <c r="B6" s="619" t="s">
        <v>744</v>
      </c>
      <c r="C6" s="620">
        <f>SUM(C7:C12)</f>
        <v>146394766.89000002</v>
      </c>
      <c r="D6" s="620">
        <f>SUM(D7:D12)</f>
        <v>88248327.460000023</v>
      </c>
      <c r="E6" s="621">
        <f>C6+D6</f>
        <v>234643094.35000002</v>
      </c>
      <c r="F6" s="620">
        <v>121473062.21999998</v>
      </c>
      <c r="G6" s="620">
        <v>73790936.36999999</v>
      </c>
      <c r="H6" s="632">
        <f>F6+G6</f>
        <v>195263998.58999997</v>
      </c>
      <c r="I6" s="581"/>
      <c r="J6" s="581"/>
      <c r="K6" s="581"/>
      <c r="L6" s="581"/>
    </row>
    <row r="7" spans="1:12">
      <c r="A7" s="631">
        <v>1.1000000000000001</v>
      </c>
      <c r="B7" s="602" t="s">
        <v>698</v>
      </c>
      <c r="C7" s="620">
        <v>0</v>
      </c>
      <c r="D7" s="620">
        <v>0</v>
      </c>
      <c r="E7" s="621">
        <f t="shared" ref="E7:E45" si="0">C7+D7</f>
        <v>0</v>
      </c>
      <c r="F7" s="620"/>
      <c r="G7" s="620"/>
      <c r="H7" s="632">
        <f t="shared" ref="H7:H44" si="1">F7+G7</f>
        <v>0</v>
      </c>
      <c r="I7" s="581"/>
      <c r="J7" s="581"/>
      <c r="K7" s="581"/>
      <c r="L7" s="581"/>
    </row>
    <row r="8" spans="1:12" ht="21">
      <c r="A8" s="631">
        <v>1.2</v>
      </c>
      <c r="B8" s="602" t="s">
        <v>745</v>
      </c>
      <c r="C8" s="620">
        <v>0</v>
      </c>
      <c r="D8" s="620">
        <v>1032368.79</v>
      </c>
      <c r="E8" s="621">
        <f t="shared" si="0"/>
        <v>1032368.79</v>
      </c>
      <c r="F8" s="620"/>
      <c r="G8" s="620"/>
      <c r="H8" s="632">
        <f t="shared" si="1"/>
        <v>0</v>
      </c>
      <c r="I8" s="581"/>
      <c r="J8" s="581"/>
      <c r="K8" s="581"/>
      <c r="L8" s="581"/>
    </row>
    <row r="9" spans="1:12" ht="21.4" customHeight="1">
      <c r="A9" s="631">
        <v>1.3</v>
      </c>
      <c r="B9" s="602" t="s">
        <v>746</v>
      </c>
      <c r="C9" s="620">
        <v>0</v>
      </c>
      <c r="D9" s="620">
        <v>0</v>
      </c>
      <c r="E9" s="621">
        <f t="shared" si="0"/>
        <v>0</v>
      </c>
      <c r="F9" s="620"/>
      <c r="G9" s="620"/>
      <c r="H9" s="632">
        <f t="shared" si="1"/>
        <v>0</v>
      </c>
      <c r="I9" s="581"/>
      <c r="J9" s="581"/>
      <c r="K9" s="581"/>
      <c r="L9" s="581"/>
    </row>
    <row r="10" spans="1:12" ht="21">
      <c r="A10" s="631">
        <v>1.4</v>
      </c>
      <c r="B10" s="602" t="s">
        <v>702</v>
      </c>
      <c r="C10" s="620">
        <v>9420075.9399999995</v>
      </c>
      <c r="D10" s="620">
        <v>0</v>
      </c>
      <c r="E10" s="621">
        <f t="shared" si="0"/>
        <v>9420075.9399999995</v>
      </c>
      <c r="F10" s="620">
        <v>9413522.4499999993</v>
      </c>
      <c r="G10" s="620">
        <v>0</v>
      </c>
      <c r="H10" s="632">
        <f t="shared" si="1"/>
        <v>9413522.4499999993</v>
      </c>
      <c r="I10" s="581"/>
      <c r="J10" s="581"/>
      <c r="K10" s="581"/>
      <c r="L10" s="581"/>
    </row>
    <row r="11" spans="1:12">
      <c r="A11" s="631">
        <v>1.5</v>
      </c>
      <c r="B11" s="602" t="s">
        <v>705</v>
      </c>
      <c r="C11" s="620">
        <v>134267225.71000001</v>
      </c>
      <c r="D11" s="620">
        <v>84772379.890000015</v>
      </c>
      <c r="E11" s="621">
        <f t="shared" si="0"/>
        <v>219039605.60000002</v>
      </c>
      <c r="F11" s="620">
        <v>112059539.76999998</v>
      </c>
      <c r="G11" s="620">
        <v>73790936.36999999</v>
      </c>
      <c r="H11" s="632">
        <f t="shared" si="1"/>
        <v>185850476.13999999</v>
      </c>
      <c r="I11" s="581"/>
      <c r="J11" s="581"/>
      <c r="K11" s="581"/>
      <c r="L11" s="581"/>
    </row>
    <row r="12" spans="1:12">
      <c r="A12" s="631">
        <v>1.6</v>
      </c>
      <c r="B12" s="602" t="s">
        <v>88</v>
      </c>
      <c r="C12" s="620">
        <v>2707465.2399999998</v>
      </c>
      <c r="D12" s="620">
        <v>2443578.7799999998</v>
      </c>
      <c r="E12" s="621">
        <f t="shared" si="0"/>
        <v>5151044.0199999996</v>
      </c>
      <c r="F12" s="620"/>
      <c r="G12" s="620"/>
      <c r="H12" s="632">
        <f t="shared" si="1"/>
        <v>0</v>
      </c>
      <c r="I12" s="581"/>
      <c r="J12" s="581"/>
      <c r="K12" s="581"/>
      <c r="L12" s="581"/>
    </row>
    <row r="13" spans="1:12">
      <c r="A13" s="631">
        <v>2</v>
      </c>
      <c r="B13" s="619" t="s">
        <v>747</v>
      </c>
      <c r="C13" s="620">
        <f>SUM(C14:C17)</f>
        <v>-94124380.510000005</v>
      </c>
      <c r="D13" s="620">
        <f>SUM(D14:D17)</f>
        <v>-44570932.93</v>
      </c>
      <c r="E13" s="621">
        <f t="shared" si="0"/>
        <v>-138695313.44</v>
      </c>
      <c r="F13" s="620">
        <v>-67070104.349999994</v>
      </c>
      <c r="G13" s="620">
        <v>-42929928.25</v>
      </c>
      <c r="H13" s="632">
        <f t="shared" si="1"/>
        <v>-110000032.59999999</v>
      </c>
      <c r="I13" s="581"/>
      <c r="J13" s="581"/>
      <c r="K13" s="581"/>
      <c r="L13" s="581"/>
    </row>
    <row r="14" spans="1:12">
      <c r="A14" s="631">
        <v>2.1</v>
      </c>
      <c r="B14" s="602" t="s">
        <v>748</v>
      </c>
      <c r="C14" s="620">
        <v>0</v>
      </c>
      <c r="D14" s="620">
        <v>0</v>
      </c>
      <c r="E14" s="621">
        <f t="shared" si="0"/>
        <v>0</v>
      </c>
      <c r="F14" s="620"/>
      <c r="G14" s="620"/>
      <c r="H14" s="632">
        <f t="shared" si="1"/>
        <v>0</v>
      </c>
      <c r="I14" s="581"/>
      <c r="J14" s="581"/>
      <c r="K14" s="581"/>
      <c r="L14" s="581"/>
    </row>
    <row r="15" spans="1:12" ht="24.4" customHeight="1">
      <c r="A15" s="631">
        <v>2.2000000000000002</v>
      </c>
      <c r="B15" s="602" t="s">
        <v>749</v>
      </c>
      <c r="C15" s="620">
        <v>-2351145.7200000002</v>
      </c>
      <c r="D15" s="620">
        <v>0</v>
      </c>
      <c r="E15" s="621">
        <f t="shared" si="0"/>
        <v>-2351145.7200000002</v>
      </c>
      <c r="F15" s="620"/>
      <c r="G15" s="620"/>
      <c r="H15" s="632">
        <f t="shared" si="1"/>
        <v>0</v>
      </c>
      <c r="I15" s="581"/>
      <c r="J15" s="581"/>
      <c r="K15" s="581"/>
      <c r="L15" s="581"/>
    </row>
    <row r="16" spans="1:12" ht="20.65" customHeight="1">
      <c r="A16" s="631">
        <v>2.2999999999999998</v>
      </c>
      <c r="B16" s="602" t="s">
        <v>750</v>
      </c>
      <c r="C16" s="620">
        <v>-91773234.790000007</v>
      </c>
      <c r="D16" s="620">
        <v>-44570932.93</v>
      </c>
      <c r="E16" s="621">
        <f t="shared" si="0"/>
        <v>-136344167.72</v>
      </c>
      <c r="F16" s="620">
        <v>-67070104.349999994</v>
      </c>
      <c r="G16" s="620">
        <v>-42929928.25</v>
      </c>
      <c r="H16" s="632">
        <f t="shared" si="1"/>
        <v>-110000032.59999999</v>
      </c>
      <c r="I16" s="581"/>
      <c r="J16" s="581"/>
      <c r="K16" s="581"/>
      <c r="L16" s="581"/>
    </row>
    <row r="17" spans="1:12">
      <c r="A17" s="631">
        <v>2.4</v>
      </c>
      <c r="B17" s="602" t="s">
        <v>751</v>
      </c>
      <c r="C17" s="620">
        <v>0</v>
      </c>
      <c r="D17" s="620">
        <v>0</v>
      </c>
      <c r="E17" s="621">
        <f t="shared" si="0"/>
        <v>0</v>
      </c>
      <c r="F17" s="620"/>
      <c r="G17" s="620"/>
      <c r="H17" s="632">
        <f t="shared" si="1"/>
        <v>0</v>
      </c>
      <c r="I17" s="581"/>
      <c r="J17" s="581"/>
      <c r="K17" s="581"/>
      <c r="L17" s="581"/>
    </row>
    <row r="18" spans="1:12">
      <c r="A18" s="631">
        <v>3</v>
      </c>
      <c r="B18" s="619" t="s">
        <v>752</v>
      </c>
      <c r="C18" s="620">
        <v>10000000</v>
      </c>
      <c r="D18" s="620">
        <v>0</v>
      </c>
      <c r="E18" s="621">
        <f t="shared" si="0"/>
        <v>10000000</v>
      </c>
      <c r="F18" s="620"/>
      <c r="G18" s="620"/>
      <c r="H18" s="632">
        <f t="shared" si="1"/>
        <v>0</v>
      </c>
      <c r="I18" s="581"/>
      <c r="J18" s="581"/>
      <c r="K18" s="581"/>
      <c r="L18" s="581"/>
    </row>
    <row r="19" spans="1:12">
      <c r="A19" s="631">
        <v>4</v>
      </c>
      <c r="B19" s="619" t="s">
        <v>753</v>
      </c>
      <c r="C19" s="620">
        <v>9189607.1699999999</v>
      </c>
      <c r="D19" s="620">
        <v>4266543.8</v>
      </c>
      <c r="E19" s="621">
        <f t="shared" si="0"/>
        <v>13456150.969999999</v>
      </c>
      <c r="F19" s="620">
        <v>9536244.9000000004</v>
      </c>
      <c r="G19" s="620">
        <v>3958441.9400000004</v>
      </c>
      <c r="H19" s="632">
        <f t="shared" si="1"/>
        <v>13494686.84</v>
      </c>
      <c r="I19" s="581"/>
      <c r="J19" s="581"/>
      <c r="K19" s="581"/>
      <c r="L19" s="581"/>
    </row>
    <row r="20" spans="1:12">
      <c r="A20" s="631">
        <v>5</v>
      </c>
      <c r="B20" s="619" t="s">
        <v>754</v>
      </c>
      <c r="C20" s="620">
        <v>-1118590.58</v>
      </c>
      <c r="D20" s="620">
        <v>-3628719.81</v>
      </c>
      <c r="E20" s="621">
        <f t="shared" si="0"/>
        <v>-4747310.3900000006</v>
      </c>
      <c r="F20" s="620">
        <v>-1035750.41</v>
      </c>
      <c r="G20" s="620">
        <v>-3066245.4699999997</v>
      </c>
      <c r="H20" s="632">
        <f t="shared" si="1"/>
        <v>-4101995.88</v>
      </c>
      <c r="I20" s="581"/>
      <c r="J20" s="581"/>
      <c r="K20" s="581"/>
      <c r="L20" s="581"/>
    </row>
    <row r="21" spans="1:12" ht="38.65" customHeight="1">
      <c r="A21" s="631">
        <v>6</v>
      </c>
      <c r="B21" s="619" t="s">
        <v>755</v>
      </c>
      <c r="C21" s="620">
        <v>196.86</v>
      </c>
      <c r="D21" s="620">
        <v>0</v>
      </c>
      <c r="E21" s="621">
        <f t="shared" si="0"/>
        <v>196.86</v>
      </c>
      <c r="F21" s="620">
        <v>0</v>
      </c>
      <c r="G21" s="620">
        <v>2212.9</v>
      </c>
      <c r="H21" s="632">
        <f t="shared" si="1"/>
        <v>2212.9</v>
      </c>
      <c r="I21" s="581"/>
      <c r="J21" s="581"/>
      <c r="K21" s="581"/>
      <c r="L21" s="581"/>
    </row>
    <row r="22" spans="1:12" ht="27.4" customHeight="1">
      <c r="A22" s="631">
        <v>7</v>
      </c>
      <c r="B22" s="619" t="s">
        <v>756</v>
      </c>
      <c r="C22" s="620">
        <v>-280043.56</v>
      </c>
      <c r="D22" s="620">
        <v>0</v>
      </c>
      <c r="E22" s="621">
        <f t="shared" si="0"/>
        <v>-280043.56</v>
      </c>
      <c r="F22" s="620">
        <v>2885469.35</v>
      </c>
      <c r="G22" s="620">
        <v>0</v>
      </c>
      <c r="H22" s="632">
        <f t="shared" si="1"/>
        <v>2885469.35</v>
      </c>
      <c r="I22" s="581"/>
      <c r="J22" s="581"/>
      <c r="K22" s="581"/>
      <c r="L22" s="581"/>
    </row>
    <row r="23" spans="1:12" ht="37.15" customHeight="1">
      <c r="A23" s="631">
        <v>8</v>
      </c>
      <c r="B23" s="622" t="s">
        <v>757</v>
      </c>
      <c r="C23" s="620">
        <v>0</v>
      </c>
      <c r="D23" s="620">
        <v>0</v>
      </c>
      <c r="E23" s="621">
        <f t="shared" si="0"/>
        <v>0</v>
      </c>
      <c r="F23" s="620"/>
      <c r="G23" s="620"/>
      <c r="H23" s="632">
        <f t="shared" si="1"/>
        <v>0</v>
      </c>
      <c r="I23" s="581"/>
      <c r="J23" s="581"/>
      <c r="K23" s="581"/>
      <c r="L23" s="581"/>
    </row>
    <row r="24" spans="1:12" ht="34.5" customHeight="1">
      <c r="A24" s="631">
        <v>9</v>
      </c>
      <c r="B24" s="622" t="s">
        <v>758</v>
      </c>
      <c r="C24" s="620">
        <v>0</v>
      </c>
      <c r="D24" s="620">
        <v>0</v>
      </c>
      <c r="E24" s="621">
        <f t="shared" si="0"/>
        <v>0</v>
      </c>
      <c r="F24" s="620"/>
      <c r="G24" s="620"/>
      <c r="H24" s="632">
        <f t="shared" si="1"/>
        <v>0</v>
      </c>
      <c r="I24" s="581"/>
      <c r="J24" s="581"/>
      <c r="K24" s="581"/>
      <c r="L24" s="581"/>
    </row>
    <row r="25" spans="1:12">
      <c r="A25" s="631">
        <v>10</v>
      </c>
      <c r="B25" s="619" t="s">
        <v>759</v>
      </c>
      <c r="C25" s="620">
        <v>18586007.890000001</v>
      </c>
      <c r="D25" s="620">
        <v>0</v>
      </c>
      <c r="E25" s="621">
        <f t="shared" si="0"/>
        <v>18586007.890000001</v>
      </c>
      <c r="F25" s="620">
        <v>4999471.3499999996</v>
      </c>
      <c r="G25" s="620">
        <v>0</v>
      </c>
      <c r="H25" s="632">
        <f t="shared" si="1"/>
        <v>4999471.3499999996</v>
      </c>
      <c r="I25" s="581"/>
      <c r="J25" s="581"/>
      <c r="K25" s="581"/>
      <c r="L25" s="581"/>
    </row>
    <row r="26" spans="1:12" ht="27" customHeight="1">
      <c r="A26" s="631">
        <v>11</v>
      </c>
      <c r="B26" s="623" t="s">
        <v>760</v>
      </c>
      <c r="C26" s="620">
        <v>357844.1</v>
      </c>
      <c r="D26" s="620">
        <v>0</v>
      </c>
      <c r="E26" s="621">
        <f t="shared" si="0"/>
        <v>357844.1</v>
      </c>
      <c r="F26" s="620">
        <v>572529.57999999996</v>
      </c>
      <c r="G26" s="620">
        <v>0</v>
      </c>
      <c r="H26" s="632">
        <f t="shared" si="1"/>
        <v>572529.57999999996</v>
      </c>
      <c r="I26" s="581"/>
      <c r="J26" s="581"/>
      <c r="K26" s="581"/>
      <c r="L26" s="581"/>
    </row>
    <row r="27" spans="1:12">
      <c r="A27" s="631">
        <v>12</v>
      </c>
      <c r="B27" s="619" t="s">
        <v>761</v>
      </c>
      <c r="C27" s="620">
        <v>141447.96000000002</v>
      </c>
      <c r="D27" s="620">
        <v>6890.61</v>
      </c>
      <c r="E27" s="621">
        <f t="shared" si="0"/>
        <v>148338.57</v>
      </c>
      <c r="F27" s="620">
        <v>352642.63</v>
      </c>
      <c r="G27" s="620">
        <v>523890.73999999993</v>
      </c>
      <c r="H27" s="632">
        <f t="shared" si="1"/>
        <v>876533.36999999988</v>
      </c>
      <c r="I27" s="581"/>
      <c r="J27" s="581"/>
      <c r="K27" s="581"/>
      <c r="L27" s="581"/>
    </row>
    <row r="28" spans="1:12">
      <c r="A28" s="631">
        <v>13</v>
      </c>
      <c r="B28" s="619" t="s">
        <v>762</v>
      </c>
      <c r="C28" s="620">
        <v>-2034324.22</v>
      </c>
      <c r="D28" s="620">
        <v>-8666.43</v>
      </c>
      <c r="E28" s="621">
        <f t="shared" si="0"/>
        <v>-2042990.65</v>
      </c>
      <c r="F28" s="620">
        <v>-8779255.2199999988</v>
      </c>
      <c r="G28" s="620">
        <v>-134007.65</v>
      </c>
      <c r="H28" s="632">
        <f t="shared" si="1"/>
        <v>-8913262.8699999992</v>
      </c>
      <c r="I28" s="581"/>
      <c r="J28" s="581"/>
      <c r="K28" s="581"/>
      <c r="L28" s="581"/>
    </row>
    <row r="29" spans="1:12">
      <c r="A29" s="631">
        <v>14</v>
      </c>
      <c r="B29" s="619" t="s">
        <v>763</v>
      </c>
      <c r="C29" s="620">
        <f>SUM(C30:C31)</f>
        <v>-39504727.079999998</v>
      </c>
      <c r="D29" s="620">
        <f>SUM(D30:D31)</f>
        <v>-569457.75999999989</v>
      </c>
      <c r="E29" s="621">
        <f t="shared" si="0"/>
        <v>-40074184.839999996</v>
      </c>
      <c r="F29" s="620">
        <v>-28068709.459999997</v>
      </c>
      <c r="G29" s="620">
        <v>-407653.54000000004</v>
      </c>
      <c r="H29" s="632">
        <f t="shared" si="1"/>
        <v>-28476362.999999996</v>
      </c>
      <c r="I29" s="581"/>
      <c r="J29" s="581"/>
      <c r="K29" s="581"/>
      <c r="L29" s="581"/>
    </row>
    <row r="30" spans="1:12">
      <c r="A30" s="631">
        <v>14.1</v>
      </c>
      <c r="B30" s="596" t="s">
        <v>764</v>
      </c>
      <c r="C30" s="620">
        <v>-28802384.050000001</v>
      </c>
      <c r="D30" s="620">
        <v>0</v>
      </c>
      <c r="E30" s="621">
        <f t="shared" si="0"/>
        <v>-28802384.050000001</v>
      </c>
      <c r="F30" s="620">
        <v>-26002993.189999998</v>
      </c>
      <c r="G30" s="620">
        <v>0</v>
      </c>
      <c r="H30" s="632">
        <f t="shared" si="1"/>
        <v>-26002993.189999998</v>
      </c>
      <c r="I30" s="581"/>
      <c r="J30" s="581"/>
      <c r="K30" s="581"/>
      <c r="L30" s="581"/>
    </row>
    <row r="31" spans="1:12">
      <c r="A31" s="631">
        <v>14.2</v>
      </c>
      <c r="B31" s="596" t="s">
        <v>765</v>
      </c>
      <c r="C31" s="620">
        <v>-10702343.029999999</v>
      </c>
      <c r="D31" s="620">
        <v>-569457.75999999989</v>
      </c>
      <c r="E31" s="621">
        <f t="shared" si="0"/>
        <v>-11271800.789999999</v>
      </c>
      <c r="F31" s="620">
        <v>-2065716.27</v>
      </c>
      <c r="G31" s="620">
        <v>-407653.54000000004</v>
      </c>
      <c r="H31" s="632">
        <f t="shared" si="1"/>
        <v>-2473369.81</v>
      </c>
      <c r="I31" s="581"/>
      <c r="J31" s="581"/>
      <c r="K31" s="581"/>
      <c r="L31" s="581"/>
    </row>
    <row r="32" spans="1:12">
      <c r="A32" s="631">
        <v>15</v>
      </c>
      <c r="B32" s="624" t="s">
        <v>766</v>
      </c>
      <c r="C32" s="620">
        <v>-5942013.0700000003</v>
      </c>
      <c r="D32" s="620">
        <v>0</v>
      </c>
      <c r="E32" s="621">
        <f t="shared" si="0"/>
        <v>-5942013.0700000003</v>
      </c>
      <c r="F32" s="620">
        <v>-5106693.55</v>
      </c>
      <c r="G32" s="620">
        <v>0</v>
      </c>
      <c r="H32" s="632">
        <f t="shared" si="1"/>
        <v>-5106693.55</v>
      </c>
      <c r="I32" s="581"/>
      <c r="J32" s="581"/>
      <c r="K32" s="581"/>
      <c r="L32" s="581"/>
    </row>
    <row r="33" spans="1:12" ht="22.5" customHeight="1">
      <c r="A33" s="631">
        <v>16</v>
      </c>
      <c r="B33" s="593" t="s">
        <v>767</v>
      </c>
      <c r="C33" s="620">
        <v>0</v>
      </c>
      <c r="D33" s="620">
        <v>0</v>
      </c>
      <c r="E33" s="621">
        <f t="shared" si="0"/>
        <v>0</v>
      </c>
      <c r="F33" s="620"/>
      <c r="G33" s="620"/>
      <c r="H33" s="632">
        <f t="shared" si="1"/>
        <v>0</v>
      </c>
      <c r="I33" s="581"/>
      <c r="J33" s="581"/>
      <c r="K33" s="581"/>
      <c r="L33" s="581"/>
    </row>
    <row r="34" spans="1:12">
      <c r="A34" s="631">
        <v>17</v>
      </c>
      <c r="B34" s="619" t="s">
        <v>768</v>
      </c>
      <c r="C34" s="620">
        <f>SUM(C35:C36)</f>
        <v>-293068.81</v>
      </c>
      <c r="D34" s="620">
        <f>SUM(D35:D36)</f>
        <v>-190226.93000000002</v>
      </c>
      <c r="E34" s="621">
        <f t="shared" si="0"/>
        <v>-483295.74</v>
      </c>
      <c r="F34" s="620">
        <v>-147673.91999999998</v>
      </c>
      <c r="G34" s="620">
        <v>108273.31999999999</v>
      </c>
      <c r="H34" s="632">
        <f t="shared" si="1"/>
        <v>-39400.599999999991</v>
      </c>
      <c r="I34" s="581"/>
      <c r="J34" s="581"/>
      <c r="K34" s="581"/>
      <c r="L34" s="581"/>
    </row>
    <row r="35" spans="1:12">
      <c r="A35" s="631">
        <v>17.100000000000001</v>
      </c>
      <c r="B35" s="596" t="s">
        <v>769</v>
      </c>
      <c r="C35" s="620">
        <v>-293068.81</v>
      </c>
      <c r="D35" s="620">
        <v>-190226.93000000002</v>
      </c>
      <c r="E35" s="621">
        <f t="shared" si="0"/>
        <v>-483295.74</v>
      </c>
      <c r="F35" s="620">
        <v>-147673.91999999998</v>
      </c>
      <c r="G35" s="620">
        <v>108273.31999999999</v>
      </c>
      <c r="H35" s="632">
        <f t="shared" si="1"/>
        <v>-39400.599999999991</v>
      </c>
      <c r="I35" s="581"/>
      <c r="J35" s="581"/>
      <c r="K35" s="581"/>
      <c r="L35" s="581"/>
    </row>
    <row r="36" spans="1:12">
      <c r="A36" s="631">
        <v>17.2</v>
      </c>
      <c r="B36" s="596" t="s">
        <v>770</v>
      </c>
      <c r="C36" s="620">
        <v>0</v>
      </c>
      <c r="D36" s="620">
        <v>0</v>
      </c>
      <c r="E36" s="621">
        <f t="shared" si="0"/>
        <v>0</v>
      </c>
      <c r="F36" s="620">
        <v>0</v>
      </c>
      <c r="G36" s="620">
        <v>0</v>
      </c>
      <c r="H36" s="632">
        <f t="shared" si="1"/>
        <v>0</v>
      </c>
      <c r="I36" s="581"/>
      <c r="J36" s="581"/>
      <c r="K36" s="581"/>
      <c r="L36" s="581"/>
    </row>
    <row r="37" spans="1:12" ht="41.65" customHeight="1">
      <c r="A37" s="631">
        <v>18</v>
      </c>
      <c r="B37" s="625" t="s">
        <v>771</v>
      </c>
      <c r="C37" s="620">
        <f>SUM(C38:C39)</f>
        <v>-1105723.6300000001</v>
      </c>
      <c r="D37" s="620">
        <f>SUM(D38:D39)</f>
        <v>326544.95</v>
      </c>
      <c r="E37" s="621">
        <f t="shared" si="0"/>
        <v>-779178.68000000017</v>
      </c>
      <c r="F37" s="620">
        <v>-1877238.6900000002</v>
      </c>
      <c r="G37" s="620">
        <v>-500744.47000000003</v>
      </c>
      <c r="H37" s="632">
        <f t="shared" si="1"/>
        <v>-2377983.16</v>
      </c>
      <c r="I37" s="581"/>
      <c r="J37" s="581"/>
      <c r="K37" s="581"/>
      <c r="L37" s="581"/>
    </row>
    <row r="38" spans="1:12" ht="21">
      <c r="A38" s="631">
        <v>18.100000000000001</v>
      </c>
      <c r="B38" s="602" t="s">
        <v>772</v>
      </c>
      <c r="C38" s="620">
        <v>0</v>
      </c>
      <c r="D38" s="620">
        <v>0</v>
      </c>
      <c r="E38" s="621">
        <f t="shared" si="0"/>
        <v>0</v>
      </c>
      <c r="F38" s="620"/>
      <c r="G38" s="620"/>
      <c r="H38" s="632">
        <f t="shared" si="1"/>
        <v>0</v>
      </c>
      <c r="I38" s="581"/>
      <c r="J38" s="581"/>
      <c r="K38" s="581"/>
      <c r="L38" s="581"/>
    </row>
    <row r="39" spans="1:12">
      <c r="A39" s="631">
        <v>18.2</v>
      </c>
      <c r="B39" s="602" t="s">
        <v>773</v>
      </c>
      <c r="C39" s="620">
        <v>-1105723.6300000001</v>
      </c>
      <c r="D39" s="620">
        <v>326544.95</v>
      </c>
      <c r="E39" s="621">
        <f t="shared" si="0"/>
        <v>-779178.68000000017</v>
      </c>
      <c r="F39" s="620">
        <v>-1877238.6900000002</v>
      </c>
      <c r="G39" s="620">
        <v>-500744.47000000003</v>
      </c>
      <c r="H39" s="632">
        <f t="shared" si="1"/>
        <v>-2377983.16</v>
      </c>
      <c r="I39" s="581"/>
      <c r="J39" s="581"/>
      <c r="K39" s="581"/>
      <c r="L39" s="581"/>
    </row>
    <row r="40" spans="1:12" ht="24.4" customHeight="1">
      <c r="A40" s="631">
        <v>19</v>
      </c>
      <c r="B40" s="625" t="s">
        <v>774</v>
      </c>
      <c r="C40" s="620">
        <v>0</v>
      </c>
      <c r="D40" s="620">
        <v>0</v>
      </c>
      <c r="E40" s="621">
        <f t="shared" si="0"/>
        <v>0</v>
      </c>
      <c r="F40" s="620"/>
      <c r="G40" s="620"/>
      <c r="H40" s="632">
        <f t="shared" si="1"/>
        <v>0</v>
      </c>
      <c r="I40" s="581"/>
      <c r="J40" s="581"/>
      <c r="K40" s="581"/>
      <c r="L40" s="581"/>
    </row>
    <row r="41" spans="1:12" ht="25.15" customHeight="1">
      <c r="A41" s="631">
        <v>20</v>
      </c>
      <c r="B41" s="625" t="s">
        <v>775</v>
      </c>
      <c r="C41" s="620">
        <v>0</v>
      </c>
      <c r="D41" s="620">
        <v>0</v>
      </c>
      <c r="E41" s="621">
        <f t="shared" si="0"/>
        <v>0</v>
      </c>
      <c r="F41" s="620">
        <v>1711.6</v>
      </c>
      <c r="G41" s="620">
        <v>0</v>
      </c>
      <c r="H41" s="632">
        <f t="shared" si="1"/>
        <v>1711.6</v>
      </c>
      <c r="I41" s="581"/>
      <c r="J41" s="581"/>
      <c r="K41" s="581"/>
      <c r="L41" s="581"/>
    </row>
    <row r="42" spans="1:12" ht="33" customHeight="1">
      <c r="A42" s="631">
        <v>21</v>
      </c>
      <c r="B42" s="626" t="s">
        <v>776</v>
      </c>
      <c r="C42" s="620">
        <v>0</v>
      </c>
      <c r="D42" s="620">
        <v>0</v>
      </c>
      <c r="E42" s="621">
        <f t="shared" si="0"/>
        <v>0</v>
      </c>
      <c r="F42" s="620"/>
      <c r="G42" s="620"/>
      <c r="H42" s="632">
        <f t="shared" si="1"/>
        <v>0</v>
      </c>
      <c r="I42" s="581"/>
      <c r="J42" s="581"/>
      <c r="K42" s="581"/>
      <c r="L42" s="581"/>
    </row>
    <row r="43" spans="1:12">
      <c r="A43" s="631">
        <v>22</v>
      </c>
      <c r="B43" s="627" t="s">
        <v>777</v>
      </c>
      <c r="C43" s="620">
        <f>SUM(C6,C13,C18,C19,C20,C21,C22,C23,C24,C25,C26,C27,C28,C29,C32,C33,C34,C37,C40,C41,C42)</f>
        <v>40266999.409999996</v>
      </c>
      <c r="D43" s="620">
        <f>SUM(D6,D13,D18,D19,D20,D21,D22,D23,D24,D25,D26,D27,D28,D29,D32,D33,D34,D37,D40,D41,D42)</f>
        <v>43880302.960000023</v>
      </c>
      <c r="E43" s="621">
        <f t="shared" si="0"/>
        <v>84147302.37000002</v>
      </c>
      <c r="F43" s="620">
        <v>27735706.029999986</v>
      </c>
      <c r="G43" s="620">
        <v>31345175.889999989</v>
      </c>
      <c r="H43" s="632">
        <f t="shared" si="1"/>
        <v>59080881.919999972</v>
      </c>
      <c r="I43" s="581"/>
      <c r="J43" s="581"/>
      <c r="K43" s="581"/>
      <c r="L43" s="581"/>
    </row>
    <row r="44" spans="1:12">
      <c r="A44" s="631">
        <v>23</v>
      </c>
      <c r="B44" s="627" t="s">
        <v>778</v>
      </c>
      <c r="C44" s="620">
        <v>-10122295.249000002</v>
      </c>
      <c r="D44" s="620">
        <v>0</v>
      </c>
      <c r="E44" s="621">
        <f t="shared" si="0"/>
        <v>-10122295.249000002</v>
      </c>
      <c r="F44" s="620">
        <v>-7760523.0399999991</v>
      </c>
      <c r="G44" s="620">
        <v>0</v>
      </c>
      <c r="H44" s="632">
        <f t="shared" si="1"/>
        <v>-7760523.0399999991</v>
      </c>
      <c r="I44" s="581"/>
      <c r="J44" s="581"/>
      <c r="K44" s="581"/>
      <c r="L44" s="581"/>
    </row>
    <row r="45" spans="1:12" ht="15.75" thickBot="1">
      <c r="A45" s="633">
        <v>24</v>
      </c>
      <c r="B45" s="634" t="s">
        <v>779</v>
      </c>
      <c r="C45" s="635">
        <f>C43+C44</f>
        <v>30144704.160999995</v>
      </c>
      <c r="D45" s="635">
        <f>D43+D44</f>
        <v>43880302.960000023</v>
      </c>
      <c r="E45" s="636">
        <f t="shared" si="0"/>
        <v>74025007.121000022</v>
      </c>
      <c r="F45" s="635">
        <f>F43+F44</f>
        <v>19975182.989999987</v>
      </c>
      <c r="G45" s="635">
        <f>G43+G44</f>
        <v>31345175.889999989</v>
      </c>
      <c r="H45" s="637">
        <f>F45+G45</f>
        <v>51320358.87999998</v>
      </c>
      <c r="I45" s="581"/>
      <c r="J45" s="581"/>
      <c r="K45" s="581"/>
      <c r="L45" s="581"/>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L47"/>
  <sheetViews>
    <sheetView topLeftCell="A11" zoomScale="80" zoomScaleNormal="80" workbookViewId="0">
      <selection activeCell="B46" sqref="B46"/>
    </sheetView>
  </sheetViews>
  <sheetFormatPr defaultRowHeight="15"/>
  <cols>
    <col min="1" max="1" width="8.7109375" style="361"/>
    <col min="2" max="2" width="87.7109375" bestFit="1" customWidth="1"/>
    <col min="3" max="3" width="16.28515625" style="531" bestFit="1" customWidth="1"/>
    <col min="4" max="5" width="17.85546875" style="531" bestFit="1" customWidth="1"/>
    <col min="6" max="6" width="16.28515625" bestFit="1" customWidth="1"/>
    <col min="7" max="8" width="17.85546875" bestFit="1" customWidth="1"/>
    <col min="9" max="11" width="14.28515625" bestFit="1" customWidth="1"/>
  </cols>
  <sheetData>
    <row r="1" spans="1:12" ht="15.75">
      <c r="A1" s="10" t="s">
        <v>97</v>
      </c>
      <c r="B1" s="235" t="str">
        <f>Info!C2</f>
        <v>სს "ბაზისბანკი"</v>
      </c>
      <c r="C1" s="529"/>
      <c r="D1" s="530"/>
      <c r="E1" s="530"/>
      <c r="F1" s="1"/>
      <c r="G1" s="1"/>
    </row>
    <row r="2" spans="1:12" ht="15.75">
      <c r="A2" s="10" t="s">
        <v>98</v>
      </c>
      <c r="B2" s="270">
        <f>'1. key ratios'!B2</f>
        <v>46203</v>
      </c>
      <c r="C2" s="529"/>
      <c r="D2" s="530"/>
      <c r="E2" s="530"/>
      <c r="F2" s="1"/>
      <c r="G2" s="1"/>
    </row>
    <row r="3" spans="1:12" ht="15.75">
      <c r="A3" s="10"/>
      <c r="B3" s="9"/>
      <c r="C3" s="529"/>
      <c r="D3" s="530"/>
      <c r="E3" s="530"/>
      <c r="F3" s="1"/>
      <c r="G3" s="1"/>
    </row>
    <row r="4" spans="1:12" ht="15.75">
      <c r="A4" s="713" t="s">
        <v>25</v>
      </c>
      <c r="B4" s="724" t="s">
        <v>140</v>
      </c>
      <c r="C4" s="725" t="s">
        <v>103</v>
      </c>
      <c r="D4" s="725"/>
      <c r="E4" s="725"/>
      <c r="F4" s="726" t="s">
        <v>104</v>
      </c>
      <c r="G4" s="726"/>
      <c r="H4" s="727"/>
    </row>
    <row r="5" spans="1:12">
      <c r="A5" s="713"/>
      <c r="B5" s="724"/>
      <c r="C5" s="552" t="s">
        <v>26</v>
      </c>
      <c r="D5" s="552" t="s">
        <v>77</v>
      </c>
      <c r="E5" s="552" t="s">
        <v>66</v>
      </c>
      <c r="F5" s="351" t="s">
        <v>26</v>
      </c>
      <c r="G5" s="351" t="s">
        <v>77</v>
      </c>
      <c r="H5" s="352" t="s">
        <v>66</v>
      </c>
    </row>
    <row r="6" spans="1:12" ht="15.75">
      <c r="A6" s="353">
        <v>1</v>
      </c>
      <c r="B6" s="354" t="s">
        <v>780</v>
      </c>
      <c r="C6" s="555">
        <v>77092800</v>
      </c>
      <c r="D6" s="555">
        <v>68139501.829999998</v>
      </c>
      <c r="E6" s="556">
        <f t="shared" ref="E6:E43" si="0">C6+D6</f>
        <v>145232301.82999998</v>
      </c>
      <c r="F6" s="555">
        <v>90063200</v>
      </c>
      <c r="G6" s="555">
        <v>49604494.310000002</v>
      </c>
      <c r="H6" s="701">
        <f t="shared" ref="H6:H43" si="1">F6+G6</f>
        <v>139667694.31</v>
      </c>
      <c r="I6" s="581"/>
      <c r="J6" s="581"/>
      <c r="K6" s="581"/>
      <c r="L6" s="581"/>
    </row>
    <row r="7" spans="1:12" ht="15.75">
      <c r="A7" s="353">
        <v>2</v>
      </c>
      <c r="B7" s="354" t="s">
        <v>166</v>
      </c>
      <c r="C7" s="555">
        <v>0</v>
      </c>
      <c r="D7" s="555">
        <v>112979653.23</v>
      </c>
      <c r="E7" s="556">
        <f t="shared" si="0"/>
        <v>112979653.23</v>
      </c>
      <c r="F7" s="555">
        <v>0</v>
      </c>
      <c r="G7" s="555">
        <v>117002355.26000001</v>
      </c>
      <c r="H7" s="701">
        <f t="shared" si="1"/>
        <v>117002355.26000001</v>
      </c>
      <c r="I7" s="581"/>
      <c r="J7" s="581"/>
      <c r="K7" s="581"/>
      <c r="L7" s="581"/>
    </row>
    <row r="8" spans="1:12" ht="15.75">
      <c r="A8" s="353">
        <v>3</v>
      </c>
      <c r="B8" s="354" t="s">
        <v>168</v>
      </c>
      <c r="C8" s="555">
        <f>C9+C10</f>
        <v>193151550.09</v>
      </c>
      <c r="D8" s="555">
        <f>D9+D10</f>
        <v>3396251696.3800001</v>
      </c>
      <c r="E8" s="556">
        <f t="shared" si="0"/>
        <v>3589403246.4700003</v>
      </c>
      <c r="F8" s="555">
        <v>85125587.979999989</v>
      </c>
      <c r="G8" s="555">
        <v>2938197901.77</v>
      </c>
      <c r="H8" s="701">
        <f t="shared" si="1"/>
        <v>3023323489.75</v>
      </c>
      <c r="I8" s="581"/>
      <c r="J8" s="581"/>
      <c r="K8" s="581"/>
      <c r="L8" s="581"/>
    </row>
    <row r="9" spans="1:12" ht="15.75">
      <c r="A9" s="353">
        <v>3.1</v>
      </c>
      <c r="B9" s="355" t="s">
        <v>781</v>
      </c>
      <c r="C9" s="555">
        <v>165616292.84999999</v>
      </c>
      <c r="D9" s="555">
        <v>3390961096.3800001</v>
      </c>
      <c r="E9" s="556">
        <f t="shared" si="0"/>
        <v>3556577389.23</v>
      </c>
      <c r="F9" s="555">
        <v>61130199.149999999</v>
      </c>
      <c r="G9" s="555">
        <v>2931093126.9000001</v>
      </c>
      <c r="H9" s="701">
        <f t="shared" si="1"/>
        <v>2992223326.0500002</v>
      </c>
      <c r="I9" s="581"/>
      <c r="J9" s="581"/>
      <c r="K9" s="581"/>
      <c r="L9" s="581"/>
    </row>
    <row r="10" spans="1:12" ht="15.75">
      <c r="A10" s="353">
        <v>3.2</v>
      </c>
      <c r="B10" s="355" t="s">
        <v>782</v>
      </c>
      <c r="C10" s="555">
        <v>27535257.240000002</v>
      </c>
      <c r="D10" s="555">
        <v>5290600</v>
      </c>
      <c r="E10" s="556">
        <f t="shared" si="0"/>
        <v>32825857.240000002</v>
      </c>
      <c r="F10" s="555">
        <v>23995388.829999998</v>
      </c>
      <c r="G10" s="555">
        <v>7104774.8700000001</v>
      </c>
      <c r="H10" s="701">
        <f t="shared" si="1"/>
        <v>31100163.699999999</v>
      </c>
      <c r="I10" s="581"/>
      <c r="J10" s="581"/>
      <c r="K10" s="581"/>
      <c r="L10" s="581"/>
    </row>
    <row r="11" spans="1:12" ht="25.5">
      <c r="A11" s="353">
        <v>4</v>
      </c>
      <c r="B11" s="354" t="s">
        <v>167</v>
      </c>
      <c r="C11" s="555">
        <f>C12+C13</f>
        <v>96366000</v>
      </c>
      <c r="D11" s="555">
        <f>D12+D13</f>
        <v>0</v>
      </c>
      <c r="E11" s="556">
        <f t="shared" si="0"/>
        <v>96366000</v>
      </c>
      <c r="F11" s="555">
        <v>133664000</v>
      </c>
      <c r="G11" s="555">
        <v>0</v>
      </c>
      <c r="H11" s="701">
        <f t="shared" si="1"/>
        <v>133664000</v>
      </c>
      <c r="I11" s="581"/>
      <c r="J11" s="581"/>
      <c r="K11" s="581"/>
      <c r="L11" s="581"/>
    </row>
    <row r="12" spans="1:12" ht="15.75">
      <c r="A12" s="353">
        <v>4.0999999999999996</v>
      </c>
      <c r="B12" s="355" t="s">
        <v>783</v>
      </c>
      <c r="C12" s="555">
        <v>96366000</v>
      </c>
      <c r="D12" s="555">
        <v>0</v>
      </c>
      <c r="E12" s="556">
        <f t="shared" si="0"/>
        <v>96366000</v>
      </c>
      <c r="F12" s="555">
        <v>133664000</v>
      </c>
      <c r="G12" s="555">
        <v>0</v>
      </c>
      <c r="H12" s="701">
        <f t="shared" si="1"/>
        <v>133664000</v>
      </c>
      <c r="I12" s="581"/>
      <c r="J12" s="581"/>
      <c r="K12" s="581"/>
      <c r="L12" s="581"/>
    </row>
    <row r="13" spans="1:12" ht="15.75">
      <c r="A13" s="353">
        <v>4.2</v>
      </c>
      <c r="B13" s="355" t="s">
        <v>784</v>
      </c>
      <c r="C13" s="555">
        <v>0</v>
      </c>
      <c r="D13" s="555">
        <v>0</v>
      </c>
      <c r="E13" s="556">
        <f t="shared" si="0"/>
        <v>0</v>
      </c>
      <c r="F13" s="555"/>
      <c r="G13" s="555"/>
      <c r="H13" s="701">
        <f t="shared" si="1"/>
        <v>0</v>
      </c>
      <c r="I13" s="581"/>
      <c r="J13" s="581"/>
      <c r="K13" s="581"/>
      <c r="L13" s="581"/>
    </row>
    <row r="14" spans="1:12" ht="15.75">
      <c r="A14" s="353">
        <v>5</v>
      </c>
      <c r="B14" s="356" t="s">
        <v>785</v>
      </c>
      <c r="C14" s="555">
        <f>C15+C16+C17+C23+C24+C25+C26</f>
        <v>146010486.71000001</v>
      </c>
      <c r="D14" s="555">
        <f>D15+D16+D17+D23+D24+D25+D26</f>
        <v>5066949535.3499985</v>
      </c>
      <c r="E14" s="556">
        <f t="shared" si="0"/>
        <v>5212960022.0599985</v>
      </c>
      <c r="F14" s="555">
        <v>96852765.11999999</v>
      </c>
      <c r="G14" s="555">
        <v>5200621162.8899994</v>
      </c>
      <c r="H14" s="701">
        <f t="shared" si="1"/>
        <v>5297473928.0099993</v>
      </c>
      <c r="I14" s="581"/>
      <c r="J14" s="581"/>
      <c r="K14" s="581"/>
      <c r="L14" s="581"/>
    </row>
    <row r="15" spans="1:12" ht="15.75">
      <c r="A15" s="353">
        <v>5.0999999999999996</v>
      </c>
      <c r="B15" s="357" t="s">
        <v>786</v>
      </c>
      <c r="C15" s="555">
        <v>132691123.06</v>
      </c>
      <c r="D15" s="555">
        <v>281558890.01999998</v>
      </c>
      <c r="E15" s="556">
        <f t="shared" si="0"/>
        <v>414250013.07999998</v>
      </c>
      <c r="F15" s="555">
        <v>88989673.239999995</v>
      </c>
      <c r="G15" s="555">
        <v>91520377.239999995</v>
      </c>
      <c r="H15" s="701">
        <f t="shared" si="1"/>
        <v>180510050.47999999</v>
      </c>
      <c r="I15" s="581"/>
      <c r="J15" s="581"/>
      <c r="K15" s="581"/>
      <c r="L15" s="581"/>
    </row>
    <row r="16" spans="1:12" ht="15.75">
      <c r="A16" s="353">
        <v>5.2</v>
      </c>
      <c r="B16" s="357" t="s">
        <v>787</v>
      </c>
      <c r="C16" s="555">
        <v>0</v>
      </c>
      <c r="D16" s="555">
        <v>0</v>
      </c>
      <c r="E16" s="556">
        <f t="shared" si="0"/>
        <v>0</v>
      </c>
      <c r="F16" s="555">
        <v>0</v>
      </c>
      <c r="G16" s="555">
        <v>0</v>
      </c>
      <c r="H16" s="701">
        <f t="shared" si="1"/>
        <v>0</v>
      </c>
      <c r="I16" s="581"/>
      <c r="J16" s="581"/>
      <c r="K16" s="581"/>
      <c r="L16" s="581"/>
    </row>
    <row r="17" spans="1:12" ht="15.75">
      <c r="A17" s="353">
        <v>5.3</v>
      </c>
      <c r="B17" s="357" t="s">
        <v>788</v>
      </c>
      <c r="C17" s="555">
        <f>C18+C19+C20+C21+C22</f>
        <v>5428328.4700000007</v>
      </c>
      <c r="D17" s="555">
        <f>D18+D19+D20+D21+D22</f>
        <v>4366714655.1899996</v>
      </c>
      <c r="E17" s="556">
        <f t="shared" si="0"/>
        <v>4372142983.6599998</v>
      </c>
      <c r="F17" s="555">
        <v>2622246.23</v>
      </c>
      <c r="G17" s="555">
        <v>4170793941.8099995</v>
      </c>
      <c r="H17" s="701">
        <f t="shared" si="1"/>
        <v>4173416188.0399995</v>
      </c>
      <c r="I17" s="581"/>
      <c r="J17" s="581"/>
      <c r="K17" s="581"/>
      <c r="L17" s="581"/>
    </row>
    <row r="18" spans="1:12" ht="15.75">
      <c r="A18" s="353" t="s">
        <v>169</v>
      </c>
      <c r="B18" s="358" t="s">
        <v>789</v>
      </c>
      <c r="C18" s="555">
        <v>2408105.73</v>
      </c>
      <c r="D18" s="555">
        <v>1518393833.5799999</v>
      </c>
      <c r="E18" s="556">
        <f t="shared" si="0"/>
        <v>1520801939.3099999</v>
      </c>
      <c r="F18" s="555">
        <v>1667068.36</v>
      </c>
      <c r="G18" s="555">
        <v>1470766705.3199999</v>
      </c>
      <c r="H18" s="701">
        <f t="shared" si="1"/>
        <v>1472433773.6799998</v>
      </c>
      <c r="I18" s="581"/>
      <c r="J18" s="581"/>
      <c r="K18" s="581"/>
      <c r="L18" s="581"/>
    </row>
    <row r="19" spans="1:12" ht="15.75">
      <c r="A19" s="353" t="s">
        <v>170</v>
      </c>
      <c r="B19" s="359" t="s">
        <v>790</v>
      </c>
      <c r="C19" s="555">
        <v>914251.39</v>
      </c>
      <c r="D19" s="555">
        <v>1536287477.8199999</v>
      </c>
      <c r="E19" s="556">
        <f t="shared" si="0"/>
        <v>1537201729.21</v>
      </c>
      <c r="F19" s="555">
        <v>37833.199999999997</v>
      </c>
      <c r="G19" s="555">
        <v>1462357845.4200001</v>
      </c>
      <c r="H19" s="701">
        <f t="shared" si="1"/>
        <v>1462395678.6200001</v>
      </c>
      <c r="I19" s="581"/>
      <c r="J19" s="581"/>
      <c r="K19" s="581"/>
      <c r="L19" s="581"/>
    </row>
    <row r="20" spans="1:12" ht="15.75">
      <c r="A20" s="353" t="s">
        <v>171</v>
      </c>
      <c r="B20" s="359" t="s">
        <v>791</v>
      </c>
      <c r="C20" s="555">
        <v>0</v>
      </c>
      <c r="D20" s="555">
        <v>0</v>
      </c>
      <c r="E20" s="556">
        <f t="shared" si="0"/>
        <v>0</v>
      </c>
      <c r="F20" s="555">
        <v>0</v>
      </c>
      <c r="G20" s="555">
        <v>0</v>
      </c>
      <c r="H20" s="701">
        <f t="shared" si="1"/>
        <v>0</v>
      </c>
      <c r="I20" s="581"/>
      <c r="J20" s="581"/>
      <c r="K20" s="581"/>
      <c r="L20" s="581"/>
    </row>
    <row r="21" spans="1:12" ht="15.75">
      <c r="A21" s="353" t="s">
        <v>172</v>
      </c>
      <c r="B21" s="359" t="s">
        <v>792</v>
      </c>
      <c r="C21" s="555">
        <v>1504189.77</v>
      </c>
      <c r="D21" s="555">
        <v>1069037978.86</v>
      </c>
      <c r="E21" s="556">
        <f t="shared" si="0"/>
        <v>1070542168.63</v>
      </c>
      <c r="F21" s="555">
        <v>289124.98</v>
      </c>
      <c r="G21" s="555">
        <v>892225768.85000002</v>
      </c>
      <c r="H21" s="701">
        <f t="shared" si="1"/>
        <v>892514893.83000004</v>
      </c>
      <c r="I21" s="581"/>
      <c r="J21" s="581"/>
      <c r="K21" s="581"/>
      <c r="L21" s="581"/>
    </row>
    <row r="22" spans="1:12" ht="15.75">
      <c r="A22" s="353" t="s">
        <v>173</v>
      </c>
      <c r="B22" s="359" t="s">
        <v>510</v>
      </c>
      <c r="C22" s="555">
        <v>601781.57999999996</v>
      </c>
      <c r="D22" s="555">
        <v>242995364.93000001</v>
      </c>
      <c r="E22" s="556">
        <f t="shared" si="0"/>
        <v>243597146.51000002</v>
      </c>
      <c r="F22" s="555">
        <v>628219.68999999994</v>
      </c>
      <c r="G22" s="555">
        <v>345443622.22000003</v>
      </c>
      <c r="H22" s="701">
        <f t="shared" si="1"/>
        <v>346071841.91000003</v>
      </c>
      <c r="I22" s="581"/>
      <c r="J22" s="581"/>
      <c r="K22" s="581"/>
      <c r="L22" s="581"/>
    </row>
    <row r="23" spans="1:12" ht="15.75">
      <c r="A23" s="353">
        <v>5.4</v>
      </c>
      <c r="B23" s="357" t="s">
        <v>793</v>
      </c>
      <c r="C23" s="555">
        <v>6632251.7800000003</v>
      </c>
      <c r="D23" s="555">
        <v>308669894</v>
      </c>
      <c r="E23" s="556">
        <f t="shared" si="0"/>
        <v>315302145.77999997</v>
      </c>
      <c r="F23" s="555">
        <v>5066370.41</v>
      </c>
      <c r="G23" s="555">
        <v>443885504.05000001</v>
      </c>
      <c r="H23" s="701">
        <f t="shared" si="1"/>
        <v>448951874.46000004</v>
      </c>
      <c r="I23" s="581"/>
      <c r="J23" s="581"/>
      <c r="K23" s="581"/>
      <c r="L23" s="581"/>
    </row>
    <row r="24" spans="1:12" ht="15.75">
      <c r="A24" s="353">
        <v>5.5</v>
      </c>
      <c r="B24" s="357" t="s">
        <v>794</v>
      </c>
      <c r="C24" s="555">
        <v>1258783.3999999999</v>
      </c>
      <c r="D24" s="555">
        <v>65993978.479999997</v>
      </c>
      <c r="E24" s="556">
        <f t="shared" si="0"/>
        <v>67252761.879999995</v>
      </c>
      <c r="F24" s="555">
        <v>166274.67000000001</v>
      </c>
      <c r="G24" s="555">
        <v>359818426.49000001</v>
      </c>
      <c r="H24" s="701">
        <f t="shared" si="1"/>
        <v>359984701.16000003</v>
      </c>
      <c r="I24" s="581"/>
      <c r="J24" s="581"/>
      <c r="K24" s="581"/>
      <c r="L24" s="581"/>
    </row>
    <row r="25" spans="1:12" ht="15.75">
      <c r="A25" s="353">
        <v>5.6</v>
      </c>
      <c r="B25" s="357" t="s">
        <v>795</v>
      </c>
      <c r="C25" s="555">
        <v>0</v>
      </c>
      <c r="D25" s="555">
        <v>25361860.93</v>
      </c>
      <c r="E25" s="556">
        <f t="shared" si="0"/>
        <v>25361860.93</v>
      </c>
      <c r="F25" s="555">
        <v>0</v>
      </c>
      <c r="G25" s="555">
        <v>121240047.37</v>
      </c>
      <c r="H25" s="701">
        <f t="shared" si="1"/>
        <v>121240047.37</v>
      </c>
      <c r="I25" s="581"/>
      <c r="J25" s="581"/>
      <c r="K25" s="581"/>
      <c r="L25" s="581"/>
    </row>
    <row r="26" spans="1:12" ht="15.75">
      <c r="A26" s="353">
        <v>5.7</v>
      </c>
      <c r="B26" s="357" t="s">
        <v>510</v>
      </c>
      <c r="C26" s="555">
        <v>0</v>
      </c>
      <c r="D26" s="555">
        <v>18650256.73</v>
      </c>
      <c r="E26" s="556">
        <f t="shared" si="0"/>
        <v>18650256.73</v>
      </c>
      <c r="F26" s="555">
        <v>8200.57</v>
      </c>
      <c r="G26" s="555">
        <v>13362865.93</v>
      </c>
      <c r="H26" s="701">
        <f t="shared" si="1"/>
        <v>13371066.5</v>
      </c>
      <c r="I26" s="581"/>
      <c r="J26" s="581"/>
      <c r="K26" s="581"/>
      <c r="L26" s="581"/>
    </row>
    <row r="27" spans="1:12" ht="15.75">
      <c r="A27" s="353">
        <v>6</v>
      </c>
      <c r="B27" s="356" t="s">
        <v>796</v>
      </c>
      <c r="C27" s="555">
        <v>132210030.17000002</v>
      </c>
      <c r="D27" s="555">
        <v>185601558.28000003</v>
      </c>
      <c r="E27" s="556">
        <f t="shared" si="0"/>
        <v>317811588.45000005</v>
      </c>
      <c r="F27" s="555">
        <v>126430347.18000001</v>
      </c>
      <c r="G27" s="555">
        <v>144779563.78999999</v>
      </c>
      <c r="H27" s="701">
        <f t="shared" si="1"/>
        <v>271209910.97000003</v>
      </c>
      <c r="I27" s="581"/>
      <c r="J27" s="581"/>
      <c r="K27" s="581"/>
      <c r="L27" s="581"/>
    </row>
    <row r="28" spans="1:12" ht="15.75">
      <c r="A28" s="353">
        <v>7</v>
      </c>
      <c r="B28" s="356" t="s">
        <v>797</v>
      </c>
      <c r="C28" s="555">
        <v>0</v>
      </c>
      <c r="D28" s="555">
        <v>0</v>
      </c>
      <c r="E28" s="556">
        <f t="shared" si="0"/>
        <v>0</v>
      </c>
      <c r="F28" s="555">
        <v>246084697.24000001</v>
      </c>
      <c r="G28" s="555">
        <v>96411364</v>
      </c>
      <c r="H28" s="701">
        <f t="shared" si="1"/>
        <v>342496061.24000001</v>
      </c>
      <c r="I28" s="581"/>
      <c r="J28" s="581"/>
      <c r="K28" s="581"/>
      <c r="L28" s="581"/>
    </row>
    <row r="29" spans="1:12" ht="15.75">
      <c r="A29" s="353">
        <v>8</v>
      </c>
      <c r="B29" s="356" t="s">
        <v>798</v>
      </c>
      <c r="C29" s="555">
        <v>0</v>
      </c>
      <c r="D29" s="555">
        <v>463138.6</v>
      </c>
      <c r="E29" s="556">
        <f t="shared" si="0"/>
        <v>463138.6</v>
      </c>
      <c r="F29" s="555">
        <v>0</v>
      </c>
      <c r="G29" s="555">
        <v>0</v>
      </c>
      <c r="H29" s="701">
        <f t="shared" si="1"/>
        <v>0</v>
      </c>
      <c r="I29" s="581"/>
      <c r="J29" s="581"/>
      <c r="K29" s="581"/>
      <c r="L29" s="581"/>
    </row>
    <row r="30" spans="1:12" ht="15.75">
      <c r="A30" s="353">
        <v>9</v>
      </c>
      <c r="B30" s="354" t="s">
        <v>174</v>
      </c>
      <c r="C30" s="555">
        <f>C31+C32+C33+C34+C35+C36+C37</f>
        <v>54382000</v>
      </c>
      <c r="D30" s="555">
        <f>D31+D32+D33+D34+D35+D36+D37</f>
        <v>53329640.271536998</v>
      </c>
      <c r="E30" s="556">
        <f t="shared" si="0"/>
        <v>107711640.27153701</v>
      </c>
      <c r="F30" s="555">
        <v>30218000</v>
      </c>
      <c r="G30" s="555">
        <v>36501159.110292003</v>
      </c>
      <c r="H30" s="701">
        <f t="shared" si="1"/>
        <v>66719159.110292003</v>
      </c>
      <c r="I30" s="581"/>
      <c r="J30" s="581"/>
      <c r="K30" s="581"/>
      <c r="L30" s="581"/>
    </row>
    <row r="31" spans="1:12" ht="25.5">
      <c r="A31" s="353">
        <v>9.1</v>
      </c>
      <c r="B31" s="355" t="s">
        <v>799</v>
      </c>
      <c r="C31" s="555">
        <v>0</v>
      </c>
      <c r="D31" s="555">
        <v>53329640.271536998</v>
      </c>
      <c r="E31" s="556">
        <f t="shared" si="0"/>
        <v>53329640.271536998</v>
      </c>
      <c r="F31" s="555">
        <v>0</v>
      </c>
      <c r="G31" s="555">
        <v>34181922.149492003</v>
      </c>
      <c r="H31" s="701">
        <f t="shared" si="1"/>
        <v>34181922.149492003</v>
      </c>
      <c r="I31" s="581"/>
      <c r="J31" s="581"/>
      <c r="K31" s="581"/>
      <c r="L31" s="581"/>
    </row>
    <row r="32" spans="1:12" ht="25.5">
      <c r="A32" s="353">
        <v>9.1999999999999993</v>
      </c>
      <c r="B32" s="355" t="s">
        <v>800</v>
      </c>
      <c r="C32" s="555">
        <v>54382000</v>
      </c>
      <c r="D32" s="555">
        <v>0</v>
      </c>
      <c r="E32" s="556">
        <f t="shared" si="0"/>
        <v>54382000</v>
      </c>
      <c r="F32" s="555">
        <v>30218000</v>
      </c>
      <c r="G32" s="555">
        <v>2319236.9608</v>
      </c>
      <c r="H32" s="701">
        <f t="shared" si="1"/>
        <v>32537236.9608</v>
      </c>
      <c r="I32" s="581"/>
      <c r="J32" s="581"/>
      <c r="K32" s="581"/>
      <c r="L32" s="581"/>
    </row>
    <row r="33" spans="1:12" ht="25.5">
      <c r="A33" s="353">
        <v>9.3000000000000007</v>
      </c>
      <c r="B33" s="355" t="s">
        <v>801</v>
      </c>
      <c r="C33" s="555">
        <v>0</v>
      </c>
      <c r="D33" s="555">
        <v>0</v>
      </c>
      <c r="E33" s="556">
        <f t="shared" si="0"/>
        <v>0</v>
      </c>
      <c r="F33" s="555"/>
      <c r="G33" s="555"/>
      <c r="H33" s="701">
        <f t="shared" si="1"/>
        <v>0</v>
      </c>
      <c r="I33" s="581"/>
      <c r="J33" s="581"/>
      <c r="K33" s="581"/>
      <c r="L33" s="581"/>
    </row>
    <row r="34" spans="1:12" ht="15.75">
      <c r="A34" s="353">
        <v>9.4</v>
      </c>
      <c r="B34" s="355" t="s">
        <v>802</v>
      </c>
      <c r="C34" s="555">
        <v>0</v>
      </c>
      <c r="D34" s="555">
        <v>0</v>
      </c>
      <c r="E34" s="556">
        <f t="shared" si="0"/>
        <v>0</v>
      </c>
      <c r="F34" s="555"/>
      <c r="G34" s="555"/>
      <c r="H34" s="701">
        <f t="shared" si="1"/>
        <v>0</v>
      </c>
      <c r="I34" s="581"/>
      <c r="J34" s="581"/>
      <c r="K34" s="581"/>
      <c r="L34" s="581"/>
    </row>
    <row r="35" spans="1:12" ht="15.75">
      <c r="A35" s="353">
        <v>9.5</v>
      </c>
      <c r="B35" s="355" t="s">
        <v>803</v>
      </c>
      <c r="C35" s="555">
        <v>0</v>
      </c>
      <c r="D35" s="555">
        <v>0</v>
      </c>
      <c r="E35" s="556">
        <f t="shared" si="0"/>
        <v>0</v>
      </c>
      <c r="F35" s="555"/>
      <c r="G35" s="555"/>
      <c r="H35" s="701">
        <f t="shared" si="1"/>
        <v>0</v>
      </c>
      <c r="I35" s="581"/>
      <c r="J35" s="581"/>
      <c r="K35" s="581"/>
      <c r="L35" s="581"/>
    </row>
    <row r="36" spans="1:12" ht="25.5">
      <c r="A36" s="353">
        <v>9.6</v>
      </c>
      <c r="B36" s="355" t="s">
        <v>804</v>
      </c>
      <c r="C36" s="555">
        <v>0</v>
      </c>
      <c r="D36" s="555">
        <v>0</v>
      </c>
      <c r="E36" s="556">
        <f t="shared" si="0"/>
        <v>0</v>
      </c>
      <c r="F36" s="555"/>
      <c r="G36" s="555"/>
      <c r="H36" s="701">
        <f t="shared" si="1"/>
        <v>0</v>
      </c>
      <c r="I36" s="581"/>
      <c r="J36" s="581"/>
      <c r="K36" s="581"/>
      <c r="L36" s="581"/>
    </row>
    <row r="37" spans="1:12" ht="25.5">
      <c r="A37" s="353">
        <v>9.6999999999999993</v>
      </c>
      <c r="B37" s="355" t="s">
        <v>805</v>
      </c>
      <c r="C37" s="555">
        <v>0</v>
      </c>
      <c r="D37" s="555">
        <v>0</v>
      </c>
      <c r="E37" s="556">
        <f t="shared" si="0"/>
        <v>0</v>
      </c>
      <c r="F37" s="555"/>
      <c r="G37" s="555"/>
      <c r="H37" s="701">
        <f t="shared" si="1"/>
        <v>0</v>
      </c>
      <c r="I37" s="581"/>
      <c r="J37" s="581"/>
      <c r="K37" s="581"/>
      <c r="L37" s="581"/>
    </row>
    <row r="38" spans="1:12" ht="15.75">
      <c r="A38" s="353">
        <v>10</v>
      </c>
      <c r="B38" s="356" t="s">
        <v>806</v>
      </c>
      <c r="C38" s="557">
        <f>C41+C42</f>
        <v>68020737.378111362</v>
      </c>
      <c r="D38" s="557">
        <f>D41+D42</f>
        <v>9846747.3965459932</v>
      </c>
      <c r="E38" s="556">
        <f t="shared" si="0"/>
        <v>77867484.774657354</v>
      </c>
      <c r="F38" s="557">
        <v>90623447.051862985</v>
      </c>
      <c r="G38" s="557">
        <v>10113709.60667742</v>
      </c>
      <c r="H38" s="701">
        <f t="shared" si="1"/>
        <v>100737156.6585404</v>
      </c>
      <c r="I38" s="581"/>
      <c r="J38" s="581"/>
      <c r="K38" s="581"/>
      <c r="L38" s="581"/>
    </row>
    <row r="39" spans="1:12" ht="15.75">
      <c r="A39" s="353">
        <v>10.1</v>
      </c>
      <c r="B39" s="355" t="s">
        <v>807</v>
      </c>
      <c r="C39" s="555">
        <v>526100.46999999986</v>
      </c>
      <c r="D39" s="555">
        <v>189313.726704</v>
      </c>
      <c r="E39" s="556">
        <f t="shared" si="0"/>
        <v>715414.19670399989</v>
      </c>
      <c r="F39" s="555">
        <v>1750017.4399999981</v>
      </c>
      <c r="G39" s="555">
        <v>6147.5495350000001</v>
      </c>
      <c r="H39" s="701">
        <f t="shared" si="1"/>
        <v>1756164.9895349981</v>
      </c>
      <c r="I39" s="581"/>
      <c r="J39" s="581"/>
      <c r="K39" s="581"/>
      <c r="L39" s="581"/>
    </row>
    <row r="40" spans="1:12" ht="25.5">
      <c r="A40" s="353">
        <v>10.199999999999999</v>
      </c>
      <c r="B40" s="355" t="s">
        <v>808</v>
      </c>
      <c r="C40" s="555">
        <v>78749.469979999994</v>
      </c>
      <c r="D40" s="555">
        <v>0</v>
      </c>
      <c r="E40" s="556">
        <f t="shared" si="0"/>
        <v>78749.469979999994</v>
      </c>
      <c r="F40" s="555">
        <v>224115.54600000003</v>
      </c>
      <c r="G40" s="555">
        <v>442.17600000000004</v>
      </c>
      <c r="H40" s="701">
        <f t="shared" si="1"/>
        <v>224557.72200000004</v>
      </c>
      <c r="I40" s="581"/>
      <c r="J40" s="581"/>
      <c r="K40" s="581"/>
      <c r="L40" s="581"/>
    </row>
    <row r="41" spans="1:12" ht="25.5">
      <c r="A41" s="353">
        <v>10.3</v>
      </c>
      <c r="B41" s="355" t="s">
        <v>809</v>
      </c>
      <c r="C41" s="555">
        <v>50667358.888111405</v>
      </c>
      <c r="D41" s="555">
        <v>2563496.2972459956</v>
      </c>
      <c r="E41" s="556">
        <f t="shared" si="0"/>
        <v>53230855.185357399</v>
      </c>
      <c r="F41" s="555">
        <v>61669801.229999982</v>
      </c>
      <c r="G41" s="555">
        <v>6889991.9489810001</v>
      </c>
      <c r="H41" s="701">
        <f t="shared" si="1"/>
        <v>68559793.178980976</v>
      </c>
      <c r="I41" s="581"/>
      <c r="J41" s="581"/>
      <c r="K41" s="581"/>
      <c r="L41" s="581"/>
    </row>
    <row r="42" spans="1:12" ht="25.5">
      <c r="A42" s="353">
        <v>10.4</v>
      </c>
      <c r="B42" s="355" t="s">
        <v>810</v>
      </c>
      <c r="C42" s="555">
        <v>17353378.489999954</v>
      </c>
      <c r="D42" s="555">
        <v>7283251.0992999971</v>
      </c>
      <c r="E42" s="556">
        <f t="shared" si="0"/>
        <v>24636629.589299951</v>
      </c>
      <c r="F42" s="555">
        <v>28953645.821863003</v>
      </c>
      <c r="G42" s="555">
        <v>3223717.6576964203</v>
      </c>
      <c r="H42" s="701">
        <f t="shared" si="1"/>
        <v>32177363.479559422</v>
      </c>
      <c r="I42" s="581"/>
      <c r="J42" s="581"/>
      <c r="K42" s="581"/>
      <c r="L42" s="581"/>
    </row>
    <row r="43" spans="1:12" ht="15.75">
      <c r="A43" s="353">
        <v>11</v>
      </c>
      <c r="B43" s="360" t="s">
        <v>175</v>
      </c>
      <c r="C43" s="555">
        <v>0</v>
      </c>
      <c r="D43" s="555">
        <v>0</v>
      </c>
      <c r="E43" s="556">
        <f t="shared" si="0"/>
        <v>0</v>
      </c>
      <c r="F43" s="555"/>
      <c r="G43" s="555"/>
      <c r="H43" s="701">
        <f t="shared" si="1"/>
        <v>0</v>
      </c>
      <c r="I43" s="581"/>
      <c r="J43" s="581"/>
      <c r="K43" s="581"/>
      <c r="L43" s="581"/>
    </row>
    <row r="44" spans="1:12" ht="15.75">
      <c r="C44" s="558"/>
      <c r="D44" s="558"/>
      <c r="E44" s="558"/>
      <c r="F44" s="362"/>
      <c r="G44" s="362"/>
      <c r="H44" s="362"/>
    </row>
    <row r="45" spans="1:12" ht="15.75">
      <c r="C45" s="558"/>
      <c r="D45" s="558"/>
      <c r="E45" s="558"/>
      <c r="F45" s="362"/>
      <c r="G45" s="362"/>
      <c r="H45" s="362"/>
    </row>
    <row r="46" spans="1:12" ht="15.75">
      <c r="C46" s="558"/>
      <c r="D46" s="558"/>
      <c r="E46" s="558"/>
      <c r="F46" s="362"/>
      <c r="G46" s="362"/>
      <c r="H46" s="362"/>
    </row>
    <row r="47" spans="1:12" ht="15.75">
      <c r="C47" s="558"/>
      <c r="D47" s="558"/>
      <c r="E47" s="558"/>
      <c r="F47" s="362"/>
      <c r="G47" s="362"/>
      <c r="H47" s="362"/>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L18"/>
  <sheetViews>
    <sheetView zoomScale="80" zoomScaleNormal="80" workbookViewId="0">
      <pane xSplit="1" ySplit="4" topLeftCell="B5" activePane="bottomRight" state="frozen"/>
      <selection activeCell="L18" sqref="L18"/>
      <selection pane="topRight" activeCell="L18" sqref="L18"/>
      <selection pane="bottomLeft" activeCell="L18" sqref="L18"/>
      <selection pane="bottomRight" activeCell="E25" sqref="E25"/>
    </sheetView>
  </sheetViews>
  <sheetFormatPr defaultColWidth="9.28515625" defaultRowHeight="12.75"/>
  <cols>
    <col min="1" max="1" width="9.5703125" style="1" bestFit="1" customWidth="1"/>
    <col min="2" max="2" width="93.5703125" style="1" customWidth="1"/>
    <col min="3" max="4" width="13.5703125" style="1" bestFit="1" customWidth="1"/>
    <col min="5" max="7" width="13.5703125" style="5" bestFit="1" customWidth="1"/>
    <col min="8" max="11" width="9.7109375" style="5" customWidth="1"/>
    <col min="12" max="16384" width="9.28515625" style="5"/>
  </cols>
  <sheetData>
    <row r="1" spans="1:12" ht="15">
      <c r="A1" s="10" t="s">
        <v>97</v>
      </c>
      <c r="B1" s="9" t="str">
        <f>Info!C2</f>
        <v>სს "ბაზისბანკი"</v>
      </c>
      <c r="C1" s="9"/>
    </row>
    <row r="2" spans="1:12" ht="15">
      <c r="A2" s="10" t="s">
        <v>98</v>
      </c>
      <c r="B2" s="270">
        <f>'1. key ratios'!B2</f>
        <v>46203</v>
      </c>
      <c r="C2" s="9"/>
    </row>
    <row r="3" spans="1:12" ht="15">
      <c r="A3" s="10"/>
      <c r="B3" s="9"/>
      <c r="C3" s="5"/>
    </row>
    <row r="4" spans="1:12" ht="15" customHeight="1" thickBot="1">
      <c r="A4" s="109" t="s">
        <v>242</v>
      </c>
      <c r="B4" s="110" t="s">
        <v>96</v>
      </c>
      <c r="C4" s="111" t="s">
        <v>76</v>
      </c>
      <c r="D4" s="5"/>
    </row>
    <row r="5" spans="1:12" ht="15" customHeight="1">
      <c r="A5" s="107" t="s">
        <v>25</v>
      </c>
      <c r="B5" s="108"/>
      <c r="C5" s="254" t="str">
        <f>INT((MONTH($B$2))/3)&amp;"Q"&amp;"-"&amp;YEAR($B$2)</f>
        <v>2Q-2026</v>
      </c>
      <c r="D5" s="254" t="str">
        <f>IF(INT(MONTH($B$2))=3, "4"&amp;"Q"&amp;"-"&amp;YEAR($B$2)-1, IF(INT(MONTH($B$2))=6, "1"&amp;"Q"&amp;"-"&amp;YEAR($B$2), IF(INT(MONTH($B$2))=9, "2"&amp;"Q"&amp;"-"&amp;YEAR($B$2),IF(INT(MONTH($B$2))=12, "3"&amp;"Q"&amp;"-"&amp;YEAR($B$2), 0))))</f>
        <v>1Q-2026</v>
      </c>
      <c r="E5" s="254" t="str">
        <f>IF(INT(MONTH($B$2))=3, "3"&amp;"Q"&amp;"-"&amp;YEAR($B$2)-1, IF(INT(MONTH($B$2))=6, "4"&amp;"Q"&amp;"-"&amp;YEAR($B$2)-1, IF(INT(MONTH($B$2))=9, "1"&amp;"Q"&amp;"-"&amp;YEAR($B$2),IF(INT(MONTH($B$2))=12, "2"&amp;"Q"&amp;"-"&amp;YEAR($B$2), 0))))</f>
        <v>4Q-2025</v>
      </c>
      <c r="F5" s="254" t="str">
        <f>IF(INT(MONTH($B$2))=3, "2"&amp;"Q"&amp;"-"&amp;YEAR($B$2)-1, IF(INT(MONTH($B$2))=6, "3"&amp;"Q"&amp;"-"&amp;YEAR($B$2)-1, IF(INT(MONTH($B$2))=9, "4"&amp;"Q"&amp;"-"&amp;YEAR($B$2)-1,IF(INT(MONTH($B$2))=12, "1"&amp;"Q"&amp;"-"&amp;YEAR($B$2), 0))))</f>
        <v>3Q-2025</v>
      </c>
      <c r="G5" s="254" t="str">
        <f>IF(INT(MONTH($B$2))=3, "1"&amp;"Q"&amp;"-"&amp;YEAR($B$2)-1, IF(INT(MONTH($B$2))=6, "2"&amp;"Q"&amp;"-"&amp;YEAR($B$2)-1, IF(INT(MONTH($B$2))=9, "3"&amp;"Q"&amp;"-"&amp;YEAR($B$2)-1,IF(INT(MONTH($B$2))=12, "4"&amp;"Q"&amp;"-"&amp;YEAR($B$2)-1, 0))))</f>
        <v>2Q-2025</v>
      </c>
    </row>
    <row r="6" spans="1:12" ht="15" customHeight="1">
      <c r="A6" s="214">
        <v>1</v>
      </c>
      <c r="B6" s="241" t="s">
        <v>101</v>
      </c>
      <c r="C6" s="215">
        <f>C7+C9+C10</f>
        <v>3697455447.5492549</v>
      </c>
      <c r="D6" s="243">
        <f>D7+D9+D10</f>
        <v>3699777314.5399961</v>
      </c>
      <c r="E6" s="216">
        <f t="shared" ref="E6:G6" si="0">E7+E9+E10</f>
        <v>3671542305</v>
      </c>
      <c r="F6" s="215">
        <f t="shared" si="0"/>
        <v>3551617466</v>
      </c>
      <c r="G6" s="244">
        <f t="shared" si="0"/>
        <v>3513208227</v>
      </c>
      <c r="I6" s="643"/>
      <c r="J6" s="643"/>
      <c r="K6" s="643"/>
      <c r="L6" s="643"/>
    </row>
    <row r="7" spans="1:12" ht="15" customHeight="1">
      <c r="A7" s="214">
        <v>1.1000000000000001</v>
      </c>
      <c r="B7" s="217" t="s">
        <v>995</v>
      </c>
      <c r="C7" s="218">
        <v>3390895516.7285662</v>
      </c>
      <c r="D7" s="245">
        <v>3394604232.5996141</v>
      </c>
      <c r="E7" s="218">
        <v>3356785278</v>
      </c>
      <c r="F7" s="218">
        <v>3231037552</v>
      </c>
      <c r="G7" s="246">
        <v>3194333463</v>
      </c>
      <c r="I7" s="643"/>
      <c r="J7" s="643"/>
      <c r="K7" s="643"/>
      <c r="L7" s="643"/>
    </row>
    <row r="8" spans="1:12" ht="25.5">
      <c r="A8" s="214" t="s">
        <v>146</v>
      </c>
      <c r="B8" s="219" t="s">
        <v>239</v>
      </c>
      <c r="C8" s="218">
        <v>59847722.38499999</v>
      </c>
      <c r="D8" s="245">
        <v>24000000</v>
      </c>
      <c r="E8" s="218">
        <v>24000000</v>
      </c>
      <c r="F8" s="218">
        <v>24000000</v>
      </c>
      <c r="G8" s="246">
        <v>24000000</v>
      </c>
      <c r="I8" s="643"/>
      <c r="J8" s="643"/>
      <c r="K8" s="643"/>
      <c r="L8" s="643"/>
    </row>
    <row r="9" spans="1:12" ht="15" customHeight="1">
      <c r="A9" s="214">
        <v>1.2</v>
      </c>
      <c r="B9" s="217" t="s">
        <v>21</v>
      </c>
      <c r="C9" s="218">
        <v>305495598.26368928</v>
      </c>
      <c r="D9" s="245">
        <v>303617683.00124079</v>
      </c>
      <c r="E9" s="218">
        <v>314475446</v>
      </c>
      <c r="F9" s="218">
        <v>319411261</v>
      </c>
      <c r="G9" s="246">
        <v>317902592</v>
      </c>
      <c r="I9" s="643"/>
      <c r="J9" s="643"/>
      <c r="K9" s="643"/>
      <c r="L9" s="643"/>
    </row>
    <row r="10" spans="1:12" ht="15" customHeight="1">
      <c r="A10" s="214">
        <v>1.3</v>
      </c>
      <c r="B10" s="242" t="s">
        <v>73</v>
      </c>
      <c r="C10" s="218">
        <v>1064332.5569998079</v>
      </c>
      <c r="D10" s="245">
        <v>1555398.9391412518</v>
      </c>
      <c r="E10" s="218">
        <v>281581</v>
      </c>
      <c r="F10" s="218">
        <v>1168653</v>
      </c>
      <c r="G10" s="246">
        <v>972172</v>
      </c>
      <c r="I10" s="643"/>
      <c r="J10" s="643"/>
      <c r="K10" s="643"/>
      <c r="L10" s="643"/>
    </row>
    <row r="11" spans="1:12" ht="15" customHeight="1">
      <c r="A11" s="214">
        <v>2</v>
      </c>
      <c r="B11" s="241" t="s">
        <v>102</v>
      </c>
      <c r="C11" s="218">
        <v>28646776.875591729</v>
      </c>
      <c r="D11" s="245">
        <v>7491739.7908360697</v>
      </c>
      <c r="E11" s="218">
        <v>12561274</v>
      </c>
      <c r="F11" s="218">
        <v>2415407</v>
      </c>
      <c r="G11" s="246">
        <v>3687507</v>
      </c>
      <c r="I11" s="643"/>
      <c r="J11" s="643"/>
      <c r="K11" s="643"/>
      <c r="L11" s="643"/>
    </row>
    <row r="12" spans="1:12" ht="15" customHeight="1">
      <c r="A12" s="214">
        <v>3</v>
      </c>
      <c r="B12" s="241" t="s">
        <v>100</v>
      </c>
      <c r="C12" s="218">
        <v>356278518.61875004</v>
      </c>
      <c r="D12" s="245">
        <v>356278518.61875004</v>
      </c>
      <c r="E12" s="218">
        <v>356278519</v>
      </c>
      <c r="F12" s="218">
        <v>303739914</v>
      </c>
      <c r="G12" s="246">
        <v>303739914</v>
      </c>
      <c r="I12" s="643"/>
      <c r="J12" s="643"/>
      <c r="K12" s="643"/>
      <c r="L12" s="643"/>
    </row>
    <row r="13" spans="1:12" ht="15" customHeight="1" thickBot="1">
      <c r="A13" s="59">
        <v>4</v>
      </c>
      <c r="B13" s="249" t="s">
        <v>147</v>
      </c>
      <c r="C13" s="129">
        <f>C6+C11+C12</f>
        <v>4082380743.0435967</v>
      </c>
      <c r="D13" s="247">
        <f>D6+D11+D12</f>
        <v>4063547572.9495821</v>
      </c>
      <c r="E13" s="130">
        <f t="shared" ref="E13:G13" si="1">E6+E11+E12</f>
        <v>4040382098</v>
      </c>
      <c r="F13" s="129">
        <f t="shared" si="1"/>
        <v>3857772787</v>
      </c>
      <c r="G13" s="248">
        <f t="shared" si="1"/>
        <v>3820635648</v>
      </c>
      <c r="I13" s="643"/>
      <c r="J13" s="643"/>
      <c r="K13" s="643"/>
      <c r="L13" s="643"/>
    </row>
    <row r="14" spans="1:12">
      <c r="B14" s="14"/>
    </row>
    <row r="15" spans="1:12">
      <c r="B15" s="14"/>
    </row>
    <row r="16" spans="1:12">
      <c r="B16" s="14"/>
    </row>
    <row r="17" spans="2:2">
      <c r="B17" s="14"/>
    </row>
    <row r="18" spans="2:2">
      <c r="B18" s="14"/>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F26"/>
  <sheetViews>
    <sheetView showGridLines="0" zoomScale="80" zoomScaleNormal="80" workbookViewId="0">
      <pane xSplit="1" ySplit="4" topLeftCell="B5" activePane="bottomRight" state="frozen"/>
      <selection pane="topRight" activeCell="B1" sqref="B1"/>
      <selection pane="bottomLeft" activeCell="A4" sqref="A4"/>
      <selection pane="bottomRight" activeCell="C26" sqref="C26"/>
    </sheetView>
  </sheetViews>
  <sheetFormatPr defaultRowHeight="15"/>
  <cols>
    <col min="1" max="1" width="9.5703125" style="1" bestFit="1" customWidth="1"/>
    <col min="2" max="2" width="58.7109375" style="1" customWidth="1"/>
    <col min="3" max="3" width="56.5703125" style="1" customWidth="1"/>
  </cols>
  <sheetData>
    <row r="1" spans="1:3">
      <c r="A1" s="1" t="s">
        <v>97</v>
      </c>
      <c r="B1" s="1" t="str">
        <f>Info!C2</f>
        <v>სს "ბაზისბანკი"</v>
      </c>
    </row>
    <row r="2" spans="1:3">
      <c r="A2" s="1" t="s">
        <v>98</v>
      </c>
      <c r="B2" s="270">
        <f>'1. key ratios'!B2</f>
        <v>46203</v>
      </c>
    </row>
    <row r="4" spans="1:3" ht="25.5" customHeight="1" thickBot="1">
      <c r="A4" s="123" t="s">
        <v>243</v>
      </c>
      <c r="B4" s="20" t="s">
        <v>80</v>
      </c>
      <c r="C4" s="6"/>
    </row>
    <row r="5" spans="1:3" ht="15.75">
      <c r="A5" s="4"/>
      <c r="B5" s="237" t="s">
        <v>81</v>
      </c>
      <c r="C5" s="252" t="s">
        <v>419</v>
      </c>
    </row>
    <row r="6" spans="1:3">
      <c r="A6" s="7">
        <v>1</v>
      </c>
      <c r="B6" s="21" t="s">
        <v>1003</v>
      </c>
      <c r="C6" s="250" t="s">
        <v>1010</v>
      </c>
    </row>
    <row r="7" spans="1:3">
      <c r="A7" s="7">
        <v>2</v>
      </c>
      <c r="B7" s="21" t="s">
        <v>1011</v>
      </c>
      <c r="C7" s="250" t="s">
        <v>1012</v>
      </c>
    </row>
    <row r="8" spans="1:3">
      <c r="A8" s="7">
        <v>3</v>
      </c>
      <c r="B8" s="21" t="s">
        <v>1013</v>
      </c>
      <c r="C8" s="250" t="s">
        <v>1014</v>
      </c>
    </row>
    <row r="9" spans="1:3">
      <c r="A9" s="7">
        <v>4</v>
      </c>
      <c r="B9" s="21" t="s">
        <v>1015</v>
      </c>
      <c r="C9" s="250" t="s">
        <v>1016</v>
      </c>
    </row>
    <row r="10" spans="1:3">
      <c r="A10" s="7">
        <v>5</v>
      </c>
      <c r="B10" s="21" t="s">
        <v>1017</v>
      </c>
      <c r="C10" s="250" t="s">
        <v>1014</v>
      </c>
    </row>
    <row r="11" spans="1:3">
      <c r="A11" s="7"/>
      <c r="B11" s="728"/>
      <c r="C11" s="729"/>
    </row>
    <row r="12" spans="1:3" ht="30">
      <c r="A12" s="7"/>
      <c r="B12" s="238" t="s">
        <v>82</v>
      </c>
      <c r="C12" s="253" t="s">
        <v>420</v>
      </c>
    </row>
    <row r="13" spans="1:3" ht="15.75">
      <c r="A13" s="7">
        <v>1</v>
      </c>
      <c r="B13" s="17" t="s">
        <v>1004</v>
      </c>
      <c r="C13" s="251" t="s">
        <v>1018</v>
      </c>
    </row>
    <row r="14" spans="1:3" ht="15.75">
      <c r="A14" s="7">
        <v>2</v>
      </c>
      <c r="B14" s="17" t="s">
        <v>1019</v>
      </c>
      <c r="C14" s="251" t="s">
        <v>1020</v>
      </c>
    </row>
    <row r="15" spans="1:3" ht="15.75">
      <c r="A15" s="7">
        <v>3</v>
      </c>
      <c r="B15" s="17" t="s">
        <v>1021</v>
      </c>
      <c r="C15" s="251" t="s">
        <v>1022</v>
      </c>
    </row>
    <row r="16" spans="1:3" ht="15.75">
      <c r="A16" s="7">
        <v>4</v>
      </c>
      <c r="B16" s="17" t="s">
        <v>1023</v>
      </c>
      <c r="C16" s="251" t="s">
        <v>1024</v>
      </c>
    </row>
    <row r="17" spans="1:6" ht="15.75">
      <c r="A17" s="7">
        <v>5</v>
      </c>
      <c r="B17" s="17" t="s">
        <v>1025</v>
      </c>
      <c r="C17" s="251" t="s">
        <v>1026</v>
      </c>
    </row>
    <row r="18" spans="1:6" ht="15.75">
      <c r="A18" s="7">
        <v>6</v>
      </c>
      <c r="B18" s="17" t="s">
        <v>1027</v>
      </c>
      <c r="C18" s="251" t="s">
        <v>1028</v>
      </c>
    </row>
    <row r="19" spans="1:6" ht="15.75">
      <c r="A19" s="7">
        <v>7</v>
      </c>
      <c r="B19" s="17" t="s">
        <v>1029</v>
      </c>
      <c r="C19" s="251" t="s">
        <v>1030</v>
      </c>
    </row>
    <row r="20" spans="1:6" ht="15.75" customHeight="1">
      <c r="A20" s="7"/>
      <c r="B20" s="17"/>
      <c r="C20" s="18"/>
    </row>
    <row r="21" spans="1:6" ht="30" customHeight="1">
      <c r="A21" s="7"/>
      <c r="B21" s="730" t="s">
        <v>83</v>
      </c>
      <c r="C21" s="731"/>
    </row>
    <row r="22" spans="1:6">
      <c r="A22" s="7">
        <v>1</v>
      </c>
      <c r="B22" s="21" t="s">
        <v>1035</v>
      </c>
      <c r="C22" s="641">
        <v>0.40387826253274145</v>
      </c>
      <c r="F22" s="642"/>
    </row>
    <row r="23" spans="1:6" ht="15.75" customHeight="1">
      <c r="A23" s="7"/>
      <c r="B23" s="21" t="s">
        <v>1036</v>
      </c>
      <c r="C23" s="641">
        <v>0.54660980357292399</v>
      </c>
      <c r="F23" s="642"/>
    </row>
    <row r="24" spans="1:6" ht="29.25" customHeight="1">
      <c r="A24" s="7"/>
      <c r="B24" s="730" t="s">
        <v>163</v>
      </c>
      <c r="C24" s="731"/>
    </row>
    <row r="25" spans="1:6">
      <c r="A25" s="7">
        <v>1</v>
      </c>
      <c r="B25" s="21" t="s">
        <v>1033</v>
      </c>
      <c r="C25" s="639">
        <v>0.50271811589081206</v>
      </c>
      <c r="F25" s="642"/>
    </row>
    <row r="26" spans="1:6" ht="53.25" thickBot="1">
      <c r="A26" s="8"/>
      <c r="B26" s="22" t="s">
        <v>1034</v>
      </c>
      <c r="C26" s="640">
        <v>0.48402778258626433</v>
      </c>
      <c r="F26" s="642"/>
    </row>
  </sheetData>
  <mergeCells count="3">
    <mergeCell ref="B11:C11"/>
    <mergeCell ref="B24:C24"/>
    <mergeCell ref="B21:C21"/>
  </mergeCells>
  <dataValidations count="1">
    <dataValidation type="list" allowBlank="1" showInputMessage="1" showErrorMessage="1" sqref="C6:C10"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E53"/>
  <sheetViews>
    <sheetView zoomScale="80" zoomScaleNormal="80" workbookViewId="0">
      <pane xSplit="1" ySplit="5" topLeftCell="B11" activePane="bottomRight" state="frozen"/>
      <selection activeCell="H6" sqref="H6"/>
      <selection pane="topRight" activeCell="H6" sqref="H6"/>
      <selection pane="bottomLeft" activeCell="H6" sqref="H6"/>
      <selection pane="bottomRight" activeCell="B2" sqref="B2"/>
    </sheetView>
  </sheetViews>
  <sheetFormatPr defaultRowHeight="15"/>
  <cols>
    <col min="1" max="1" width="9.5703125" style="1" bestFit="1" customWidth="1"/>
    <col min="2" max="2" width="47.5703125" style="1" customWidth="1"/>
    <col min="3" max="3" width="28" style="1" customWidth="1"/>
    <col min="4" max="4" width="25.7109375" style="1" customWidth="1"/>
    <col min="5" max="5" width="18.7109375" style="1" customWidth="1"/>
  </cols>
  <sheetData>
    <row r="1" spans="1:5" ht="15.75">
      <c r="A1" s="10" t="s">
        <v>97</v>
      </c>
      <c r="B1" s="9" t="str">
        <f>Info!C2</f>
        <v>სს "ბაზისბანკი"</v>
      </c>
    </row>
    <row r="2" spans="1:5" s="10" customFormat="1" ht="15.75" customHeight="1">
      <c r="A2" s="10" t="s">
        <v>98</v>
      </c>
      <c r="B2" s="270">
        <f>'1. key ratios'!B2</f>
        <v>46203</v>
      </c>
    </row>
    <row r="3" spans="1:5" s="10" customFormat="1" ht="15.75" customHeight="1"/>
    <row r="4" spans="1:5" s="10" customFormat="1" ht="15.75" customHeight="1" thickBot="1">
      <c r="A4" s="124" t="s">
        <v>244</v>
      </c>
      <c r="B4" s="125" t="s">
        <v>157</v>
      </c>
      <c r="C4" s="89"/>
      <c r="D4" s="89"/>
      <c r="E4" s="90" t="s">
        <v>76</v>
      </c>
    </row>
    <row r="5" spans="1:5" s="55" customFormat="1" ht="17.649999999999999" customHeight="1">
      <c r="A5" s="194"/>
      <c r="B5" s="195"/>
      <c r="C5" s="88" t="s">
        <v>0</v>
      </c>
      <c r="D5" s="88" t="s">
        <v>1</v>
      </c>
      <c r="E5" s="196" t="s">
        <v>2</v>
      </c>
    </row>
    <row r="6" spans="1:5" ht="14.65" customHeight="1">
      <c r="A6" s="197"/>
      <c r="B6" s="732" t="s">
        <v>133</v>
      </c>
      <c r="C6" s="732" t="s">
        <v>824</v>
      </c>
      <c r="D6" s="733" t="s">
        <v>132</v>
      </c>
      <c r="E6" s="734"/>
    </row>
    <row r="7" spans="1:5" ht="99.6" customHeight="1">
      <c r="A7" s="197"/>
      <c r="B7" s="732"/>
      <c r="C7" s="732"/>
      <c r="D7" s="192" t="s">
        <v>131</v>
      </c>
      <c r="E7" s="193" t="s">
        <v>341</v>
      </c>
    </row>
    <row r="8" spans="1:5" ht="22.5" customHeight="1">
      <c r="A8" s="364">
        <v>1</v>
      </c>
      <c r="B8" s="337" t="s">
        <v>811</v>
      </c>
      <c r="C8" s="365">
        <f>SUM(C9:C11)</f>
        <v>934795386.43799996</v>
      </c>
      <c r="D8" s="365">
        <f t="shared" ref="D8:E8" si="0">SUM(D9:D11)</f>
        <v>0</v>
      </c>
      <c r="E8" s="365">
        <f t="shared" si="0"/>
        <v>934795386.43799996</v>
      </c>
    </row>
    <row r="9" spans="1:5">
      <c r="A9" s="364">
        <v>1.1000000000000001</v>
      </c>
      <c r="B9" s="338" t="s">
        <v>85</v>
      </c>
      <c r="C9" s="365">
        <v>58715465.202299997</v>
      </c>
      <c r="D9" s="365"/>
      <c r="E9" s="365">
        <v>58715465.202299997</v>
      </c>
    </row>
    <row r="10" spans="1:5">
      <c r="A10" s="364">
        <v>1.2</v>
      </c>
      <c r="B10" s="338" t="s">
        <v>86</v>
      </c>
      <c r="C10" s="365">
        <v>434299465.14909995</v>
      </c>
      <c r="D10" s="365"/>
      <c r="E10" s="365">
        <v>434299465.14909995</v>
      </c>
    </row>
    <row r="11" spans="1:5">
      <c r="A11" s="364">
        <v>1.3</v>
      </c>
      <c r="B11" s="338" t="s">
        <v>87</v>
      </c>
      <c r="C11" s="365">
        <v>441780456.08660007</v>
      </c>
      <c r="D11" s="365"/>
      <c r="E11" s="365">
        <v>441780456.08660007</v>
      </c>
    </row>
    <row r="12" spans="1:5">
      <c r="A12" s="364">
        <v>2</v>
      </c>
      <c r="B12" s="339" t="s">
        <v>698</v>
      </c>
      <c r="C12" s="365">
        <v>0</v>
      </c>
      <c r="D12" s="365"/>
      <c r="E12" s="365">
        <v>0</v>
      </c>
    </row>
    <row r="13" spans="1:5" ht="21">
      <c r="A13" s="364">
        <v>2.1</v>
      </c>
      <c r="B13" s="340" t="s">
        <v>699</v>
      </c>
      <c r="C13" s="365">
        <v>0</v>
      </c>
      <c r="D13" s="365"/>
      <c r="E13" s="365">
        <v>0</v>
      </c>
    </row>
    <row r="14" spans="1:5" ht="34.15" customHeight="1">
      <c r="A14" s="364">
        <v>3</v>
      </c>
      <c r="B14" s="341" t="s">
        <v>700</v>
      </c>
      <c r="C14" s="365">
        <v>0</v>
      </c>
      <c r="D14" s="365"/>
      <c r="E14" s="365">
        <v>0</v>
      </c>
    </row>
    <row r="15" spans="1:5" ht="32.65" customHeight="1">
      <c r="A15" s="364">
        <v>4</v>
      </c>
      <c r="B15" s="342" t="s">
        <v>701</v>
      </c>
      <c r="C15" s="365">
        <v>0</v>
      </c>
      <c r="D15" s="365"/>
      <c r="E15" s="365">
        <v>0</v>
      </c>
    </row>
    <row r="16" spans="1:5" ht="22.9" customHeight="1">
      <c r="A16" s="364">
        <v>5</v>
      </c>
      <c r="B16" s="342" t="s">
        <v>702</v>
      </c>
      <c r="C16" s="365">
        <f>SUM(C17:C19)</f>
        <v>241010904.44999999</v>
      </c>
      <c r="D16" s="365">
        <f t="shared" ref="D16:E16" si="1">SUM(D17:D19)</f>
        <v>0</v>
      </c>
      <c r="E16" s="365">
        <f t="shared" si="1"/>
        <v>241010904.44999999</v>
      </c>
    </row>
    <row r="17" spans="1:5">
      <c r="A17" s="364">
        <v>5.0999999999999996</v>
      </c>
      <c r="B17" s="343" t="s">
        <v>703</v>
      </c>
      <c r="C17" s="365">
        <v>0</v>
      </c>
      <c r="D17" s="365"/>
      <c r="E17" s="365">
        <v>0</v>
      </c>
    </row>
    <row r="18" spans="1:5">
      <c r="A18" s="364">
        <v>5.2</v>
      </c>
      <c r="B18" s="343" t="s">
        <v>538</v>
      </c>
      <c r="C18" s="365">
        <v>241010904.44999999</v>
      </c>
      <c r="D18" s="365">
        <v>0</v>
      </c>
      <c r="E18" s="365">
        <v>241010904.44999999</v>
      </c>
    </row>
    <row r="19" spans="1:5">
      <c r="A19" s="364">
        <v>5.3</v>
      </c>
      <c r="B19" s="343" t="s">
        <v>704</v>
      </c>
      <c r="C19" s="365">
        <v>0</v>
      </c>
      <c r="D19" s="365"/>
      <c r="E19" s="365">
        <v>0</v>
      </c>
    </row>
    <row r="20" spans="1:5" ht="21">
      <c r="A20" s="364">
        <v>6</v>
      </c>
      <c r="B20" s="341" t="s">
        <v>705</v>
      </c>
      <c r="C20" s="365">
        <f>SUM(C21:C22)</f>
        <v>3960502957.7082005</v>
      </c>
      <c r="D20" s="365">
        <f t="shared" ref="D20:E20" si="2">SUM(D21:D22)</f>
        <v>0</v>
      </c>
      <c r="E20" s="365">
        <f t="shared" si="2"/>
        <v>3960502957.7082005</v>
      </c>
    </row>
    <row r="21" spans="1:5">
      <c r="A21" s="364">
        <v>6.1</v>
      </c>
      <c r="B21" s="343" t="s">
        <v>538</v>
      </c>
      <c r="C21" s="366">
        <v>268967440.81819999</v>
      </c>
      <c r="D21" s="366"/>
      <c r="E21" s="366">
        <v>268967440.81819999</v>
      </c>
    </row>
    <row r="22" spans="1:5">
      <c r="A22" s="364">
        <v>6.2</v>
      </c>
      <c r="B22" s="343" t="s">
        <v>704</v>
      </c>
      <c r="C22" s="366">
        <v>3691535516.8900003</v>
      </c>
      <c r="D22" s="366"/>
      <c r="E22" s="366">
        <v>3691535516.8900003</v>
      </c>
    </row>
    <row r="23" spans="1:5" ht="21">
      <c r="A23" s="364">
        <v>7</v>
      </c>
      <c r="B23" s="344" t="s">
        <v>706</v>
      </c>
      <c r="C23" s="367">
        <v>701984354.65999997</v>
      </c>
      <c r="D23" s="367">
        <v>642073927.61500001</v>
      </c>
      <c r="E23" s="367">
        <v>59910427.044999957</v>
      </c>
    </row>
    <row r="24" spans="1:5" ht="21">
      <c r="A24" s="364">
        <v>8</v>
      </c>
      <c r="B24" s="345" t="s">
        <v>707</v>
      </c>
      <c r="C24" s="367">
        <v>298080</v>
      </c>
      <c r="D24" s="367"/>
      <c r="E24" s="367">
        <v>298080</v>
      </c>
    </row>
    <row r="25" spans="1:5">
      <c r="A25" s="364">
        <v>9</v>
      </c>
      <c r="B25" s="342" t="s">
        <v>708</v>
      </c>
      <c r="C25" s="367">
        <f>SUM(C26:C27)</f>
        <v>150297895.16</v>
      </c>
      <c r="D25" s="367">
        <f t="shared" ref="D25:E25" si="3">SUM(D26:D27)</f>
        <v>0</v>
      </c>
      <c r="E25" s="367">
        <f t="shared" si="3"/>
        <v>150297895.16</v>
      </c>
    </row>
    <row r="26" spans="1:5">
      <c r="A26" s="364">
        <v>9.1</v>
      </c>
      <c r="B26" s="346" t="s">
        <v>709</v>
      </c>
      <c r="C26" s="367">
        <v>150297895.16</v>
      </c>
      <c r="D26" s="367">
        <v>0</v>
      </c>
      <c r="E26" s="367">
        <v>150297895.16</v>
      </c>
    </row>
    <row r="27" spans="1:5">
      <c r="A27" s="364">
        <v>9.1999999999999993</v>
      </c>
      <c r="B27" s="346" t="s">
        <v>710</v>
      </c>
      <c r="C27" s="367">
        <v>0</v>
      </c>
      <c r="D27" s="367"/>
      <c r="E27" s="367">
        <v>0</v>
      </c>
    </row>
    <row r="28" spans="1:5">
      <c r="A28" s="364">
        <v>10</v>
      </c>
      <c r="B28" s="342" t="s">
        <v>36</v>
      </c>
      <c r="C28" s="367">
        <f>SUM(C29:C30)</f>
        <v>18837272.300000001</v>
      </c>
      <c r="D28" s="367">
        <f t="shared" ref="D28:E28" si="4">SUM(D29:D30)</f>
        <v>18837272.299999997</v>
      </c>
      <c r="E28" s="367">
        <f t="shared" si="4"/>
        <v>0</v>
      </c>
    </row>
    <row r="29" spans="1:5">
      <c r="A29" s="364">
        <v>10.1</v>
      </c>
      <c r="B29" s="346" t="s">
        <v>711</v>
      </c>
      <c r="C29" s="367">
        <v>0</v>
      </c>
      <c r="D29" s="367"/>
      <c r="E29" s="367"/>
    </row>
    <row r="30" spans="1:5">
      <c r="A30" s="364">
        <v>10.199999999999999</v>
      </c>
      <c r="B30" s="346" t="s">
        <v>712</v>
      </c>
      <c r="C30" s="367">
        <v>18837272.300000001</v>
      </c>
      <c r="D30" s="367">
        <v>18837272.299999997</v>
      </c>
      <c r="E30" s="367"/>
    </row>
    <row r="31" spans="1:5">
      <c r="A31" s="364">
        <v>11</v>
      </c>
      <c r="B31" s="342" t="s">
        <v>713</v>
      </c>
      <c r="C31" s="367">
        <f>SUM(C32:C33)</f>
        <v>5005758.93</v>
      </c>
      <c r="D31" s="367">
        <f t="shared" ref="D31:E31" si="5">SUM(D32:D33)</f>
        <v>0</v>
      </c>
      <c r="E31" s="367">
        <f t="shared" si="5"/>
        <v>5005758.93</v>
      </c>
    </row>
    <row r="32" spans="1:5">
      <c r="A32" s="364">
        <v>11.1</v>
      </c>
      <c r="B32" s="346" t="s">
        <v>714</v>
      </c>
      <c r="C32" s="367">
        <v>5005758.93</v>
      </c>
      <c r="D32" s="367"/>
      <c r="E32" s="367">
        <v>5005758.93</v>
      </c>
    </row>
    <row r="33" spans="1:5">
      <c r="A33" s="364">
        <v>11.2</v>
      </c>
      <c r="B33" s="346" t="s">
        <v>715</v>
      </c>
      <c r="C33" s="367">
        <v>0</v>
      </c>
      <c r="D33" s="367"/>
      <c r="E33" s="367">
        <v>0</v>
      </c>
    </row>
    <row r="34" spans="1:5">
      <c r="A34" s="364">
        <v>13</v>
      </c>
      <c r="B34" s="342" t="s">
        <v>88</v>
      </c>
      <c r="C34" s="366">
        <v>101450729.60999998</v>
      </c>
      <c r="D34" s="366"/>
      <c r="E34" s="366">
        <v>101450729.60999998</v>
      </c>
    </row>
    <row r="35" spans="1:5">
      <c r="A35" s="364">
        <v>13.1</v>
      </c>
      <c r="B35" s="347" t="s">
        <v>716</v>
      </c>
      <c r="C35" s="366">
        <v>66088128.700000003</v>
      </c>
      <c r="D35" s="366"/>
      <c r="E35" s="366">
        <v>66088128.700000003</v>
      </c>
    </row>
    <row r="36" spans="1:5">
      <c r="A36" s="364">
        <v>13.2</v>
      </c>
      <c r="B36" s="347" t="s">
        <v>717</v>
      </c>
      <c r="C36" s="366">
        <v>0</v>
      </c>
      <c r="D36" s="366"/>
      <c r="E36" s="366">
        <v>0</v>
      </c>
    </row>
    <row r="37" spans="1:5" ht="39" thickBot="1">
      <c r="A37" s="198"/>
      <c r="B37" s="199" t="s">
        <v>308</v>
      </c>
      <c r="C37" s="160">
        <f>SUM(C8,C12,C14,C15,C16,C20,C23,C24,C25,C28,C31,C34)</f>
        <v>6114183339.2562008</v>
      </c>
      <c r="D37" s="160">
        <f t="shared" ref="D37:E37" si="6">SUM(D8,D12,D14,D15,D16,D20,D23,D24,D25,D28,D31,D34)</f>
        <v>660911199.91499996</v>
      </c>
      <c r="E37" s="160">
        <f t="shared" si="6"/>
        <v>5453272139.3412008</v>
      </c>
    </row>
    <row r="38" spans="1:5">
      <c r="A38"/>
      <c r="B38"/>
      <c r="C38"/>
      <c r="D38"/>
      <c r="E38"/>
    </row>
    <row r="39" spans="1:5">
      <c r="A39"/>
      <c r="B39"/>
      <c r="C39"/>
      <c r="D39"/>
      <c r="E39"/>
    </row>
    <row r="41" spans="1:5" s="1" customFormat="1">
      <c r="B41" s="24"/>
    </row>
    <row r="42" spans="1:5" s="1" customFormat="1" ht="12.75">
      <c r="B42" s="25"/>
    </row>
    <row r="43" spans="1:5" s="1" customFormat="1">
      <c r="B43" s="24"/>
    </row>
    <row r="44" spans="1:5" s="1" customFormat="1">
      <c r="B44" s="24"/>
    </row>
    <row r="45" spans="1:5" s="1" customFormat="1">
      <c r="B45" s="24"/>
    </row>
    <row r="46" spans="1:5" s="1" customFormat="1">
      <c r="B46" s="24"/>
    </row>
    <row r="47" spans="1:5" s="1" customFormat="1">
      <c r="B47" s="24"/>
    </row>
    <row r="48" spans="1:5" s="1" customFormat="1" ht="12.75">
      <c r="B48" s="25"/>
    </row>
    <row r="49" spans="2:2" s="1" customFormat="1" ht="12.75">
      <c r="B49" s="25"/>
    </row>
    <row r="50" spans="2:2" s="1" customFormat="1" ht="12.75">
      <c r="B50" s="25"/>
    </row>
    <row r="51" spans="2:2" s="1" customFormat="1" ht="12.75">
      <c r="B51" s="25"/>
    </row>
    <row r="52" spans="2:2" s="1" customFormat="1" ht="12.75">
      <c r="B52" s="25"/>
    </row>
    <row r="53" spans="2:2" s="1" customFormat="1" ht="12.75">
      <c r="B53" s="25"/>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zoomScale="80" zoomScaleNormal="80" workbookViewId="0">
      <pane xSplit="1" ySplit="4" topLeftCell="B5" activePane="bottomRight" state="frozen"/>
      <selection activeCell="H6" sqref="H6"/>
      <selection pane="topRight" activeCell="H6" sqref="H6"/>
      <selection pane="bottomLeft" activeCell="H6" sqref="H6"/>
      <selection pane="bottomRight" activeCell="B2" sqref="B2"/>
    </sheetView>
  </sheetViews>
  <sheetFormatPr defaultRowHeight="15" outlineLevelRow="1"/>
  <cols>
    <col min="1" max="1" width="9.5703125" style="1" bestFit="1" customWidth="1"/>
    <col min="2" max="2" width="114.28515625" style="1"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0" t="s">
        <v>97</v>
      </c>
      <c r="B1" s="9" t="str">
        <f>Info!C2</f>
        <v>სს "ბაზისბანკი"</v>
      </c>
    </row>
    <row r="2" spans="1:6" s="10" customFormat="1" ht="15.75" customHeight="1">
      <c r="A2" s="10" t="s">
        <v>98</v>
      </c>
      <c r="B2" s="270">
        <f>'1. key ratios'!B2</f>
        <v>46203</v>
      </c>
      <c r="C2"/>
      <c r="D2"/>
      <c r="E2"/>
      <c r="F2"/>
    </row>
    <row r="3" spans="1:6" s="10" customFormat="1" ht="15.75" customHeight="1">
      <c r="C3"/>
      <c r="D3"/>
      <c r="E3"/>
      <c r="F3"/>
    </row>
    <row r="4" spans="1:6" s="10" customFormat="1" ht="26.25" thickBot="1">
      <c r="A4" s="10" t="s">
        <v>245</v>
      </c>
      <c r="B4" s="96" t="s">
        <v>160</v>
      </c>
      <c r="C4" s="90" t="s">
        <v>76</v>
      </c>
      <c r="D4"/>
      <c r="E4"/>
      <c r="F4"/>
    </row>
    <row r="5" spans="1:6">
      <c r="A5" s="91">
        <v>1</v>
      </c>
      <c r="B5" s="92" t="s">
        <v>695</v>
      </c>
      <c r="C5" s="131">
        <f>'7. LI1'!E37</f>
        <v>5453272139.3412008</v>
      </c>
      <c r="E5" s="554"/>
    </row>
    <row r="6" spans="1:6">
      <c r="A6" s="54">
        <v>2.1</v>
      </c>
      <c r="B6" s="98" t="s">
        <v>829</v>
      </c>
      <c r="C6" s="132">
        <v>613380666.96591341</v>
      </c>
      <c r="E6" s="554"/>
    </row>
    <row r="7" spans="1:6" s="2" customFormat="1" ht="25.5" outlineLevel="1">
      <c r="A7" s="97">
        <v>2.2000000000000002</v>
      </c>
      <c r="B7" s="93" t="s">
        <v>830</v>
      </c>
      <c r="C7" s="133">
        <v>53329640.271536998</v>
      </c>
      <c r="E7" s="554"/>
    </row>
    <row r="8" spans="1:6" s="2" customFormat="1" ht="26.25">
      <c r="A8" s="97">
        <v>3</v>
      </c>
      <c r="B8" s="94" t="s">
        <v>696</v>
      </c>
      <c r="C8" s="134">
        <f>SUM(C5:C7)</f>
        <v>6119982446.5786514</v>
      </c>
      <c r="E8" s="554"/>
    </row>
    <row r="9" spans="1:6">
      <c r="A9" s="54">
        <v>4</v>
      </c>
      <c r="B9" s="101" t="s">
        <v>158</v>
      </c>
      <c r="C9" s="132">
        <v>0</v>
      </c>
      <c r="E9" s="554"/>
    </row>
    <row r="10" spans="1:6" s="2" customFormat="1" ht="25.5" outlineLevel="1">
      <c r="A10" s="97">
        <v>5.0999999999999996</v>
      </c>
      <c r="B10" s="93" t="s">
        <v>164</v>
      </c>
      <c r="C10" s="133">
        <v>-239052886.32065815</v>
      </c>
      <c r="E10" s="554"/>
    </row>
    <row r="11" spans="1:6" s="2" customFormat="1" ht="25.5" outlineLevel="1">
      <c r="A11" s="97">
        <v>5.2</v>
      </c>
      <c r="B11" s="93" t="s">
        <v>165</v>
      </c>
      <c r="C11" s="133">
        <v>-48007977.486537963</v>
      </c>
      <c r="E11" s="554"/>
    </row>
    <row r="12" spans="1:6" s="2" customFormat="1">
      <c r="A12" s="97">
        <v>6</v>
      </c>
      <c r="B12" s="99" t="s">
        <v>996</v>
      </c>
      <c r="C12" s="133">
        <v>0</v>
      </c>
      <c r="E12" s="554"/>
    </row>
    <row r="13" spans="1:6" s="2" customFormat="1" ht="15.75" thickBot="1">
      <c r="A13" s="100">
        <v>7</v>
      </c>
      <c r="B13" s="95" t="s">
        <v>159</v>
      </c>
      <c r="C13" s="135">
        <f>SUM(C8:C12)</f>
        <v>5832921582.7714558</v>
      </c>
      <c r="E13" s="554"/>
    </row>
    <row r="15" spans="1:6">
      <c r="B15" s="14"/>
    </row>
    <row r="17" spans="2:9" s="1" customFormat="1">
      <c r="B17" s="26"/>
      <c r="C17"/>
      <c r="D17"/>
      <c r="E17"/>
      <c r="F17"/>
      <c r="G17"/>
      <c r="H17"/>
      <c r="I17"/>
    </row>
    <row r="18" spans="2:9" s="1" customFormat="1">
      <c r="B18" s="23"/>
      <c r="C18"/>
      <c r="D18"/>
      <c r="E18"/>
      <c r="F18"/>
      <c r="G18"/>
      <c r="H18"/>
      <c r="I18"/>
    </row>
    <row r="19" spans="2:9" s="1" customFormat="1">
      <c r="B19" s="23"/>
      <c r="C19"/>
      <c r="D19"/>
      <c r="E19"/>
      <c r="F19"/>
      <c r="G19"/>
      <c r="H19"/>
      <c r="I19"/>
    </row>
    <row r="20" spans="2:9" s="1" customFormat="1">
      <c r="B20" s="25"/>
      <c r="C20"/>
      <c r="D20"/>
      <c r="E20"/>
      <c r="F20"/>
      <c r="G20"/>
      <c r="H20"/>
      <c r="I20"/>
    </row>
    <row r="21" spans="2:9" s="1" customFormat="1">
      <c r="B21" s="24"/>
      <c r="C21"/>
      <c r="D21"/>
      <c r="E21"/>
      <c r="F21"/>
      <c r="G21"/>
      <c r="H21"/>
      <c r="I21"/>
    </row>
    <row r="22" spans="2:9" s="1" customFormat="1">
      <c r="B22" s="25"/>
      <c r="C22"/>
      <c r="D22"/>
      <c r="E22"/>
      <c r="F22"/>
      <c r="G22"/>
      <c r="H22"/>
      <c r="I22"/>
    </row>
    <row r="23" spans="2:9" s="1" customFormat="1">
      <c r="B23" s="24"/>
      <c r="C23"/>
      <c r="D23"/>
      <c r="E23"/>
      <c r="F23"/>
      <c r="G23"/>
      <c r="H23"/>
      <c r="I23"/>
    </row>
    <row r="24" spans="2:9" s="1" customFormat="1">
      <c r="B24" s="24"/>
      <c r="C24"/>
      <c r="D24"/>
      <c r="E24"/>
      <c r="F24"/>
      <c r="G24"/>
      <c r="H24"/>
      <c r="I24"/>
    </row>
    <row r="25" spans="2:9" s="1" customFormat="1">
      <c r="B25" s="24"/>
      <c r="C25"/>
      <c r="D25"/>
      <c r="E25"/>
      <c r="F25"/>
      <c r="G25"/>
      <c r="H25"/>
      <c r="I25"/>
    </row>
    <row r="26" spans="2:9" s="1" customFormat="1">
      <c r="B26" s="24"/>
      <c r="C26"/>
      <c r="D26"/>
      <c r="E26"/>
      <c r="F26"/>
      <c r="G26"/>
      <c r="H26"/>
      <c r="I26"/>
    </row>
    <row r="27" spans="2:9" s="1" customFormat="1">
      <c r="B27" s="24"/>
      <c r="C27"/>
      <c r="D27"/>
      <c r="E27"/>
      <c r="F27"/>
      <c r="G27"/>
      <c r="H27"/>
      <c r="I27"/>
    </row>
    <row r="28" spans="2:9" s="1" customFormat="1">
      <c r="B28" s="25"/>
      <c r="C28"/>
      <c r="D28"/>
      <c r="E28"/>
      <c r="F28"/>
      <c r="G28"/>
      <c r="H28"/>
      <c r="I28"/>
    </row>
    <row r="29" spans="2:9" s="1" customFormat="1">
      <c r="B29" s="25"/>
      <c r="C29"/>
      <c r="D29"/>
      <c r="E29"/>
      <c r="F29"/>
      <c r="G29"/>
      <c r="H29"/>
      <c r="I29"/>
    </row>
    <row r="30" spans="2:9" s="1" customFormat="1">
      <c r="B30" s="25"/>
      <c r="C30"/>
      <c r="D30"/>
      <c r="E30"/>
      <c r="F30"/>
      <c r="G30"/>
      <c r="H30"/>
      <c r="I30"/>
    </row>
    <row r="31" spans="2:9" s="1" customFormat="1">
      <c r="B31" s="25"/>
      <c r="C31"/>
      <c r="D31"/>
      <c r="E31"/>
      <c r="F31"/>
      <c r="G31"/>
      <c r="H31"/>
      <c r="I31"/>
    </row>
    <row r="32" spans="2:9" s="1" customFormat="1">
      <c r="B32" s="25"/>
      <c r="C32"/>
      <c r="D32"/>
      <c r="E32"/>
      <c r="F32"/>
      <c r="G32"/>
      <c r="H32"/>
      <c r="I32"/>
    </row>
    <row r="33" spans="2:9" s="1" customFormat="1">
      <c r="B33" s="25"/>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A02C2B3-6690-489B-845B-648AF82E8F0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2026-07-30T14:48:06Z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2250bde7-4d65-43cb-a260-e37a11446c04</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