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1836C9F9-23D6-4086-8CFE-78A6808A7AE3}" xr6:coauthVersionLast="47" xr6:coauthVersionMax="47" xr10:uidLastSave="{00000000-0000-0000-0000-000000000000}"/>
  <bookViews>
    <workbookView xWindow="28680" yWindow="-120" windowWidth="29040" windowHeight="15720" tabRatio="919" firstSheet="16" activeTab="28"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state="hidden" r:id="rId12"/>
    <sheet name="9.3. MREL2" sheetId="106" state="hidden"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s>
  <externalReferences>
    <externalReference r:id="rId33"/>
    <externalReference r:id="rId34"/>
    <externalReference r:id="rId35"/>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4" l="1"/>
  <c r="D33" i="102"/>
  <c r="E33" i="102"/>
  <c r="F33" i="102"/>
  <c r="G33" i="102"/>
  <c r="H33" i="102"/>
  <c r="I33" i="102"/>
  <c r="J33" i="102"/>
  <c r="K33" i="102"/>
  <c r="L33" i="102"/>
  <c r="C33" i="102"/>
  <c r="C8" i="79"/>
  <c r="C22" i="74"/>
  <c r="C31" i="79"/>
  <c r="B2" i="37"/>
  <c r="B1" i="37"/>
  <c r="B2" i="107"/>
  <c r="B1" i="107"/>
  <c r="D6" i="107" l="1"/>
  <c r="E6" i="107"/>
  <c r="F6" i="107"/>
  <c r="C6" i="107"/>
  <c r="D8" i="37"/>
  <c r="D7" i="37"/>
  <c r="E7" i="37"/>
  <c r="E8" i="37"/>
  <c r="D9" i="37"/>
  <c r="E9" i="37"/>
  <c r="Q13" i="37"/>
  <c r="Q12" i="37"/>
  <c r="Q11" i="37"/>
  <c r="E6" i="37" l="1"/>
  <c r="D6" i="37"/>
  <c r="Q10" i="37"/>
  <c r="C38" i="94"/>
  <c r="Q33" i="37" l="1"/>
  <c r="I33" i="37"/>
  <c r="Q32" i="37"/>
  <c r="I32" i="37"/>
  <c r="Q31" i="37"/>
  <c r="Q30" i="37" s="1"/>
  <c r="I31" i="37"/>
  <c r="I30" i="37"/>
  <c r="Q29" i="37"/>
  <c r="I29" i="37"/>
  <c r="Q28" i="37"/>
  <c r="I28" i="37"/>
  <c r="Q27" i="37"/>
  <c r="Q26" i="37" s="1"/>
  <c r="I27" i="37"/>
  <c r="I26" i="37"/>
  <c r="Q25" i="37"/>
  <c r="I25" i="37"/>
  <c r="Q24" i="37"/>
  <c r="I24" i="37"/>
  <c r="Q23" i="37"/>
  <c r="Q22" i="37" s="1"/>
  <c r="I23" i="37"/>
  <c r="I22" i="37"/>
  <c r="Q21" i="37"/>
  <c r="I21" i="37"/>
  <c r="Q20" i="37"/>
  <c r="I20" i="37"/>
  <c r="Q19" i="37"/>
  <c r="Q18" i="37" s="1"/>
  <c r="I19" i="37"/>
  <c r="I18" i="37"/>
  <c r="Q17" i="37"/>
  <c r="I17" i="37"/>
  <c r="Q16" i="37"/>
  <c r="I16" i="37"/>
  <c r="Q15" i="37"/>
  <c r="I15" i="37"/>
  <c r="I14" i="37"/>
  <c r="Q9" i="37"/>
  <c r="I13" i="37"/>
  <c r="Q8" i="37"/>
  <c r="I12" i="37"/>
  <c r="I11" i="37"/>
  <c r="I10" i="37"/>
  <c r="P9" i="37"/>
  <c r="O9" i="37"/>
  <c r="N9" i="37"/>
  <c r="M9" i="37"/>
  <c r="L9" i="37"/>
  <c r="K9" i="37"/>
  <c r="J9" i="37"/>
  <c r="G9" i="37"/>
  <c r="F9" i="37"/>
  <c r="I9" i="37" s="1"/>
  <c r="C9" i="37"/>
  <c r="P8" i="37"/>
  <c r="O8" i="37"/>
  <c r="N8" i="37"/>
  <c r="M8" i="37"/>
  <c r="L8" i="37"/>
  <c r="K8" i="37"/>
  <c r="J8" i="37"/>
  <c r="G8" i="37"/>
  <c r="F8" i="37"/>
  <c r="I8" i="37" s="1"/>
  <c r="C8" i="37"/>
  <c r="P7" i="37"/>
  <c r="P6" i="37" s="1"/>
  <c r="P34" i="37" s="1"/>
  <c r="O7" i="37"/>
  <c r="O6" i="37" s="1"/>
  <c r="O34" i="37" s="1"/>
  <c r="N7" i="37"/>
  <c r="N6" i="37" s="1"/>
  <c r="N34" i="37" s="1"/>
  <c r="M7" i="37"/>
  <c r="M6" i="37" s="1"/>
  <c r="M34" i="37" s="1"/>
  <c r="L7" i="37"/>
  <c r="L6" i="37" s="1"/>
  <c r="L34" i="37" s="1"/>
  <c r="K7" i="37"/>
  <c r="K6" i="37" s="1"/>
  <c r="K34" i="37" s="1"/>
  <c r="J7" i="37"/>
  <c r="J6" i="37" s="1"/>
  <c r="J34" i="37" s="1"/>
  <c r="G7" i="37"/>
  <c r="G6" i="37" s="1"/>
  <c r="G34" i="37" s="1"/>
  <c r="C11" i="79" s="1"/>
  <c r="F7" i="37"/>
  <c r="C7" i="37"/>
  <c r="C6" i="37" s="1"/>
  <c r="C34" i="37" s="1"/>
  <c r="E34" i="37"/>
  <c r="C13" i="79" s="1"/>
  <c r="D34" i="37"/>
  <c r="C26" i="79"/>
  <c r="C22" i="79"/>
  <c r="Q14" i="37" l="1"/>
  <c r="Q7" i="37"/>
  <c r="Q6" i="37" s="1"/>
  <c r="I7" i="37"/>
  <c r="I6" i="37" s="1"/>
  <c r="F6" i="37"/>
  <c r="F34" i="37" s="1"/>
  <c r="I34" i="37"/>
  <c r="C12" i="79" s="1"/>
  <c r="C14" i="79" s="1"/>
  <c r="C10" i="79"/>
  <c r="C32" i="79"/>
  <c r="Q34" i="37"/>
  <c r="C34" i="79" l="1"/>
  <c r="H8" i="74"/>
  <c r="D38" i="94"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8"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H34" i="97" s="1"/>
  <c r="D34" i="97"/>
  <c r="E34" i="97"/>
  <c r="F34" i="97"/>
  <c r="G34" i="97"/>
  <c r="H7" i="96"/>
  <c r="H8" i="96"/>
  <c r="H9" i="96"/>
  <c r="H10" i="96"/>
  <c r="H11" i="96"/>
  <c r="H12" i="96"/>
  <c r="H13" i="96"/>
  <c r="H14" i="96"/>
  <c r="H15" i="96"/>
  <c r="H16" i="96"/>
  <c r="H17" i="96"/>
  <c r="H18" i="96"/>
  <c r="H19" i="96"/>
  <c r="H20" i="96"/>
  <c r="C21" i="96"/>
  <c r="D21" i="96"/>
  <c r="E21" i="96"/>
  <c r="F21" i="96"/>
  <c r="G21" i="96"/>
  <c r="H21" i="96"/>
  <c r="H22" i="96"/>
  <c r="H23" i="96"/>
  <c r="H8" i="95"/>
  <c r="H9" i="95"/>
  <c r="H10" i="95"/>
  <c r="H11" i="95"/>
  <c r="H12" i="95"/>
  <c r="H13" i="95"/>
  <c r="H14" i="95"/>
  <c r="H15" i="95"/>
  <c r="H16" i="95"/>
  <c r="H17" i="95"/>
  <c r="H18" i="95"/>
  <c r="H19" i="95"/>
  <c r="H20" i="95"/>
  <c r="D22" i="95"/>
  <c r="E22" i="95"/>
  <c r="F22" i="95"/>
  <c r="G22" i="95"/>
  <c r="H22" i="95"/>
  <c r="C15" i="98" l="1"/>
  <c r="D15" i="98"/>
  <c r="C62" i="69"/>
  <c r="C58" i="69"/>
  <c r="C46" i="69"/>
  <c r="C40" i="69"/>
  <c r="C29" i="69"/>
  <c r="C26" i="69"/>
  <c r="C23" i="69"/>
  <c r="C18" i="69"/>
  <c r="C14" i="69"/>
  <c r="C6" i="69"/>
  <c r="C35" i="69" s="1"/>
  <c r="D8" i="72"/>
  <c r="E8" i="72"/>
  <c r="D16" i="72"/>
  <c r="E16" i="72"/>
  <c r="D20" i="72"/>
  <c r="E20" i="72"/>
  <c r="D25" i="72"/>
  <c r="E25" i="72"/>
  <c r="D28" i="72"/>
  <c r="E28" i="72"/>
  <c r="D31" i="72"/>
  <c r="E31" i="72"/>
  <c r="C31" i="72"/>
  <c r="C28" i="72"/>
  <c r="C25" i="72"/>
  <c r="C20" i="72"/>
  <c r="C16" i="72"/>
  <c r="C8" i="72"/>
  <c r="C67" i="69" l="1"/>
  <c r="C37" i="72"/>
  <c r="E37" i="72"/>
  <c r="C52" i="69"/>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H16" i="94"/>
  <c r="E16" i="94"/>
  <c r="H15" i="94"/>
  <c r="E15" i="94"/>
  <c r="H13" i="94"/>
  <c r="E13" i="94"/>
  <c r="H12" i="94"/>
  <c r="E12" i="94"/>
  <c r="D11" i="94"/>
  <c r="C11" i="94"/>
  <c r="H10" i="94"/>
  <c r="E10" i="94"/>
  <c r="H9" i="94"/>
  <c r="E9" i="94"/>
  <c r="D8" i="94"/>
  <c r="H7" i="94"/>
  <c r="E7" i="94"/>
  <c r="H6" i="94"/>
  <c r="E6" i="94"/>
  <c r="H44" i="93"/>
  <c r="E44" i="93"/>
  <c r="H42" i="93"/>
  <c r="E42" i="93"/>
  <c r="H41" i="93"/>
  <c r="E41" i="93"/>
  <c r="H40" i="93"/>
  <c r="E40" i="93"/>
  <c r="H39" i="93"/>
  <c r="E39" i="93"/>
  <c r="H38" i="93"/>
  <c r="E38" i="93"/>
  <c r="H37" i="93"/>
  <c r="D37" i="93"/>
  <c r="C37" i="93"/>
  <c r="H36" i="93"/>
  <c r="E36" i="93"/>
  <c r="H35" i="93"/>
  <c r="E35" i="93"/>
  <c r="D34" i="93"/>
  <c r="C34" i="93"/>
  <c r="H33" i="93"/>
  <c r="E33" i="93"/>
  <c r="H32" i="93"/>
  <c r="E32" i="93"/>
  <c r="H31" i="93"/>
  <c r="E31" i="93"/>
  <c r="H30" i="93"/>
  <c r="E30"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D13" i="93"/>
  <c r="C13" i="93"/>
  <c r="H12" i="93"/>
  <c r="E12" i="93"/>
  <c r="H11" i="93"/>
  <c r="E11" i="93"/>
  <c r="H10" i="93"/>
  <c r="E10" i="93"/>
  <c r="H9" i="93"/>
  <c r="E9" i="93"/>
  <c r="H8" i="93"/>
  <c r="E8" i="93"/>
  <c r="H7" i="93"/>
  <c r="E7" i="93"/>
  <c r="G45" i="93"/>
  <c r="F45" i="93"/>
  <c r="D6" i="93"/>
  <c r="C6" i="93"/>
  <c r="G68" i="92"/>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D47" i="92"/>
  <c r="C47" i="92"/>
  <c r="H46" i="92"/>
  <c r="E46" i="92"/>
  <c r="H45" i="92"/>
  <c r="E45" i="92"/>
  <c r="H44" i="92"/>
  <c r="E44" i="92"/>
  <c r="H43" i="92"/>
  <c r="E43" i="92"/>
  <c r="H42" i="92"/>
  <c r="E42" i="92"/>
  <c r="D41" i="92"/>
  <c r="C41" i="92"/>
  <c r="H40" i="92"/>
  <c r="E40" i="92"/>
  <c r="H39" i="92"/>
  <c r="E39" i="92"/>
  <c r="H38" i="92"/>
  <c r="E38" i="92"/>
  <c r="H35" i="92"/>
  <c r="E35" i="92"/>
  <c r="H34" i="92"/>
  <c r="E34" i="92"/>
  <c r="H33" i="92"/>
  <c r="E33" i="92"/>
  <c r="H32" i="92"/>
  <c r="E32" i="92"/>
  <c r="H31" i="92"/>
  <c r="E31" i="92"/>
  <c r="H30" i="92"/>
  <c r="D30" i="92"/>
  <c r="C30" i="92"/>
  <c r="H29" i="92"/>
  <c r="E29" i="92"/>
  <c r="H28" i="92"/>
  <c r="E28" i="92"/>
  <c r="H27" i="92"/>
  <c r="D27" i="92"/>
  <c r="C27" i="92"/>
  <c r="H26" i="92"/>
  <c r="E26" i="92"/>
  <c r="H25" i="92"/>
  <c r="E25" i="92"/>
  <c r="D24" i="92"/>
  <c r="C24" i="92"/>
  <c r="H23" i="92"/>
  <c r="E23" i="92"/>
  <c r="H22" i="92"/>
  <c r="E22" i="92"/>
  <c r="H21" i="92"/>
  <c r="E21" i="92"/>
  <c r="H20" i="92"/>
  <c r="E20" i="92"/>
  <c r="H19" i="92"/>
  <c r="D19" i="92"/>
  <c r="C19" i="92"/>
  <c r="H18" i="92"/>
  <c r="E18" i="92"/>
  <c r="H17" i="92"/>
  <c r="H16" i="92"/>
  <c r="E16" i="92"/>
  <c r="D15" i="92"/>
  <c r="C15" i="92"/>
  <c r="H14" i="92"/>
  <c r="E14" i="92"/>
  <c r="H13" i="92"/>
  <c r="E13" i="92"/>
  <c r="H12" i="92"/>
  <c r="E12" i="92"/>
  <c r="H11" i="92"/>
  <c r="E11" i="92"/>
  <c r="H10" i="92"/>
  <c r="E10" i="92"/>
  <c r="H9" i="92"/>
  <c r="E9" i="92"/>
  <c r="H8" i="92"/>
  <c r="E8" i="92"/>
  <c r="H7" i="92"/>
  <c r="D7" i="92"/>
  <c r="C7" i="92"/>
  <c r="H45" i="93" l="1"/>
  <c r="H41" i="92"/>
  <c r="G53" i="92"/>
  <c r="G69" i="92" s="1"/>
  <c r="C68" i="69"/>
  <c r="C14" i="94"/>
  <c r="H29" i="93"/>
  <c r="H34" i="93"/>
  <c r="E37" i="93"/>
  <c r="E34" i="93"/>
  <c r="E13" i="93"/>
  <c r="C43" i="93"/>
  <c r="H47" i="92"/>
  <c r="H15" i="92"/>
  <c r="E63" i="92"/>
  <c r="D68" i="92"/>
  <c r="E47" i="92"/>
  <c r="D53" i="92"/>
  <c r="E41" i="92"/>
  <c r="E30" i="92"/>
  <c r="E27" i="92"/>
  <c r="E24" i="92"/>
  <c r="E15" i="92"/>
  <c r="E6" i="93"/>
  <c r="E29" i="93"/>
  <c r="D36" i="92"/>
  <c r="C36" i="92"/>
  <c r="E19" i="92"/>
  <c r="C68" i="92"/>
  <c r="E59" i="92"/>
  <c r="H8" i="94"/>
  <c r="E8" i="94"/>
  <c r="E14" i="94"/>
  <c r="H38" i="94"/>
  <c r="E30" i="94"/>
  <c r="E11" i="94"/>
  <c r="E17" i="94"/>
  <c r="H11" i="94"/>
  <c r="H14" i="94"/>
  <c r="H43" i="93"/>
  <c r="H6" i="93"/>
  <c r="D43" i="93"/>
  <c r="C53" i="92"/>
  <c r="H68" i="92"/>
  <c r="F53" i="92"/>
  <c r="F69" i="92" s="1"/>
  <c r="H69" i="92" s="1"/>
  <c r="E7" i="92"/>
  <c r="H24" i="92"/>
  <c r="H53" i="92" l="1"/>
  <c r="C45" i="93"/>
  <c r="D45" i="93"/>
  <c r="E68" i="92"/>
  <c r="D69" i="92"/>
  <c r="E36" i="92"/>
  <c r="H36" i="92"/>
  <c r="E43" i="93"/>
  <c r="C69" i="92"/>
  <c r="E53" i="92"/>
  <c r="E45" i="93" l="1"/>
  <c r="E69" i="92"/>
  <c r="B1"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G37" i="80" l="1"/>
  <c r="G21" i="80"/>
  <c r="G6" i="71"/>
  <c r="G13" i="71" s="1"/>
  <c r="F6" i="71"/>
  <c r="F13" i="71" s="1"/>
  <c r="E6" i="71"/>
  <c r="E13" i="71" s="1"/>
  <c r="D6" i="71"/>
  <c r="D13" i="71" s="1"/>
  <c r="C6" i="71"/>
  <c r="C13" i="71" s="1"/>
  <c r="B18" i="105" s="1"/>
  <c r="G39" i="80" l="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10" i="74"/>
  <c r="H11" i="74"/>
  <c r="H13" i="74"/>
  <c r="H15" i="74"/>
  <c r="H16" i="74"/>
  <c r="H17" i="74"/>
  <c r="H18" i="74"/>
  <c r="H19" i="74"/>
  <c r="H21" i="74"/>
  <c r="T21" i="64" l="1"/>
  <c r="U21" i="64"/>
  <c r="V9" i="64"/>
  <c r="D22" i="74" l="1"/>
  <c r="E22" i="74"/>
  <c r="H22" i="74" s="1"/>
  <c r="C8" i="73" l="1"/>
  <c r="C44" i="28"/>
  <c r="C13" i="73" l="1"/>
  <c r="C32" i="28"/>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B9" i="105" s="1"/>
  <c r="C12" i="28"/>
  <c r="B10" i="105" l="1"/>
  <c r="C6" i="28"/>
  <c r="C29"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16" i="105" l="1"/>
  <c r="B14" i="105" s="1"/>
  <c r="B6" i="105"/>
  <c r="B21" i="105" l="1"/>
  <c r="B23" i="105"/>
  <c r="B22" i="10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<sst xmlns="http://schemas.openxmlformats.org/spreadsheetml/2006/main" count="1260" uniqueCount="777">
  <si>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</si>
  <si>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</si>
  <si>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</si>
  <si>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</si>
  <si>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</si>
  <si>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</si>
  <si>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</si>
  <si>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</si>
  <si>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</si>
  <si>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</si>
  <si>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</si>
  <si>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</si>
  <si>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</si>
  <si>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</si>
  <si>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</si>
  <si>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</si>
  <si>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</si>
  <si>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</si>
  <si>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</si>
  <si>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</si>
  <si>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</si>
  <si>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</si>
  <si>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</si>
  <si>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</si>
  <si>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</si>
  <si>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</si>
  <si>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</si>
  <si>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</si>
  <si>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</si>
  <si>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</si>
  <si>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</si>
  <si>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</si>
  <si>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</si>
  <si>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</si>
  <si>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</si>
  <si>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</si>
  <si>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</si>
  <si>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</si>
  <si>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</si>
  <si>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</si>
  <si>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</si>
  <si>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</si>
  <si>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</si>
  <si>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</si>
  <si>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</si>
  <si>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</si>
  <si>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</si>
  <si>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</si>
  <si>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</si>
  <si>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</si>
  <si>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</si>
  <si>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</si>
  <si>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</si>
  <si>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</si>
  <si>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</si>
  <si>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</si>
  <si>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</si>
  <si>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</si>
  <si>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</si>
  <si>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</si>
  <si>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</si>
  <si>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</si>
  <si>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</si>
  <si>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</si>
  <si>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</si>
  <si>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</si>
  <si>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</si>
  <si>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</si>
  <si>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</si>
  <si>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</si>
  <si>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</si>
  <si>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</si>
  <si>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</si>
  <si>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</si>
  <si>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</si>
  <si>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</si>
  <si>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</si>
  <si>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</si>
  <si>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</si>
  <si>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</si>
  <si>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</si>
  <si>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</si>
  <si>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</si>
  <si>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</si>
  <si>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</si>
  <si>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</si>
  <si>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</si>
  <si>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</si>
  <si>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</si>
  <si>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</si>
  <si>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</si>
  <si>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</si>
  <si>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</si>
  <si>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</si>
  <si>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</si>
  <si>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</si>
  <si>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</si>
  <si>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</si>
  <si>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</si>
  <si>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</si>
  <si>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</si>
  <si>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</si>
  <si>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</si>
  <si>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</si>
  <si>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</si>
  <si>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</si>
  <si>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</si>
  <si>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</si>
  <si>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</si>
  <si>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</si>
  <si>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</si>
  <si>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</si>
  <si>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</si>
  <si>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</si>
  <si>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</si>
  <si>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</si>
  <si>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</si>
  <si>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</si>
  <si>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</si>
  <si>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</si>
  <si>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</si>
  <si>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</si>
  <si>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</si>
  <si>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</si>
  <si>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</si>
  <si>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</si>
  <si>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</si>
  <si>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</si>
  <si>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</si>
  <si>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</si>
  <si>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</si>
  <si>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</si>
  <si>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</si>
  <si>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</si>
  <si>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</si>
  <si>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</si>
  <si>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</si>
  <si>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</si>
  <si>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</si>
  <si>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</si>
  <si>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</si>
  <si>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</si>
  <si>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</si>
  <si>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</si>
  <si>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</si>
  <si>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</si>
  <si>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</si>
  <si>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</si>
  <si>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</si>
  <si>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</si>
  <si>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</si>
  <si>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</si>
  <si>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</si>
  <si>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</si>
  <si>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</si>
  <si>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</si>
  <si>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</si>
  <si>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</si>
  <si>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</si>
  <si>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</si>
  <si>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</si>
  <si>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</si>
  <si>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</si>
  <si>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</si>
  <si>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</si>
  <si>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</si>
  <si>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</si>
  <si>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</si>
  <si>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</si>
  <si>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</si>
  <si>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</si>
  <si>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</si>
  <si>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</si>
  <si>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</si>
  <si>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</si>
  <si>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</si>
  <si>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</si>
  <si>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</si>
  <si>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</si>
  <si>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</si>
  <si>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</si>
  <si>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</si>
  <si>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</si>
  <si>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</si>
  <si>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</si>
  <si>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</si>
  <si>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</si>
  <si>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</si>
  <si>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</si>
  <si>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</si>
  <si>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</si>
  <si>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</si>
  <si>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</si>
  <si>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</si>
  <si>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</si>
  <si>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</si>
  <si>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</si>
  <si>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</si>
  <si>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</si>
  <si>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</si>
  <si>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</si>
  <si>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</si>
  <si>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</si>
  <si>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</si>
  <si>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</si>
  <si>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</si>
  <si>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</si>
  <si>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</si>
  <si>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</si>
  <si>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</si>
  <si>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</si>
  <si>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</si>
  <si>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</si>
  <si>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</si>
  <si>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</si>
  <si>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</si>
  <si>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</si>
  <si>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</si>
  <si>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</si>
  <si>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</si>
  <si>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</si>
  <si>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</si>
  <si>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</si>
  <si>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</si>
  <si>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</si>
  <si>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</si>
  <si>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</si>
  <si>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</si>
  <si>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</si>
  <si>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</si>
  <si>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</si>
  <si>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</si>
  <si>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</si>
  <si>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</si>
  <si>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</si>
  <si>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</si>
  <si>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</si>
  <si>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</si>
  <si>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</si>
  <si>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</si>
  <si>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</si>
  <si>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</si>
  <si>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</si>
  <si>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</si>
  <si>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</si>
  <si>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</si>
  <si>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</si>
  <si>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</si>
  <si>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</si>
  <si>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</si>
  <si>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</si>
  <si>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</si>
  <si>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</si>
  <si>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</si>
  <si>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</si>
  <si>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</si>
  <si>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</si>
  <si>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</si>
  <si>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</si>
  <si>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</si>
  <si>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</si>
  <si>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</si>
  <si>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</si>
  <si>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</si>
  <si>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</si>
  <si>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</si>
  <si>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</si>
  <si>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</si>
  <si>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</si>
  <si>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</si>
  <si>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</si>
  <si>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</si>
  <si>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</si>
  <si>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</si>
  <si>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</si>
  <si>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</si>
  <si>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</si>
  <si>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</si>
  <si>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</si>
  <si>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</si>
  <si>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</si>
  <si>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</si>
  <si>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</si>
  <si>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</si>
  <si>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</si>
  <si>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</si>
  <si>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</si>
  <si>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</si>
  <si>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</si>
  <si>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</si>
  <si>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</si>
  <si>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</si>
  <si>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</si>
  <si>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</si>
  <si>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</si>
  <si>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</si>
  <si>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</si>
  <si>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</si>
  <si>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</si>
  <si>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</si>
  <si>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</si>
  <si>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</si>
  <si>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</si>
  <si>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</si>
  <si>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</si>
  <si>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</si>
  <si>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</si>
  <si>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</si>
  <si>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</si>
  <si>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</si>
  <si>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</si>
  <si>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</si>
  <si>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</si>
  <si>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</si>
  <si>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</si>
  <si>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</si>
  <si>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</si>
  <si>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</si>
  <si>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</si>
  <si>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</si>
  <si>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</si>
  <si>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</si>
  <si>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</si>
  <si>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</si>
  <si>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</si>
  <si>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</si>
  <si>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</si>
  <si>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</si>
  <si>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</si>
  <si>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</si>
  <si>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</si>
  <si>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</si>
  <si>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</si>
  <si>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</si>
  <si>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</si>
  <si>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</si>
  <si>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</si>
  <si>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</si>
  <si>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</si>
  <si>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</si>
  <si>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</si>
  <si>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</si>
  <si>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</si>
  <si>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</si>
  <si>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</si>
  <si>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</si>
  <si>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</si>
  <si>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</si>
  <si>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</si>
  <si>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</si>
  <si>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</si>
  <si>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</si>
  <si>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</si>
  <si>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</si>
  <si>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</si>
  <si>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</si>
  <si>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</si>
  <si>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</si>
  <si>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</si>
  <si>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</si>
  <si>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</si>
  <si>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</si>
  <si>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</si>
  <si>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</si>
  <si>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</si>
  <si>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</si>
  <si>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</si>
  <si>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</si>
  <si>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</si>
  <si>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</si>
  <si>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</si>
  <si>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</si>
  <si>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</si>
  <si>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</si>
  <si>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</si>
  <si>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</si>
  <si>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</si>
  <si>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</si>
  <si>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</si>
  <si>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</si>
  <si>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</si>
  <si>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</si>
  <si>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</si>
  <si>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</si>
  <si>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</si>
  <si>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</si>
  <si>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</si>
  <si>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</si>
  <si>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</si>
  <si>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</si>
  <si>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</si>
  <si>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</si>
  <si>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</si>
  <si>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</si>
  <si>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</si>
  <si>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</si>
  <si>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</si>
  <si>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</si>
  <si>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</si>
  <si>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</si>
  <si>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</si>
  <si>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</si>
  <si>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</si>
  <si>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</si>
  <si>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</si>
  <si>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</si>
  <si>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</si>
  <si>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</si>
  <si>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</si>
  <si>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</si>
  <si>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</si>
  <si>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</si>
  <si>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</si>
  <si>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</si>
  <si>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</si>
  <si>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</si>
  <si>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</si>
  <si>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</si>
  <si>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</si>
  <si>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</si>
  <si>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</si>
  <si>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</si>
  <si>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</si>
  <si>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</si>
  <si>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</si>
  <si>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</si>
  <si>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</si>
  <si>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</si>
  <si>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</si>
  <si>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</si>
  <si>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</si>
  <si>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</si>
  <si>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</si>
  <si>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</si>
  <si>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</si>
  <si>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</si>
  <si>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</si>
  <si>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</si>
  <si>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</si>
  <si>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</si>
  <si>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</si>
  <si>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</si>
  <si>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</si>
  <si>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</si>
  <si>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</si>
  <si>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</si>
  <si>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</si>
  <si>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</si>
  <si>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</si>
  <si>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</si>
  <si>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</si>
  <si>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</si>
  <si>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</si>
  <si>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</si>
  <si>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</si>
  <si>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</si>
  <si>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</si>
  <si>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</si>
  <si>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</si>
  <si>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</si>
  <si>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</si>
  <si>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</si>
  <si>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</si>
  <si>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</si>
  <si>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</si>
  <si>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</si>
  <si>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</si>
  <si>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</si>
  <si>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</si>
  <si>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</si>
  <si>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</si>
  <si>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</si>
  <si>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</si>
  <si>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</si>
  <si>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</si>
  <si>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</si>
  <si>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</si>
  <si>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</si>
  <si>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</si>
  <si>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</si>
  <si>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</si>
  <si>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</si>
  <si>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</si>
  <si>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</si>
  <si>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</si>
  <si>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</si>
  <si>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</si>
  <si>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</si>
  <si>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</si>
  <si>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</si>
  <si>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</si>
  <si>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</si>
  <si>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</si>
  <si>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</si>
  <si>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</si>
  <si>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</si>
  <si>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</si>
  <si>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</si>
  <si>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</si>
  <si>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</si>
  <si>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</si>
  <si>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</si>
  <si>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</si>
  <si>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</si>
  <si>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</si>
  <si>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</si>
  <si>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</si>
  <si>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</si>
  <si>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</si>
  <si>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</si>
  <si>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</si>
  <si>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</si>
  <si>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</si>
  <si>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</si>
  <si>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</si>
  <si>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</si>
  <si>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</si>
  <si>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</si>
  <si>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</si>
  <si>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</si>
  <si>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</si>
  <si>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</si>
  <si>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</si>
  <si>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</si>
  <si>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</si>
  <si>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</si>
  <si>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</si>
  <si>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</si>
  <si>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</si>
  <si>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</si>
  <si>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</si>
  <si>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</si>
  <si>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</si>
  <si>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</si>
  <si>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</si>
  <si>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</si>
  <si>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</si>
  <si>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</si>
  <si>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</si>
  <si>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</si>
  <si>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</si>
  <si>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</si>
  <si>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</si>
  <si>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</si>
  <si>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</si>
  <si>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</si>
  <si>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</si>
  <si>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</si>
  <si>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</si>
  <si>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</si>
  <si>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</si>
  <si>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</si>
  <si>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</si>
  <si>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</si>
  <si>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</si>
  <si>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</si>
  <si>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</si>
  <si>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</si>
  <si>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</si>
  <si>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</si>
  <si>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</si>
  <si>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</si>
  <si>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</si>
  <si>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</si>
  <si>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</si>
  <si>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</si>
  <si>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</si>
  <si>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</si>
  <si>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</si>
  <si>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</si>
  <si>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</si>
  <si>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</si>
  <si>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</si>
  <si>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</si>
  <si>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</si>
  <si>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</si>
  <si>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</si>
  <si>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</si>
  <si>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</si>
  <si>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</si>
  <si>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</si>
  <si>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</si>
  <si>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</si>
  <si>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</si>
  <si>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</si>
  <si>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</si>
  <si>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</si>
  <si>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</si>
  <si>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</si>
  <si>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</si>
  <si>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</si>
  <si>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</si>
  <si>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</si>
  <si>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</si>
  <si>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</si>
  <si>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</si>
  <si>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</si>
  <si>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</si>
  <si>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</si>
  <si>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</si>
  <si>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</si>
  <si>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</si>
  <si>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</si>
  <si>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</si>
  <si>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</si>
  <si>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</si>
  <si>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</si>
  <si>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</si>
  <si>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</si>
  <si>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</si>
  <si>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</si>
  <si>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</si>
  <si>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</si>
  <si>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</si>
  <si>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</si>
  <si>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</si>
  <si>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</si>
  <si>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</si>
  <si>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</si>
  <si>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</si>
  <si>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</si>
  <si>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</si>
  <si>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</si>
  <si>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</si>
  <si>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</si>
  <si>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</si>
  <si>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</si>
  <si>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</si>
  <si>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</si>
  <si>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</si>
  <si>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</si>
  <si>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</si>
  <si>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</si>
  <si>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</si>
  <si>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</si>
  <si>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</si>
  <si>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</si>
  <si>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</si>
  <si>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</si>
  <si>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</si>
  <si>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</si>
  <si>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</si>
  <si>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</si>
  <si>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</si>
  <si>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</si>
  <si>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</si>
  <si>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</si>
  <si>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</si>
  <si>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</si>
  <si>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</si>
  <si>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</si>
  <si>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</si>
  <si>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</si>
  <si>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</si>
  <si>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</si>
  <si>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</si>
  <si>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</si>
  <si>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</si>
  <si>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</si>
  <si>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</si>
  <si>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</si>
  <si>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</si>
  <si>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</si>
  <si>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</si>
  <si>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</si>
  <si>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</si>
  <si>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</si>
  <si>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</si>
  <si>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</si>
  <si>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</si>
  <si>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</si>
  <si>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</si>
  <si>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</si>
  <si>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</si>
  <si>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</si>
  <si>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</si>
  <si>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</si>
  <si>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</si>
  <si>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</si>
  <si>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</si>
  <si>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</si>
  <si>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</si>
  <si>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</si>
  <si>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</si>
  <si>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</si>
  <si>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</si>
  <si>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</si>
  <si>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</si>
  <si>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</si>
  <si>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</si>
  <si>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</si>
  <si>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</si>
  <si>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</si>
  <si>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</si>
  <si>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</si>
  <si>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</si>
  <si>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</si>
  <si>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</si>
  <si>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</si>
  <si>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</si>
  <si>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</si>
  <si>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</si>
  <si>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</si>
  <si>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</si>
  <si>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</si>
  <si>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</si>
  <si>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</si>
  <si>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</si>
  <si>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</si>
  <si>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</si>
  <si>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</si>
  <si>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</si>
  <si>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 xml:space="preserve">ბაზელ III-ზე დაფუძნებული ჩარჩოს მიხედვით </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</si>
  <si>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</si>
  <si>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</si>
  <si>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</si>
  <si>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</si>
  <si>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</si>
  <si>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</si>
  <si>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</si>
  <si>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</si>
  <si>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</si>
  <si>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</si>
  <si>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</si>
  <si>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</si>
  <si>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</si>
  <si>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</si>
  <si>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</si>
  <si>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</si>
  <si>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</si>
  <si>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</si>
  <si>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</si>
  <si>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</si>
  <si>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</si>
  <si>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</si>
  <si>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</si>
  <si>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</si>
  <si>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</si>
  <si>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</si>
  <si>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</si>
  <si>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</si>
  <si>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</si>
  <si>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</si>
  <si>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 xml:space="preserve"> ცხრილი 9 (Capital), N17 </t>
  </si>
  <si>
    <t xml:space="preserve"> ცხრილი 9 (Capital), N38</t>
  </si>
  <si>
    <t xml:space="preserve"> ცხრილი 9 (Capital), N2 </t>
  </si>
  <si>
    <t xml:space="preserve"> ცხრილი 9 (Capital), N3</t>
  </si>
  <si>
    <t xml:space="preserve"> ცხრილი 9 (Capital), N4; N8</t>
  </si>
  <si>
    <t xml:space="preserve"> ცხრილი 9 (Capital), N 6</t>
  </si>
  <si>
    <t>სს "ბაზისბანკი"</t>
  </si>
  <si>
    <t>ჯანგ ძუნი</t>
  </si>
  <si>
    <t>დავით ცაავა</t>
  </si>
  <si>
    <t>www.BB.ge</t>
  </si>
  <si>
    <t>არადამოუკიდებელი თავმჯდომარე</t>
  </si>
  <si>
    <t>ჟუ ნინგი</t>
  </si>
  <si>
    <t>არადამოუკიდებელი წევრი</t>
  </si>
  <si>
    <t>ზაზა რობაქიძე</t>
  </si>
  <si>
    <t>დამოუკიდებელი წევრი</t>
  </si>
  <si>
    <t>მი მია ენხვა</t>
  </si>
  <si>
    <t>არადამოუკიდებელ წევრი</t>
  </si>
  <si>
    <t>ნინო ოხანაშვილი</t>
  </si>
  <si>
    <t>გენერალური დირექტორი</t>
  </si>
  <si>
    <t>ლევან გარდაფხაძე</t>
  </si>
  <si>
    <t xml:space="preserve">გენერალური დირექტორის მოადგილე, საცალო ბიზნესი </t>
  </si>
  <si>
    <t>დავით კაკაბაძე</t>
  </si>
  <si>
    <t>გენერალური დირექტორის მოადგილე, რისკების მართვა</t>
  </si>
  <si>
    <t>ლია ასლანიკაშვილი</t>
  </si>
  <si>
    <t xml:space="preserve">გენერალური დირექტორის მოადგილე, ფინანსები </t>
  </si>
  <si>
    <t>ხვეი ლი</t>
  </si>
  <si>
    <t>გენერალური დირექტორის მოადგილე, დაკრედიტება</t>
  </si>
  <si>
    <t>გიორგი გაბუნია</t>
  </si>
  <si>
    <t>კომერციული დირექტორი</t>
  </si>
  <si>
    <t>რატი დვალაძე</t>
  </si>
  <si>
    <t>საოპერაციო დირექტორი</t>
  </si>
  <si>
    <t>შპს "Xinjiang HuaLing Industry &amp; Trade (Group) Co"</t>
  </si>
  <si>
    <t>მი ზაიქი</t>
  </si>
  <si>
    <t>წოუ ივეი (სინძიან-იუგურის ავტონომიური რეგიონის სახალხო მთავრობის სახელმწიფო საკუთრებაში არსებული აქტივების ზედამხედველობისა და ადმინისტრირების კომისიის დირექტორი)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</si>
</sst>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s>
  <fonts count="15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color theme="1"/>
      <name val="Verdana"/>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right style="thin">
        <color indexed="64"/>
      </right>
      <top/>
      <bottom/>
      <diagonal style="thin">
        <color indexed="64"/>
      </diagonal>
    </border>
    <border>
      <left/>
      <right/>
      <top/>
      <bottom style="thin">
        <color indexed="64"/>
      </bottom>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thin">
        <color indexed="64"/>
      </bottom>
      <diagonal style="thin">
        <color indexed="64"/>
      </diagonal>
    </border>
    <border>
      <left/>
      <right style="medium">
        <color indexed="64"/>
      </right>
      <top style="medium">
        <color indexed="64"/>
      </top>
      <bottom style="thin">
        <color auto="1"/>
      </bottom>
      <diagonal/>
    </border>
    <border>
      <left/>
      <right/>
      <top style="thin">
        <color rgb="FF000000"/>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s>
  <cellStyleXfs count="23639">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5"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2" applyNumberFormat="0" applyFill="0" applyAlignment="0" applyProtection="0"/>
    <xf numFmtId="168" fontId="93" fillId="0" borderId="82" applyNumberFormat="0" applyFill="0" applyAlignment="0" applyProtection="0"/>
    <xf numFmtId="169" fontId="93" fillId="0" borderId="82" applyNumberFormat="0" applyFill="0" applyAlignment="0" applyProtection="0"/>
    <xf numFmtId="168" fontId="93" fillId="0" borderId="82" applyNumberFormat="0" applyFill="0" applyAlignment="0" applyProtection="0"/>
    <xf numFmtId="168" fontId="93" fillId="0" borderId="82" applyNumberFormat="0" applyFill="0" applyAlignment="0" applyProtection="0"/>
    <xf numFmtId="169" fontId="93" fillId="0" borderId="82" applyNumberFormat="0" applyFill="0" applyAlignment="0" applyProtection="0"/>
    <xf numFmtId="168" fontId="93" fillId="0" borderId="82" applyNumberFormat="0" applyFill="0" applyAlignment="0" applyProtection="0"/>
    <xf numFmtId="168" fontId="93" fillId="0" borderId="82" applyNumberFormat="0" applyFill="0" applyAlignment="0" applyProtection="0"/>
    <xf numFmtId="169" fontId="93" fillId="0" borderId="82" applyNumberFormat="0" applyFill="0" applyAlignment="0" applyProtection="0"/>
    <xf numFmtId="168" fontId="93" fillId="0" borderId="82" applyNumberFormat="0" applyFill="0" applyAlignment="0" applyProtection="0"/>
    <xf numFmtId="168" fontId="93" fillId="0" borderId="82" applyNumberFormat="0" applyFill="0" applyAlignment="0" applyProtection="0"/>
    <xf numFmtId="169" fontId="93" fillId="0" borderId="82" applyNumberFormat="0" applyFill="0" applyAlignment="0" applyProtection="0"/>
    <xf numFmtId="168"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69"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68"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68"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88" fontId="2" fillId="69" borderId="76" applyFont="0">
      <alignment horizontal="right" vertical="center"/>
    </xf>
    <xf numFmtId="3" fontId="2" fillId="69" borderId="76" applyFont="0">
      <alignment horizontal="right" vertical="center"/>
    </xf>
    <xf numFmtId="0" fontId="82" fillId="63" borderId="81" applyNumberFormat="0" applyAlignment="0" applyProtection="0"/>
    <xf numFmtId="168" fontId="84" fillId="63" borderId="81" applyNumberFormat="0" applyAlignment="0" applyProtection="0"/>
    <xf numFmtId="169" fontId="84" fillId="63" borderId="81" applyNumberFormat="0" applyAlignment="0" applyProtection="0"/>
    <xf numFmtId="168" fontId="84" fillId="63" borderId="81" applyNumberFormat="0" applyAlignment="0" applyProtection="0"/>
    <xf numFmtId="168" fontId="84" fillId="63" borderId="81" applyNumberFormat="0" applyAlignment="0" applyProtection="0"/>
    <xf numFmtId="169" fontId="84" fillId="63" borderId="81" applyNumberFormat="0" applyAlignment="0" applyProtection="0"/>
    <xf numFmtId="168" fontId="84" fillId="63" borderId="81" applyNumberFormat="0" applyAlignment="0" applyProtection="0"/>
    <xf numFmtId="168" fontId="84" fillId="63" borderId="81" applyNumberFormat="0" applyAlignment="0" applyProtection="0"/>
    <xf numFmtId="169" fontId="84" fillId="63" borderId="81" applyNumberFormat="0" applyAlignment="0" applyProtection="0"/>
    <xf numFmtId="168" fontId="84" fillId="63" borderId="81" applyNumberFormat="0" applyAlignment="0" applyProtection="0"/>
    <xf numFmtId="168" fontId="84" fillId="63" borderId="81" applyNumberFormat="0" applyAlignment="0" applyProtection="0"/>
    <xf numFmtId="169" fontId="84" fillId="63" borderId="81" applyNumberFormat="0" applyAlignment="0" applyProtection="0"/>
    <xf numFmtId="168" fontId="84"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169" fontId="84"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168" fontId="84"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168" fontId="84"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0" fontId="82" fillId="63" borderId="81" applyNumberFormat="0" applyAlignment="0" applyProtection="0"/>
    <xf numFmtId="3" fontId="2" fillId="74" borderId="76" applyFont="0">
      <alignment horizontal="right" vertical="center"/>
      <protection locked="0"/>
    </xf>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 fillId="73" borderId="80" applyNumberFormat="0" applyFont="0" applyAlignment="0" applyProtection="0"/>
    <xf numFmtId="0" fontId="26" fillId="73" borderId="80" applyNumberFormat="0" applyFont="0" applyAlignment="0" applyProtection="0"/>
    <xf numFmtId="0" fontId="2" fillId="73" borderId="80" applyNumberFormat="0" applyFont="0" applyAlignment="0" applyProtection="0"/>
    <xf numFmtId="0" fontId="2"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0" fontId="26" fillId="73" borderId="80" applyNumberFormat="0" applyFont="0" applyAlignment="0" applyProtection="0"/>
    <xf numFmtId="3" fontId="2" fillId="71" borderId="76" applyFont="0">
      <alignment horizontal="right" vertical="center"/>
      <protection locked="0"/>
    </xf>
    <xf numFmtId="0" fontId="65" fillId="42" borderId="79" applyNumberFormat="0" applyAlignment="0" applyProtection="0"/>
    <xf numFmtId="168" fontId="67" fillId="42" borderId="79" applyNumberFormat="0" applyAlignment="0" applyProtection="0"/>
    <xf numFmtId="169" fontId="67" fillId="42" borderId="79" applyNumberFormat="0" applyAlignment="0" applyProtection="0"/>
    <xf numFmtId="168" fontId="67" fillId="42" borderId="79" applyNumberFormat="0" applyAlignment="0" applyProtection="0"/>
    <xf numFmtId="168" fontId="67" fillId="42" borderId="79" applyNumberFormat="0" applyAlignment="0" applyProtection="0"/>
    <xf numFmtId="169" fontId="67" fillId="42" borderId="79" applyNumberFormat="0" applyAlignment="0" applyProtection="0"/>
    <xf numFmtId="168" fontId="67" fillId="42" borderId="79" applyNumberFormat="0" applyAlignment="0" applyProtection="0"/>
    <xf numFmtId="168" fontId="67" fillId="42" borderId="79" applyNumberFormat="0" applyAlignment="0" applyProtection="0"/>
    <xf numFmtId="169" fontId="67" fillId="42" borderId="79" applyNumberFormat="0" applyAlignment="0" applyProtection="0"/>
    <xf numFmtId="168" fontId="67" fillId="42" borderId="79" applyNumberFormat="0" applyAlignment="0" applyProtection="0"/>
    <xf numFmtId="168" fontId="67" fillId="42" borderId="79" applyNumberFormat="0" applyAlignment="0" applyProtection="0"/>
    <xf numFmtId="169" fontId="67" fillId="42" borderId="79" applyNumberFormat="0" applyAlignment="0" applyProtection="0"/>
    <xf numFmtId="168" fontId="67"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169" fontId="67"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168" fontId="67"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168" fontId="67"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65" fillId="42" borderId="79" applyNumberFormat="0" applyAlignment="0" applyProtection="0"/>
    <xf numFmtId="0" fontId="2" fillId="70" borderId="77" applyNumberFormat="0" applyFont="0" applyBorder="0" applyProtection="0">
      <alignment horizontal="left" vertical="center"/>
    </xf>
    <xf numFmtId="9" fontId="2" fillId="70" borderId="76" applyFont="0" applyProtection="0">
      <alignment horizontal="right" vertical="center"/>
    </xf>
    <xf numFmtId="3" fontId="2" fillId="70" borderId="76" applyFont="0" applyProtection="0">
      <alignment horizontal="right" vertical="center"/>
    </xf>
    <xf numFmtId="0" fontId="61" fillId="69" borderId="77" applyFont="0" applyBorder="0">
      <alignment horizontal="center" wrapText="1"/>
    </xf>
    <xf numFmtId="168" fontId="53" fillId="0" borderId="74">
      <alignment horizontal="left" vertical="center"/>
    </xf>
    <xf numFmtId="0" fontId="53" fillId="0" borderId="74">
      <alignment horizontal="left" vertical="center"/>
    </xf>
    <xf numFmtId="0" fontId="53" fillId="0" borderId="74">
      <alignment horizontal="left" vertical="center"/>
    </xf>
    <xf numFmtId="0" fontId="2" fillId="68" borderId="76" applyNumberFormat="0" applyFont="0" applyBorder="0" applyProtection="0">
      <alignment horizontal="center" vertical="center"/>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7" fillId="63" borderId="79" applyNumberFormat="0" applyAlignment="0" applyProtection="0"/>
    <xf numFmtId="168" fontId="39" fillId="63" borderId="79" applyNumberFormat="0" applyAlignment="0" applyProtection="0"/>
    <xf numFmtId="169" fontId="39" fillId="63" borderId="79" applyNumberFormat="0" applyAlignment="0" applyProtection="0"/>
    <xf numFmtId="168" fontId="39" fillId="63" borderId="79" applyNumberFormat="0" applyAlignment="0" applyProtection="0"/>
    <xf numFmtId="168" fontId="39" fillId="63" borderId="79" applyNumberFormat="0" applyAlignment="0" applyProtection="0"/>
    <xf numFmtId="169" fontId="39" fillId="63" borderId="79" applyNumberFormat="0" applyAlignment="0" applyProtection="0"/>
    <xf numFmtId="168" fontId="39" fillId="63" borderId="79" applyNumberFormat="0" applyAlignment="0" applyProtection="0"/>
    <xf numFmtId="168" fontId="39" fillId="63" borderId="79" applyNumberFormat="0" applyAlignment="0" applyProtection="0"/>
    <xf numFmtId="169" fontId="39" fillId="63" borderId="79" applyNumberFormat="0" applyAlignment="0" applyProtection="0"/>
    <xf numFmtId="168" fontId="39" fillId="63" borderId="79" applyNumberFormat="0" applyAlignment="0" applyProtection="0"/>
    <xf numFmtId="168" fontId="39" fillId="63" borderId="79" applyNumberFormat="0" applyAlignment="0" applyProtection="0"/>
    <xf numFmtId="169" fontId="39" fillId="63" borderId="79" applyNumberFormat="0" applyAlignment="0" applyProtection="0"/>
    <xf numFmtId="168" fontId="39"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169" fontId="39"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168" fontId="39"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168" fontId="39"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37" fillId="63" borderId="79"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4" fillId="0" borderId="0"/>
    <xf numFmtId="0" fontId="1" fillId="0" borderId="0"/>
    <xf numFmtId="0" fontId="1" fillId="0" borderId="0"/>
    <xf numFmtId="0" fontId="65" fillId="42" borderId="159" applyNumberForma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168" fontId="39"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168" fontId="39"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169" fontId="39"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0" fontId="37" fillId="63" borderId="159" applyNumberFormat="0" applyAlignment="0" applyProtection="0"/>
    <xf numFmtId="168" fontId="39" fillId="63" borderId="159" applyNumberFormat="0" applyAlignment="0" applyProtection="0"/>
    <xf numFmtId="169" fontId="39" fillId="63" borderId="159" applyNumberFormat="0" applyAlignment="0" applyProtection="0"/>
    <xf numFmtId="168" fontId="39" fillId="63" borderId="159" applyNumberFormat="0" applyAlignment="0" applyProtection="0"/>
    <xf numFmtId="168" fontId="39" fillId="63" borderId="159" applyNumberFormat="0" applyAlignment="0" applyProtection="0"/>
    <xf numFmtId="169" fontId="39" fillId="63" borderId="159" applyNumberFormat="0" applyAlignment="0" applyProtection="0"/>
    <xf numFmtId="168" fontId="39" fillId="63" borderId="159" applyNumberFormat="0" applyAlignment="0" applyProtection="0"/>
    <xf numFmtId="168" fontId="39" fillId="63" borderId="159" applyNumberFormat="0" applyAlignment="0" applyProtection="0"/>
    <xf numFmtId="169" fontId="39" fillId="63" borderId="159" applyNumberFormat="0" applyAlignment="0" applyProtection="0"/>
    <xf numFmtId="168" fontId="39" fillId="63" borderId="159" applyNumberFormat="0" applyAlignment="0" applyProtection="0"/>
    <xf numFmtId="168" fontId="39" fillId="63" borderId="159" applyNumberFormat="0" applyAlignment="0" applyProtection="0"/>
    <xf numFmtId="169" fontId="39" fillId="63" borderId="159" applyNumberFormat="0" applyAlignment="0" applyProtection="0"/>
    <xf numFmtId="168" fontId="39" fillId="63" borderId="159" applyNumberFormat="0" applyAlignment="0" applyProtection="0"/>
    <xf numFmtId="0" fontId="37" fillId="63" borderId="15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8"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8"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9" fontId="39"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0" fontId="37"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168" fontId="39" fillId="63" borderId="139" applyNumberFormat="0" applyAlignment="0" applyProtection="0"/>
    <xf numFmtId="169" fontId="39" fillId="63" borderId="139" applyNumberFormat="0" applyAlignment="0" applyProtection="0"/>
    <xf numFmtId="168" fontId="39" fillId="63" borderId="139" applyNumberFormat="0" applyAlignment="0" applyProtection="0"/>
    <xf numFmtId="0" fontId="37" fillId="63" borderId="139" applyNumberFormat="0" applyAlignment="0" applyProtection="0"/>
    <xf numFmtId="0" fontId="35" fillId="0" borderId="116" applyNumberFormat="0" applyAlignment="0">
      <alignment horizontal="right"/>
      <protection locked="0"/>
    </xf>
    <xf numFmtId="0" fontId="35" fillId="0" borderId="116" applyNumberFormat="0" applyAlignment="0">
      <alignment horizontal="right"/>
      <protection locked="0"/>
    </xf>
    <xf numFmtId="0" fontId="35" fillId="0" borderId="116" applyNumberFormat="0" applyAlignment="0">
      <alignment horizontal="right"/>
      <protection locked="0"/>
    </xf>
    <xf numFmtId="0" fontId="35" fillId="0" borderId="116" applyNumberFormat="0" applyAlignment="0">
      <alignment horizontal="right"/>
      <protection locked="0"/>
    </xf>
    <xf numFmtId="0" fontId="35" fillId="0" borderId="116" applyNumberFormat="0" applyAlignment="0">
      <alignment horizontal="right"/>
      <protection locked="0"/>
    </xf>
    <xf numFmtId="0" fontId="35" fillId="0" borderId="116" applyNumberFormat="0" applyAlignment="0">
      <alignment horizontal="right"/>
      <protection locked="0"/>
    </xf>
    <xf numFmtId="0" fontId="35" fillId="0" borderId="116" applyNumberFormat="0" applyAlignment="0">
      <alignment horizontal="right"/>
      <protection locked="0"/>
    </xf>
    <xf numFmtId="0" fontId="35" fillId="0" borderId="116" applyNumberFormat="0" applyAlignment="0">
      <alignment horizontal="right"/>
      <protection locked="0"/>
    </xf>
    <xf numFmtId="0" fontId="35" fillId="0" borderId="116" applyNumberFormat="0" applyAlignment="0">
      <alignment horizontal="right"/>
      <protection locked="0"/>
    </xf>
    <xf numFmtId="0" fontId="35" fillId="0" borderId="116" applyNumberFormat="0" applyAlignment="0">
      <alignment horizontal="right"/>
      <protection locked="0"/>
    </xf>
    <xf numFmtId="0" fontId="2" fillId="68" borderId="116" applyNumberFormat="0" applyFont="0" applyBorder="0" applyProtection="0">
      <alignment horizontal="center" vertical="center"/>
    </xf>
    <xf numFmtId="0" fontId="53" fillId="0" borderId="121">
      <alignment horizontal="left" vertical="center"/>
    </xf>
    <xf numFmtId="0" fontId="53" fillId="0" borderId="121">
      <alignment horizontal="left" vertical="center"/>
    </xf>
    <xf numFmtId="168" fontId="53" fillId="0" borderId="121">
      <alignment horizontal="left" vertical="center"/>
    </xf>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168" fontId="67"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168" fontId="67"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169" fontId="67"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1" fillId="69" borderId="119" applyFont="0" applyBorder="0">
      <alignment horizontal="center" wrapText="1"/>
    </xf>
    <xf numFmtId="3" fontId="2" fillId="70" borderId="116" applyFont="0" applyProtection="0">
      <alignment horizontal="right" vertical="center"/>
    </xf>
    <xf numFmtId="9" fontId="2" fillId="70" borderId="116" applyFont="0" applyProtection="0">
      <alignment horizontal="right" vertical="center"/>
    </xf>
    <xf numFmtId="0" fontId="2" fillId="70" borderId="119" applyNumberFormat="0" applyFont="0" applyBorder="0" applyProtection="0">
      <alignment horizontal="left" vertical="center"/>
    </xf>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59" applyNumberFormat="0" applyAlignment="0" applyProtection="0"/>
    <xf numFmtId="0" fontId="65" fillId="42" borderId="139" applyNumberFormat="0" applyAlignment="0" applyProtection="0"/>
    <xf numFmtId="0" fontId="65" fillId="42" borderId="15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8"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8"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9" fontId="67"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5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8" fontId="67" fillId="42" borderId="15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9" fontId="67" fillId="42" borderId="15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0" fontId="65"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168" fontId="67" fillId="42" borderId="139" applyNumberFormat="0" applyAlignment="0" applyProtection="0"/>
    <xf numFmtId="169" fontId="67" fillId="42" borderId="139" applyNumberFormat="0" applyAlignment="0" applyProtection="0"/>
    <xf numFmtId="168" fontId="67" fillId="42" borderId="139" applyNumberFormat="0" applyAlignment="0" applyProtection="0"/>
    <xf numFmtId="0" fontId="65" fillId="42" borderId="139" applyNumberFormat="0" applyAlignment="0" applyProtection="0"/>
    <xf numFmtId="3" fontId="2" fillId="71" borderId="116" applyFont="0">
      <alignment horizontal="right" vertical="center"/>
      <protection locked="0"/>
    </xf>
    <xf numFmtId="168" fontId="67" fillId="42" borderId="159" applyNumberFormat="0" applyAlignment="0" applyProtection="0"/>
    <xf numFmtId="168" fontId="67" fillId="42" borderId="159" applyNumberFormat="0" applyAlignment="0" applyProtection="0"/>
    <xf numFmtId="169" fontId="67" fillId="42" borderId="159" applyNumberFormat="0" applyAlignment="0" applyProtection="0"/>
    <xf numFmtId="168" fontId="67" fillId="42" borderId="159" applyNumberFormat="0" applyAlignment="0" applyProtection="0"/>
    <xf numFmtId="168" fontId="67" fillId="42" borderId="159" applyNumberFormat="0" applyAlignment="0" applyProtection="0"/>
    <xf numFmtId="169" fontId="67" fillId="42" borderId="159" applyNumberFormat="0" applyAlignment="0" applyProtection="0"/>
    <xf numFmtId="168" fontId="67" fillId="42" borderId="159" applyNumberFormat="0" applyAlignment="0" applyProtection="0"/>
    <xf numFmtId="168" fontId="67" fillId="42" borderId="159" applyNumberFormat="0" applyAlignment="0" applyProtection="0"/>
    <xf numFmtId="169" fontId="67" fillId="42" borderId="159" applyNumberFormat="0" applyAlignment="0" applyProtection="0"/>
    <xf numFmtId="168" fontId="67" fillId="42" borderId="159" applyNumberFormat="0" applyAlignment="0" applyProtection="0"/>
    <xf numFmtId="0" fontId="65" fillId="42" borderId="159" applyNumberFormat="0" applyAlignment="0" applyProtection="0"/>
    <xf numFmtId="3" fontId="2" fillId="71" borderId="150" applyFont="0">
      <alignment horizontal="right" vertical="center"/>
      <protection locked="0"/>
    </xf>
    <xf numFmtId="0" fontId="65"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9"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2" fillId="70" borderId="151" applyNumberFormat="0" applyFont="0" applyBorder="0" applyProtection="0">
      <alignment horizontal="left" vertical="center"/>
    </xf>
    <xf numFmtId="9" fontId="2" fillId="70" borderId="150" applyFont="0" applyProtection="0">
      <alignment horizontal="right" vertical="center"/>
    </xf>
    <xf numFmtId="3" fontId="2" fillId="70" borderId="150" applyFont="0" applyProtection="0">
      <alignment horizontal="right" vertical="center"/>
    </xf>
    <xf numFmtId="0" fontId="61" fillId="69" borderId="151" applyFont="0" applyBorder="0">
      <alignment horizontal="center" wrapText="1"/>
    </xf>
    <xf numFmtId="168" fontId="53" fillId="0" borderId="152">
      <alignment horizontal="left" vertical="center"/>
    </xf>
    <xf numFmtId="0" fontId="53" fillId="0" borderId="152">
      <alignment horizontal="left" vertical="center"/>
    </xf>
    <xf numFmtId="0" fontId="53" fillId="0" borderId="152">
      <alignment horizontal="left" vertical="center"/>
    </xf>
    <xf numFmtId="0" fontId="2" fillId="68" borderId="150" applyNumberFormat="0" applyFont="0" applyBorder="0" applyProtection="0">
      <alignment horizontal="center" vertical="center"/>
    </xf>
    <xf numFmtId="0" fontId="35" fillId="0" borderId="150" applyNumberFormat="0" applyAlignment="0">
      <alignment horizontal="right"/>
      <protection locked="0"/>
    </xf>
    <xf numFmtId="0" fontId="35" fillId="0" borderId="150" applyNumberFormat="0" applyAlignment="0">
      <alignment horizontal="right"/>
      <protection locked="0"/>
    </xf>
    <xf numFmtId="0" fontId="35" fillId="0" borderId="150" applyNumberFormat="0" applyAlignment="0">
      <alignment horizontal="right"/>
      <protection locked="0"/>
    </xf>
    <xf numFmtId="0" fontId="35" fillId="0" borderId="150" applyNumberFormat="0" applyAlignment="0">
      <alignment horizontal="right"/>
      <protection locked="0"/>
    </xf>
    <xf numFmtId="0" fontId="35" fillId="0" borderId="150" applyNumberFormat="0" applyAlignment="0">
      <alignment horizontal="right"/>
      <protection locked="0"/>
    </xf>
    <xf numFmtId="0" fontId="35" fillId="0" borderId="150" applyNumberFormat="0" applyAlignment="0">
      <alignment horizontal="right"/>
      <protection locked="0"/>
    </xf>
    <xf numFmtId="0" fontId="35" fillId="0" borderId="150" applyNumberFormat="0" applyAlignment="0">
      <alignment horizontal="right"/>
      <protection locked="0"/>
    </xf>
    <xf numFmtId="0" fontId="35" fillId="0" borderId="150" applyNumberFormat="0" applyAlignment="0">
      <alignment horizontal="right"/>
      <protection locked="0"/>
    </xf>
    <xf numFmtId="0" fontId="35" fillId="0" borderId="150" applyNumberFormat="0" applyAlignment="0">
      <alignment horizontal="right"/>
      <protection locked="0"/>
    </xf>
    <xf numFmtId="0" fontId="35" fillId="0" borderId="150" applyNumberFormat="0" applyAlignment="0">
      <alignment horizontal="right"/>
      <protection locked="0"/>
    </xf>
    <xf numFmtId="0" fontId="37"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9"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6"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0" fontId="2" fillId="73" borderId="140" applyNumberFormat="0" applyFont="0" applyAlignment="0" applyProtection="0"/>
    <xf numFmtId="3" fontId="2" fillId="74" borderId="116" applyFont="0">
      <alignment horizontal="right" vertical="center"/>
      <protection locked="0"/>
    </xf>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8"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8"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9" fontId="84"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0" fontId="82"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168" fontId="84" fillId="63" borderId="141" applyNumberFormat="0" applyAlignment="0" applyProtection="0"/>
    <xf numFmtId="169" fontId="84" fillId="63" borderId="141" applyNumberFormat="0" applyAlignment="0" applyProtection="0"/>
    <xf numFmtId="168" fontId="84" fillId="63" borderId="141" applyNumberFormat="0" applyAlignment="0" applyProtection="0"/>
    <xf numFmtId="0" fontId="82" fillId="63" borderId="141" applyNumberForma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6" fillId="73" borderId="160" applyNumberFormat="0" applyFont="0" applyAlignment="0" applyProtection="0"/>
    <xf numFmtId="0" fontId="2"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3" fontId="2" fillId="69" borderId="116" applyFont="0">
      <alignment horizontal="right" vertical="center"/>
    </xf>
    <xf numFmtId="188" fontId="2" fillId="69" borderId="116" applyFont="0">
      <alignment horizontal="right" vertical="center"/>
    </xf>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26" fillId="73" borderId="160"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9" fontId="93"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26" fillId="73" borderId="160"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26" fillId="73" borderId="160"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26" fillId="73" borderId="160"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26" fillId="73" borderId="160"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26" fillId="73" borderId="160"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26" fillId="73" borderId="160" applyNumberFormat="0" applyFont="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0" fontId="46"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168" fontId="93" fillId="0" borderId="142" applyNumberFormat="0" applyFill="0" applyAlignment="0" applyProtection="0"/>
    <xf numFmtId="169" fontId="93" fillId="0" borderId="142" applyNumberFormat="0" applyFill="0" applyAlignment="0" applyProtection="0"/>
    <xf numFmtId="168" fontId="93" fillId="0" borderId="142" applyNumberFormat="0" applyFill="0" applyAlignment="0" applyProtection="0"/>
    <xf numFmtId="0" fontId="46" fillId="0" borderId="142" applyNumberFormat="0" applyFill="0" applyAlignment="0" applyProtection="0"/>
    <xf numFmtId="0" fontId="26" fillId="73" borderId="160" applyNumberFormat="0" applyFont="0" applyAlignment="0" applyProtection="0"/>
    <xf numFmtId="0" fontId="26"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46" fillId="0" borderId="149" applyNumberFormat="0" applyFill="0" applyAlignment="0" applyProtection="0"/>
    <xf numFmtId="168" fontId="93" fillId="0" borderId="149" applyNumberFormat="0" applyFill="0" applyAlignment="0" applyProtection="0"/>
    <xf numFmtId="169" fontId="93" fillId="0" borderId="149" applyNumberFormat="0" applyFill="0" applyAlignment="0" applyProtection="0"/>
    <xf numFmtId="168" fontId="93" fillId="0" borderId="149" applyNumberFormat="0" applyFill="0" applyAlignment="0" applyProtection="0"/>
    <xf numFmtId="168" fontId="93" fillId="0" borderId="149" applyNumberFormat="0" applyFill="0" applyAlignment="0" applyProtection="0"/>
    <xf numFmtId="169" fontId="93" fillId="0" borderId="149" applyNumberFormat="0" applyFill="0" applyAlignment="0" applyProtection="0"/>
    <xf numFmtId="168" fontId="93" fillId="0" borderId="149" applyNumberFormat="0" applyFill="0" applyAlignment="0" applyProtection="0"/>
    <xf numFmtId="168" fontId="93" fillId="0" borderId="149" applyNumberFormat="0" applyFill="0" applyAlignment="0" applyProtection="0"/>
    <xf numFmtId="169" fontId="93" fillId="0" borderId="149" applyNumberFormat="0" applyFill="0" applyAlignment="0" applyProtection="0"/>
    <xf numFmtId="168" fontId="93" fillId="0" borderId="149" applyNumberFormat="0" applyFill="0" applyAlignment="0" applyProtection="0"/>
    <xf numFmtId="168" fontId="93" fillId="0" borderId="149" applyNumberFormat="0" applyFill="0" applyAlignment="0" applyProtection="0"/>
    <xf numFmtId="169" fontId="93" fillId="0" borderId="149" applyNumberFormat="0" applyFill="0" applyAlignment="0" applyProtection="0"/>
    <xf numFmtId="168" fontId="93"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169" fontId="93"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168" fontId="93"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168" fontId="93"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0" fontId="46" fillId="0" borderId="149" applyNumberFormat="0" applyFill="0" applyAlignment="0" applyProtection="0"/>
    <xf numFmtId="188" fontId="2" fillId="69" borderId="144" applyFont="0">
      <alignment horizontal="right" vertical="center"/>
    </xf>
    <xf numFmtId="3" fontId="2" fillId="69" borderId="144" applyFont="0">
      <alignment horizontal="right" vertical="center"/>
    </xf>
    <xf numFmtId="0" fontId="82" fillId="63" borderId="148" applyNumberFormat="0" applyAlignment="0" applyProtection="0"/>
    <xf numFmtId="168" fontId="84" fillId="63" borderId="148" applyNumberFormat="0" applyAlignment="0" applyProtection="0"/>
    <xf numFmtId="169" fontId="84" fillId="63" borderId="148" applyNumberFormat="0" applyAlignment="0" applyProtection="0"/>
    <xf numFmtId="168" fontId="84" fillId="63" borderId="148" applyNumberFormat="0" applyAlignment="0" applyProtection="0"/>
    <xf numFmtId="168" fontId="84" fillId="63" borderId="148" applyNumberFormat="0" applyAlignment="0" applyProtection="0"/>
    <xf numFmtId="169" fontId="84" fillId="63" borderId="148" applyNumberFormat="0" applyAlignment="0" applyProtection="0"/>
    <xf numFmtId="168" fontId="84" fillId="63" borderId="148" applyNumberFormat="0" applyAlignment="0" applyProtection="0"/>
    <xf numFmtId="168" fontId="84" fillId="63" borderId="148" applyNumberFormat="0" applyAlignment="0" applyProtection="0"/>
    <xf numFmtId="169" fontId="84" fillId="63" borderId="148" applyNumberFormat="0" applyAlignment="0" applyProtection="0"/>
    <xf numFmtId="168" fontId="84" fillId="63" borderId="148" applyNumberFormat="0" applyAlignment="0" applyProtection="0"/>
    <xf numFmtId="168" fontId="84" fillId="63" borderId="148" applyNumberFormat="0" applyAlignment="0" applyProtection="0"/>
    <xf numFmtId="169" fontId="84" fillId="63" borderId="148" applyNumberFormat="0" applyAlignment="0" applyProtection="0"/>
    <xf numFmtId="168" fontId="84"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169" fontId="84"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168" fontId="84"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168" fontId="84"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0" fontId="82" fillId="63" borderId="148" applyNumberFormat="0" applyAlignment="0" applyProtection="0"/>
    <xf numFmtId="3" fontId="2" fillId="74" borderId="144" applyFont="0">
      <alignment horizontal="right" vertical="center"/>
      <protection locked="0"/>
    </xf>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 fillId="73" borderId="147" applyNumberFormat="0" applyFont="0" applyAlignment="0" applyProtection="0"/>
    <xf numFmtId="0" fontId="26" fillId="73" borderId="147" applyNumberFormat="0" applyFont="0" applyAlignment="0" applyProtection="0"/>
    <xf numFmtId="0" fontId="2" fillId="73" borderId="147" applyNumberFormat="0" applyFont="0" applyAlignment="0" applyProtection="0"/>
    <xf numFmtId="0" fontId="2"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0" fontId="26" fillId="73" borderId="147" applyNumberFormat="0" applyFont="0" applyAlignment="0" applyProtection="0"/>
    <xf numFmtId="3" fontId="2" fillId="71" borderId="144" applyFont="0">
      <alignment horizontal="right" vertical="center"/>
      <protection locked="0"/>
    </xf>
    <xf numFmtId="0" fontId="65" fillId="42" borderId="146" applyNumberFormat="0" applyAlignment="0" applyProtection="0"/>
    <xf numFmtId="168" fontId="67" fillId="42" borderId="146" applyNumberFormat="0" applyAlignment="0" applyProtection="0"/>
    <xf numFmtId="169" fontId="67" fillId="42" borderId="146" applyNumberFormat="0" applyAlignment="0" applyProtection="0"/>
    <xf numFmtId="168" fontId="67" fillId="42" borderId="146" applyNumberFormat="0" applyAlignment="0" applyProtection="0"/>
    <xf numFmtId="168" fontId="67" fillId="42" borderId="146" applyNumberFormat="0" applyAlignment="0" applyProtection="0"/>
    <xf numFmtId="169" fontId="67" fillId="42" borderId="146" applyNumberFormat="0" applyAlignment="0" applyProtection="0"/>
    <xf numFmtId="168" fontId="67" fillId="42" borderId="146" applyNumberFormat="0" applyAlignment="0" applyProtection="0"/>
    <xf numFmtId="168" fontId="67" fillId="42" borderId="146" applyNumberFormat="0" applyAlignment="0" applyProtection="0"/>
    <xf numFmtId="169" fontId="67" fillId="42" borderId="146" applyNumberFormat="0" applyAlignment="0" applyProtection="0"/>
    <xf numFmtId="168" fontId="67" fillId="42" borderId="146" applyNumberFormat="0" applyAlignment="0" applyProtection="0"/>
    <xf numFmtId="168" fontId="67" fillId="42" borderId="146" applyNumberFormat="0" applyAlignment="0" applyProtection="0"/>
    <xf numFmtId="169" fontId="67" fillId="42" borderId="146" applyNumberFormat="0" applyAlignment="0" applyProtection="0"/>
    <xf numFmtId="168" fontId="67"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169" fontId="67"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168" fontId="67"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168" fontId="67"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65" fillId="42" borderId="146" applyNumberFormat="0" applyAlignment="0" applyProtection="0"/>
    <xf numFmtId="0" fontId="2" fillId="70" borderId="145" applyNumberFormat="0" applyFont="0" applyBorder="0" applyProtection="0">
      <alignment horizontal="left" vertical="center"/>
    </xf>
    <xf numFmtId="9" fontId="2" fillId="70" borderId="144" applyFont="0" applyProtection="0">
      <alignment horizontal="right" vertical="center"/>
    </xf>
    <xf numFmtId="3" fontId="2" fillId="70" borderId="144" applyFont="0" applyProtection="0">
      <alignment horizontal="right" vertical="center"/>
    </xf>
    <xf numFmtId="0" fontId="61" fillId="69" borderId="145" applyFont="0" applyBorder="0">
      <alignment horizontal="center" wrapText="1"/>
    </xf>
    <xf numFmtId="168" fontId="53" fillId="0" borderId="143">
      <alignment horizontal="left" vertical="center"/>
    </xf>
    <xf numFmtId="0" fontId="53" fillId="0" borderId="143">
      <alignment horizontal="left" vertical="center"/>
    </xf>
    <xf numFmtId="0" fontId="53" fillId="0" borderId="143">
      <alignment horizontal="left" vertical="center"/>
    </xf>
    <xf numFmtId="0" fontId="2" fillId="68" borderId="144" applyNumberFormat="0" applyFont="0" applyBorder="0" applyProtection="0">
      <alignment horizontal="center" vertical="center"/>
    </xf>
    <xf numFmtId="0" fontId="35" fillId="0" borderId="144" applyNumberFormat="0" applyAlignment="0">
      <alignment horizontal="right"/>
      <protection locked="0"/>
    </xf>
    <xf numFmtId="0" fontId="35" fillId="0" borderId="144" applyNumberFormat="0" applyAlignment="0">
      <alignment horizontal="right"/>
      <protection locked="0"/>
    </xf>
    <xf numFmtId="0" fontId="35" fillId="0" borderId="144" applyNumberFormat="0" applyAlignment="0">
      <alignment horizontal="right"/>
      <protection locked="0"/>
    </xf>
    <xf numFmtId="0" fontId="35" fillId="0" borderId="144" applyNumberFormat="0" applyAlignment="0">
      <alignment horizontal="right"/>
      <protection locked="0"/>
    </xf>
    <xf numFmtId="0" fontId="35" fillId="0" borderId="144" applyNumberFormat="0" applyAlignment="0">
      <alignment horizontal="right"/>
      <protection locked="0"/>
    </xf>
    <xf numFmtId="0" fontId="35" fillId="0" borderId="144" applyNumberFormat="0" applyAlignment="0">
      <alignment horizontal="right"/>
      <protection locked="0"/>
    </xf>
    <xf numFmtId="0" fontId="35" fillId="0" borderId="144" applyNumberFormat="0" applyAlignment="0">
      <alignment horizontal="right"/>
      <protection locked="0"/>
    </xf>
    <xf numFmtId="0" fontId="35" fillId="0" borderId="144" applyNumberFormat="0" applyAlignment="0">
      <alignment horizontal="right"/>
      <protection locked="0"/>
    </xf>
    <xf numFmtId="0" fontId="35" fillId="0" borderId="144" applyNumberFormat="0" applyAlignment="0">
      <alignment horizontal="right"/>
      <protection locked="0"/>
    </xf>
    <xf numFmtId="0" fontId="35" fillId="0" borderId="144" applyNumberFormat="0" applyAlignment="0">
      <alignment horizontal="right"/>
      <protection locked="0"/>
    </xf>
    <xf numFmtId="0" fontId="37" fillId="63" borderId="146" applyNumberFormat="0" applyAlignment="0" applyProtection="0"/>
    <xf numFmtId="168" fontId="39" fillId="63" borderId="146" applyNumberFormat="0" applyAlignment="0" applyProtection="0"/>
    <xf numFmtId="169" fontId="39" fillId="63" borderId="146" applyNumberFormat="0" applyAlignment="0" applyProtection="0"/>
    <xf numFmtId="168" fontId="39" fillId="63" borderId="146" applyNumberFormat="0" applyAlignment="0" applyProtection="0"/>
    <xf numFmtId="168" fontId="39" fillId="63" borderId="146" applyNumberFormat="0" applyAlignment="0" applyProtection="0"/>
    <xf numFmtId="169" fontId="39" fillId="63" borderId="146" applyNumberFormat="0" applyAlignment="0" applyProtection="0"/>
    <xf numFmtId="168" fontId="39" fillId="63" borderId="146" applyNumberFormat="0" applyAlignment="0" applyProtection="0"/>
    <xf numFmtId="168" fontId="39" fillId="63" borderId="146" applyNumberFormat="0" applyAlignment="0" applyProtection="0"/>
    <xf numFmtId="169" fontId="39" fillId="63" borderId="146" applyNumberFormat="0" applyAlignment="0" applyProtection="0"/>
    <xf numFmtId="168" fontId="39" fillId="63" borderId="146" applyNumberFormat="0" applyAlignment="0" applyProtection="0"/>
    <xf numFmtId="168" fontId="39" fillId="63" borderId="146" applyNumberFormat="0" applyAlignment="0" applyProtection="0"/>
    <xf numFmtId="169" fontId="39" fillId="63" borderId="146" applyNumberFormat="0" applyAlignment="0" applyProtection="0"/>
    <xf numFmtId="168" fontId="39"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169" fontId="39"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168" fontId="39"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168" fontId="39"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37" fillId="63" borderId="146" applyNumberFormat="0" applyAlignment="0" applyProtection="0"/>
    <xf numFmtId="0" fontId="2" fillId="73" borderId="154" applyNumberFormat="0" applyFont="0" applyAlignment="0" applyProtection="0"/>
    <xf numFmtId="0" fontId="2" fillId="0" borderId="0"/>
    <xf numFmtId="3" fontId="2" fillId="74" borderId="150" applyFont="0">
      <alignment horizontal="right" vertical="center"/>
      <protection locked="0"/>
    </xf>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9"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0" fontId="82" fillId="63" borderId="155" applyNumberFormat="0" applyAlignment="0" applyProtection="0"/>
    <xf numFmtId="3" fontId="2" fillId="69" borderId="150" applyFont="0">
      <alignment horizontal="right" vertical="center"/>
    </xf>
    <xf numFmtId="188" fontId="2" fillId="69" borderId="150" applyFont="0">
      <alignment horizontal="right" vertical="center"/>
    </xf>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9"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168" fontId="93" fillId="0" borderId="156" applyNumberFormat="0" applyFill="0" applyAlignment="0" applyProtection="0"/>
    <xf numFmtId="169" fontId="93"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9"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68" fontId="93"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0" fontId="46" fillId="0" borderId="156" applyNumberFormat="0" applyFill="0" applyAlignment="0" applyProtection="0"/>
    <xf numFmtId="188" fontId="2" fillId="69" borderId="157" applyFont="0">
      <alignment horizontal="right" vertical="center"/>
    </xf>
    <xf numFmtId="3" fontId="2" fillId="69" borderId="157" applyFont="0">
      <alignment horizontal="right" vertical="center"/>
    </xf>
    <xf numFmtId="0" fontId="82"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168" fontId="84" fillId="63" borderId="155" applyNumberFormat="0" applyAlignment="0" applyProtection="0"/>
    <xf numFmtId="169" fontId="84" fillId="63" borderId="155" applyNumberFormat="0" applyAlignment="0" applyProtection="0"/>
    <xf numFmtId="168"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9"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168" fontId="84"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0" fontId="82" fillId="63" borderId="155" applyNumberFormat="0" applyAlignment="0" applyProtection="0"/>
    <xf numFmtId="3" fontId="2" fillId="74" borderId="157" applyFont="0">
      <alignment horizontal="right" vertical="center"/>
      <protection locked="0"/>
    </xf>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0" fontId="26" fillId="73" borderId="154" applyNumberFormat="0" applyFont="0" applyAlignment="0" applyProtection="0"/>
    <xf numFmtId="3" fontId="2" fillId="71" borderId="157" applyFont="0">
      <alignment horizontal="right" vertical="center"/>
      <protection locked="0"/>
    </xf>
    <xf numFmtId="0" fontId="65"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168" fontId="67" fillId="42" borderId="153" applyNumberFormat="0" applyAlignment="0" applyProtection="0"/>
    <xf numFmtId="169" fontId="67"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9"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168" fontId="67"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65" fillId="42" borderId="153" applyNumberFormat="0" applyAlignment="0" applyProtection="0"/>
    <xf numFmtId="0" fontId="2" fillId="70" borderId="158" applyNumberFormat="0" applyFont="0" applyBorder="0" applyProtection="0">
      <alignment horizontal="left" vertical="center"/>
    </xf>
    <xf numFmtId="9" fontId="2" fillId="70" borderId="157" applyFont="0" applyProtection="0">
      <alignment horizontal="right" vertical="center"/>
    </xf>
    <xf numFmtId="3" fontId="2" fillId="70" borderId="157" applyFont="0" applyProtection="0">
      <alignment horizontal="right" vertical="center"/>
    </xf>
    <xf numFmtId="0" fontId="61" fillId="69" borderId="158" applyFont="0" applyBorder="0">
      <alignment horizontal="center" wrapText="1"/>
    </xf>
    <xf numFmtId="168" fontId="53" fillId="0" borderId="152">
      <alignment horizontal="left" vertical="center"/>
    </xf>
    <xf numFmtId="0" fontId="53" fillId="0" borderId="152">
      <alignment horizontal="left" vertical="center"/>
    </xf>
    <xf numFmtId="0" fontId="53" fillId="0" borderId="152">
      <alignment horizontal="left" vertical="center"/>
    </xf>
    <xf numFmtId="0" fontId="2" fillId="68" borderId="157" applyNumberFormat="0" applyFont="0" applyBorder="0" applyProtection="0">
      <alignment horizontal="center" vertical="center"/>
    </xf>
    <xf numFmtId="0" fontId="35" fillId="0" borderId="157" applyNumberFormat="0" applyAlignment="0">
      <alignment horizontal="right"/>
      <protection locked="0"/>
    </xf>
    <xf numFmtId="0" fontId="35" fillId="0" borderId="157" applyNumberFormat="0" applyAlignment="0">
      <alignment horizontal="right"/>
      <protection locked="0"/>
    </xf>
    <xf numFmtId="0" fontId="35" fillId="0" borderId="157" applyNumberFormat="0" applyAlignment="0">
      <alignment horizontal="right"/>
      <protection locked="0"/>
    </xf>
    <xf numFmtId="0" fontId="35" fillId="0" borderId="157" applyNumberFormat="0" applyAlignment="0">
      <alignment horizontal="right"/>
      <protection locked="0"/>
    </xf>
    <xf numFmtId="0" fontId="35" fillId="0" borderId="157" applyNumberFormat="0" applyAlignment="0">
      <alignment horizontal="right"/>
      <protection locked="0"/>
    </xf>
    <xf numFmtId="0" fontId="35" fillId="0" borderId="157" applyNumberFormat="0" applyAlignment="0">
      <alignment horizontal="right"/>
      <protection locked="0"/>
    </xf>
    <xf numFmtId="0" fontId="35" fillId="0" borderId="157" applyNumberFormat="0" applyAlignment="0">
      <alignment horizontal="right"/>
      <protection locked="0"/>
    </xf>
    <xf numFmtId="0" fontId="35" fillId="0" borderId="157" applyNumberFormat="0" applyAlignment="0">
      <alignment horizontal="right"/>
      <protection locked="0"/>
    </xf>
    <xf numFmtId="0" fontId="35" fillId="0" borderId="157" applyNumberFormat="0" applyAlignment="0">
      <alignment horizontal="right"/>
      <protection locked="0"/>
    </xf>
    <xf numFmtId="0" fontId="35" fillId="0" borderId="157" applyNumberFormat="0" applyAlignment="0">
      <alignment horizontal="right"/>
      <protection locked="0"/>
    </xf>
    <xf numFmtId="0" fontId="37"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168" fontId="39" fillId="63" borderId="153" applyNumberFormat="0" applyAlignment="0" applyProtection="0"/>
    <xf numFmtId="169" fontId="39"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9"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168" fontId="39"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37" fillId="63" borderId="153" applyNumberForma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2" fillId="73" borderId="160" applyNumberFormat="0" applyFon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168" fontId="84"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168" fontId="84"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169" fontId="84"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0" fontId="82" fillId="63" borderId="161" applyNumberFormat="0" applyAlignment="0" applyProtection="0"/>
    <xf numFmtId="168" fontId="84" fillId="63" borderId="161" applyNumberFormat="0" applyAlignment="0" applyProtection="0"/>
    <xf numFmtId="169" fontId="84" fillId="63" borderId="161" applyNumberFormat="0" applyAlignment="0" applyProtection="0"/>
    <xf numFmtId="168" fontId="84" fillId="63" borderId="161" applyNumberFormat="0" applyAlignment="0" applyProtection="0"/>
    <xf numFmtId="168" fontId="84" fillId="63" borderId="161" applyNumberFormat="0" applyAlignment="0" applyProtection="0"/>
    <xf numFmtId="169" fontId="84" fillId="63" borderId="161" applyNumberFormat="0" applyAlignment="0" applyProtection="0"/>
    <xf numFmtId="168" fontId="84" fillId="63" borderId="161" applyNumberFormat="0" applyAlignment="0" applyProtection="0"/>
    <xf numFmtId="168" fontId="84" fillId="63" borderId="161" applyNumberFormat="0" applyAlignment="0" applyProtection="0"/>
    <xf numFmtId="169" fontId="84" fillId="63" borderId="161" applyNumberFormat="0" applyAlignment="0" applyProtection="0"/>
    <xf numFmtId="168" fontId="84" fillId="63" borderId="161" applyNumberFormat="0" applyAlignment="0" applyProtection="0"/>
    <xf numFmtId="168" fontId="84" fillId="63" borderId="161" applyNumberFormat="0" applyAlignment="0" applyProtection="0"/>
    <xf numFmtId="169" fontId="84" fillId="63" borderId="161" applyNumberFormat="0" applyAlignment="0" applyProtection="0"/>
    <xf numFmtId="168" fontId="84" fillId="63" borderId="161" applyNumberFormat="0" applyAlignment="0" applyProtection="0"/>
    <xf numFmtId="0" fontId="82" fillId="63" borderId="161" applyNumberFormat="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168" fontId="93"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168" fontId="93"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169" fontId="93"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0" fontId="46" fillId="0" borderId="162" applyNumberFormat="0" applyFill="0" applyAlignment="0" applyProtection="0"/>
    <xf numFmtId="168" fontId="93" fillId="0" borderId="162" applyNumberFormat="0" applyFill="0" applyAlignment="0" applyProtection="0"/>
    <xf numFmtId="169" fontId="93" fillId="0" borderId="162" applyNumberFormat="0" applyFill="0" applyAlignment="0" applyProtection="0"/>
    <xf numFmtId="168" fontId="93" fillId="0" borderId="162" applyNumberFormat="0" applyFill="0" applyAlignment="0" applyProtection="0"/>
    <xf numFmtId="168" fontId="93" fillId="0" borderId="162" applyNumberFormat="0" applyFill="0" applyAlignment="0" applyProtection="0"/>
    <xf numFmtId="169" fontId="93" fillId="0" borderId="162" applyNumberFormat="0" applyFill="0" applyAlignment="0" applyProtection="0"/>
    <xf numFmtId="168" fontId="93" fillId="0" borderId="162" applyNumberFormat="0" applyFill="0" applyAlignment="0" applyProtection="0"/>
    <xf numFmtId="168" fontId="93" fillId="0" borderId="162" applyNumberFormat="0" applyFill="0" applyAlignment="0" applyProtection="0"/>
    <xf numFmtId="169" fontId="93" fillId="0" borderId="162" applyNumberFormat="0" applyFill="0" applyAlignment="0" applyProtection="0"/>
    <xf numFmtId="168" fontId="93" fillId="0" borderId="162" applyNumberFormat="0" applyFill="0" applyAlignment="0" applyProtection="0"/>
    <xf numFmtId="168" fontId="93" fillId="0" borderId="162" applyNumberFormat="0" applyFill="0" applyAlignment="0" applyProtection="0"/>
    <xf numFmtId="169" fontId="93" fillId="0" borderId="162" applyNumberFormat="0" applyFill="0" applyAlignment="0" applyProtection="0"/>
    <xf numFmtId="168" fontId="93" fillId="0" borderId="162" applyNumberFormat="0" applyFill="0" applyAlignment="0" applyProtection="0"/>
    <xf numFmtId="0" fontId="46" fillId="0" borderId="162" applyNumberFormat="0" applyFill="0" applyAlignment="0" applyProtection="0"/>
    <xf numFmtId="168" fontId="53" fillId="0" borderId="163">
      <alignment horizontal="left" vertical="center"/>
    </xf>
    <xf numFmtId="0" fontId="53" fillId="0" borderId="163">
      <alignment horizontal="left" vertical="center"/>
    </xf>
    <xf numFmtId="0" fontId="53" fillId="0" borderId="163">
      <alignment horizontal="left" vertical="center"/>
    </xf>
  </cellStyleXfs>
  <cellXfs count="828">
    <xf numFmtId="0" fontId="0" fillId="0" borderId="0" xfId="0"/>
    <xf numFmtId="0" fontId="4" fillId="0" borderId="0" xfId="0" applyFont="1"/>
    <xf numFmtId="0" fontId="0" fillId="0" borderId="0" xfId="0" applyAlignment="1">
      <alignment wrapText="1"/>
    </xf>
    <xf numFmtId="0" fontId="4" fillId="0" borderId="3" xfId="0" applyFont="1" applyBorder="1"/>
    <xf numFmtId="0" fontId="8" fillId="0" borderId="16" xfId="0" applyFont="1" applyBorder="1"/>
    <xf numFmtId="0" fontId="11" fillId="0" borderId="0" xfId="0" applyFont="1"/>
    <xf numFmtId="0" fontId="8" fillId="0" borderId="0" xfId="0" applyFont="1" applyAlignment="1">
      <alignment horizontal="right" wrapText="1"/>
    </xf>
    <xf numFmtId="0" fontId="8" fillId="0" borderId="19" xfId="0" applyFont="1" applyBorder="1" applyAlignment="1">
      <alignment vertical="center"/>
    </xf>
    <xf numFmtId="0" fontId="8" fillId="0" borderId="22"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1"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12"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6" fillId="3" borderId="3"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164"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4" fillId="3" borderId="24" xfId="16" applyFont="1" applyFill="1" applyBorder="1" applyProtection="1">
      <protection locked="0"/>
    </xf>
    <xf numFmtId="0" fontId="4" fillId="0" borderId="19" xfId="0" applyFont="1" applyBorder="1" applyAlignment="1">
      <alignment horizontal="center" vertical="center"/>
    </xf>
    <xf numFmtId="0" fontId="6" fillId="0" borderId="0" xfId="11" applyFont="1" applyAlignment="1">
      <alignment vertical="center"/>
    </xf>
    <xf numFmtId="0" fontId="4" fillId="0" borderId="19" xfId="0" applyFont="1" applyBorder="1" applyAlignment="1">
      <alignment vertical="center"/>
    </xf>
    <xf numFmtId="0" fontId="8" fillId="2" borderId="22" xfId="0" applyFont="1" applyFill="1" applyBorder="1" applyAlignment="1">
      <alignment horizontal="right" vertical="center"/>
    </xf>
    <xf numFmtId="0" fontId="4" fillId="0" borderId="53" xfId="0" applyFont="1" applyBorder="1"/>
    <xf numFmtId="0" fontId="19" fillId="0" borderId="22" xfId="0" applyFont="1" applyBorder="1" applyAlignment="1">
      <alignment horizontal="center" vertical="center" wrapText="1"/>
    </xf>
    <xf numFmtId="0" fontId="4" fillId="0" borderId="54" xfId="0" applyFont="1" applyBorder="1"/>
    <xf numFmtId="0" fontId="6" fillId="0" borderId="16"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4" fontId="6" fillId="3" borderId="18" xfId="2" applyNumberFormat="1" applyFont="1" applyFill="1" applyBorder="1" applyAlignment="1" applyProtection="1">
      <alignment horizontal="center" vertical="center"/>
      <protection locked="0"/>
    </xf>
    <xf numFmtId="0" fontId="6" fillId="0" borderId="19"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9" xfId="9" applyFont="1" applyBorder="1" applyAlignment="1" applyProtection="1">
      <alignment horizontal="center" vertical="center" wrapText="1"/>
      <protection locked="0"/>
    </xf>
    <xf numFmtId="0" fontId="14" fillId="35" borderId="23" xfId="13" applyFont="1" applyFill="1" applyBorder="1" applyAlignment="1" applyProtection="1">
      <alignment vertical="center" wrapText="1"/>
      <protection locked="0"/>
    </xf>
    <xf numFmtId="167" fontId="22" fillId="0" borderId="56" xfId="0" applyNumberFormat="1" applyFont="1" applyBorder="1" applyAlignment="1">
      <alignment horizontal="center"/>
    </xf>
    <xf numFmtId="167" fontId="18" fillId="0" borderId="56" xfId="0" applyNumberFormat="1" applyFont="1" applyBorder="1" applyAlignment="1">
      <alignment horizontal="center"/>
    </xf>
    <xf numFmtId="167" fontId="22" fillId="0" borderId="58" xfId="0" applyNumberFormat="1" applyFont="1" applyBorder="1" applyAlignment="1">
      <alignment horizontal="center"/>
    </xf>
    <xf numFmtId="167" fontId="22" fillId="0" borderId="59"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0" xfId="0" applyFont="1" applyBorder="1"/>
    <xf numFmtId="0" fontId="4" fillId="0" borderId="17" xfId="0" applyFont="1" applyBorder="1"/>
    <xf numFmtId="0" fontId="4" fillId="0" borderId="22" xfId="0" applyFont="1" applyBorder="1"/>
    <xf numFmtId="0" fontId="6" fillId="3" borderId="19" xfId="5" applyFont="1" applyFill="1" applyBorder="1" applyAlignment="1" applyProtection="1">
      <alignment horizontal="right" vertical="center"/>
      <protection locked="0"/>
    </xf>
    <xf numFmtId="0" fontId="14"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7"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6" xfId="0" applyBorder="1" applyAlignment="1">
      <alignment horizontal="center" vertical="center"/>
    </xf>
    <xf numFmtId="0" fontId="5" fillId="35" borderId="27"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5" xfId="0" applyFont="1" applyFill="1" applyBorder="1" applyAlignment="1">
      <alignment wrapText="1"/>
    </xf>
    <xf numFmtId="0" fontId="14"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6"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2" xfId="0" applyFont="1" applyBorder="1" applyAlignment="1">
      <alignment horizontal="center" vertical="center"/>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3" fontId="8"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6" fillId="35" borderId="20" xfId="2" applyNumberFormat="1" applyFont="1" applyFill="1" applyBorder="1" applyAlignment="1" applyProtection="1">
      <alignment vertical="top"/>
    </xf>
    <xf numFmtId="193" fontId="6" fillId="3" borderId="20" xfId="2" applyNumberFormat="1" applyFont="1" applyFill="1" applyBorder="1" applyAlignment="1" applyProtection="1">
      <alignment vertical="top"/>
      <protection locked="0"/>
    </xf>
    <xf numFmtId="193" fontId="6" fillId="35" borderId="20" xfId="2" applyNumberFormat="1" applyFont="1" applyFill="1" applyBorder="1" applyAlignment="1" applyProtection="1">
      <alignment vertical="top" wrapText="1"/>
    </xf>
    <xf numFmtId="193" fontId="6" fillId="3" borderId="20" xfId="2" applyNumberFormat="1" applyFont="1" applyFill="1" applyBorder="1" applyAlignment="1" applyProtection="1">
      <alignment vertical="top" wrapText="1"/>
      <protection locked="0"/>
    </xf>
    <xf numFmtId="193" fontId="6" fillId="35" borderId="20" xfId="2" applyNumberFormat="1" applyFont="1" applyFill="1" applyBorder="1" applyAlignment="1" applyProtection="1">
      <alignment vertical="top" wrapText="1"/>
      <protection locked="0"/>
    </xf>
    <xf numFmtId="193" fontId="6" fillId="35" borderId="24" xfId="2" applyNumberFormat="1" applyFont="1" applyFill="1" applyBorder="1" applyAlignment="1" applyProtection="1">
      <alignment vertical="top" wrapText="1"/>
    </xf>
    <xf numFmtId="193" fontId="4" fillId="0" borderId="3" xfId="0" applyNumberFormat="1" applyFont="1" applyBorder="1"/>
    <xf numFmtId="193" fontId="4" fillId="35"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5" borderId="50" xfId="0" applyNumberFormat="1" applyFont="1" applyFill="1" applyBorder="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193" fontId="4" fillId="0" borderId="8" xfId="0" applyNumberFormat="1" applyFont="1" applyBorder="1"/>
    <xf numFmtId="0" fontId="4" fillId="0" borderId="26" xfId="0" applyFont="1" applyBorder="1" applyAlignment="1">
      <alignment wrapText="1"/>
    </xf>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0" fontId="5" fillId="0" borderId="0" xfId="0" applyFont="1" applyAlignment="1">
      <alignment horizontal="center" wrapText="1"/>
    </xf>
    <xf numFmtId="9" fontId="4" fillId="0" borderId="20" xfId="20961" applyFont="1" applyBorder="1"/>
    <xf numFmtId="9" fontId="4" fillId="35" borderId="24" xfId="20961" applyFont="1" applyFill="1" applyBorder="1"/>
    <xf numFmtId="0" fontId="8" fillId="0" borderId="16" xfId="0" applyFont="1" applyBorder="1" applyAlignment="1">
      <alignment horizontal="right" vertical="center" wrapText="1"/>
    </xf>
    <xf numFmtId="0" fontId="6" fillId="0" borderId="17" xfId="0" applyFont="1" applyBorder="1" applyAlignment="1">
      <alignment vertical="center" wrapText="1"/>
    </xf>
    <xf numFmtId="169" fontId="25" fillId="36" borderId="0" xfId="20"/>
    <xf numFmtId="169" fontId="25" fillId="36" borderId="69" xfId="20" applyBorder="1"/>
    <xf numFmtId="0" fontId="4" fillId="0" borderId="7" xfId="0" applyFont="1" applyBorder="1" applyAlignment="1">
      <alignment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7" xfId="0" applyFont="1" applyBorder="1" applyAlignment="1">
      <alignment vertical="center"/>
    </xf>
    <xf numFmtId="0" fontId="4" fillId="0" borderId="26" xfId="0" applyFont="1" applyBorder="1" applyAlignment="1">
      <alignment vertical="center"/>
    </xf>
    <xf numFmtId="0" fontId="4" fillId="0" borderId="71" xfId="0" applyFont="1" applyBorder="1" applyAlignment="1">
      <alignment vertical="center"/>
    </xf>
    <xf numFmtId="0" fontId="4" fillId="0" borderId="72" xfId="0" applyFont="1" applyBorder="1" applyAlignment="1">
      <alignment vertical="center"/>
    </xf>
    <xf numFmtId="0" fontId="4" fillId="0" borderId="73" xfId="0" applyFont="1" applyBorder="1" applyAlignment="1">
      <alignment vertical="center"/>
    </xf>
    <xf numFmtId="0" fontId="4" fillId="0" borderId="16" xfId="0" applyFont="1" applyBorder="1" applyAlignment="1">
      <alignment horizontal="center" vertical="center"/>
    </xf>
    <xf numFmtId="0" fontId="4" fillId="0" borderId="18" xfId="0" applyFont="1" applyBorder="1" applyAlignment="1">
      <alignment vertical="center"/>
    </xf>
    <xf numFmtId="0" fontId="4" fillId="0" borderId="84" xfId="0" applyFont="1" applyBorder="1" applyAlignment="1">
      <alignment horizontal="center" vertical="center"/>
    </xf>
    <xf numFmtId="0" fontId="4" fillId="0" borderId="85" xfId="0" applyFont="1" applyBorder="1" applyAlignment="1">
      <alignment vertical="center"/>
    </xf>
    <xf numFmtId="0" fontId="4" fillId="0" borderId="86" xfId="0" applyFont="1" applyBorder="1" applyAlignment="1">
      <alignment horizontal="center" vertical="center"/>
    </xf>
    <xf numFmtId="169" fontId="25" fillId="36" borderId="29" xfId="20" applyBorder="1"/>
    <xf numFmtId="169" fontId="25" fillId="36" borderId="88" xfId="20" applyBorder="1"/>
    <xf numFmtId="169" fontId="25" fillId="36" borderId="78" xfId="20" applyBorder="1"/>
    <xf numFmtId="169" fontId="25" fillId="36" borderId="54" xfId="20" applyBorder="1"/>
    <xf numFmtId="0" fontId="4" fillId="3" borderId="60" xfId="0" applyFont="1" applyFill="1" applyBorder="1" applyAlignment="1">
      <alignment horizontal="center" vertical="center"/>
    </xf>
    <xf numFmtId="0" fontId="4" fillId="3" borderId="0" xfId="0" applyFont="1" applyFill="1" applyAlignment="1">
      <alignment vertical="center"/>
    </xf>
    <xf numFmtId="0" fontId="4" fillId="0" borderId="66" xfId="0" applyFont="1" applyBorder="1" applyAlignment="1">
      <alignment horizontal="center" vertical="center"/>
    </xf>
    <xf numFmtId="0" fontId="4" fillId="3" borderId="74" xfId="0" applyFont="1" applyFill="1" applyBorder="1" applyAlignment="1">
      <alignment vertical="center"/>
    </xf>
    <xf numFmtId="0" fontId="13" fillId="3" borderId="89" xfId="0" applyFont="1" applyFill="1" applyBorder="1" applyAlignment="1">
      <alignment horizontal="left"/>
    </xf>
    <xf numFmtId="0" fontId="13" fillId="3" borderId="90" xfId="0" applyFont="1" applyFill="1" applyBorder="1" applyAlignment="1">
      <alignment horizontal="left"/>
    </xf>
    <xf numFmtId="0" fontId="4" fillId="0" borderId="76" xfId="0" applyFont="1" applyBorder="1" applyAlignment="1">
      <alignment horizontal="center" vertical="center" wrapText="1"/>
    </xf>
    <xf numFmtId="0" fontId="4" fillId="0" borderId="91" xfId="0" applyFont="1" applyBorder="1" applyAlignment="1">
      <alignment horizontal="center" vertical="center" wrapText="1"/>
    </xf>
    <xf numFmtId="0" fontId="5" fillId="3" borderId="92" xfId="0" applyFont="1" applyFill="1" applyBorder="1" applyAlignment="1">
      <alignment vertical="center"/>
    </xf>
    <xf numFmtId="0" fontId="4" fillId="3" borderId="21" xfId="0" applyFont="1" applyFill="1" applyBorder="1" applyAlignment="1">
      <alignment vertical="center"/>
    </xf>
    <xf numFmtId="0" fontId="4" fillId="0" borderId="93" xfId="0" applyFont="1" applyBorder="1" applyAlignment="1">
      <alignment horizontal="center" vertical="center"/>
    </xf>
    <xf numFmtId="0" fontId="5" fillId="0" borderId="23" xfId="0" applyFont="1" applyBorder="1" applyAlignment="1">
      <alignment vertical="center"/>
    </xf>
    <xf numFmtId="169" fontId="25" fillId="36" borderId="25" xfId="20" applyBorder="1"/>
    <xf numFmtId="0" fontId="4" fillId="0" borderId="7" xfId="0" applyFont="1" applyBorder="1" applyAlignment="1">
      <alignment horizontal="center" vertical="center" wrapText="1"/>
    </xf>
    <xf numFmtId="0" fontId="4" fillId="0" borderId="61" xfId="0" applyFont="1" applyBorder="1" applyAlignment="1">
      <alignment horizontal="center" vertical="center" wrapText="1"/>
    </xf>
    <xf numFmtId="0" fontId="6" fillId="0" borderId="16" xfId="11" applyFont="1" applyBorder="1" applyAlignment="1">
      <alignment vertical="center"/>
    </xf>
    <xf numFmtId="0" fontId="6" fillId="0" borderId="17" xfId="11" applyFont="1" applyBorder="1" applyAlignment="1">
      <alignment vertical="center"/>
    </xf>
    <xf numFmtId="0" fontId="14" fillId="0" borderId="18" xfId="11" applyFont="1" applyBorder="1" applyAlignment="1">
      <alignment horizontal="center" vertical="center"/>
    </xf>
    <xf numFmtId="0" fontId="0" fillId="0" borderId="93" xfId="0" applyBorder="1"/>
    <xf numFmtId="0" fontId="0" fillId="0" borderId="22" xfId="0" applyBorder="1"/>
    <xf numFmtId="0" fontId="6" fillId="0" borderId="0" xfId="0" applyFont="1" applyAlignment="1">
      <alignment wrapText="1"/>
    </xf>
    <xf numFmtId="0" fontId="5" fillId="35" borderId="17" xfId="0" applyFont="1" applyFill="1" applyBorder="1" applyAlignment="1">
      <alignment horizontal="center" vertical="center" wrapText="1"/>
    </xf>
    <xf numFmtId="0" fontId="5" fillId="35" borderId="18" xfId="0" applyFont="1" applyFill="1" applyBorder="1" applyAlignment="1">
      <alignment horizontal="center" vertical="center" wrapText="1"/>
    </xf>
    <xf numFmtId="0" fontId="5" fillId="35" borderId="93" xfId="0" applyFont="1" applyFill="1" applyBorder="1" applyAlignment="1">
      <alignment horizontal="left" vertical="center" wrapText="1"/>
    </xf>
    <xf numFmtId="0" fontId="5" fillId="35" borderId="76" xfId="0" applyFont="1" applyFill="1" applyBorder="1" applyAlignment="1">
      <alignment horizontal="left" vertical="center" wrapText="1"/>
    </xf>
    <xf numFmtId="0" fontId="5" fillId="35" borderId="91" xfId="0" applyFont="1" applyFill="1" applyBorder="1" applyAlignment="1">
      <alignment horizontal="left" vertical="center" wrapText="1"/>
    </xf>
    <xf numFmtId="0" fontId="4" fillId="0" borderId="93" xfId="0" applyFont="1" applyBorder="1" applyAlignment="1">
      <alignment horizontal="right" vertical="center" wrapText="1"/>
    </xf>
    <xf numFmtId="0" fontId="4" fillId="0" borderId="76" xfId="0" applyFont="1" applyBorder="1" applyAlignment="1">
      <alignment horizontal="left" vertical="center" wrapText="1"/>
    </xf>
    <xf numFmtId="0" fontId="106" fillId="0" borderId="93" xfId="0" applyFont="1" applyBorder="1" applyAlignment="1">
      <alignment horizontal="right" vertical="center" wrapText="1"/>
    </xf>
    <xf numFmtId="0" fontId="106" fillId="0" borderId="76" xfId="0" applyFont="1" applyBorder="1" applyAlignment="1">
      <alignment horizontal="left" vertical="center" wrapText="1"/>
    </xf>
    <xf numFmtId="0" fontId="5" fillId="0" borderId="93"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6" fillId="0" borderId="0" xfId="0" applyFont="1" applyAlignment="1">
      <alignment horizontal="left" vertical="center"/>
    </xf>
    <xf numFmtId="49" fontId="107" fillId="0" borderId="22" xfId="5" applyNumberFormat="1" applyFont="1" applyBorder="1" applyAlignment="1" applyProtection="1">
      <alignment horizontal="left" vertical="center"/>
      <protection locked="0"/>
    </xf>
    <xf numFmtId="0" fontId="108" fillId="0" borderId="23" xfId="9" applyFont="1" applyBorder="1" applyAlignment="1" applyProtection="1">
      <alignment horizontal="left" vertical="center" wrapText="1"/>
      <protection locked="0"/>
    </xf>
    <xf numFmtId="0" fontId="19" fillId="0" borderId="93" xfId="0" applyFont="1" applyBorder="1" applyAlignment="1">
      <alignment horizontal="center" vertical="center" wrapText="1"/>
    </xf>
    <xf numFmtId="3" fontId="20" fillId="35" borderId="76" xfId="0" applyNumberFormat="1" applyFont="1" applyFill="1" applyBorder="1" applyAlignment="1">
      <alignment vertical="center" wrapText="1"/>
    </xf>
    <xf numFmtId="14" fontId="6" fillId="3" borderId="76" xfId="8" quotePrefix="1" applyNumberFormat="1" applyFont="1" applyFill="1" applyBorder="1" applyAlignment="1" applyProtection="1">
      <alignment horizontal="left" vertical="center" wrapText="1" indent="2"/>
      <protection locked="0"/>
    </xf>
    <xf numFmtId="3" fontId="20" fillId="0" borderId="76" xfId="0" applyNumberFormat="1" applyFont="1" applyBorder="1" applyAlignment="1">
      <alignment vertical="center" wrapText="1"/>
    </xf>
    <xf numFmtId="14" fontId="6" fillId="3" borderId="76" xfId="8" quotePrefix="1" applyNumberFormat="1" applyFont="1" applyFill="1" applyBorder="1" applyAlignment="1" applyProtection="1">
      <alignment horizontal="left" vertical="center" wrapText="1" indent="3"/>
      <protection locked="0"/>
    </xf>
    <xf numFmtId="0" fontId="10" fillId="0" borderId="76" xfId="17" applyFill="1" applyBorder="1" applyAlignment="1" applyProtection="1"/>
    <xf numFmtId="49" fontId="106" fillId="0" borderId="93" xfId="0" applyNumberFormat="1" applyFont="1" applyBorder="1" applyAlignment="1">
      <alignment horizontal="right" vertical="center" wrapText="1"/>
    </xf>
    <xf numFmtId="0" fontId="6" fillId="3" borderId="76" xfId="20960" applyFont="1" applyFill="1" applyBorder="1"/>
    <xf numFmtId="0" fontId="102" fillId="0" borderId="76" xfId="20960" applyFont="1" applyBorder="1" applyAlignment="1">
      <alignment horizontal="center" vertical="center"/>
    </xf>
    <xf numFmtId="0" fontId="4" fillId="0" borderId="76" xfId="0" applyFont="1" applyBorder="1"/>
    <xf numFmtId="0" fontId="10" fillId="0" borderId="76" xfId="17" applyFill="1" applyBorder="1" applyAlignment="1" applyProtection="1">
      <alignment horizontal="left" vertical="center" wrapText="1"/>
    </xf>
    <xf numFmtId="49" fontId="106" fillId="0" borderId="76" xfId="0" applyNumberFormat="1" applyFont="1" applyBorder="1" applyAlignment="1">
      <alignment horizontal="right" vertical="center" wrapText="1"/>
    </xf>
    <xf numFmtId="0" fontId="10" fillId="0" borderId="76" xfId="17" applyFill="1" applyBorder="1" applyAlignment="1" applyProtection="1">
      <alignment horizontal="left" vertical="center"/>
    </xf>
    <xf numFmtId="10" fontId="6" fillId="0" borderId="76" xfId="20961" applyNumberFormat="1" applyFont="1" applyFill="1" applyBorder="1" applyAlignment="1">
      <alignment horizontal="left" vertical="center" wrapText="1"/>
    </xf>
    <xf numFmtId="10" fontId="4" fillId="0" borderId="76" xfId="20961" applyNumberFormat="1" applyFont="1" applyFill="1" applyBorder="1" applyAlignment="1">
      <alignment horizontal="left" vertical="center" wrapText="1"/>
    </xf>
    <xf numFmtId="10" fontId="5" fillId="35" borderId="76" xfId="0" applyNumberFormat="1" applyFont="1" applyFill="1" applyBorder="1" applyAlignment="1">
      <alignment horizontal="left" vertical="center" wrapText="1"/>
    </xf>
    <xf numFmtId="10" fontId="106" fillId="0" borderId="76" xfId="20961" applyNumberFormat="1" applyFont="1" applyFill="1" applyBorder="1" applyAlignment="1">
      <alignment horizontal="left" vertical="center" wrapText="1"/>
    </xf>
    <xf numFmtId="10" fontId="5" fillId="35" borderId="76" xfId="20961" applyNumberFormat="1" applyFont="1" applyFill="1" applyBorder="1" applyAlignment="1">
      <alignment horizontal="left" vertical="center" wrapText="1"/>
    </xf>
    <xf numFmtId="10" fontId="5" fillId="35" borderId="7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43" fontId="6" fillId="0" borderId="0" xfId="7" applyFont="1"/>
    <xf numFmtId="0" fontId="105" fillId="0" borderId="0" xfId="0" applyFont="1" applyAlignment="1">
      <alignment wrapText="1"/>
    </xf>
    <xf numFmtId="0" fontId="9" fillId="0" borderId="26" xfId="0" applyFont="1" applyBorder="1" applyAlignment="1">
      <alignment horizontal="center" wrapText="1"/>
    </xf>
    <xf numFmtId="0" fontId="9" fillId="0" borderId="8" xfId="0" applyFont="1" applyBorder="1" applyAlignment="1">
      <alignment horizontal="center" vertical="center" wrapText="1"/>
    </xf>
    <xf numFmtId="0" fontId="8" fillId="0" borderId="93" xfId="0" applyFont="1" applyBorder="1" applyAlignment="1">
      <alignment horizontal="right" vertical="center" wrapText="1"/>
    </xf>
    <xf numFmtId="0" fontId="6" fillId="0" borderId="76" xfId="0" applyFont="1" applyBorder="1" applyAlignment="1">
      <alignment vertical="center" wrapText="1"/>
    </xf>
    <xf numFmtId="0" fontId="4" fillId="0" borderId="76" xfId="0" applyFont="1" applyBorder="1" applyAlignment="1">
      <alignment vertical="center" wrapText="1"/>
    </xf>
    <xf numFmtId="0" fontId="4" fillId="0" borderId="76" xfId="0" applyFont="1" applyBorder="1" applyAlignment="1">
      <alignment horizontal="left" vertical="center" wrapText="1" indent="2"/>
    </xf>
    <xf numFmtId="0" fontId="5" fillId="0" borderId="23" xfId="0" applyFont="1" applyBorder="1" applyAlignment="1">
      <alignment vertical="center" wrapText="1"/>
    </xf>
    <xf numFmtId="0" fontId="4" fillId="0" borderId="91" xfId="0" applyFont="1" applyBorder="1"/>
    <xf numFmtId="0" fontId="8" fillId="0" borderId="91" xfId="0" applyFont="1" applyBorder="1"/>
    <xf numFmtId="0" fontId="9" fillId="0" borderId="18" xfId="0" applyFont="1" applyBorder="1" applyAlignment="1">
      <alignment horizontal="center"/>
    </xf>
    <xf numFmtId="0" fontId="9" fillId="0" borderId="91"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8" fillId="0" borderId="93" xfId="0" applyFont="1" applyBorder="1" applyAlignment="1">
      <alignment horizontal="center" vertical="center" wrapText="1"/>
    </xf>
    <xf numFmtId="0" fontId="14" fillId="0" borderId="76" xfId="0" applyFont="1" applyBorder="1" applyAlignment="1">
      <alignment horizontal="center" vertical="center" wrapText="1"/>
    </xf>
    <xf numFmtId="0" fontId="15" fillId="0" borderId="76" xfId="0" applyFont="1" applyBorder="1" applyAlignment="1">
      <alignment horizontal="left" vertical="center" wrapText="1"/>
    </xf>
    <xf numFmtId="193" fontId="6" fillId="0" borderId="76" xfId="0" applyNumberFormat="1" applyFont="1" applyBorder="1" applyAlignment="1" applyProtection="1">
      <alignment vertical="center" wrapText="1"/>
      <protection locked="0"/>
    </xf>
    <xf numFmtId="193" fontId="4" fillId="0" borderId="76" xfId="0" applyNumberFormat="1" applyFont="1" applyBorder="1" applyAlignment="1" applyProtection="1">
      <alignment vertical="center" wrapText="1"/>
      <protection locked="0"/>
    </xf>
    <xf numFmtId="193" fontId="4" fillId="0" borderId="91" xfId="0" applyNumberFormat="1" applyFont="1" applyBorder="1" applyAlignment="1" applyProtection="1">
      <alignment vertical="center" wrapText="1"/>
      <protection locked="0"/>
    </xf>
    <xf numFmtId="193" fontId="6" fillId="0" borderId="76" xfId="0" applyNumberFormat="1" applyFont="1" applyBorder="1" applyAlignment="1" applyProtection="1">
      <alignment horizontal="right" vertical="center" wrapText="1"/>
      <protection locked="0"/>
    </xf>
    <xf numFmtId="0" fontId="8" fillId="2" borderId="93" xfId="0" applyFont="1" applyFill="1" applyBorder="1" applyAlignment="1">
      <alignment horizontal="right" vertical="center"/>
    </xf>
    <xf numFmtId="0" fontId="8" fillId="2" borderId="76" xfId="0" applyFont="1" applyFill="1" applyBorder="1" applyAlignment="1">
      <alignment vertical="center"/>
    </xf>
    <xf numFmtId="193" fontId="8" fillId="2" borderId="76" xfId="0" applyNumberFormat="1" applyFont="1" applyFill="1" applyBorder="1" applyAlignment="1" applyProtection="1">
      <alignment vertical="center"/>
      <protection locked="0"/>
    </xf>
    <xf numFmtId="193" fontId="16" fillId="2" borderId="76" xfId="0" applyNumberFormat="1" applyFont="1" applyFill="1" applyBorder="1" applyAlignment="1" applyProtection="1">
      <alignment vertical="center"/>
      <protection locked="0"/>
    </xf>
    <xf numFmtId="193" fontId="16" fillId="2" borderId="91" xfId="0" applyNumberFormat="1" applyFont="1" applyFill="1" applyBorder="1" applyAlignment="1" applyProtection="1">
      <alignment vertical="center"/>
      <protection locked="0"/>
    </xf>
    <xf numFmtId="193" fontId="8" fillId="2" borderId="91" xfId="0" applyNumberFormat="1" applyFont="1" applyFill="1" applyBorder="1" applyAlignment="1" applyProtection="1">
      <alignment vertical="center"/>
      <protection locked="0"/>
    </xf>
    <xf numFmtId="0" fontId="14" fillId="0" borderId="93" xfId="0" applyFont="1" applyBorder="1" applyAlignment="1">
      <alignment horizontal="center" vertical="center" wrapText="1"/>
    </xf>
    <xf numFmtId="14" fontId="4" fillId="0" borderId="0" xfId="0" applyNumberFormat="1" applyFont="1"/>
    <xf numFmtId="10" fontId="4" fillId="0" borderId="76" xfId="20961" applyNumberFormat="1" applyFont="1" applyFill="1" applyBorder="1" applyAlignment="1" applyProtection="1">
      <alignment horizontal="right" vertical="center" wrapText="1"/>
      <protection locked="0"/>
    </xf>
    <xf numFmtId="10" fontId="4" fillId="0" borderId="76" xfId="20961" applyNumberFormat="1" applyFont="1" applyBorder="1" applyAlignment="1" applyProtection="1">
      <alignment vertical="center" wrapText="1"/>
      <protection locked="0"/>
    </xf>
    <xf numFmtId="10" fontId="4" fillId="0" borderId="91" xfId="20961" applyNumberFormat="1" applyFont="1" applyBorder="1" applyAlignment="1" applyProtection="1">
      <alignment vertical="center" wrapText="1"/>
      <protection locked="0"/>
    </xf>
    <xf numFmtId="0" fontId="4" fillId="3" borderId="53" xfId="0" applyFont="1" applyFill="1" applyBorder="1"/>
    <xf numFmtId="0" fontId="4" fillId="3" borderId="96" xfId="0" applyFont="1" applyFill="1" applyBorder="1" applyAlignment="1">
      <alignment wrapText="1"/>
    </xf>
    <xf numFmtId="0" fontId="4" fillId="3" borderId="97" xfId="0" applyFont="1" applyFill="1" applyBorder="1"/>
    <xf numFmtId="0" fontId="5" fillId="3" borderId="11" xfId="0" applyFont="1" applyFill="1" applyBorder="1" applyAlignment="1">
      <alignment horizontal="center" wrapText="1"/>
    </xf>
    <xf numFmtId="0" fontId="4" fillId="0" borderId="76" xfId="0" applyFont="1" applyBorder="1" applyAlignment="1">
      <alignment horizontal="center"/>
    </xf>
    <xf numFmtId="0" fontId="4" fillId="3" borderId="60"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69" xfId="0" applyFont="1" applyFill="1" applyBorder="1" applyAlignment="1">
      <alignment horizontal="center" vertical="center" wrapText="1"/>
    </xf>
    <xf numFmtId="0" fontId="4" fillId="0" borderId="93" xfId="0" applyFont="1" applyBorder="1"/>
    <xf numFmtId="0" fontId="4" fillId="0" borderId="76" xfId="0" applyFont="1" applyBorder="1" applyAlignment="1">
      <alignment wrapText="1"/>
    </xf>
    <xf numFmtId="164" fontId="4" fillId="0" borderId="76" xfId="7" applyNumberFormat="1" applyFont="1" applyBorder="1"/>
    <xf numFmtId="164" fontId="4" fillId="0" borderId="91" xfId="7" applyNumberFormat="1" applyFont="1" applyBorder="1"/>
    <xf numFmtId="0" fontId="13" fillId="0" borderId="76" xfId="0" applyFont="1" applyBorder="1" applyAlignment="1">
      <alignment horizontal="left" wrapText="1" indent="2"/>
    </xf>
    <xf numFmtId="169" fontId="25" fillId="36" borderId="76" xfId="20" applyBorder="1"/>
    <xf numFmtId="164" fontId="4" fillId="0" borderId="76" xfId="7" applyNumberFormat="1" applyFont="1" applyBorder="1" applyAlignment="1">
      <alignment vertical="center"/>
    </xf>
    <xf numFmtId="0" fontId="5" fillId="0" borderId="93" xfId="0" applyFont="1" applyBorder="1"/>
    <xf numFmtId="0" fontId="5" fillId="0" borderId="76" xfId="0" applyFont="1" applyBorder="1" applyAlignment="1">
      <alignment wrapText="1"/>
    </xf>
    <xf numFmtId="164" fontId="5" fillId="0" borderId="91" xfId="7" applyNumberFormat="1" applyFont="1" applyBorder="1"/>
    <xf numFmtId="0" fontId="3" fillId="3" borderId="6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69" xfId="7" applyNumberFormat="1" applyFont="1" applyFill="1" applyBorder="1"/>
    <xf numFmtId="164" fontId="4" fillId="0" borderId="76" xfId="7" applyNumberFormat="1" applyFont="1" applyFill="1" applyBorder="1"/>
    <xf numFmtId="164" fontId="4" fillId="0" borderId="76" xfId="7" applyNumberFormat="1" applyFont="1" applyFill="1" applyBorder="1" applyAlignment="1">
      <alignment vertical="center"/>
    </xf>
    <xf numFmtId="0" fontId="13" fillId="0" borderId="76"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69" xfId="0" applyFont="1" applyFill="1" applyBorder="1"/>
    <xf numFmtId="0" fontId="5" fillId="0" borderId="22" xfId="0" applyFont="1" applyBorder="1"/>
    <xf numFmtId="0" fontId="5" fillId="0" borderId="23" xfId="0" applyFont="1" applyBorder="1" applyAlignment="1">
      <alignment wrapText="1"/>
    </xf>
    <xf numFmtId="169" fontId="25" fillId="36" borderId="94" xfId="20" applyBorder="1"/>
    <xf numFmtId="10" fontId="5" fillId="0" borderId="24" xfId="20961" applyNumberFormat="1" applyFont="1" applyBorder="1"/>
    <xf numFmtId="0" fontId="8" fillId="2" borderId="84" xfId="0" applyFont="1" applyFill="1" applyBorder="1" applyAlignment="1">
      <alignment horizontal="right" vertical="center"/>
    </xf>
    <xf numFmtId="0" fontId="8" fillId="2" borderId="71" xfId="0" applyFont="1" applyFill="1" applyBorder="1" applyAlignment="1">
      <alignment vertical="center"/>
    </xf>
    <xf numFmtId="193" fontId="8" fillId="2" borderId="71" xfId="0" applyNumberFormat="1" applyFont="1" applyFill="1" applyBorder="1" applyAlignment="1" applyProtection="1">
      <alignment vertical="center"/>
      <protection locked="0"/>
    </xf>
    <xf numFmtId="193" fontId="16" fillId="2" borderId="71" xfId="0" applyNumberFormat="1" applyFont="1" applyFill="1" applyBorder="1" applyAlignment="1" applyProtection="1">
      <alignment vertical="center"/>
      <protection locked="0"/>
    </xf>
    <xf numFmtId="193" fontId="16" fillId="2" borderId="85" xfId="0" applyNumberFormat="1" applyFont="1" applyFill="1" applyBorder="1" applyAlignment="1" applyProtection="1">
      <alignment vertical="center"/>
      <protection locked="0"/>
    </xf>
    <xf numFmtId="0" fontId="8" fillId="0" borderId="76" xfId="0" applyFont="1" applyBorder="1" applyAlignment="1">
      <alignment horizontal="left" vertical="center" wrapText="1"/>
    </xf>
    <xf numFmtId="0" fontId="5" fillId="3" borderId="0" xfId="0" applyFont="1" applyFill="1" applyAlignment="1">
      <alignment horizontal="center"/>
    </xf>
    <xf numFmtId="0" fontId="113" fillId="0" borderId="0" xfId="11" applyFont="1"/>
    <xf numFmtId="0" fontId="114" fillId="0" borderId="0" xfId="0" applyFont="1"/>
    <xf numFmtId="0" fontId="115" fillId="0" borderId="0" xfId="11" applyFont="1"/>
    <xf numFmtId="14" fontId="114" fillId="0" borderId="0" xfId="0" applyNumberFormat="1" applyFont="1"/>
    <xf numFmtId="0" fontId="114" fillId="0" borderId="0" xfId="0" applyFont="1" applyAlignment="1">
      <alignment wrapText="1"/>
    </xf>
    <xf numFmtId="0" fontId="117" fillId="0" borderId="0" xfId="0" applyFont="1"/>
    <xf numFmtId="0" fontId="114" fillId="0" borderId="0" xfId="0" applyFont="1" applyAlignment="1">
      <alignment horizontal="left"/>
    </xf>
    <xf numFmtId="0" fontId="116" fillId="0" borderId="102" xfId="0" applyFont="1" applyBorder="1" applyAlignment="1">
      <alignment horizontal="left" vertical="center" wrapText="1"/>
    </xf>
    <xf numFmtId="0" fontId="122" fillId="0" borderId="0" xfId="0" applyFont="1"/>
    <xf numFmtId="0" fontId="114" fillId="0" borderId="0" xfId="0" applyFont="1" applyAlignment="1">
      <alignment horizontal="left" vertical="top" wrapText="1"/>
    </xf>
    <xf numFmtId="193" fontId="6" fillId="3" borderId="91" xfId="2" applyNumberFormat="1" applyFont="1" applyFill="1" applyBorder="1" applyAlignment="1" applyProtection="1">
      <alignment vertical="top" wrapText="1"/>
      <protection locked="0"/>
    </xf>
    <xf numFmtId="0" fontId="3" fillId="0" borderId="76" xfId="0" applyFont="1" applyBorder="1" applyAlignment="1">
      <alignment horizontal="center" vertical="center"/>
    </xf>
    <xf numFmtId="0" fontId="129" fillId="0" borderId="76" xfId="21414" applyFont="1" applyBorder="1" applyAlignment="1">
      <alignment horizontal="center" vertical="center" wrapText="1"/>
    </xf>
    <xf numFmtId="0" fontId="129" fillId="0" borderId="109" xfId="21414" applyFont="1" applyBorder="1" applyAlignment="1">
      <alignment horizontal="center" vertical="center" wrapText="1"/>
    </xf>
    <xf numFmtId="0" fontId="0" fillId="0" borderId="0" xfId="0" applyAlignment="1">
      <alignment horizontal="left" vertical="center"/>
    </xf>
    <xf numFmtId="0" fontId="0" fillId="0" borderId="109" xfId="0" applyBorder="1" applyAlignment="1">
      <alignment horizontal="center"/>
    </xf>
    <xf numFmtId="0" fontId="14" fillId="0" borderId="109" xfId="0" applyFont="1" applyBorder="1" applyAlignment="1">
      <alignment vertical="center" wrapText="1"/>
    </xf>
    <xf numFmtId="0" fontId="6" fillId="0" borderId="109" xfId="0" applyFont="1" applyBorder="1" applyAlignment="1">
      <alignment horizontal="left" vertical="center" wrapText="1" indent="1"/>
    </xf>
    <xf numFmtId="0" fontId="3" fillId="0" borderId="109" xfId="0" applyFont="1" applyBorder="1" applyAlignment="1">
      <alignment vertical="center"/>
    </xf>
    <xf numFmtId="0" fontId="131" fillId="0" borderId="109" xfId="0" applyFont="1" applyBorder="1" applyAlignment="1" applyProtection="1">
      <alignment horizontal="left" vertical="center" indent="1"/>
      <protection locked="0"/>
    </xf>
    <xf numFmtId="0" fontId="132" fillId="0" borderId="109" xfId="0" applyFont="1" applyBorder="1" applyAlignment="1" applyProtection="1">
      <alignment horizontal="left" vertical="center" indent="3"/>
      <protection locked="0"/>
    </xf>
    <xf numFmtId="0" fontId="133" fillId="0" borderId="109" xfId="0" applyFont="1" applyBorder="1" applyAlignment="1" applyProtection="1">
      <alignment horizontal="left" vertical="center" indent="3"/>
      <protection locked="0"/>
    </xf>
    <xf numFmtId="0" fontId="3" fillId="0" borderId="109" xfId="0" applyFont="1" applyBorder="1"/>
    <xf numFmtId="0" fontId="0" fillId="0" borderId="0" xfId="0" applyAlignment="1">
      <alignment horizontal="center"/>
    </xf>
    <xf numFmtId="0" fontId="0" fillId="0" borderId="109" xfId="0" applyBorder="1" applyAlignment="1">
      <alignment horizontal="center" vertical="center"/>
    </xf>
    <xf numFmtId="167" fontId="21" fillId="0" borderId="55" xfId="0" applyNumberFormat="1" applyFont="1" applyBorder="1" applyAlignment="1">
      <alignment horizontal="center"/>
    </xf>
    <xf numFmtId="167" fontId="17" fillId="0" borderId="56" xfId="0" applyNumberFormat="1" applyFont="1" applyBorder="1" applyAlignment="1">
      <alignment horizontal="center"/>
    </xf>
    <xf numFmtId="0" fontId="113" fillId="0" borderId="116" xfId="0" applyFont="1" applyBorder="1"/>
    <xf numFmtId="0" fontId="113" fillId="0" borderId="116" xfId="0" applyFont="1" applyBorder="1" applyAlignment="1">
      <alignment horizontal="left" indent="8"/>
    </xf>
    <xf numFmtId="0" fontId="116" fillId="0" borderId="116" xfId="0" applyFont="1" applyBorder="1"/>
    <xf numFmtId="0" fontId="113" fillId="0" borderId="116" xfId="0" applyFont="1" applyBorder="1" applyAlignment="1">
      <alignment horizontal="center" vertical="center" wrapText="1"/>
    </xf>
    <xf numFmtId="0" fontId="113" fillId="0" borderId="117" xfId="0" applyFont="1" applyBorder="1" applyAlignment="1">
      <alignment horizontal="center" vertical="center" wrapText="1"/>
    </xf>
    <xf numFmtId="0" fontId="113" fillId="0" borderId="0" xfId="0" applyFont="1"/>
    <xf numFmtId="0" fontId="113" fillId="0" borderId="0" xfId="0" applyFont="1" applyAlignment="1">
      <alignment wrapText="1"/>
    </xf>
    <xf numFmtId="14" fontId="113" fillId="0" borderId="0" xfId="0" applyNumberFormat="1" applyFont="1"/>
    <xf numFmtId="0" fontId="113" fillId="0" borderId="116" xfId="0" applyFont="1" applyBorder="1" applyAlignment="1">
      <alignment horizontal="left" vertical="center" wrapText="1"/>
    </xf>
    <xf numFmtId="0" fontId="116" fillId="0" borderId="116" xfId="0" applyFont="1" applyBorder="1" applyAlignment="1">
      <alignment horizontal="left" wrapText="1" indent="1"/>
    </xf>
    <xf numFmtId="0" fontId="113" fillId="0" borderId="116" xfId="0" applyFont="1" applyBorder="1" applyAlignment="1">
      <alignment horizontal="left" wrapText="1" indent="1"/>
    </xf>
    <xf numFmtId="0" fontId="113" fillId="0" borderId="116" xfId="0" applyFont="1" applyBorder="1" applyAlignment="1">
      <alignment horizontal="left" indent="1"/>
    </xf>
    <xf numFmtId="0" fontId="113" fillId="0" borderId="116" xfId="0" applyFont="1" applyBorder="1" applyAlignment="1">
      <alignment horizontal="left" wrapText="1" indent="4"/>
    </xf>
    <xf numFmtId="0" fontId="117" fillId="0" borderId="116" xfId="0" applyFont="1" applyBorder="1" applyAlignment="1">
      <alignment horizontal="center" vertical="center" wrapText="1"/>
    </xf>
    <xf numFmtId="0" fontId="113" fillId="77" borderId="116" xfId="0" applyFont="1" applyFill="1" applyBorder="1"/>
    <xf numFmtId="0" fontId="116" fillId="0" borderId="7" xfId="0" applyFont="1" applyBorder="1"/>
    <xf numFmtId="0" fontId="113" fillId="0" borderId="116" xfId="0" applyFont="1" applyBorder="1" applyAlignment="1">
      <alignment horizontal="left" wrapText="1" indent="2"/>
    </xf>
    <xf numFmtId="0" fontId="113" fillId="0" borderId="116" xfId="0" applyFont="1" applyBorder="1" applyAlignment="1">
      <alignment horizontal="left" wrapText="1"/>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115" xfId="0" applyFont="1" applyBorder="1" applyAlignment="1">
      <alignment horizontal="center" vertical="center" wrapText="1"/>
    </xf>
    <xf numFmtId="0" fontId="113" fillId="0" borderId="118" xfId="0" applyFont="1" applyBorder="1" applyAlignment="1">
      <alignment horizontal="center" vertical="center" wrapText="1"/>
    </xf>
    <xf numFmtId="0" fontId="113" fillId="0" borderId="114" xfId="0" applyFont="1" applyBorder="1" applyAlignment="1">
      <alignment horizontal="center" vertical="center" wrapText="1"/>
    </xf>
    <xf numFmtId="49" fontId="113" fillId="0" borderId="122" xfId="0" applyNumberFormat="1" applyFont="1" applyBorder="1" applyAlignment="1">
      <alignment horizontal="left" wrapText="1" indent="1"/>
    </xf>
    <xf numFmtId="0" fontId="113" fillId="0" borderId="124" xfId="0" applyFont="1" applyBorder="1" applyAlignment="1">
      <alignment horizontal="left" wrapText="1" indent="1"/>
    </xf>
    <xf numFmtId="49" fontId="113" fillId="0" borderId="125" xfId="0" applyNumberFormat="1" applyFont="1" applyBorder="1" applyAlignment="1">
      <alignment horizontal="left" wrapText="1" indent="1"/>
    </xf>
    <xf numFmtId="0" fontId="113" fillId="0" borderId="126" xfId="0" applyFont="1" applyBorder="1" applyAlignment="1">
      <alignment horizontal="left" wrapText="1" indent="1"/>
    </xf>
    <xf numFmtId="49" fontId="113" fillId="0" borderId="126" xfId="0" applyNumberFormat="1" applyFont="1" applyBorder="1" applyAlignment="1">
      <alignment horizontal="left" wrapText="1" indent="3"/>
    </xf>
    <xf numFmtId="49" fontId="113" fillId="0" borderId="125" xfId="0" applyNumberFormat="1" applyFont="1" applyBorder="1" applyAlignment="1">
      <alignment horizontal="left" wrapText="1" indent="3"/>
    </xf>
    <xf numFmtId="49" fontId="113" fillId="0" borderId="126" xfId="0" applyNumberFormat="1" applyFont="1" applyBorder="1" applyAlignment="1">
      <alignment horizontal="left" wrapText="1" indent="2"/>
    </xf>
    <xf numFmtId="49" fontId="113" fillId="0" borderId="125" xfId="0" applyNumberFormat="1" applyFont="1" applyBorder="1" applyAlignment="1">
      <alignment horizontal="left" wrapText="1" indent="2"/>
    </xf>
    <xf numFmtId="49" fontId="113" fillId="0" borderId="125" xfId="0" applyNumberFormat="1" applyFont="1" applyBorder="1" applyAlignment="1">
      <alignment horizontal="left" vertical="top" wrapText="1" indent="2"/>
    </xf>
    <xf numFmtId="49" fontId="113" fillId="0" borderId="125" xfId="0" applyNumberFormat="1" applyFont="1" applyBorder="1" applyAlignment="1">
      <alignment horizontal="left" indent="1"/>
    </xf>
    <xf numFmtId="0" fontId="113" fillId="0" borderId="126" xfId="0" applyFont="1" applyBorder="1" applyAlignment="1">
      <alignment horizontal="left" indent="1"/>
    </xf>
    <xf numFmtId="49" fontId="113" fillId="0" borderId="126" xfId="0" applyNumberFormat="1" applyFont="1" applyBorder="1" applyAlignment="1">
      <alignment horizontal="left" indent="1"/>
    </xf>
    <xf numFmtId="49" fontId="113" fillId="0" borderId="126" xfId="0" applyNumberFormat="1" applyFont="1" applyBorder="1" applyAlignment="1">
      <alignment horizontal="left" indent="3"/>
    </xf>
    <xf numFmtId="49" fontId="113" fillId="0" borderId="125" xfId="0" applyNumberFormat="1" applyFont="1" applyBorder="1" applyAlignment="1">
      <alignment horizontal="left" indent="3"/>
    </xf>
    <xf numFmtId="0" fontId="113" fillId="0" borderId="126" xfId="0" applyFont="1" applyBorder="1" applyAlignment="1">
      <alignment horizontal="left" indent="2"/>
    </xf>
    <xf numFmtId="0" fontId="113" fillId="0" borderId="125" xfId="0" applyFont="1" applyBorder="1" applyAlignment="1">
      <alignment horizontal="left" indent="2"/>
    </xf>
    <xf numFmtId="0" fontId="113" fillId="0" borderId="125" xfId="0" applyFont="1" applyBorder="1" applyAlignment="1">
      <alignment horizontal="left" indent="1"/>
    </xf>
    <xf numFmtId="0" fontId="116" fillId="0" borderId="66" xfId="0" applyFont="1" applyBorder="1"/>
    <xf numFmtId="0" fontId="116" fillId="0" borderId="61" xfId="0" applyFont="1" applyBorder="1"/>
    <xf numFmtId="0" fontId="113" fillId="0" borderId="0" xfId="0" applyFont="1" applyAlignment="1">
      <alignment horizontal="left"/>
    </xf>
    <xf numFmtId="0" fontId="8" fillId="0" borderId="0" xfId="0" applyFont="1" applyAlignment="1">
      <alignment wrapText="1"/>
    </xf>
    <xf numFmtId="0" fontId="116" fillId="0" borderId="116"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4" fillId="0" borderId="0" xfId="0" applyFont="1"/>
    <xf numFmtId="0" fontId="113" fillId="0" borderId="107" xfId="0" applyFont="1" applyBorder="1" applyAlignment="1">
      <alignment horizontal="left" vertical="center" wrapText="1" indent="1" readingOrder="1"/>
    </xf>
    <xf numFmtId="0" fontId="116" fillId="0" borderId="116" xfId="0" applyFont="1" applyBorder="1" applyAlignment="1">
      <alignment vertical="center" wrapText="1" readingOrder="1"/>
    </xf>
    <xf numFmtId="0" fontId="113" fillId="0" borderId="108" xfId="0" applyFont="1" applyBorder="1" applyAlignment="1">
      <alignment vertical="center" wrapText="1" readingOrder="1"/>
    </xf>
    <xf numFmtId="0" fontId="113" fillId="0" borderId="107" xfId="0" applyFont="1" applyBorder="1" applyAlignment="1">
      <alignment vertical="center" wrapText="1" readingOrder="1"/>
    </xf>
    <xf numFmtId="0" fontId="113" fillId="0" borderId="106" xfId="0" applyFont="1" applyBorder="1" applyAlignment="1">
      <alignment vertical="center" wrapText="1" readingOrder="1"/>
    </xf>
    <xf numFmtId="0" fontId="134" fillId="0" borderId="7" xfId="0" applyFont="1" applyBorder="1"/>
    <xf numFmtId="0" fontId="10" fillId="0" borderId="76" xfId="17" applyFill="1" applyBorder="1" applyAlignment="1" applyProtection="1">
      <alignment horizontal="left" vertical="top" wrapText="1"/>
    </xf>
    <xf numFmtId="0" fontId="136" fillId="0" borderId="0" xfId="0" applyFont="1"/>
    <xf numFmtId="0" fontId="137" fillId="0" borderId="0" xfId="0" applyFont="1" applyAlignment="1">
      <alignment vertical="top"/>
    </xf>
    <xf numFmtId="0" fontId="137" fillId="0" borderId="0" xfId="0" applyFont="1" applyAlignment="1">
      <alignment vertical="top" wrapText="1"/>
    </xf>
    <xf numFmtId="0" fontId="144" fillId="0" borderId="0" xfId="0" applyFont="1" applyAlignment="1">
      <alignment vertical="top" wrapText="1"/>
    </xf>
    <xf numFmtId="0" fontId="6" fillId="0" borderId="0" xfId="11" applyFont="1"/>
    <xf numFmtId="0" fontId="143" fillId="0" borderId="0" xfId="11" applyFont="1"/>
    <xf numFmtId="0" fontId="138" fillId="80" borderId="116" xfId="0" applyFont="1" applyFill="1" applyBorder="1" applyAlignment="1">
      <alignment horizontal="left" vertical="center"/>
    </xf>
    <xf numFmtId="49" fontId="139" fillId="0" borderId="116" xfId="0" applyNumberFormat="1" applyFont="1" applyBorder="1" applyAlignment="1">
      <alignment horizontal="left" vertical="center"/>
    </xf>
    <xf numFmtId="0" fontId="139" fillId="0" borderId="116" xfId="0" applyFont="1" applyBorder="1" applyAlignment="1">
      <alignment horizontal="left" vertical="center"/>
    </xf>
    <xf numFmtId="0" fontId="138" fillId="0" borderId="116" xfId="0" applyFont="1" applyBorder="1" applyAlignment="1">
      <alignment horizontal="left" vertical="center"/>
    </xf>
    <xf numFmtId="0" fontId="138" fillId="81" borderId="17" xfId="0" applyFont="1" applyFill="1" applyBorder="1" applyAlignment="1">
      <alignment horizontal="center" vertical="center"/>
    </xf>
    <xf numFmtId="0" fontId="138" fillId="81" borderId="18" xfId="0" applyFont="1" applyFill="1" applyBorder="1" applyAlignment="1">
      <alignment horizontal="center" vertical="center"/>
    </xf>
    <xf numFmtId="194" fontId="138" fillId="80" borderId="125" xfId="7" applyNumberFormat="1" applyFont="1" applyFill="1" applyBorder="1" applyAlignment="1">
      <alignment horizontal="left" vertical="center"/>
    </xf>
    <xf numFmtId="194" fontId="139" fillId="0" borderId="125" xfId="7" applyNumberFormat="1" applyFont="1" applyFill="1" applyBorder="1" applyAlignment="1">
      <alignment horizontal="left" vertical="center"/>
    </xf>
    <xf numFmtId="10" fontId="6" fillId="0" borderId="125" xfId="0" applyNumberFormat="1" applyFont="1" applyBorder="1" applyAlignment="1">
      <alignment horizontal="right" vertical="center" wrapText="1"/>
    </xf>
    <xf numFmtId="0" fontId="142" fillId="82" borderId="123" xfId="0" applyFont="1" applyFill="1" applyBorder="1" applyAlignment="1">
      <alignment horizontal="left" vertical="center"/>
    </xf>
    <xf numFmtId="10" fontId="143" fillId="84" borderId="122" xfId="0" applyNumberFormat="1" applyFont="1" applyFill="1" applyBorder="1" applyAlignment="1">
      <alignment horizontal="right" vertical="center" wrapText="1"/>
    </xf>
    <xf numFmtId="0" fontId="0" fillId="0" borderId="1" xfId="0" applyBorder="1"/>
    <xf numFmtId="0" fontId="4" fillId="83" borderId="116" xfId="0" applyFont="1" applyFill="1" applyBorder="1" applyAlignment="1">
      <alignment horizontal="center" vertical="center" wrapText="1"/>
    </xf>
    <xf numFmtId="0" fontId="5" fillId="84" borderId="116" xfId="0" applyFont="1" applyFill="1" applyBorder="1" applyAlignment="1">
      <alignment vertical="center" wrapText="1"/>
    </xf>
    <xf numFmtId="194" fontId="5" fillId="84" borderId="116" xfId="7" applyNumberFormat="1" applyFont="1" applyFill="1" applyBorder="1" applyAlignment="1">
      <alignment vertical="center"/>
    </xf>
    <xf numFmtId="194" fontId="5" fillId="84" borderId="125" xfId="7" applyNumberFormat="1" applyFont="1" applyFill="1" applyBorder="1" applyAlignment="1">
      <alignment vertical="center"/>
    </xf>
    <xf numFmtId="0" fontId="139" fillId="80" borderId="116" xfId="0" applyFont="1" applyFill="1" applyBorder="1" applyAlignment="1">
      <alignment horizontal="left" vertical="center" wrapText="1" indent="3"/>
    </xf>
    <xf numFmtId="194" fontId="5" fillId="35" borderId="116" xfId="7" applyNumberFormat="1" applyFont="1" applyFill="1" applyBorder="1" applyAlignment="1">
      <alignment vertical="center"/>
    </xf>
    <xf numFmtId="0" fontId="146" fillId="80" borderId="116" xfId="0" applyFont="1" applyFill="1" applyBorder="1" applyAlignment="1">
      <alignment horizontal="left" vertical="center" wrapText="1" indent="5"/>
    </xf>
    <xf numFmtId="0" fontId="147" fillId="81" borderId="116" xfId="0" applyFont="1" applyFill="1" applyBorder="1" applyAlignment="1">
      <alignment horizontal="left" vertical="center" wrapText="1" indent="1"/>
    </xf>
    <xf numFmtId="194" fontId="147" fillId="81" borderId="116" xfId="7" applyNumberFormat="1" applyFont="1" applyFill="1" applyBorder="1" applyAlignment="1">
      <alignment vertical="center"/>
    </xf>
    <xf numFmtId="194" fontId="147" fillId="82" borderId="125" xfId="7" applyNumberFormat="1" applyFont="1" applyFill="1" applyBorder="1" applyAlignment="1">
      <alignment vertical="center"/>
    </xf>
    <xf numFmtId="194" fontId="148" fillId="80" borderId="116" xfId="7" applyNumberFormat="1" applyFont="1" applyFill="1" applyBorder="1" applyAlignment="1">
      <alignment vertical="center"/>
    </xf>
    <xf numFmtId="194" fontId="148" fillId="82" borderId="125" xfId="7" applyNumberFormat="1" applyFont="1" applyFill="1" applyBorder="1" applyAlignment="1">
      <alignment vertical="center"/>
    </xf>
    <xf numFmtId="0" fontId="146" fillId="80" borderId="123" xfId="0" applyFont="1" applyFill="1" applyBorder="1" applyAlignment="1">
      <alignment horizontal="left" vertical="center" wrapText="1" indent="5"/>
    </xf>
    <xf numFmtId="194" fontId="148" fillId="80" borderId="123" xfId="7" applyNumberFormat="1" applyFont="1" applyFill="1" applyBorder="1" applyAlignment="1">
      <alignment vertical="center"/>
    </xf>
    <xf numFmtId="194" fontId="148" fillId="82" borderId="122" xfId="7" applyNumberFormat="1" applyFont="1" applyFill="1" applyBorder="1" applyAlignment="1">
      <alignment vertical="center"/>
    </xf>
    <xf numFmtId="0" fontId="6" fillId="0" borderId="116" xfId="13" applyFont="1" applyBorder="1" applyAlignment="1" applyProtection="1">
      <alignment wrapText="1"/>
      <protection locked="0"/>
    </xf>
    <xf numFmtId="0" fontId="6" fillId="0" borderId="3" xfId="13" applyFont="1" applyBorder="1" applyAlignment="1" applyProtection="1">
      <alignment vertical="center" wrapText="1"/>
      <protection locked="0"/>
    </xf>
    <xf numFmtId="0" fontId="127" fillId="0" borderId="116" xfId="21414" applyFont="1" applyBorder="1" applyAlignment="1">
      <alignment horizontal="left" vertical="center" wrapText="1"/>
    </xf>
    <xf numFmtId="0" fontId="4" fillId="0" borderId="116" xfId="0" applyFont="1" applyBorder="1"/>
    <xf numFmtId="0" fontId="10" fillId="0" borderId="116" xfId="17" applyFill="1" applyBorder="1" applyAlignment="1" applyProtection="1"/>
    <xf numFmtId="0" fontId="134" fillId="3" borderId="116" xfId="5" applyFont="1" applyFill="1" applyBorder="1" applyProtection="1">
      <protection locked="0"/>
    </xf>
    <xf numFmtId="0" fontId="134" fillId="0" borderId="116" xfId="21416" applyFont="1" applyBorder="1" applyAlignment="1" applyProtection="1">
      <alignment horizontal="center" vertical="top" wrapText="1"/>
      <protection locked="0"/>
    </xf>
    <xf numFmtId="0" fontId="149" fillId="3" borderId="116" xfId="21416" applyFont="1" applyFill="1" applyBorder="1" applyAlignment="1" applyProtection="1">
      <alignment wrapText="1"/>
      <protection locked="0"/>
    </xf>
    <xf numFmtId="3" fontId="134" fillId="79" borderId="116" xfId="5" applyNumberFormat="1" applyFont="1" applyFill="1" applyBorder="1"/>
    <xf numFmtId="0" fontId="132" fillId="3" borderId="116" xfId="21416" applyFont="1" applyFill="1" applyBorder="1" applyAlignment="1" applyProtection="1">
      <alignment horizontal="right" wrapText="1"/>
      <protection locked="0"/>
    </xf>
    <xf numFmtId="3" fontId="134" fillId="0" borderId="116" xfId="5" applyNumberFormat="1" applyFont="1" applyBorder="1"/>
    <xf numFmtId="0" fontId="150" fillId="0" borderId="0" xfId="21415" applyFont="1" applyAlignment="1" applyProtection="1">
      <alignment vertical="center"/>
      <protection locked="0"/>
    </xf>
    <xf numFmtId="0" fontId="109" fillId="75" borderId="119" xfId="21412" applyFont="1" applyFill="1" applyBorder="1" applyAlignment="1" applyProtection="1">
      <alignment vertical="center" wrapText="1"/>
      <protection locked="0"/>
    </xf>
    <xf numFmtId="0" fontId="61" fillId="75" borderId="118" xfId="21412" applyFont="1" applyFill="1" applyBorder="1" applyProtection="1">
      <alignment vertical="center"/>
      <protection locked="0"/>
    </xf>
    <xf numFmtId="0" fontId="110" fillId="69" borderId="117" xfId="21412" applyFont="1" applyFill="1" applyBorder="1" applyAlignment="1" applyProtection="1">
      <alignment horizontal="center" vertical="center"/>
      <protection locked="0"/>
    </xf>
    <xf numFmtId="0" fontId="110" fillId="0" borderId="118" xfId="21412" applyFont="1" applyBorder="1" applyAlignment="1" applyProtection="1">
      <alignment horizontal="left" vertical="center" wrapText="1"/>
      <protection locked="0"/>
    </xf>
    <xf numFmtId="164" fontId="110" fillId="0" borderId="116" xfId="948" applyNumberFormat="1" applyFont="1" applyFill="1" applyBorder="1" applyAlignment="1" applyProtection="1">
      <alignment horizontal="right" vertical="center"/>
      <protection locked="0"/>
    </xf>
    <xf numFmtId="0" fontId="109" fillId="76" borderId="116" xfId="21412" applyFont="1" applyFill="1" applyBorder="1" applyAlignment="1" applyProtection="1">
      <alignment horizontal="center" vertical="center"/>
      <protection locked="0"/>
    </xf>
    <xf numFmtId="0" fontId="109" fillId="76" borderId="118" xfId="21412" applyFont="1" applyFill="1" applyBorder="1" applyAlignment="1" applyProtection="1">
      <alignment vertical="top" wrapText="1"/>
      <protection locked="0"/>
    </xf>
    <xf numFmtId="164" fontId="110" fillId="76" borderId="116" xfId="948" applyNumberFormat="1" applyFont="1" applyFill="1" applyBorder="1" applyAlignment="1" applyProtection="1">
      <alignment horizontal="right" vertical="center"/>
    </xf>
    <xf numFmtId="0" fontId="109" fillId="75" borderId="119" xfId="21412" applyFont="1" applyFill="1" applyBorder="1" applyProtection="1">
      <alignment vertical="center"/>
      <protection locked="0"/>
    </xf>
    <xf numFmtId="164" fontId="61" fillId="75" borderId="118" xfId="948" applyNumberFormat="1" applyFont="1" applyFill="1" applyBorder="1" applyAlignment="1" applyProtection="1">
      <alignment horizontal="right" vertical="center"/>
      <protection locked="0"/>
    </xf>
    <xf numFmtId="0" fontId="111" fillId="69" borderId="117" xfId="21412" applyFont="1" applyFill="1" applyBorder="1" applyAlignment="1" applyProtection="1">
      <alignment horizontal="center" vertical="center"/>
      <protection locked="0"/>
    </xf>
    <xf numFmtId="0" fontId="110" fillId="69" borderId="116" xfId="21412" applyFont="1" applyFill="1" applyBorder="1" applyAlignment="1" applyProtection="1">
      <alignment vertical="center" wrapText="1"/>
      <protection locked="0"/>
    </xf>
    <xf numFmtId="0" fontId="110" fillId="69" borderId="116" xfId="21412" applyFont="1" applyFill="1" applyBorder="1" applyAlignment="1" applyProtection="1">
      <alignment horizontal="left" vertical="center" wrapText="1"/>
      <protection locked="0"/>
    </xf>
    <xf numFmtId="0" fontId="110" fillId="0" borderId="116" xfId="21412" applyFont="1" applyBorder="1" applyAlignment="1" applyProtection="1">
      <alignment horizontal="left" vertical="center" wrapText="1"/>
      <protection locked="0"/>
    </xf>
    <xf numFmtId="0" fontId="111" fillId="3" borderId="117" xfId="21412" applyFont="1" applyFill="1" applyBorder="1" applyAlignment="1" applyProtection="1">
      <alignment horizontal="center" vertical="center"/>
      <protection locked="0"/>
    </xf>
    <xf numFmtId="0" fontId="110" fillId="0" borderId="116" xfId="21412" applyFont="1" applyBorder="1" applyAlignment="1" applyProtection="1">
      <alignment vertical="center" wrapText="1"/>
      <protection locked="0"/>
    </xf>
    <xf numFmtId="0" fontId="112" fillId="76" borderId="116" xfId="21412" applyFont="1" applyFill="1" applyBorder="1" applyAlignment="1" applyProtection="1">
      <alignment horizontal="center" vertical="center"/>
      <protection locked="0"/>
    </xf>
    <xf numFmtId="0" fontId="109" fillId="76" borderId="118" xfId="21412" applyFont="1" applyFill="1" applyBorder="1" applyAlignment="1" applyProtection="1">
      <alignment vertical="center" wrapText="1"/>
      <protection locked="0"/>
    </xf>
    <xf numFmtId="164" fontId="109" fillId="75" borderId="118" xfId="948" applyNumberFormat="1" applyFont="1" applyFill="1" applyBorder="1" applyAlignment="1" applyProtection="1">
      <alignment horizontal="right" vertical="center"/>
      <protection locked="0"/>
    </xf>
    <xf numFmtId="0" fontId="110" fillId="69" borderId="118" xfId="21412" applyFont="1" applyFill="1" applyBorder="1" applyAlignment="1" applyProtection="1">
      <alignment vertical="center" wrapText="1"/>
      <protection locked="0"/>
    </xf>
    <xf numFmtId="0" fontId="61" fillId="75" borderId="119" xfId="21412" applyFont="1" applyFill="1" applyBorder="1" applyProtection="1">
      <alignment vertical="center"/>
      <protection locked="0"/>
    </xf>
    <xf numFmtId="164" fontId="110" fillId="3" borderId="116" xfId="948" applyNumberFormat="1" applyFont="1" applyFill="1" applyBorder="1" applyAlignment="1" applyProtection="1">
      <alignment horizontal="right" vertical="center"/>
      <protection locked="0"/>
    </xf>
    <xf numFmtId="0" fontId="111" fillId="3" borderId="116" xfId="21412" applyFont="1" applyFill="1" applyBorder="1" applyAlignment="1" applyProtection="1">
      <alignment horizontal="center" vertical="center"/>
      <protection locked="0"/>
    </xf>
    <xf numFmtId="0" fontId="110" fillId="69" borderId="118" xfId="21412" applyFont="1" applyFill="1" applyBorder="1" applyAlignment="1" applyProtection="1">
      <alignment horizontal="left" vertical="center" wrapText="1"/>
      <protection locked="0"/>
    </xf>
    <xf numFmtId="0" fontId="149" fillId="3" borderId="0" xfId="21415" applyFont="1" applyFill="1" applyAlignment="1" applyProtection="1">
      <alignment vertical="center"/>
      <protection locked="0"/>
    </xf>
    <xf numFmtId="0" fontId="134" fillId="3" borderId="116" xfId="5" applyFont="1" applyFill="1" applyBorder="1" applyAlignment="1" applyProtection="1">
      <alignment vertical="center" wrapText="1"/>
      <protection locked="0"/>
    </xf>
    <xf numFmtId="0" fontId="134" fillId="0" borderId="116" xfId="21416" applyFont="1" applyBorder="1" applyAlignment="1" applyProtection="1">
      <alignment horizontal="center" vertical="center" wrapText="1"/>
      <protection locked="0"/>
    </xf>
    <xf numFmtId="3" fontId="134" fillId="3" borderId="116" xfId="1" applyNumberFormat="1" applyFont="1" applyFill="1" applyBorder="1" applyAlignment="1" applyProtection="1">
      <alignment horizontal="center" vertical="center" wrapText="1"/>
      <protection locked="0"/>
    </xf>
    <xf numFmtId="9" fontId="134" fillId="3" borderId="116" xfId="15" applyNumberFormat="1" applyFont="1" applyFill="1" applyBorder="1" applyAlignment="1" applyProtection="1">
      <alignment horizontal="center" vertical="center" wrapText="1"/>
      <protection locked="0"/>
    </xf>
    <xf numFmtId="0" fontId="134" fillId="3" borderId="116" xfId="21416" applyFont="1" applyFill="1" applyBorder="1" applyAlignment="1" applyProtection="1">
      <alignment horizontal="center" vertical="center" wrapText="1"/>
      <protection locked="0"/>
    </xf>
    <xf numFmtId="0" fontId="149" fillId="3" borderId="116" xfId="21416" applyFont="1" applyFill="1" applyBorder="1" applyProtection="1">
      <protection locked="0"/>
    </xf>
    <xf numFmtId="0" fontId="152" fillId="3" borderId="116" xfId="21416" applyFont="1" applyFill="1" applyBorder="1" applyAlignment="1" applyProtection="1">
      <alignment horizontal="right"/>
      <protection locked="0"/>
    </xf>
    <xf numFmtId="195" fontId="134" fillId="79" borderId="116" xfId="5" applyNumberFormat="1" applyFont="1" applyFill="1" applyBorder="1" applyProtection="1">
      <protection locked="0"/>
    </xf>
    <xf numFmtId="164" fontId="134" fillId="79" borderId="116" xfId="1" applyNumberFormat="1" applyFont="1" applyFill="1" applyBorder="1" applyAlignment="1" applyProtection="1"/>
    <xf numFmtId="0" fontId="134" fillId="3" borderId="116" xfId="21416" applyFont="1" applyFill="1" applyBorder="1" applyAlignment="1" applyProtection="1">
      <alignment horizontal="left" vertical="center"/>
      <protection locked="0"/>
    </xf>
    <xf numFmtId="3" fontId="134" fillId="3" borderId="116" xfId="5" applyNumberFormat="1" applyFont="1" applyFill="1" applyBorder="1" applyProtection="1">
      <protection locked="0"/>
    </xf>
    <xf numFmtId="0" fontId="132" fillId="3" borderId="116" xfId="21416" applyFont="1" applyFill="1" applyBorder="1" applyAlignment="1" applyProtection="1">
      <alignment horizontal="right"/>
      <protection locked="0"/>
    </xf>
    <xf numFmtId="0" fontId="134" fillId="0" borderId="116" xfId="21416" applyFont="1" applyBorder="1" applyAlignment="1" applyProtection="1">
      <alignment horizontal="left" vertical="center"/>
      <protection locked="0"/>
    </xf>
    <xf numFmtId="0" fontId="149" fillId="3" borderId="116" xfId="16" applyFont="1" applyFill="1" applyBorder="1" applyProtection="1">
      <protection locked="0"/>
    </xf>
    <xf numFmtId="3" fontId="149" fillId="75" borderId="116" xfId="16" applyNumberFormat="1" applyFont="1" applyFill="1" applyBorder="1"/>
    <xf numFmtId="0" fontId="155" fillId="0" borderId="0" xfId="0" applyFont="1" applyAlignment="1">
      <alignment horizontal="left" vertical="center" wrapText="1"/>
    </xf>
    <xf numFmtId="0" fontId="113" fillId="0" borderId="125" xfId="0" applyFont="1" applyBorder="1" applyAlignment="1">
      <alignment horizontal="center" vertical="center" wrapText="1"/>
    </xf>
    <xf numFmtId="43" fontId="4" fillId="0" borderId="0" xfId="7" applyFont="1"/>
    <xf numFmtId="164" fontId="6" fillId="0" borderId="0" xfId="7" applyNumberFormat="1" applyFont="1"/>
    <xf numFmtId="164" fontId="4" fillId="0" borderId="0" xfId="7" applyNumberFormat="1" applyFont="1"/>
    <xf numFmtId="164" fontId="0" fillId="0" borderId="0" xfId="7" applyNumberFormat="1" applyFont="1"/>
    <xf numFmtId="164" fontId="8" fillId="0" borderId="76" xfId="7" applyNumberFormat="1" applyFont="1" applyBorder="1" applyAlignment="1">
      <alignment horizontal="center" vertical="center" wrapText="1"/>
    </xf>
    <xf numFmtId="164" fontId="0" fillId="0" borderId="76" xfId="7" applyNumberFormat="1" applyFont="1" applyBorder="1"/>
    <xf numFmtId="164" fontId="0" fillId="35" borderId="76" xfId="7" applyNumberFormat="1" applyFont="1" applyFill="1" applyBorder="1"/>
    <xf numFmtId="164" fontId="0" fillId="0" borderId="76" xfId="7" applyNumberFormat="1" applyFont="1" applyBorder="1" applyAlignment="1">
      <alignment vertical="center"/>
    </xf>
    <xf numFmtId="164" fontId="0" fillId="35" borderId="76" xfId="7" applyNumberFormat="1" applyFont="1" applyFill="1" applyBorder="1" applyAlignment="1">
      <alignment vertical="center"/>
    </xf>
    <xf numFmtId="164" fontId="0" fillId="0" borderId="109" xfId="7" applyNumberFormat="1" applyFont="1" applyBorder="1"/>
    <xf numFmtId="164" fontId="0" fillId="35" borderId="109" xfId="7" applyNumberFormat="1" applyFont="1" applyFill="1" applyBorder="1"/>
    <xf numFmtId="0" fontId="127" fillId="0" borderId="116" xfId="0" applyFont="1" applyBorder="1" applyAlignment="1">
      <alignment horizontal="left" vertical="center" wrapText="1"/>
    </xf>
    <xf numFmtId="0" fontId="126" fillId="0" borderId="116" xfId="0" applyFont="1" applyBorder="1" applyAlignment="1">
      <alignment horizontal="left" vertical="center" wrapText="1" indent="1"/>
    </xf>
    <xf numFmtId="0" fontId="126" fillId="3" borderId="116" xfId="0" applyFont="1" applyFill="1" applyBorder="1" applyAlignment="1">
      <alignment horizontal="left" vertical="center" wrapText="1" indent="1"/>
    </xf>
    <xf numFmtId="0" fontId="127" fillId="3" borderId="116" xfId="21414" applyFont="1" applyFill="1" applyBorder="1" applyAlignment="1">
      <alignment horizontal="left" vertical="center" wrapText="1"/>
    </xf>
    <xf numFmtId="0" fontId="128" fillId="3" borderId="116" xfId="0" applyFont="1" applyFill="1" applyBorder="1" applyAlignment="1">
      <alignment horizontal="left" vertical="center" wrapText="1" indent="1"/>
    </xf>
    <xf numFmtId="0" fontId="128" fillId="0" borderId="116" xfId="0" applyFont="1" applyBorder="1" applyAlignment="1">
      <alignment horizontal="left" vertical="center" wrapText="1" indent="1"/>
    </xf>
    <xf numFmtId="0" fontId="130" fillId="0" borderId="116" xfId="0" applyFont="1" applyBorder="1" applyAlignment="1">
      <alignment horizontal="left"/>
    </xf>
    <xf numFmtId="0" fontId="127" fillId="3" borderId="116" xfId="0" applyFont="1" applyFill="1" applyBorder="1" applyAlignment="1">
      <alignment horizontal="left" vertical="center" wrapText="1"/>
    </xf>
    <xf numFmtId="0" fontId="126" fillId="3" borderId="116" xfId="21414" applyFont="1" applyFill="1" applyBorder="1" applyAlignment="1">
      <alignment horizontal="left" vertical="center" wrapText="1" indent="1"/>
    </xf>
    <xf numFmtId="0" fontId="126" fillId="0" borderId="116" xfId="21414" applyFont="1" applyBorder="1" applyAlignment="1">
      <alignment horizontal="left" vertical="center" wrapText="1" indent="1"/>
    </xf>
    <xf numFmtId="0" fontId="125" fillId="3" borderId="116" xfId="21414" applyFont="1" applyFill="1" applyBorder="1" applyAlignment="1">
      <alignment horizontal="left" vertical="center" wrapText="1"/>
    </xf>
    <xf numFmtId="0" fontId="125" fillId="0" borderId="116" xfId="0" applyFont="1" applyBorder="1" applyAlignment="1">
      <alignment horizontal="left" vertical="center" wrapText="1"/>
    </xf>
    <xf numFmtId="0" fontId="128" fillId="0" borderId="116" xfId="21414" applyFont="1" applyBorder="1" applyAlignment="1">
      <alignment horizontal="left" vertical="center" wrapText="1" indent="1"/>
    </xf>
    <xf numFmtId="164" fontId="8" fillId="0" borderId="109" xfId="7" applyNumberFormat="1" applyFont="1" applyBorder="1" applyAlignment="1">
      <alignment horizontal="center" vertical="center" wrapText="1"/>
    </xf>
    <xf numFmtId="164" fontId="0" fillId="0" borderId="116" xfId="7" applyNumberFormat="1" applyFont="1" applyBorder="1"/>
    <xf numFmtId="0" fontId="127" fillId="0" borderId="116" xfId="0" applyFont="1" applyBorder="1" applyAlignment="1">
      <alignment horizontal="justify" vertical="center" wrapText="1"/>
    </xf>
    <xf numFmtId="0" fontId="125" fillId="0" borderId="116" xfId="0" applyFont="1" applyBorder="1" applyAlignment="1">
      <alignment horizontal="justify" vertical="center" wrapText="1"/>
    </xf>
    <xf numFmtId="0" fontId="127" fillId="3" borderId="116" xfId="0" applyFont="1" applyFill="1" applyBorder="1" applyAlignment="1">
      <alignment horizontal="justify" vertical="center" wrapText="1"/>
    </xf>
    <xf numFmtId="0" fontId="127" fillId="0" borderId="116" xfId="21414" applyFont="1" applyBorder="1" applyAlignment="1">
      <alignment horizontal="justify" vertical="center" wrapText="1"/>
    </xf>
    <xf numFmtId="0" fontId="125" fillId="0" borderId="116" xfId="0" applyFont="1" applyBorder="1" applyAlignment="1">
      <alignment vertical="center" wrapText="1"/>
    </xf>
    <xf numFmtId="0" fontId="127" fillId="0" borderId="116" xfId="0" applyFont="1" applyBorder="1" applyAlignment="1">
      <alignment vertical="center" wrapText="1"/>
    </xf>
    <xf numFmtId="0" fontId="127" fillId="0" borderId="116" xfId="21414" applyFont="1" applyBorder="1" applyAlignment="1">
      <alignment vertical="center" wrapText="1"/>
    </xf>
    <xf numFmtId="193" fontId="0" fillId="0" borderId="0" xfId="0" applyNumberFormat="1"/>
    <xf numFmtId="164" fontId="8" fillId="0" borderId="109" xfId="7" applyNumberFormat="1" applyFont="1" applyBorder="1" applyAlignment="1">
      <alignment horizontal="right"/>
    </xf>
    <xf numFmtId="164" fontId="8" fillId="35" borderId="109" xfId="7" applyNumberFormat="1" applyFont="1" applyFill="1" applyBorder="1" applyAlignment="1">
      <alignment horizontal="right"/>
    </xf>
    <xf numFmtId="164" fontId="8" fillId="0" borderId="116" xfId="7" applyNumberFormat="1" applyFont="1" applyBorder="1" applyAlignment="1">
      <alignment horizontal="right"/>
    </xf>
    <xf numFmtId="164" fontId="8" fillId="0" borderId="0" xfId="7" applyNumberFormat="1" applyFont="1" applyAlignment="1">
      <alignment horizontal="right"/>
    </xf>
    <xf numFmtId="3" fontId="11" fillId="0" borderId="0" xfId="0" applyNumberFormat="1" applyFont="1"/>
    <xf numFmtId="164" fontId="4" fillId="0" borderId="109" xfId="7" applyNumberFormat="1" applyFont="1" applyFill="1" applyBorder="1" applyAlignment="1">
      <alignment vertical="center" wrapText="1"/>
    </xf>
    <xf numFmtId="164" fontId="4" fillId="0" borderId="109" xfId="7" applyNumberFormat="1" applyFont="1" applyBorder="1" applyAlignment="1">
      <alignment vertical="center"/>
    </xf>
    <xf numFmtId="164" fontId="5" fillId="35" borderId="23" xfId="7" applyNumberFormat="1" applyFont="1" applyFill="1" applyBorder="1" applyAlignment="1">
      <alignment horizontal="center" vertical="center"/>
    </xf>
    <xf numFmtId="164" fontId="4" fillId="0" borderId="91" xfId="7" applyNumberFormat="1" applyFont="1" applyBorder="1" applyAlignment="1">
      <alignment horizontal="right" vertical="center" wrapText="1"/>
    </xf>
    <xf numFmtId="164" fontId="5" fillId="35" borderId="91" xfId="7" applyNumberFormat="1" applyFont="1" applyFill="1" applyBorder="1" applyAlignment="1">
      <alignment horizontal="right" vertical="center" wrapText="1"/>
    </xf>
    <xf numFmtId="164" fontId="106" fillId="0" borderId="91" xfId="7" applyNumberFormat="1" applyFont="1" applyBorder="1" applyAlignment="1">
      <alignment horizontal="right" vertical="center" wrapText="1"/>
    </xf>
    <xf numFmtId="164" fontId="5" fillId="35" borderId="91" xfId="7" applyNumberFormat="1" applyFont="1" applyFill="1" applyBorder="1" applyAlignment="1">
      <alignment horizontal="center" vertical="center" wrapText="1"/>
    </xf>
    <xf numFmtId="164" fontId="6" fillId="0" borderId="24" xfId="7" applyNumberFormat="1" applyFont="1" applyFill="1" applyBorder="1" applyAlignment="1" applyProtection="1">
      <alignment horizontal="right" vertical="center"/>
    </xf>
    <xf numFmtId="43" fontId="8" fillId="0" borderId="0" xfId="7" applyFont="1"/>
    <xf numFmtId="43" fontId="4" fillId="0" borderId="0" xfId="7" applyFont="1" applyAlignment="1">
      <alignment horizontal="center" vertical="center"/>
    </xf>
    <xf numFmtId="43" fontId="4" fillId="0" borderId="0" xfId="7" applyFont="1" applyAlignment="1">
      <alignment horizontal="left" vertical="center"/>
    </xf>
    <xf numFmtId="0" fontId="5" fillId="35" borderId="116" xfId="0" applyFont="1" applyFill="1" applyBorder="1" applyAlignment="1">
      <alignment vertical="center" wrapText="1"/>
    </xf>
    <xf numFmtId="164" fontId="22" fillId="0" borderId="12" xfId="7" applyNumberFormat="1" applyFont="1" applyBorder="1" applyAlignment="1">
      <alignment horizontal="center" vertical="top"/>
    </xf>
    <xf numFmtId="164" fontId="21" fillId="0" borderId="12" xfId="7" applyNumberFormat="1" applyFont="1" applyBorder="1" applyAlignment="1">
      <alignment horizontal="center" vertical="top"/>
    </xf>
    <xf numFmtId="164" fontId="18" fillId="0" borderId="12" xfId="7" applyNumberFormat="1" applyFont="1" applyBorder="1" applyAlignment="1">
      <alignment horizontal="center" vertical="top"/>
    </xf>
    <xf numFmtId="164" fontId="103" fillId="0" borderId="12" xfId="7" applyNumberFormat="1" applyFont="1" applyBorder="1" applyAlignment="1">
      <alignment horizontal="center" vertical="top"/>
    </xf>
    <xf numFmtId="164" fontId="22" fillId="0" borderId="13" xfId="7" applyNumberFormat="1" applyFont="1" applyBorder="1" applyAlignment="1">
      <alignment horizontal="center" vertical="top"/>
    </xf>
    <xf numFmtId="164" fontId="21" fillId="0" borderId="14" xfId="7" applyNumberFormat="1" applyFont="1" applyBorder="1" applyAlignment="1">
      <alignment horizontal="center" vertical="top"/>
    </xf>
    <xf numFmtId="164" fontId="21" fillId="0" borderId="15" xfId="7" applyNumberFormat="1" applyFont="1" applyBorder="1" applyAlignment="1">
      <alignment horizontal="center" vertical="top"/>
    </xf>
    <xf numFmtId="164" fontId="21" fillId="0" borderId="13" xfId="7" applyNumberFormat="1" applyFont="1" applyBorder="1" applyAlignment="1">
      <alignment horizontal="center" vertical="top"/>
    </xf>
    <xf numFmtId="164" fontId="18" fillId="0" borderId="13" xfId="7" applyNumberFormat="1" applyFont="1" applyBorder="1" applyAlignment="1">
      <alignment horizontal="center" vertical="top"/>
    </xf>
    <xf numFmtId="164" fontId="22" fillId="0" borderId="0" xfId="0" applyNumberFormat="1" applyFont="1"/>
    <xf numFmtId="0" fontId="129" fillId="0" borderId="116" xfId="21414" applyFont="1" applyBorder="1" applyAlignment="1">
      <alignment horizontal="center" vertical="center" wrapText="1"/>
    </xf>
    <xf numFmtId="0" fontId="0" fillId="0" borderId="126" xfId="0" applyBorder="1" applyAlignment="1">
      <alignment horizontal="center"/>
    </xf>
    <xf numFmtId="164" fontId="21" fillId="0" borderId="131" xfId="7" applyNumberFormat="1" applyFont="1" applyBorder="1" applyAlignment="1">
      <alignment horizontal="center" vertical="top"/>
    </xf>
    <xf numFmtId="167" fontId="22" fillId="0" borderId="132" xfId="0" applyNumberFormat="1" applyFont="1" applyBorder="1" applyAlignment="1">
      <alignment horizontal="center"/>
    </xf>
    <xf numFmtId="0" fontId="0" fillId="0" borderId="84" xfId="0" applyBorder="1" applyAlignment="1">
      <alignment horizontal="center"/>
    </xf>
    <xf numFmtId="164" fontId="22" fillId="0" borderId="116" xfId="7" applyNumberFormat="1" applyFont="1" applyBorder="1" applyAlignment="1">
      <alignment horizontal="center" vertical="top"/>
    </xf>
    <xf numFmtId="167" fontId="22" fillId="0" borderId="125" xfId="0" applyNumberFormat="1" applyFont="1" applyBorder="1" applyAlignment="1">
      <alignment horizontal="center"/>
    </xf>
    <xf numFmtId="164" fontId="21" fillId="0" borderId="116" xfId="7" applyNumberFormat="1" applyFont="1" applyBorder="1" applyAlignment="1">
      <alignment horizontal="center" vertical="top"/>
    </xf>
    <xf numFmtId="0" fontId="22" fillId="0" borderId="125" xfId="0" applyFont="1" applyBorder="1"/>
    <xf numFmtId="0" fontId="0" fillId="0" borderId="124" xfId="0" applyBorder="1" applyAlignment="1">
      <alignment horizontal="center"/>
    </xf>
    <xf numFmtId="0" fontId="127" fillId="0" borderId="123" xfId="0" applyFont="1" applyBorder="1" applyAlignment="1">
      <alignment horizontal="left" vertical="center" wrapText="1"/>
    </xf>
    <xf numFmtId="164" fontId="21" fillId="0" borderId="123" xfId="7" applyNumberFormat="1" applyFont="1" applyBorder="1" applyAlignment="1">
      <alignment horizontal="center" vertical="top"/>
    </xf>
    <xf numFmtId="0" fontId="22" fillId="0" borderId="122" xfId="0" applyFont="1" applyBorder="1"/>
    <xf numFmtId="164" fontId="4" fillId="0" borderId="17" xfId="7" applyNumberFormat="1" applyFont="1" applyBorder="1" applyAlignment="1">
      <alignment horizontal="center" vertical="center"/>
    </xf>
    <xf numFmtId="164" fontId="4" fillId="0" borderId="26" xfId="7" applyNumberFormat="1" applyFont="1" applyBorder="1" applyAlignment="1">
      <alignment horizontal="center" vertical="center"/>
    </xf>
    <xf numFmtId="164" fontId="4" fillId="0" borderId="18" xfId="7" applyNumberFormat="1" applyFont="1" applyBorder="1" applyAlignment="1">
      <alignment horizontal="center" vertical="center"/>
    </xf>
    <xf numFmtId="164" fontId="105" fillId="0" borderId="3" xfId="7" applyNumberFormat="1" applyFont="1" applyBorder="1" applyAlignment="1">
      <alignment horizontal="center" vertical="center"/>
    </xf>
    <xf numFmtId="164" fontId="4" fillId="0" borderId="3" xfId="7" applyNumberFormat="1" applyFont="1" applyBorder="1"/>
    <xf numFmtId="164" fontId="4" fillId="0" borderId="8" xfId="7" applyNumberFormat="1" applyFont="1" applyBorder="1"/>
    <xf numFmtId="164" fontId="4" fillId="0" borderId="20" xfId="7" applyNumberFormat="1" applyFont="1" applyBorder="1"/>
    <xf numFmtId="164" fontId="4" fillId="35" borderId="23" xfId="7" applyNumberFormat="1" applyFont="1" applyFill="1" applyBorder="1"/>
    <xf numFmtId="164" fontId="4" fillId="35" borderId="24" xfId="7" applyNumberFormat="1" applyFont="1" applyFill="1" applyBorder="1"/>
    <xf numFmtId="164" fontId="11" fillId="0" borderId="0" xfId="0" applyNumberFormat="1" applyFont="1"/>
    <xf numFmtId="193" fontId="4" fillId="0" borderId="0" xfId="0" applyNumberFormat="1" applyFont="1"/>
    <xf numFmtId="193" fontId="11" fillId="0" borderId="0" xfId="0" applyNumberFormat="1" applyFont="1"/>
    <xf numFmtId="43" fontId="11" fillId="0" borderId="0" xfId="7" applyFont="1"/>
    <xf numFmtId="164" fontId="134" fillId="3" borderId="116" xfId="7" applyNumberFormat="1" applyFont="1" applyFill="1" applyBorder="1" applyProtection="1">
      <protection locked="0"/>
    </xf>
    <xf numFmtId="164" fontId="134" fillId="79" borderId="116" xfId="7" applyNumberFormat="1" applyFont="1" applyFill="1" applyBorder="1" applyProtection="1">
      <protection locked="0"/>
    </xf>
    <xf numFmtId="164" fontId="134" fillId="79" borderId="116" xfId="7" applyNumberFormat="1" applyFont="1" applyFill="1" applyBorder="1" applyAlignment="1" applyProtection="1"/>
    <xf numFmtId="164" fontId="0" fillId="0" borderId="0" xfId="0" applyNumberFormat="1"/>
    <xf numFmtId="0" fontId="117" fillId="0" borderId="125" xfId="0" applyFont="1" applyBorder="1" applyAlignment="1">
      <alignment horizontal="center" vertical="center" wrapText="1"/>
    </xf>
    <xf numFmtId="49" fontId="118" fillId="3" borderId="126" xfId="5" applyNumberFormat="1" applyFont="1" applyFill="1" applyBorder="1" applyAlignment="1" applyProtection="1">
      <alignment horizontal="right" vertical="center"/>
      <protection locked="0"/>
    </xf>
    <xf numFmtId="0" fontId="118" fillId="3" borderId="116" xfId="13" applyFont="1" applyFill="1" applyBorder="1" applyAlignment="1" applyProtection="1">
      <alignment horizontal="left" vertical="center" wrapText="1"/>
      <protection locked="0"/>
    </xf>
    <xf numFmtId="164" fontId="114" fillId="0" borderId="116" xfId="7" applyNumberFormat="1" applyFont="1" applyBorder="1"/>
    <xf numFmtId="164" fontId="117" fillId="0" borderId="125" xfId="7" applyNumberFormat="1" applyFont="1" applyBorder="1"/>
    <xf numFmtId="0" fontId="118" fillId="0" borderId="116" xfId="13" applyFont="1" applyBorder="1" applyAlignment="1" applyProtection="1">
      <alignment horizontal="left" vertical="center" wrapText="1"/>
      <protection locked="0"/>
    </xf>
    <xf numFmtId="0" fontId="120" fillId="0" borderId="116" xfId="13" applyFont="1" applyBorder="1" applyAlignment="1" applyProtection="1">
      <alignment horizontal="left" vertical="center" wrapText="1"/>
      <protection locked="0"/>
    </xf>
    <xf numFmtId="49" fontId="118" fillId="0" borderId="126" xfId="5" applyNumberFormat="1" applyFont="1" applyBorder="1" applyAlignment="1" applyProtection="1">
      <alignment horizontal="right" vertical="center"/>
      <protection locked="0"/>
    </xf>
    <xf numFmtId="49" fontId="119" fillId="0" borderId="124" xfId="5" applyNumberFormat="1" applyFont="1" applyBorder="1" applyAlignment="1" applyProtection="1">
      <alignment horizontal="right" vertical="center"/>
      <protection locked="0"/>
    </xf>
    <xf numFmtId="0" fontId="117" fillId="0" borderId="123" xfId="0" applyFont="1" applyBorder="1"/>
    <xf numFmtId="164" fontId="117" fillId="0" borderId="123" xfId="7" applyNumberFormat="1" applyFont="1" applyBorder="1"/>
    <xf numFmtId="164" fontId="117" fillId="0" borderId="122" xfId="7" applyNumberFormat="1" applyFont="1" applyBorder="1"/>
    <xf numFmtId="164" fontId="114" fillId="0" borderId="0" xfId="0" applyNumberFormat="1" applyFont="1"/>
    <xf numFmtId="164" fontId="113" fillId="0" borderId="116" xfId="7" applyNumberFormat="1" applyFont="1" applyBorder="1"/>
    <xf numFmtId="164" fontId="116" fillId="0" borderId="116" xfId="7" applyNumberFormat="1" applyFont="1" applyBorder="1"/>
    <xf numFmtId="0" fontId="113" fillId="0" borderId="117" xfId="0" applyFont="1" applyBorder="1" applyAlignment="1">
      <alignment horizontal="center" vertical="center"/>
    </xf>
    <xf numFmtId="0" fontId="113" fillId="0" borderId="18" xfId="0" applyFont="1" applyBorder="1" applyAlignment="1">
      <alignment horizontal="center" vertical="center" wrapText="1"/>
    </xf>
    <xf numFmtId="49" fontId="118" fillId="3" borderId="126" xfId="5" applyNumberFormat="1" applyFont="1" applyFill="1" applyBorder="1" applyAlignment="1" applyProtection="1">
      <alignment horizontal="right" vertical="center" wrapText="1"/>
      <protection locked="0"/>
    </xf>
    <xf numFmtId="164" fontId="113" fillId="35" borderId="125" xfId="7" applyNumberFormat="1" applyFont="1" applyFill="1" applyBorder="1"/>
    <xf numFmtId="49" fontId="118" fillId="0" borderId="126" xfId="5" applyNumberFormat="1" applyFont="1" applyBorder="1" applyAlignment="1" applyProtection="1">
      <alignment horizontal="right" vertical="center" wrapText="1"/>
      <protection locked="0"/>
    </xf>
    <xf numFmtId="49" fontId="119" fillId="0" borderId="126" xfId="5" applyNumberFormat="1" applyFont="1" applyBorder="1" applyAlignment="1" applyProtection="1">
      <alignment horizontal="right" vertical="center" wrapText="1"/>
      <protection locked="0"/>
    </xf>
    <xf numFmtId="0" fontId="113" fillId="0" borderId="126" xfId="0" applyFont="1" applyBorder="1" applyAlignment="1">
      <alignment wrapText="1"/>
    </xf>
    <xf numFmtId="0" fontId="113" fillId="0" borderId="124" xfId="0" applyFont="1" applyBorder="1" applyAlignment="1">
      <alignment wrapText="1"/>
    </xf>
    <xf numFmtId="0" fontId="113" fillId="0" borderId="123" xfId="0" applyFont="1" applyBorder="1" applyAlignment="1">
      <alignment horizontal="left" indent="8"/>
    </xf>
    <xf numFmtId="164" fontId="113" fillId="0" borderId="123" xfId="7" applyNumberFormat="1" applyFont="1" applyBorder="1"/>
    <xf numFmtId="164" fontId="113" fillId="35" borderId="122" xfId="7" applyNumberFormat="1" applyFont="1" applyFill="1" applyBorder="1"/>
    <xf numFmtId="164" fontId="113" fillId="0" borderId="0" xfId="7" applyNumberFormat="1" applyFont="1"/>
    <xf numFmtId="164" fontId="113" fillId="0" borderId="116" xfId="7" applyNumberFormat="1" applyFont="1" applyBorder="1" applyAlignment="1">
      <alignment horizontal="center" vertical="center"/>
    </xf>
    <xf numFmtId="164" fontId="113" fillId="0" borderId="116" xfId="7" applyNumberFormat="1" applyFont="1" applyBorder="1" applyAlignment="1">
      <alignment horizontal="center" vertical="center" wrapText="1"/>
    </xf>
    <xf numFmtId="164" fontId="114" fillId="0" borderId="0" xfId="7" applyNumberFormat="1" applyFont="1"/>
    <xf numFmtId="164" fontId="113" fillId="0" borderId="117" xfId="7" applyNumberFormat="1" applyFont="1" applyBorder="1" applyAlignment="1">
      <alignment horizontal="center" vertical="center"/>
    </xf>
    <xf numFmtId="164" fontId="113" fillId="0" borderId="18" xfId="7" applyNumberFormat="1" applyFont="1" applyBorder="1" applyAlignment="1">
      <alignment horizontal="center" vertical="center" wrapText="1"/>
    </xf>
    <xf numFmtId="164" fontId="113" fillId="0" borderId="125" xfId="7" applyNumberFormat="1" applyFont="1" applyBorder="1" applyAlignment="1">
      <alignment horizontal="center" vertical="center" wrapText="1"/>
    </xf>
    <xf numFmtId="0" fontId="113" fillId="0" borderId="126" xfId="0" applyFont="1" applyBorder="1"/>
    <xf numFmtId="0" fontId="113" fillId="0" borderId="124" xfId="0" applyFont="1" applyBorder="1"/>
    <xf numFmtId="0" fontId="116" fillId="0" borderId="123" xfId="0" applyFont="1" applyBorder="1"/>
    <xf numFmtId="164" fontId="116" fillId="0" borderId="123" xfId="7" applyNumberFormat="1" applyFont="1" applyBorder="1"/>
    <xf numFmtId="0" fontId="117" fillId="0" borderId="17" xfId="0" applyFont="1" applyBorder="1" applyAlignment="1">
      <alignment horizontal="center" vertical="center" wrapText="1"/>
    </xf>
    <xf numFmtId="0" fontId="117" fillId="0" borderId="18" xfId="0" applyFont="1" applyBorder="1" applyAlignment="1">
      <alignment horizontal="center" vertical="center" wrapText="1"/>
    </xf>
    <xf numFmtId="0" fontId="116" fillId="0" borderId="126" xfId="0" applyFont="1" applyBorder="1" applyAlignment="1">
      <alignment horizontal="left" indent="1"/>
    </xf>
    <xf numFmtId="0" fontId="113" fillId="0" borderId="126" xfId="0" applyFont="1" applyBorder="1" applyAlignment="1">
      <alignment horizontal="left" indent="3"/>
    </xf>
    <xf numFmtId="0" fontId="116" fillId="0" borderId="124" xfId="0" applyFont="1" applyBorder="1" applyAlignment="1">
      <alignment horizontal="left" vertical="center" indent="1"/>
    </xf>
    <xf numFmtId="0" fontId="116" fillId="0" borderId="123" xfId="0" applyFont="1" applyBorder="1" applyAlignment="1">
      <alignment horizontal="left" wrapText="1" indent="1"/>
    </xf>
    <xf numFmtId="164" fontId="114" fillId="0" borderId="125" xfId="7" applyNumberFormat="1" applyFont="1" applyBorder="1"/>
    <xf numFmtId="0" fontId="116" fillId="0" borderId="116" xfId="0" applyFont="1" applyBorder="1" applyAlignment="1">
      <alignment horizontal="center"/>
    </xf>
    <xf numFmtId="0" fontId="116" fillId="0" borderId="0" xfId="0" applyFont="1"/>
    <xf numFmtId="164" fontId="113" fillId="0" borderId="116" xfId="7" applyNumberFormat="1" applyFont="1" applyBorder="1" applyAlignment="1">
      <alignment horizontal="left" indent="1"/>
    </xf>
    <xf numFmtId="164" fontId="116" fillId="79" borderId="116" xfId="7" applyNumberFormat="1" applyFont="1" applyFill="1" applyBorder="1"/>
    <xf numFmtId="164" fontId="113" fillId="79" borderId="116" xfId="7" applyNumberFormat="1" applyFont="1" applyFill="1" applyBorder="1"/>
    <xf numFmtId="164" fontId="116" fillId="0" borderId="66" xfId="7" applyNumberFormat="1" applyFont="1" applyBorder="1"/>
    <xf numFmtId="164" fontId="113" fillId="0" borderId="125" xfId="7" applyNumberFormat="1" applyFont="1" applyBorder="1"/>
    <xf numFmtId="164" fontId="113" fillId="0" borderId="126" xfId="7" applyNumberFormat="1" applyFont="1" applyBorder="1" applyAlignment="1">
      <alignment horizontal="left" indent="1"/>
    </xf>
    <xf numFmtId="164" fontId="113" fillId="0" borderId="126" xfId="7" applyNumberFormat="1" applyFont="1" applyBorder="1" applyAlignment="1">
      <alignment horizontal="left" indent="2"/>
    </xf>
    <xf numFmtId="164" fontId="113" fillId="0" borderId="126" xfId="7" applyNumberFormat="1" applyFont="1" applyBorder="1" applyAlignment="1">
      <alignment horizontal="left" indent="3"/>
    </xf>
    <xf numFmtId="164" fontId="113" fillId="78" borderId="126" xfId="7" applyNumberFormat="1" applyFont="1" applyFill="1" applyBorder="1"/>
    <xf numFmtId="164" fontId="113" fillId="78" borderId="116" xfId="7" applyNumberFormat="1" applyFont="1" applyFill="1" applyBorder="1"/>
    <xf numFmtId="164" fontId="113" fillId="78" borderId="125" xfId="7" applyNumberFormat="1" applyFont="1" applyFill="1" applyBorder="1"/>
    <xf numFmtId="164" fontId="113" fillId="0" borderId="126" xfId="7" applyNumberFormat="1" applyFont="1" applyBorder="1" applyAlignment="1">
      <alignment horizontal="left" vertical="top" wrapText="1" indent="2"/>
    </xf>
    <xf numFmtId="164" fontId="113" fillId="0" borderId="126" xfId="7" applyNumberFormat="1" applyFont="1" applyBorder="1" applyAlignment="1">
      <alignment horizontal="left" wrapText="1" indent="3"/>
    </xf>
    <xf numFmtId="164" fontId="113" fillId="0" borderId="126" xfId="7" applyNumberFormat="1" applyFont="1" applyBorder="1" applyAlignment="1">
      <alignment horizontal="left" wrapText="1" indent="2"/>
    </xf>
    <xf numFmtId="164" fontId="113" fillId="0" borderId="126" xfId="7" applyNumberFormat="1" applyFont="1" applyBorder="1" applyAlignment="1">
      <alignment horizontal="left" wrapText="1" indent="1"/>
    </xf>
    <xf numFmtId="164" fontId="113" fillId="0" borderId="124" xfId="7" applyNumberFormat="1" applyFont="1" applyBorder="1" applyAlignment="1">
      <alignment horizontal="left" wrapText="1" indent="1"/>
    </xf>
    <xf numFmtId="164" fontId="113" fillId="0" borderId="122" xfId="7" applyNumberFormat="1" applyFont="1" applyBorder="1"/>
    <xf numFmtId="164" fontId="116" fillId="0" borderId="125" xfId="7" applyNumberFormat="1" applyFont="1" applyBorder="1"/>
    <xf numFmtId="164" fontId="113" fillId="0" borderId="116" xfId="7" applyNumberFormat="1" applyFont="1" applyBorder="1" applyAlignment="1">
      <alignment horizontal="left" vertical="center" wrapText="1"/>
    </xf>
    <xf numFmtId="0" fontId="113" fillId="0" borderId="117" xfId="0" applyFont="1" applyBorder="1" applyAlignment="1">
      <alignment horizontal="center" vertical="top" wrapText="1"/>
    </xf>
    <xf numFmtId="164" fontId="113" fillId="0" borderId="0" xfId="0" applyNumberFormat="1" applyFont="1"/>
    <xf numFmtId="0" fontId="113" fillId="0" borderId="85" xfId="0" applyFont="1" applyBorder="1" applyAlignment="1">
      <alignment horizontal="center" vertical="top" wrapText="1"/>
    </xf>
    <xf numFmtId="164" fontId="113" fillId="0" borderId="125" xfId="7" applyNumberFormat="1" applyFont="1" applyBorder="1" applyAlignment="1">
      <alignment horizontal="center" vertical="center"/>
    </xf>
    <xf numFmtId="0" fontId="116" fillId="0" borderId="124" xfId="0" applyFont="1" applyBorder="1"/>
    <xf numFmtId="0" fontId="116" fillId="0" borderId="123" xfId="0" applyFont="1" applyBorder="1" applyAlignment="1">
      <alignment horizontal="left" vertical="center" wrapText="1"/>
    </xf>
    <xf numFmtId="164" fontId="116" fillId="0" borderId="123" xfId="7" applyNumberFormat="1" applyFont="1" applyBorder="1" applyAlignment="1">
      <alignment horizontal="left" vertical="center" wrapText="1"/>
    </xf>
    <xf numFmtId="164" fontId="116" fillId="0" borderId="122" xfId="7" applyNumberFormat="1" applyFont="1" applyBorder="1" applyAlignment="1">
      <alignment horizontal="left" vertical="center" wrapText="1"/>
    </xf>
    <xf numFmtId="164" fontId="118" fillId="0" borderId="116" xfId="7" applyNumberFormat="1" applyFont="1" applyBorder="1"/>
    <xf numFmtId="164" fontId="118" fillId="0" borderId="117" xfId="7" applyNumberFormat="1" applyFont="1" applyBorder="1"/>
    <xf numFmtId="165" fontId="118" fillId="0" borderId="116" xfId="20961" applyNumberFormat="1" applyFont="1" applyBorder="1"/>
    <xf numFmtId="165" fontId="118" fillId="0" borderId="117" xfId="20961" applyNumberFormat="1" applyFont="1" applyBorder="1"/>
    <xf numFmtId="0" fontId="118" fillId="0" borderId="126" xfId="0" applyFont="1" applyBorder="1" applyAlignment="1">
      <alignment horizontal="left" indent="2"/>
    </xf>
    <xf numFmtId="164" fontId="118" fillId="0" borderId="125" xfId="7" applyNumberFormat="1" applyFont="1" applyBorder="1"/>
    <xf numFmtId="0" fontId="118" fillId="0" borderId="126" xfId="0" applyFont="1" applyBorder="1" applyAlignment="1">
      <alignment horizontal="left" indent="3"/>
    </xf>
    <xf numFmtId="0" fontId="118" fillId="0" borderId="84" xfId="0" applyFont="1" applyBorder="1" applyAlignment="1">
      <alignment horizontal="left" indent="2"/>
    </xf>
    <xf numFmtId="164" fontId="118" fillId="0" borderId="85" xfId="7" applyNumberFormat="1" applyFont="1" applyBorder="1"/>
    <xf numFmtId="0" fontId="118" fillId="0" borderId="124" xfId="0" applyFont="1" applyBorder="1" applyAlignment="1">
      <alignment horizontal="left" indent="3"/>
    </xf>
    <xf numFmtId="0" fontId="113" fillId="0" borderId="138" xfId="0" applyFont="1" applyBorder="1" applyAlignment="1">
      <alignment horizontal="left" vertical="center" wrapText="1" indent="1" readingOrder="1"/>
    </xf>
    <xf numFmtId="164" fontId="118" fillId="0" borderId="123" xfId="7" applyNumberFormat="1" applyFont="1" applyBorder="1"/>
    <xf numFmtId="165" fontId="118" fillId="0" borderId="123" xfId="20961" applyNumberFormat="1" applyFont="1" applyBorder="1"/>
    <xf numFmtId="164" fontId="118" fillId="0" borderId="122" xfId="7" applyNumberFormat="1" applyFont="1" applyBorder="1"/>
    <xf numFmtId="10" fontId="8" fillId="2" borderId="76" xfId="20961" applyNumberFormat="1" applyFont="1" applyFill="1" applyBorder="1" applyAlignment="1" applyProtection="1">
      <alignment vertical="center"/>
      <protection locked="0"/>
    </xf>
    <xf numFmtId="10" fontId="8" fillId="2" borderId="91" xfId="20961" applyNumberFormat="1" applyFont="1" applyFill="1" applyBorder="1" applyAlignment="1" applyProtection="1">
      <alignment vertical="center"/>
      <protection locked="0"/>
    </xf>
    <xf numFmtId="10" fontId="16" fillId="2" borderId="23" xfId="20961" applyNumberFormat="1" applyFont="1" applyFill="1" applyBorder="1" applyAlignment="1" applyProtection="1">
      <alignment vertical="center"/>
      <protection locked="0"/>
    </xf>
    <xf numFmtId="10" fontId="16" fillId="2" borderId="24" xfId="20961" applyNumberFormat="1" applyFont="1" applyFill="1" applyBorder="1" applyAlignment="1" applyProtection="1">
      <alignment vertical="center"/>
      <protection locked="0"/>
    </xf>
    <xf numFmtId="164" fontId="20" fillId="35" borderId="77" xfId="7" applyNumberFormat="1" applyFont="1" applyFill="1" applyBorder="1" applyAlignment="1">
      <alignment vertical="center" wrapText="1"/>
    </xf>
    <xf numFmtId="164" fontId="20" fillId="35" borderId="91" xfId="7" applyNumberFormat="1" applyFont="1" applyFill="1" applyBorder="1" applyAlignment="1">
      <alignment vertical="center" wrapText="1"/>
    </xf>
    <xf numFmtId="164" fontId="20" fillId="35" borderId="76" xfId="7" applyNumberFormat="1" applyFont="1" applyFill="1" applyBorder="1" applyAlignment="1">
      <alignment vertical="center" wrapText="1"/>
    </xf>
    <xf numFmtId="164" fontId="20" fillId="35" borderId="21" xfId="7" applyNumberFormat="1" applyFont="1" applyFill="1" applyBorder="1" applyAlignment="1">
      <alignment vertical="center" wrapText="1"/>
    </xf>
    <xf numFmtId="164" fontId="20" fillId="0" borderId="77" xfId="7" applyNumberFormat="1" applyFont="1" applyBorder="1" applyAlignment="1">
      <alignment vertical="center" wrapText="1"/>
    </xf>
    <xf numFmtId="164" fontId="20" fillId="0" borderId="76" xfId="7" applyNumberFormat="1" applyFont="1" applyBorder="1" applyAlignment="1">
      <alignment vertical="center" wrapText="1"/>
    </xf>
    <xf numFmtId="164" fontId="20" fillId="0" borderId="21" xfId="7" applyNumberFormat="1" applyFont="1" applyBorder="1" applyAlignment="1">
      <alignment vertical="center" wrapText="1"/>
    </xf>
    <xf numFmtId="164" fontId="20" fillId="35" borderId="25" xfId="7" applyNumberFormat="1" applyFont="1" applyFill="1" applyBorder="1" applyAlignment="1">
      <alignment vertical="center" wrapText="1"/>
    </xf>
    <xf numFmtId="164" fontId="20" fillId="35" borderId="24" xfId="7" applyNumberFormat="1" applyFont="1" applyFill="1" applyBorder="1" applyAlignment="1">
      <alignment vertical="center" wrapText="1"/>
    </xf>
    <xf numFmtId="164" fontId="20" fillId="35" borderId="23" xfId="7" applyNumberFormat="1" applyFont="1" applyFill="1" applyBorder="1" applyAlignment="1">
      <alignment vertical="center" wrapText="1"/>
    </xf>
    <xf numFmtId="164" fontId="20" fillId="35" borderId="36" xfId="7" applyNumberFormat="1" applyFont="1" applyFill="1" applyBorder="1" applyAlignment="1">
      <alignment vertical="center" wrapText="1"/>
    </xf>
    <xf numFmtId="3" fontId="4" fillId="0" borderId="0" xfId="0" applyNumberFormat="1" applyFont="1"/>
    <xf numFmtId="164" fontId="4" fillId="0" borderId="0" xfId="0" applyNumberFormat="1" applyFont="1"/>
    <xf numFmtId="10" fontId="4" fillId="0" borderId="21" xfId="0" applyNumberFormat="1" applyFont="1" applyBorder="1"/>
    <xf numFmtId="164" fontId="25" fillId="36" borderId="0" xfId="7" applyNumberFormat="1" applyFont="1" applyFill="1"/>
    <xf numFmtId="164" fontId="4" fillId="0" borderId="52" xfId="7" applyNumberFormat="1" applyFont="1" applyBorder="1" applyAlignment="1">
      <alignment vertical="center"/>
    </xf>
    <xf numFmtId="164" fontId="4" fillId="0" borderId="61" xfId="7" applyNumberFormat="1" applyFont="1" applyBorder="1" applyAlignment="1">
      <alignment vertical="center"/>
    </xf>
    <xf numFmtId="164" fontId="4" fillId="3" borderId="74"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77" xfId="7" applyNumberFormat="1" applyFont="1" applyBorder="1" applyAlignment="1">
      <alignment vertical="center"/>
    </xf>
    <xf numFmtId="164" fontId="4" fillId="0" borderId="91" xfId="7" applyNumberFormat="1" applyFont="1" applyBorder="1" applyAlignment="1">
      <alignment vertical="center"/>
    </xf>
    <xf numFmtId="164" fontId="4" fillId="0" borderId="23" xfId="7" applyNumberFormat="1" applyFont="1" applyBorder="1" applyAlignment="1">
      <alignment vertical="center"/>
    </xf>
    <xf numFmtId="164" fontId="4" fillId="0" borderId="25" xfId="7" applyNumberFormat="1" applyFont="1" applyBorder="1" applyAlignment="1">
      <alignment vertical="center"/>
    </xf>
    <xf numFmtId="164" fontId="4" fillId="0" borderId="24" xfId="7" applyNumberFormat="1" applyFont="1" applyBorder="1" applyAlignment="1">
      <alignment vertical="center"/>
    </xf>
    <xf numFmtId="165" fontId="4" fillId="0" borderId="70" xfId="20961" applyNumberFormat="1" applyFont="1" applyBorder="1" applyAlignment="1">
      <alignment vertical="center"/>
    </xf>
    <xf numFmtId="165" fontId="4" fillId="0" borderId="87" xfId="20961" applyNumberFormat="1" applyFont="1" applyBorder="1" applyAlignment="1">
      <alignment vertical="center"/>
    </xf>
    <xf numFmtId="165" fontId="8" fillId="2" borderId="76" xfId="20961" applyNumberFormat="1" applyFont="1" applyFill="1" applyBorder="1" applyAlignment="1" applyProtection="1">
      <alignment vertical="center"/>
      <protection locked="0"/>
    </xf>
    <xf numFmtId="165" fontId="25" fillId="36" borderId="0" xfId="20961" applyNumberFormat="1" applyFont="1" applyFill="1"/>
    <xf numFmtId="165" fontId="16" fillId="2" borderId="76" xfId="20961" applyNumberFormat="1" applyFont="1" applyFill="1" applyBorder="1" applyAlignment="1" applyProtection="1">
      <alignment vertical="center"/>
      <protection locked="0"/>
    </xf>
    <xf numFmtId="165" fontId="16" fillId="2" borderId="91" xfId="20961" applyNumberFormat="1" applyFont="1" applyFill="1" applyBorder="1" applyAlignment="1" applyProtection="1">
      <alignment vertical="center"/>
      <protection locked="0"/>
    </xf>
    <xf numFmtId="165" fontId="25" fillId="36" borderId="0" xfId="20" applyNumberFormat="1"/>
    <xf numFmtId="165" fontId="25" fillId="36" borderId="69" xfId="20" applyNumberFormat="1" applyBorder="1"/>
    <xf numFmtId="165" fontId="8" fillId="2" borderId="91" xfId="20961" applyNumberFormat="1" applyFont="1" applyFill="1" applyBorder="1" applyAlignment="1" applyProtection="1">
      <alignment vertical="center"/>
      <protection locked="0"/>
    </xf>
    <xf numFmtId="165" fontId="8" fillId="2" borderId="23" xfId="20961" applyNumberFormat="1" applyFont="1" applyFill="1" applyBorder="1" applyAlignment="1" applyProtection="1">
      <alignment vertical="center"/>
      <protection locked="0"/>
    </xf>
    <xf numFmtId="10" fontId="110" fillId="76" borderId="116" xfId="20961" applyNumberFormat="1" applyFont="1" applyFill="1" applyBorder="1" applyAlignment="1" applyProtection="1">
      <alignment horizontal="right" vertical="center"/>
    </xf>
    <xf numFmtId="164" fontId="8" fillId="35" borderId="91" xfId="7" applyNumberFormat="1" applyFont="1" applyFill="1" applyBorder="1" applyAlignment="1">
      <alignment horizontal="right"/>
    </xf>
    <xf numFmtId="164" fontId="8" fillId="0" borderId="91" xfId="7" applyNumberFormat="1" applyFont="1" applyBorder="1" applyAlignment="1">
      <alignment horizontal="center" vertical="center" wrapText="1"/>
    </xf>
    <xf numFmtId="196" fontId="4" fillId="0" borderId="21" xfId="0" applyNumberFormat="1" applyFont="1" applyBorder="1"/>
    <xf numFmtId="196" fontId="4" fillId="0" borderId="91" xfId="0" applyNumberFormat="1" applyFont="1" applyBorder="1"/>
    <xf numFmtId="196" fontId="4" fillId="0" borderId="24" xfId="0" applyNumberFormat="1" applyFont="1" applyBorder="1"/>
    <xf numFmtId="0" fontId="103" fillId="0" borderId="63" xfId="0" applyFont="1" applyBorder="1" applyAlignment="1">
      <alignment horizontal="left" vertical="center" wrapText="1"/>
    </xf>
    <xf numFmtId="0" fontId="103" fillId="0" borderId="62" xfId="0" applyFont="1" applyBorder="1" applyAlignment="1">
      <alignment horizontal="left" vertical="center" wrapText="1"/>
    </xf>
    <xf numFmtId="0" fontId="135" fillId="0" borderId="129" xfId="0" applyFont="1" applyBorder="1" applyAlignment="1">
      <alignment horizontal="center" vertical="center"/>
    </xf>
    <xf numFmtId="0" fontId="135" fillId="0" borderId="29" xfId="0" applyFont="1" applyBorder="1" applyAlignment="1">
      <alignment horizontal="center" vertical="center"/>
    </xf>
    <xf numFmtId="0" fontId="135" fillId="0" borderId="130" xfId="0" applyFont="1" applyBorder="1" applyAlignment="1">
      <alignment horizontal="center" vertical="center"/>
    </xf>
    <xf numFmtId="164" fontId="0" fillId="0" borderId="77" xfId="7" applyNumberFormat="1" applyFont="1" applyBorder="1" applyAlignment="1">
      <alignment horizontal="center"/>
    </xf>
    <xf numFmtId="164" fontId="0" fillId="0" borderId="74" xfId="7" applyNumberFormat="1" applyFont="1" applyBorder="1" applyAlignment="1">
      <alignment horizontal="center"/>
    </xf>
    <xf numFmtId="164" fontId="0" fillId="0" borderId="75" xfId="7" applyNumberFormat="1" applyFont="1" applyBorder="1" applyAlignment="1">
      <alignment horizontal="center"/>
    </xf>
    <xf numFmtId="164" fontId="0" fillId="0" borderId="110" xfId="7" applyNumberFormat="1" applyFont="1" applyBorder="1" applyAlignment="1">
      <alignment horizontal="center"/>
    </xf>
    <xf numFmtId="164" fontId="0" fillId="0" borderId="111" xfId="7" applyNumberFormat="1" applyFont="1" applyBorder="1" applyAlignment="1">
      <alignment horizontal="center"/>
    </xf>
    <xf numFmtId="164" fontId="0" fillId="0" borderId="112" xfId="7" applyNumberFormat="1" applyFont="1" applyBorder="1" applyAlignment="1">
      <alignment horizontal="center"/>
    </xf>
    <xf numFmtId="0" fontId="0" fillId="0" borderId="109" xfId="0" applyBorder="1" applyAlignment="1">
      <alignment horizontal="center" vertical="center"/>
    </xf>
    <xf numFmtId="0" fontId="123" fillId="0" borderId="71" xfId="0" applyFont="1" applyBorder="1" applyAlignment="1">
      <alignment horizontal="center" vertical="center"/>
    </xf>
    <xf numFmtId="0" fontId="123" fillId="0" borderId="7" xfId="0" applyFont="1" applyBorder="1" applyAlignment="1">
      <alignment horizontal="center" vertical="center"/>
    </xf>
    <xf numFmtId="164" fontId="9" fillId="0" borderId="17" xfId="7" applyNumberFormat="1" applyFont="1" applyBorder="1" applyAlignment="1">
      <alignment horizontal="center" vertical="center"/>
    </xf>
    <xf numFmtId="164" fontId="9" fillId="0" borderId="18" xfId="7" applyNumberFormat="1" applyFont="1" applyBorder="1" applyAlignment="1">
      <alignment horizontal="center" vertical="center"/>
    </xf>
    <xf numFmtId="0" fontId="123" fillId="0" borderId="113" xfId="0" applyFont="1" applyBorder="1" applyAlignment="1">
      <alignment horizontal="center" vertical="center" wrapText="1"/>
    </xf>
    <xf numFmtId="0" fontId="123" fillId="0" borderId="7" xfId="0" applyFont="1" applyBorder="1" applyAlignment="1">
      <alignment horizontal="center" vertical="center" wrapText="1"/>
    </xf>
    <xf numFmtId="0" fontId="0" fillId="0" borderId="102" xfId="0" applyBorder="1" applyAlignment="1">
      <alignment horizontal="center" vertical="center"/>
    </xf>
    <xf numFmtId="0" fontId="0" fillId="0" borderId="11" xfId="0" applyBorder="1" applyAlignment="1">
      <alignment horizontal="center" vertical="center"/>
    </xf>
    <xf numFmtId="0" fontId="0" fillId="0" borderId="109" xfId="0" applyBorder="1" applyAlignment="1">
      <alignment horizontal="center" vertical="center" wrapText="1"/>
    </xf>
    <xf numFmtId="164" fontId="9" fillId="0" borderId="17" xfId="7" applyNumberFormat="1" applyFont="1" applyBorder="1" applyAlignment="1">
      <alignment horizontal="center"/>
    </xf>
    <xf numFmtId="164" fontId="9" fillId="0" borderId="18" xfId="7" applyNumberFormat="1" applyFont="1" applyBorder="1" applyAlignment="1">
      <alignment horizontal="center"/>
    </xf>
    <xf numFmtId="0" fontId="12" fillId="0" borderId="3" xfId="0" applyFont="1" applyBorder="1" applyAlignment="1">
      <alignment wrapText="1"/>
    </xf>
    <xf numFmtId="0" fontId="4" fillId="0" borderId="20" xfId="0" applyFont="1" applyBorder="1"/>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xf>
    <xf numFmtId="0" fontId="4" fillId="0" borderId="21" xfId="0" applyFont="1" applyBorder="1" applyAlignment="1">
      <alignment horizontal="center"/>
    </xf>
    <xf numFmtId="0" fontId="5" fillId="35" borderId="95" xfId="0" applyFont="1" applyFill="1" applyBorder="1" applyAlignment="1">
      <alignment horizontal="center" vertical="center" wrapText="1"/>
    </xf>
    <xf numFmtId="0" fontId="5" fillId="35" borderId="28" xfId="0" applyFont="1" applyFill="1" applyBorder="1" applyAlignment="1">
      <alignment horizontal="center" vertical="center" wrapText="1"/>
    </xf>
    <xf numFmtId="0" fontId="5" fillId="35" borderId="92" xfId="0" applyFont="1" applyFill="1" applyBorder="1" applyAlignment="1">
      <alignment horizontal="center" vertical="center" wrapText="1"/>
    </xf>
    <xf numFmtId="0" fontId="5" fillId="35" borderId="75" xfId="0" applyFont="1" applyFill="1" applyBorder="1" applyAlignment="1">
      <alignment horizontal="center" vertical="center" wrapText="1"/>
    </xf>
    <xf numFmtId="0" fontId="4" fillId="83" borderId="7" xfId="0" applyFont="1" applyFill="1" applyBorder="1" applyAlignment="1">
      <alignment horizontal="center" vertical="center" wrapText="1"/>
    </xf>
    <xf numFmtId="0" fontId="4" fillId="83" borderId="116" xfId="0" applyFont="1" applyFill="1" applyBorder="1" applyAlignment="1">
      <alignment horizontal="center" vertical="center" wrapText="1"/>
    </xf>
    <xf numFmtId="0" fontId="4" fillId="83" borderId="7" xfId="11" applyFont="1" applyFill="1" applyBorder="1" applyAlignment="1">
      <alignment horizontal="center" vertical="top"/>
    </xf>
    <xf numFmtId="0" fontId="5" fillId="84" borderId="61" xfId="0" applyFont="1" applyFill="1" applyBorder="1" applyAlignment="1">
      <alignment horizontal="center" vertical="center" wrapText="1"/>
    </xf>
    <xf numFmtId="0" fontId="5" fillId="84" borderId="125" xfId="0" applyFont="1" applyFill="1" applyBorder="1" applyAlignment="1">
      <alignment horizontal="center" vertical="center" wrapText="1"/>
    </xf>
    <xf numFmtId="164" fontId="100" fillId="3" borderId="64" xfId="7" applyNumberFormat="1" applyFont="1" applyFill="1" applyBorder="1" applyAlignment="1" applyProtection="1">
      <alignment horizontal="center" vertical="center" wrapText="1"/>
      <protection locked="0"/>
    </xf>
    <xf numFmtId="164" fontId="100" fillId="3" borderId="61" xfId="7" applyNumberFormat="1" applyFont="1" applyFill="1" applyBorder="1" applyAlignment="1" applyProtection="1">
      <alignment horizontal="center" vertical="center" wrapText="1"/>
      <protection locked="0"/>
    </xf>
    <xf numFmtId="164" fontId="4" fillId="0" borderId="8" xfId="7" applyNumberFormat="1" applyFont="1" applyBorder="1" applyAlignment="1">
      <alignment horizontal="center" vertical="center"/>
    </xf>
    <xf numFmtId="164" fontId="4" fillId="0" borderId="10" xfId="7"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4" fillId="3" borderId="16" xfId="1" applyNumberFormat="1" applyFont="1" applyFill="1" applyBorder="1" applyAlignment="1" applyProtection="1">
      <alignment horizontal="center"/>
      <protection locked="0"/>
    </xf>
    <xf numFmtId="164" fontId="14" fillId="3" borderId="17" xfId="1" applyNumberFormat="1" applyFont="1" applyFill="1" applyBorder="1" applyAlignment="1" applyProtection="1">
      <alignment horizontal="center"/>
      <protection locked="0"/>
    </xf>
    <xf numFmtId="164" fontId="14" fillId="3" borderId="18" xfId="1" applyNumberFormat="1" applyFont="1" applyFill="1" applyBorder="1" applyAlignment="1" applyProtection="1">
      <alignment horizontal="center"/>
      <protection locked="0"/>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164" fontId="14" fillId="0" borderId="67" xfId="1" applyNumberFormat="1" applyFont="1" applyFill="1" applyBorder="1" applyAlignment="1" applyProtection="1">
      <alignment horizontal="center" vertical="center" wrapText="1"/>
      <protection locked="0"/>
    </xf>
    <xf numFmtId="164" fontId="14" fillId="0" borderId="68" xfId="1" applyNumberFormat="1" applyFont="1" applyFill="1" applyBorder="1" applyAlignment="1" applyProtection="1">
      <alignment horizontal="center" vertical="center" wrapText="1"/>
      <protection locked="0"/>
    </xf>
    <xf numFmtId="0" fontId="4" fillId="0" borderId="6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83" xfId="0" applyFont="1" applyBorder="1" applyAlignment="1">
      <alignment horizontal="center" vertical="center" wrapText="1"/>
    </xf>
    <xf numFmtId="0" fontId="13" fillId="0" borderId="53" xfId="0" applyFont="1" applyBorder="1" applyAlignment="1">
      <alignment horizontal="left" vertical="center"/>
    </xf>
    <xf numFmtId="0" fontId="13" fillId="0" borderId="54"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91" xfId="0" applyFont="1" applyBorder="1" applyAlignment="1">
      <alignment horizontal="center" vertical="center" wrapText="1"/>
    </xf>
    <xf numFmtId="0" fontId="116" fillId="0" borderId="133" xfId="0" applyFont="1" applyBorder="1" applyAlignment="1">
      <alignment horizontal="left" vertical="center" wrapText="1"/>
    </xf>
    <xf numFmtId="0" fontId="116" fillId="0" borderId="134" xfId="0" applyFont="1" applyBorder="1" applyAlignment="1">
      <alignment horizontal="left" vertical="center" wrapText="1"/>
    </xf>
    <xf numFmtId="0" fontId="116" fillId="0" borderId="135" xfId="0" applyFont="1" applyBorder="1" applyAlignment="1">
      <alignment horizontal="left" vertical="center" wrapText="1"/>
    </xf>
    <xf numFmtId="0" fontId="116" fillId="0" borderId="98" xfId="0" applyFont="1" applyBorder="1" applyAlignment="1">
      <alignment horizontal="left" vertical="center" wrapText="1"/>
    </xf>
    <xf numFmtId="0" fontId="116" fillId="0" borderId="136" xfId="0" applyFont="1" applyBorder="1" applyAlignment="1">
      <alignment horizontal="left" vertical="center" wrapText="1"/>
    </xf>
    <xf numFmtId="0" fontId="116" fillId="0" borderId="100" xfId="0" applyFont="1" applyBorder="1" applyAlignment="1">
      <alignment horizontal="left" vertical="center" wrapText="1"/>
    </xf>
    <xf numFmtId="0" fontId="117" fillId="0" borderId="57" xfId="0" applyFont="1" applyBorder="1" applyAlignment="1">
      <alignment horizontal="center" vertical="center" wrapText="1"/>
    </xf>
    <xf numFmtId="0" fontId="117" fillId="0" borderId="54" xfId="0" applyFont="1" applyBorder="1" applyAlignment="1">
      <alignment horizontal="center" vertical="center" wrapText="1"/>
    </xf>
    <xf numFmtId="0" fontId="117" fillId="0" borderId="83" xfId="0" applyFont="1" applyBorder="1" applyAlignment="1">
      <alignment horizontal="center" vertical="center" wrapText="1"/>
    </xf>
    <xf numFmtId="0" fontId="117" fillId="0" borderId="52" xfId="0" applyFont="1" applyBorder="1" applyAlignment="1">
      <alignment horizontal="center" vertical="center" wrapText="1"/>
    </xf>
    <xf numFmtId="0" fontId="117" fillId="0" borderId="99" xfId="0" applyFont="1" applyBorder="1" applyAlignment="1">
      <alignment horizontal="center" vertical="center" wrapText="1"/>
    </xf>
    <xf numFmtId="0" fontId="117" fillId="0" borderId="127" xfId="0" applyFont="1" applyBorder="1" applyAlignment="1">
      <alignment horizontal="center" vertical="center" wrapText="1"/>
    </xf>
    <xf numFmtId="0" fontId="113" fillId="0" borderId="5"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7" xfId="0" applyFont="1" applyBorder="1" applyAlignment="1">
      <alignment horizontal="center" vertical="center" wrapText="1"/>
    </xf>
    <xf numFmtId="0" fontId="113" fillId="0" borderId="116" xfId="0" applyFont="1" applyBorder="1" applyAlignment="1">
      <alignment horizontal="center" vertical="center" wrapText="1"/>
    </xf>
    <xf numFmtId="0" fontId="113" fillId="0" borderId="26" xfId="0" applyFont="1" applyBorder="1" applyAlignment="1">
      <alignment horizontal="center" vertical="center" wrapText="1"/>
    </xf>
    <xf numFmtId="0" fontId="113" fillId="0" borderId="28" xfId="0" applyFont="1" applyBorder="1" applyAlignment="1">
      <alignment horizontal="center" vertical="center" wrapText="1"/>
    </xf>
    <xf numFmtId="0" fontId="121" fillId="0" borderId="16" xfId="0" applyFont="1" applyBorder="1" applyAlignment="1">
      <alignment horizontal="center" vertical="center"/>
    </xf>
    <xf numFmtId="0" fontId="121" fillId="0" borderId="17" xfId="0" applyFont="1" applyBorder="1" applyAlignment="1">
      <alignment horizontal="center" vertical="center"/>
    </xf>
    <xf numFmtId="0" fontId="115" fillId="0" borderId="115" xfId="0" applyFont="1" applyBorder="1" applyAlignment="1">
      <alignment horizontal="center" vertical="center"/>
    </xf>
    <xf numFmtId="0" fontId="115" fillId="0" borderId="120" xfId="0" applyFont="1" applyBorder="1" applyAlignment="1">
      <alignment horizontal="center" vertical="center"/>
    </xf>
    <xf numFmtId="0" fontId="115" fillId="0" borderId="52" xfId="0" applyFont="1" applyBorder="1" applyAlignment="1">
      <alignment horizontal="center" vertical="center"/>
    </xf>
    <xf numFmtId="0" fontId="115" fillId="0" borderId="11" xfId="0" applyFont="1" applyBorder="1" applyAlignment="1">
      <alignment horizontal="center" vertical="center"/>
    </xf>
    <xf numFmtId="0" fontId="116" fillId="0" borderId="116" xfId="0" applyFont="1" applyBorder="1" applyAlignment="1">
      <alignment horizontal="center" vertical="center" wrapText="1"/>
    </xf>
    <xf numFmtId="0" fontId="113" fillId="0" borderId="118" xfId="0" applyFont="1" applyBorder="1" applyAlignment="1">
      <alignment horizontal="center" vertical="center" wrapText="1"/>
    </xf>
    <xf numFmtId="0" fontId="116" fillId="0" borderId="115" xfId="0" applyFont="1" applyBorder="1" applyAlignment="1">
      <alignment horizontal="center" vertical="center" wrapText="1"/>
    </xf>
    <xf numFmtId="0" fontId="116" fillId="0" borderId="120" xfId="0" applyFont="1" applyBorder="1" applyAlignment="1">
      <alignment horizontal="center" vertical="center" wrapText="1"/>
    </xf>
    <xf numFmtId="0" fontId="116" fillId="0" borderId="101" xfId="0" applyFont="1" applyBorder="1" applyAlignment="1">
      <alignment horizontal="center" vertical="center" wrapText="1"/>
    </xf>
    <xf numFmtId="0" fontId="116" fillId="0" borderId="102" xfId="0" applyFont="1" applyBorder="1" applyAlignment="1">
      <alignment horizontal="center" vertical="center" wrapText="1"/>
    </xf>
    <xf numFmtId="0" fontId="116" fillId="0" borderId="52" xfId="0" applyFont="1" applyBorder="1" applyAlignment="1">
      <alignment horizontal="center" vertical="center" wrapText="1"/>
    </xf>
    <xf numFmtId="0" fontId="116" fillId="0" borderId="11" xfId="0" applyFont="1" applyBorder="1" applyAlignment="1">
      <alignment horizontal="center" vertical="center" wrapText="1"/>
    </xf>
    <xf numFmtId="0" fontId="113" fillId="0" borderId="119" xfId="0" applyFont="1" applyBorder="1" applyAlignment="1">
      <alignment horizontal="center" vertical="center" wrapText="1"/>
    </xf>
    <xf numFmtId="0" fontId="113" fillId="0" borderId="121" xfId="0" applyFont="1" applyBorder="1" applyAlignment="1">
      <alignment horizontal="center" vertical="center" wrapText="1"/>
    </xf>
    <xf numFmtId="0" fontId="116" fillId="0" borderId="103"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103" xfId="0" applyFont="1" applyBorder="1" applyAlignment="1">
      <alignment horizontal="center" vertical="center" wrapText="1"/>
    </xf>
    <xf numFmtId="0" fontId="113" fillId="0" borderId="115" xfId="0" applyFont="1" applyBorder="1" applyAlignment="1">
      <alignment horizontal="center" vertical="center" wrapText="1"/>
    </xf>
    <xf numFmtId="0" fontId="113" fillId="0" borderId="114" xfId="0" applyFont="1" applyBorder="1" applyAlignment="1">
      <alignment horizontal="center" vertical="center" wrapText="1"/>
    </xf>
    <xf numFmtId="0" fontId="113" fillId="0" borderId="120"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125" xfId="0" applyFont="1" applyBorder="1" applyAlignment="1">
      <alignment horizontal="center" vertical="center" wrapText="1"/>
    </xf>
    <xf numFmtId="0" fontId="113" fillId="0" borderId="53" xfId="0" applyFont="1" applyBorder="1" applyAlignment="1">
      <alignment horizontal="center" vertical="center" wrapText="1"/>
    </xf>
    <xf numFmtId="0" fontId="113" fillId="0" borderId="54" xfId="0" applyFont="1" applyBorder="1" applyAlignment="1">
      <alignment horizontal="center" vertical="center" wrapText="1"/>
    </xf>
    <xf numFmtId="0" fontId="113" fillId="0" borderId="83" xfId="0" applyFont="1" applyBorder="1" applyAlignment="1">
      <alignment horizontal="center" vertical="center" wrapText="1"/>
    </xf>
    <xf numFmtId="0" fontId="116" fillId="0" borderId="53" xfId="0" applyFont="1" applyBorder="1" applyAlignment="1">
      <alignment horizontal="left" vertical="top" wrapText="1"/>
    </xf>
    <xf numFmtId="0" fontId="116" fillId="0" borderId="83" xfId="0" applyFont="1" applyBorder="1" applyAlignment="1">
      <alignment horizontal="left" vertical="top" wrapText="1"/>
    </xf>
    <xf numFmtId="0" fontId="116" fillId="0" borderId="60" xfId="0" applyFont="1" applyBorder="1" applyAlignment="1">
      <alignment horizontal="left" vertical="top" wrapText="1"/>
    </xf>
    <xf numFmtId="0" fontId="116" fillId="0" borderId="69" xfId="0" applyFont="1" applyBorder="1" applyAlignment="1">
      <alignment horizontal="left" vertical="top" wrapText="1"/>
    </xf>
    <xf numFmtId="0" fontId="116" fillId="0" borderId="97" xfId="0" applyFont="1" applyBorder="1" applyAlignment="1">
      <alignment horizontal="left" vertical="top" wrapText="1"/>
    </xf>
    <xf numFmtId="0" fontId="116" fillId="0" borderId="127" xfId="0" applyFont="1" applyBorder="1" applyAlignment="1">
      <alignment horizontal="left" vertical="top" wrapText="1"/>
    </xf>
    <xf numFmtId="0" fontId="113" fillId="0" borderId="117"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66" xfId="0" applyFont="1" applyBorder="1" applyAlignment="1">
      <alignment horizontal="center" vertical="center" wrapText="1"/>
    </xf>
    <xf numFmtId="0" fontId="113" fillId="0" borderId="57" xfId="0" applyFont="1" applyBorder="1" applyAlignment="1">
      <alignment horizontal="center" vertical="top" wrapText="1"/>
    </xf>
    <xf numFmtId="0" fontId="113" fillId="0" borderId="54" xfId="0" applyFont="1" applyBorder="1" applyAlignment="1">
      <alignment horizontal="center" vertical="top" wrapText="1"/>
    </xf>
    <xf numFmtId="0" fontId="113" fillId="0" borderId="27" xfId="0" applyFont="1" applyBorder="1" applyAlignment="1">
      <alignment horizontal="center" vertical="top" wrapText="1"/>
    </xf>
    <xf numFmtId="0" fontId="113" fillId="0" borderId="137" xfId="0" applyFont="1" applyBorder="1" applyAlignment="1">
      <alignment horizontal="center" vertical="top" wrapText="1"/>
    </xf>
    <xf numFmtId="0" fontId="104" fillId="0" borderId="104" xfId="0" applyFont="1" applyBorder="1" applyAlignment="1">
      <alignment horizontal="left" vertical="top" wrapText="1"/>
    </xf>
    <xf numFmtId="0" fontId="104" fillId="0" borderId="105" xfId="0" applyFont="1" applyBorder="1" applyAlignment="1">
      <alignment horizontal="left" vertical="top" wrapText="1"/>
    </xf>
    <xf numFmtId="0" fontId="119" fillId="0" borderId="16" xfId="0" applyFont="1" applyBorder="1" applyAlignment="1">
      <alignment horizontal="center" vertical="center"/>
    </xf>
    <xf numFmtId="0" fontId="119" fillId="0" borderId="17" xfId="0" applyFont="1" applyBorder="1" applyAlignment="1">
      <alignment horizontal="center" vertical="center"/>
    </xf>
    <xf numFmtId="0" fontId="119" fillId="0" borderId="126" xfId="0" applyFont="1" applyBorder="1" applyAlignment="1">
      <alignment horizontal="center" vertical="center"/>
    </xf>
    <xf numFmtId="0" fontId="119" fillId="0" borderId="116" xfId="0" applyFont="1" applyBorder="1" applyAlignment="1">
      <alignment horizontal="center" vertical="center"/>
    </xf>
    <xf numFmtId="0" fontId="118" fillId="0" borderId="18" xfId="0" applyFont="1" applyBorder="1" applyAlignment="1">
      <alignment horizontal="center" vertical="center" wrapText="1"/>
    </xf>
    <xf numFmtId="0" fontId="118" fillId="0" borderId="125" xfId="0" applyFont="1" applyBorder="1" applyAlignment="1">
      <alignment horizontal="center" vertical="center" wrapText="1"/>
    </xf>
    <xf numFmtId="0" fontId="118" fillId="0" borderId="17" xfId="0" applyFont="1" applyBorder="1" applyAlignment="1">
      <alignment horizontal="center" vertical="center" wrapText="1"/>
    </xf>
    <xf numFmtId="0" fontId="118" fillId="0" borderId="116" xfId="0" applyFont="1" applyBorder="1" applyAlignment="1">
      <alignment horizontal="center" vertical="center" wrapText="1"/>
    </xf>
    <xf numFmtId="0" fontId="118" fillId="0" borderId="5" xfId="0" applyFont="1" applyBorder="1" applyAlignment="1">
      <alignment horizontal="center" vertical="center" wrapText="1"/>
    </xf>
  </cellXfs>
  <cellStyles count="23639">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2 2 2" xfId="22841" xr:uid="{85958B55-C3BF-44E2-B8CA-BC79DB62F6FB}"/>
    <cellStyle name="Calculation 2 10 2 2 3" xfId="23462" xr:uid="{03EF32E4-9B93-4D96-A0FE-ACC3F41C2747}"/>
    <cellStyle name="Calculation 2 10 2 3" xfId="21592" xr:uid="{97AA8224-16D6-4B13-850A-C5F30C28B4A7}"/>
    <cellStyle name="Calculation 2 10 2 4" xfId="22046" xr:uid="{1F7BD8D6-6F4B-4708-8098-0DAAFF06A461}"/>
    <cellStyle name="Calculation 2 10 2 5" xfId="21508" xr:uid="{FA2D066F-3299-4378-9940-120F264A6BD0}"/>
    <cellStyle name="Calculation 2 10 3" xfId="724" xr:uid="{00000000-0005-0000-0000-0000C4020000}"/>
    <cellStyle name="Calculation 2 10 3 2" xfId="21407" xr:uid="{00000000-0005-0000-0000-0000C5020000}"/>
    <cellStyle name="Calculation 2 10 3 2 2" xfId="22840" xr:uid="{3D46AC39-33CE-4320-8FAE-1D9FF30DC546}"/>
    <cellStyle name="Calculation 2 10 3 2 3" xfId="23461" xr:uid="{FDED9225-8F87-4C38-8F50-709AD9BE90C3}"/>
    <cellStyle name="Calculation 2 10 3 3" xfId="21593" xr:uid="{0481206E-E09B-49B4-A1D7-0B16613350B1}"/>
    <cellStyle name="Calculation 2 10 3 4" xfId="22045" xr:uid="{C75000EC-FE68-4CE4-952C-22A32E3B89D1}"/>
    <cellStyle name="Calculation 2 10 3 5" xfId="21509" xr:uid="{074EF77B-EA74-41BF-8C0F-40F4349F1B99}"/>
    <cellStyle name="Calculation 2 10 4" xfId="725" xr:uid="{00000000-0005-0000-0000-0000C6020000}"/>
    <cellStyle name="Calculation 2 10 4 2" xfId="21406" xr:uid="{00000000-0005-0000-0000-0000C7020000}"/>
    <cellStyle name="Calculation 2 10 4 2 2" xfId="22839" xr:uid="{10547AF4-AA5D-4D00-BE23-3B849E5331EE}"/>
    <cellStyle name="Calculation 2 10 4 2 3" xfId="23460" xr:uid="{5E9E5229-CAF9-45C6-85D9-DE004ECDA0F0}"/>
    <cellStyle name="Calculation 2 10 4 3" xfId="21594" xr:uid="{47B1AC83-4433-442D-96B6-783308CE6DB9}"/>
    <cellStyle name="Calculation 2 10 4 4" xfId="22044" xr:uid="{45E46A06-A1E1-4B24-ADEC-2E782E395863}"/>
    <cellStyle name="Calculation 2 10 4 5" xfId="21510" xr:uid="{8B411AD7-F38C-4A50-A01D-AF335DFE6EEB}"/>
    <cellStyle name="Calculation 2 10 5" xfId="726" xr:uid="{00000000-0005-0000-0000-0000C8020000}"/>
    <cellStyle name="Calculation 2 10 5 2" xfId="21405" xr:uid="{00000000-0005-0000-0000-0000C9020000}"/>
    <cellStyle name="Calculation 2 10 5 2 2" xfId="22838" xr:uid="{603D1427-3514-424C-9A74-286FA5D2FF2D}"/>
    <cellStyle name="Calculation 2 10 5 2 3" xfId="23459" xr:uid="{CE0FF188-24DD-48D6-A5EB-60BE39033B63}"/>
    <cellStyle name="Calculation 2 10 5 3" xfId="21595" xr:uid="{CFD07750-DAC4-404A-A0A8-C42FEA03F339}"/>
    <cellStyle name="Calculation 2 10 5 4" xfId="22043" xr:uid="{949EA577-099B-464A-86EC-898737CC45C0}"/>
    <cellStyle name="Calculation 2 10 5 5" xfId="21511" xr:uid="{F3108B9C-E619-40DC-80AD-004DF29787EB}"/>
    <cellStyle name="Calculation 2 11" xfId="727" xr:uid="{00000000-0005-0000-0000-0000CA020000}"/>
    <cellStyle name="Calculation 2 11 2" xfId="728" xr:uid="{00000000-0005-0000-0000-0000CB020000}"/>
    <cellStyle name="Calculation 2 11 2 2" xfId="21403" xr:uid="{00000000-0005-0000-0000-0000CC020000}"/>
    <cellStyle name="Calculation 2 11 2 2 2" xfId="22836" xr:uid="{24C93F50-137E-46E6-ADA9-F31F6A720D7E}"/>
    <cellStyle name="Calculation 2 11 2 2 3" xfId="23457" xr:uid="{28E8D68F-2A32-4674-9807-8026FD0A0AA1}"/>
    <cellStyle name="Calculation 2 11 2 3" xfId="21597" xr:uid="{5027DCCE-F98B-4927-9D73-85839CB72BFF}"/>
    <cellStyle name="Calculation 2 11 2 4" xfId="22041" xr:uid="{1806D20E-A8E5-4993-8A17-030E56C9E602}"/>
    <cellStyle name="Calculation 2 11 2 5" xfId="21513" xr:uid="{8C340E34-5A13-495B-9CE8-CF108E7A69CF}"/>
    <cellStyle name="Calculation 2 11 3" xfId="729" xr:uid="{00000000-0005-0000-0000-0000CD020000}"/>
    <cellStyle name="Calculation 2 11 3 2" xfId="21402" xr:uid="{00000000-0005-0000-0000-0000CE020000}"/>
    <cellStyle name="Calculation 2 11 3 2 2" xfId="22835" xr:uid="{0D961392-CA4D-43E9-B101-4C4589E12D66}"/>
    <cellStyle name="Calculation 2 11 3 2 3" xfId="23456" xr:uid="{0EAF9ECD-6541-4993-BCA8-33F74F2B78EB}"/>
    <cellStyle name="Calculation 2 11 3 3" xfId="21598" xr:uid="{B80CB28C-D70C-40D8-AAC5-F00E7A28C364}"/>
    <cellStyle name="Calculation 2 11 3 4" xfId="22040" xr:uid="{7BA9E25D-2C55-4BB1-9F67-1BEA066CA1A1}"/>
    <cellStyle name="Calculation 2 11 3 5" xfId="21514" xr:uid="{33658A73-075A-40B5-8ACF-88A9336240BE}"/>
    <cellStyle name="Calculation 2 11 4" xfId="730" xr:uid="{00000000-0005-0000-0000-0000CF020000}"/>
    <cellStyle name="Calculation 2 11 4 2" xfId="21401" xr:uid="{00000000-0005-0000-0000-0000D0020000}"/>
    <cellStyle name="Calculation 2 11 4 2 2" xfId="22834" xr:uid="{F9E1CAFF-D257-4B95-BFC3-8E3AA2FF904D}"/>
    <cellStyle name="Calculation 2 11 4 2 3" xfId="23455" xr:uid="{DB226514-1802-4A5E-B933-0FA2142B1521}"/>
    <cellStyle name="Calculation 2 11 4 3" xfId="21599" xr:uid="{749798D1-0B48-46DE-83DC-0A565E09FC0D}"/>
    <cellStyle name="Calculation 2 11 4 4" xfId="22039" xr:uid="{8ECA6CB0-C462-44AF-9CED-A34FEDE91A48}"/>
    <cellStyle name="Calculation 2 11 4 5" xfId="21515" xr:uid="{01682445-0C64-4687-8047-F8E6534A4528}"/>
    <cellStyle name="Calculation 2 11 5" xfId="731" xr:uid="{00000000-0005-0000-0000-0000D1020000}"/>
    <cellStyle name="Calculation 2 11 5 2" xfId="21400" xr:uid="{00000000-0005-0000-0000-0000D2020000}"/>
    <cellStyle name="Calculation 2 11 5 2 2" xfId="22833" xr:uid="{B215D869-DEC7-42F9-A663-F0323204DF47}"/>
    <cellStyle name="Calculation 2 11 5 2 3" xfId="23454" xr:uid="{BA26A866-0742-45AE-A390-4E97C4BFB738}"/>
    <cellStyle name="Calculation 2 11 5 3" xfId="21600" xr:uid="{907ACBB3-D12F-4252-8120-200BBBACBF18}"/>
    <cellStyle name="Calculation 2 11 5 4" xfId="22038" xr:uid="{137D8665-4C18-4841-9EDC-04414F7E8718}"/>
    <cellStyle name="Calculation 2 11 5 5" xfId="21516" xr:uid="{6EA283D8-5DED-4DA2-838C-F8CCD51DB75D}"/>
    <cellStyle name="Calculation 2 11 6" xfId="21404" xr:uid="{00000000-0005-0000-0000-0000D3020000}"/>
    <cellStyle name="Calculation 2 11 6 2" xfId="22837" xr:uid="{28958FCD-5345-4CFA-9079-B1CC7AFAD0A9}"/>
    <cellStyle name="Calculation 2 11 6 3" xfId="23458" xr:uid="{297490AB-4954-4A55-A90E-6173E18FEBC1}"/>
    <cellStyle name="Calculation 2 11 7" xfId="21596" xr:uid="{324E7E79-97BC-4916-8CD1-4F928E0279D5}"/>
    <cellStyle name="Calculation 2 11 8" xfId="22042" xr:uid="{E6D59B4D-14F8-4A68-B5AC-F817D39A2752}"/>
    <cellStyle name="Calculation 2 11 9" xfId="21512" xr:uid="{93EDB89C-F2E3-460F-B690-CB1314A60E01}"/>
    <cellStyle name="Calculation 2 12" xfId="732" xr:uid="{00000000-0005-0000-0000-0000D4020000}"/>
    <cellStyle name="Calculation 2 12 2" xfId="733" xr:uid="{00000000-0005-0000-0000-0000D5020000}"/>
    <cellStyle name="Calculation 2 12 2 2" xfId="21398" xr:uid="{00000000-0005-0000-0000-0000D6020000}"/>
    <cellStyle name="Calculation 2 12 2 2 2" xfId="22831" xr:uid="{32599651-4C7F-4587-AA0C-72F0BD09B0B0}"/>
    <cellStyle name="Calculation 2 12 2 2 3" xfId="23452" xr:uid="{3FE79BC4-A964-4E85-8AEF-0668C05E3270}"/>
    <cellStyle name="Calculation 2 12 2 3" xfId="21602" xr:uid="{3C803EB2-4D6E-4B15-B5A0-A8762481E1A0}"/>
    <cellStyle name="Calculation 2 12 2 4" xfId="22036" xr:uid="{9FC8D90C-1D75-4885-9CB9-16B9704F1DB7}"/>
    <cellStyle name="Calculation 2 12 2 5" xfId="21518" xr:uid="{DE3D68AA-5974-4A44-9557-0913652D12EC}"/>
    <cellStyle name="Calculation 2 12 3" xfId="734" xr:uid="{00000000-0005-0000-0000-0000D7020000}"/>
    <cellStyle name="Calculation 2 12 3 2" xfId="21397" xr:uid="{00000000-0005-0000-0000-0000D8020000}"/>
    <cellStyle name="Calculation 2 12 3 2 2" xfId="22830" xr:uid="{1FD37FFD-4C60-4776-B756-6BA02A8A237A}"/>
    <cellStyle name="Calculation 2 12 3 2 3" xfId="23451" xr:uid="{4A447BCD-0F9D-415C-B022-FC19E9C32D4E}"/>
    <cellStyle name="Calculation 2 12 3 3" xfId="21603" xr:uid="{B5A4CEA1-5DF9-4055-9434-442164348F83}"/>
    <cellStyle name="Calculation 2 12 3 4" xfId="22035" xr:uid="{30520848-DD37-4D3B-9CE0-9B28FC558966}"/>
    <cellStyle name="Calculation 2 12 3 5" xfId="21519" xr:uid="{01C93CEC-6B79-425C-A9C3-737EDC1E23DD}"/>
    <cellStyle name="Calculation 2 12 4" xfId="735" xr:uid="{00000000-0005-0000-0000-0000D9020000}"/>
    <cellStyle name="Calculation 2 12 4 2" xfId="21396" xr:uid="{00000000-0005-0000-0000-0000DA020000}"/>
    <cellStyle name="Calculation 2 12 4 2 2" xfId="22829" xr:uid="{E56FD74D-8DD3-472F-ABEC-1D7D62ED30AC}"/>
    <cellStyle name="Calculation 2 12 4 2 3" xfId="23450" xr:uid="{4467605C-059B-41D6-81E3-A0ABF900096C}"/>
    <cellStyle name="Calculation 2 12 4 3" xfId="21604" xr:uid="{F411EC0E-B1C1-409A-9E52-56287300978A}"/>
    <cellStyle name="Calculation 2 12 4 4" xfId="22034" xr:uid="{5BB5AB89-982F-4425-BDAB-08038C98901B}"/>
    <cellStyle name="Calculation 2 12 4 5" xfId="21520" xr:uid="{17800E77-DD6D-4890-A462-BE649A080D82}"/>
    <cellStyle name="Calculation 2 12 5" xfId="736" xr:uid="{00000000-0005-0000-0000-0000DB020000}"/>
    <cellStyle name="Calculation 2 12 5 2" xfId="21395" xr:uid="{00000000-0005-0000-0000-0000DC020000}"/>
    <cellStyle name="Calculation 2 12 5 2 2" xfId="22828" xr:uid="{A1F82DA3-48E7-49CB-98F2-D3C0FDCDAC20}"/>
    <cellStyle name="Calculation 2 12 5 2 3" xfId="23449" xr:uid="{01A9779D-6B7A-42CF-9A73-4A307A463F9B}"/>
    <cellStyle name="Calculation 2 12 5 3" xfId="21605" xr:uid="{C0B1D705-6BDA-4B03-8A82-017460EB70AF}"/>
    <cellStyle name="Calculation 2 12 5 4" xfId="22033" xr:uid="{E19B2E1C-7649-4FBB-8F23-0F429955A072}"/>
    <cellStyle name="Calculation 2 12 5 5" xfId="21521" xr:uid="{3F4D0E02-B235-4EAB-8073-860C6B225CFB}"/>
    <cellStyle name="Calculation 2 12 6" xfId="21399" xr:uid="{00000000-0005-0000-0000-0000DD020000}"/>
    <cellStyle name="Calculation 2 12 6 2" xfId="22832" xr:uid="{8D6467BB-0AB0-4674-A126-ADCFBE4E47C0}"/>
    <cellStyle name="Calculation 2 12 6 3" xfId="23453" xr:uid="{E3DB0B53-FEF7-4543-B316-0FFEA2EFC7A6}"/>
    <cellStyle name="Calculation 2 12 7" xfId="21601" xr:uid="{642AAEB6-7302-4739-8D3D-DE92D9A34EFE}"/>
    <cellStyle name="Calculation 2 12 8" xfId="22037" xr:uid="{DFDDBD79-0A65-4E84-8A0E-473D3BD7D53D}"/>
    <cellStyle name="Calculation 2 12 9" xfId="21517" xr:uid="{0FAEF5F6-FE24-44D3-905D-387A80467581}"/>
    <cellStyle name="Calculation 2 13" xfId="737" xr:uid="{00000000-0005-0000-0000-0000DE020000}"/>
    <cellStyle name="Calculation 2 13 2" xfId="738" xr:uid="{00000000-0005-0000-0000-0000DF020000}"/>
    <cellStyle name="Calculation 2 13 2 2" xfId="21393" xr:uid="{00000000-0005-0000-0000-0000E0020000}"/>
    <cellStyle name="Calculation 2 13 2 2 2" xfId="22826" xr:uid="{9BCDA2B1-4D91-4870-92B8-BF76370DA399}"/>
    <cellStyle name="Calculation 2 13 2 2 3" xfId="23447" xr:uid="{1B22C958-065D-4893-8898-FB3ABBD453B1}"/>
    <cellStyle name="Calculation 2 13 2 3" xfId="21607" xr:uid="{0F9D3087-22A3-476D-9315-A65161393407}"/>
    <cellStyle name="Calculation 2 13 2 4" xfId="22031" xr:uid="{39175D5B-22A0-4397-AFF1-946580AC32E5}"/>
    <cellStyle name="Calculation 2 13 2 5" xfId="21523" xr:uid="{ECD191B3-958F-46BB-A2EE-D1332E91E8E7}"/>
    <cellStyle name="Calculation 2 13 3" xfId="739" xr:uid="{00000000-0005-0000-0000-0000E1020000}"/>
    <cellStyle name="Calculation 2 13 3 2" xfId="21392" xr:uid="{00000000-0005-0000-0000-0000E2020000}"/>
    <cellStyle name="Calculation 2 13 3 2 2" xfId="22825" xr:uid="{54412AE4-0052-44E7-B0FC-09FDCA0277C0}"/>
    <cellStyle name="Calculation 2 13 3 2 3" xfId="23446" xr:uid="{55692AB0-27E9-4E9A-ACAD-2D2360960641}"/>
    <cellStyle name="Calculation 2 13 3 3" xfId="21608" xr:uid="{854EE07A-A20A-4704-A621-6E6DCD8F135F}"/>
    <cellStyle name="Calculation 2 13 3 4" xfId="22030" xr:uid="{7BFACF48-2B6D-4C9B-A4E0-72CBEF3DE6E2}"/>
    <cellStyle name="Calculation 2 13 3 5" xfId="21524" xr:uid="{74B5A2B8-EF84-48AD-9AAC-794E022A555D}"/>
    <cellStyle name="Calculation 2 13 4" xfId="740" xr:uid="{00000000-0005-0000-0000-0000E3020000}"/>
    <cellStyle name="Calculation 2 13 4 2" xfId="21391" xr:uid="{00000000-0005-0000-0000-0000E4020000}"/>
    <cellStyle name="Calculation 2 13 4 2 2" xfId="22824" xr:uid="{C0BC8F5D-0746-4AFE-AD22-6E0E1ED1E094}"/>
    <cellStyle name="Calculation 2 13 4 2 3" xfId="23445" xr:uid="{E37F1CEA-CA25-4E0A-8556-1F9497630823}"/>
    <cellStyle name="Calculation 2 13 4 3" xfId="21609" xr:uid="{9C65D806-F3DE-4CEC-9E17-51C79502A26D}"/>
    <cellStyle name="Calculation 2 13 4 4" xfId="22029" xr:uid="{42F641D3-B9CC-49B8-B718-69FA32D80DD9}"/>
    <cellStyle name="Calculation 2 13 4 5" xfId="21525" xr:uid="{8BCB35F0-066F-4623-AF0B-BC8E8FA6441B}"/>
    <cellStyle name="Calculation 2 13 5" xfId="21394" xr:uid="{00000000-0005-0000-0000-0000E5020000}"/>
    <cellStyle name="Calculation 2 13 5 2" xfId="22827" xr:uid="{E5D2CBE3-1946-42EF-B9B3-6237F9D8CAAC}"/>
    <cellStyle name="Calculation 2 13 5 3" xfId="23448" xr:uid="{328103B3-F2FF-42BE-8A0A-D4EC69D93275}"/>
    <cellStyle name="Calculation 2 13 6" xfId="21606" xr:uid="{710D61AC-5D17-40D0-B1EB-F981D2453493}"/>
    <cellStyle name="Calculation 2 13 7" xfId="22032" xr:uid="{4DF9F94D-64CC-4820-AF2A-61B77A4E8448}"/>
    <cellStyle name="Calculation 2 13 8" xfId="21522" xr:uid="{787C7FEB-6C65-4E23-90FC-34D1004D73B8}"/>
    <cellStyle name="Calculation 2 14" xfId="741" xr:uid="{00000000-0005-0000-0000-0000E6020000}"/>
    <cellStyle name="Calculation 2 14 2" xfId="21390" xr:uid="{00000000-0005-0000-0000-0000E7020000}"/>
    <cellStyle name="Calculation 2 14 2 2" xfId="22823" xr:uid="{87401E23-18E1-4377-96E8-D5C77DC044D2}"/>
    <cellStyle name="Calculation 2 14 2 3" xfId="23444" xr:uid="{39A0E013-83BE-48A3-9CD3-2CEE1321FAFE}"/>
    <cellStyle name="Calculation 2 14 3" xfId="21610" xr:uid="{07EB2FBB-ACF0-4112-8F3F-C3A99B5407B6}"/>
    <cellStyle name="Calculation 2 14 4" xfId="22028" xr:uid="{00EA0A0A-EE37-421B-A353-BB7CB374D627}"/>
    <cellStyle name="Calculation 2 14 5" xfId="21526" xr:uid="{DF115E5C-D6F9-4AAD-B73A-9FAA856A6718}"/>
    <cellStyle name="Calculation 2 15" xfId="742" xr:uid="{00000000-0005-0000-0000-0000E8020000}"/>
    <cellStyle name="Calculation 2 15 2" xfId="21389" xr:uid="{00000000-0005-0000-0000-0000E9020000}"/>
    <cellStyle name="Calculation 2 15 2 2" xfId="22822" xr:uid="{E6209605-0F82-43D1-BF40-EE699366F506}"/>
    <cellStyle name="Calculation 2 15 2 3" xfId="23443" xr:uid="{DB4E4DC9-9422-4F43-BF9D-710C5C06B7E7}"/>
    <cellStyle name="Calculation 2 15 3" xfId="21611" xr:uid="{17A69C74-D3DE-4987-B485-61F5052D390E}"/>
    <cellStyle name="Calculation 2 15 4" xfId="22027" xr:uid="{896BCEDD-0AE0-4D6E-9D8C-BE929831EBEA}"/>
    <cellStyle name="Calculation 2 15 5" xfId="21527" xr:uid="{ECB7FD3A-9296-42C6-B5D4-3A5AB7815960}"/>
    <cellStyle name="Calculation 2 16" xfId="743" xr:uid="{00000000-0005-0000-0000-0000EA020000}"/>
    <cellStyle name="Calculation 2 16 2" xfId="21388" xr:uid="{00000000-0005-0000-0000-0000EB020000}"/>
    <cellStyle name="Calculation 2 16 2 2" xfId="22821" xr:uid="{A6E679F6-39CE-4F83-A253-A6681C7523B4}"/>
    <cellStyle name="Calculation 2 16 2 3" xfId="23442" xr:uid="{168EB276-BA1F-4209-9D79-2D39365788F5}"/>
    <cellStyle name="Calculation 2 16 3" xfId="21612" xr:uid="{AF2A962C-9CD0-4185-A075-18EDE55146B9}"/>
    <cellStyle name="Calculation 2 16 4" xfId="22026" xr:uid="{14F2BC7E-A8EF-4460-B6F9-CEBBE5AB9012}"/>
    <cellStyle name="Calculation 2 16 5" xfId="21528" xr:uid="{BBA88B42-3A87-4EE6-B30F-8BCC020590E8}"/>
    <cellStyle name="Calculation 2 17" xfId="21409" xr:uid="{00000000-0005-0000-0000-0000EC020000}"/>
    <cellStyle name="Calculation 2 17 2" xfId="22842" xr:uid="{627ADE3A-3A87-4B20-A119-80A5A5AA56BE}"/>
    <cellStyle name="Calculation 2 17 3" xfId="23463" xr:uid="{970ECF85-3CA2-4283-BA90-3C12C134177B}"/>
    <cellStyle name="Calculation 2 18" xfId="21591" xr:uid="{327EC2D9-7EA4-4F18-AF67-23BB0497754D}"/>
    <cellStyle name="Calculation 2 19" xfId="22047" xr:uid="{C05AF905-232D-45E9-8D02-48388F2AB422}"/>
    <cellStyle name="Calculation 2 2" xfId="744" xr:uid="{00000000-0005-0000-0000-0000ED020000}"/>
    <cellStyle name="Calculation 2 2 10" xfId="21387" xr:uid="{00000000-0005-0000-0000-0000EE020000}"/>
    <cellStyle name="Calculation 2 2 10 2" xfId="22820" xr:uid="{F04A6708-B7EC-43A2-8711-614E81338F4F}"/>
    <cellStyle name="Calculation 2 2 10 3" xfId="23441" xr:uid="{6C59E13C-30D2-4D83-A6F4-51A767D95766}"/>
    <cellStyle name="Calculation 2 2 11" xfId="21613" xr:uid="{3D98FACB-9BAB-4445-8B0D-4FC1424CA54B}"/>
    <cellStyle name="Calculation 2 2 12" xfId="22025" xr:uid="{849EDDD4-DE47-4D95-85A5-1F5F71DD8A6C}"/>
    <cellStyle name="Calculation 2 2 13" xfId="21529" xr:uid="{87EF7D1E-6B13-4226-A9E1-1C529F1F5A50}"/>
    <cellStyle name="Calculation 2 2 2" xfId="745" xr:uid="{00000000-0005-0000-0000-0000EF020000}"/>
    <cellStyle name="Calculation 2 2 2 2" xfId="746" xr:uid="{00000000-0005-0000-0000-0000F0020000}"/>
    <cellStyle name="Calculation 2 2 2 2 2" xfId="21385" xr:uid="{00000000-0005-0000-0000-0000F1020000}"/>
    <cellStyle name="Calculation 2 2 2 2 2 2" xfId="22818" xr:uid="{87A54D9D-E59B-430C-A5ED-CDEABCA36A44}"/>
    <cellStyle name="Calculation 2 2 2 2 2 3" xfId="23439" xr:uid="{00C0A0E1-E73C-42D5-B930-E07AA555A6FA}"/>
    <cellStyle name="Calculation 2 2 2 2 3" xfId="21615" xr:uid="{698E388A-582E-48B4-94B1-C96EE77D3691}"/>
    <cellStyle name="Calculation 2 2 2 2 4" xfId="22023" xr:uid="{7EFA2122-38B9-40F8-8FD9-FFE54FCB9417}"/>
    <cellStyle name="Calculation 2 2 2 2 5" xfId="21531" xr:uid="{8AB5765B-A325-4B10-A41F-1CDF17726F41}"/>
    <cellStyle name="Calculation 2 2 2 3" xfId="747" xr:uid="{00000000-0005-0000-0000-0000F2020000}"/>
    <cellStyle name="Calculation 2 2 2 3 2" xfId="21384" xr:uid="{00000000-0005-0000-0000-0000F3020000}"/>
    <cellStyle name="Calculation 2 2 2 3 2 2" xfId="22817" xr:uid="{3009B557-B295-4466-BF8E-A2B563144BC4}"/>
    <cellStyle name="Calculation 2 2 2 3 2 3" xfId="23438" xr:uid="{21EFBCE8-2C2C-4AB2-8B5A-168570BF0051}"/>
    <cellStyle name="Calculation 2 2 2 3 3" xfId="21616" xr:uid="{AA4EF889-0CB7-45E4-ACC5-B4E3A54FD932}"/>
    <cellStyle name="Calculation 2 2 2 3 4" xfId="22022" xr:uid="{42DF0BAF-0B20-4DF5-A3C9-62B104C15163}"/>
    <cellStyle name="Calculation 2 2 2 3 5" xfId="21532" xr:uid="{0BFC8FCF-3F84-4D18-8F88-BF134AA76825}"/>
    <cellStyle name="Calculation 2 2 2 4" xfId="748" xr:uid="{00000000-0005-0000-0000-0000F4020000}"/>
    <cellStyle name="Calculation 2 2 2 4 2" xfId="21383" xr:uid="{00000000-0005-0000-0000-0000F5020000}"/>
    <cellStyle name="Calculation 2 2 2 4 2 2" xfId="22816" xr:uid="{40090B0C-4709-4623-B7B6-2900EB79E62F}"/>
    <cellStyle name="Calculation 2 2 2 4 2 3" xfId="23437" xr:uid="{48F92469-2466-45EE-9D55-D3F8CFA2BA61}"/>
    <cellStyle name="Calculation 2 2 2 4 3" xfId="21617" xr:uid="{7359B1D7-942B-4A5A-ACD9-9C394C3B40DF}"/>
    <cellStyle name="Calculation 2 2 2 4 4" xfId="22021" xr:uid="{9998E32E-35E8-4A1D-A2A1-6FAA3513582D}"/>
    <cellStyle name="Calculation 2 2 2 4 5" xfId="21533" xr:uid="{CC162D08-A3FF-40D7-8AEE-46F9229395BA}"/>
    <cellStyle name="Calculation 2 2 2 5" xfId="21386" xr:uid="{00000000-0005-0000-0000-0000F6020000}"/>
    <cellStyle name="Calculation 2 2 2 5 2" xfId="22819" xr:uid="{F293EBC1-9A12-4BA2-8D75-E8BC4A3E266B}"/>
    <cellStyle name="Calculation 2 2 2 5 3" xfId="23440" xr:uid="{81D45A66-3AD4-4B74-B771-3756DE41AF2C}"/>
    <cellStyle name="Calculation 2 2 2 6" xfId="21614" xr:uid="{34DD688E-0FD8-4C61-BA88-52C747EBE3CE}"/>
    <cellStyle name="Calculation 2 2 2 7" xfId="22024" xr:uid="{15CEBB5E-D028-48D2-8E6F-03BEF1FF5777}"/>
    <cellStyle name="Calculation 2 2 2 8" xfId="21530" xr:uid="{8359182B-5605-4F36-8797-2A5A49A75171}"/>
    <cellStyle name="Calculation 2 2 3" xfId="749" xr:uid="{00000000-0005-0000-0000-0000F7020000}"/>
    <cellStyle name="Calculation 2 2 3 2" xfId="750" xr:uid="{00000000-0005-0000-0000-0000F8020000}"/>
    <cellStyle name="Calculation 2 2 3 2 2" xfId="21381" xr:uid="{00000000-0005-0000-0000-0000F9020000}"/>
    <cellStyle name="Calculation 2 2 3 2 2 2" xfId="22814" xr:uid="{F7734A2F-80D1-43DB-AD8E-AFF5E4E9FCFC}"/>
    <cellStyle name="Calculation 2 2 3 2 2 3" xfId="23435" xr:uid="{18909105-53A8-4D69-8141-48C6C6BC12A2}"/>
    <cellStyle name="Calculation 2 2 3 2 3" xfId="21619" xr:uid="{5DE66349-4130-48CE-BB0A-B2DA8831CE54}"/>
    <cellStyle name="Calculation 2 2 3 2 4" xfId="22019" xr:uid="{14898623-C581-49C5-AE2E-47E75D0C6745}"/>
    <cellStyle name="Calculation 2 2 3 2 5" xfId="21535" xr:uid="{DA69DE95-961A-44FB-927B-932EAF9DFA2C}"/>
    <cellStyle name="Calculation 2 2 3 3" xfId="751" xr:uid="{00000000-0005-0000-0000-0000FA020000}"/>
    <cellStyle name="Calculation 2 2 3 3 2" xfId="21380" xr:uid="{00000000-0005-0000-0000-0000FB020000}"/>
    <cellStyle name="Calculation 2 2 3 3 2 2" xfId="22813" xr:uid="{1540A681-B7AC-40EC-9703-F6767816812A}"/>
    <cellStyle name="Calculation 2 2 3 3 2 3" xfId="23434" xr:uid="{7DAF674D-605B-47BF-9758-9940EBF00DDE}"/>
    <cellStyle name="Calculation 2 2 3 3 3" xfId="21620" xr:uid="{AA127FC0-D99A-4715-BB52-7D0D2C127B6D}"/>
    <cellStyle name="Calculation 2 2 3 3 4" xfId="22018" xr:uid="{E583CFEC-041B-4BF7-A4C2-745F568F48F9}"/>
    <cellStyle name="Calculation 2 2 3 3 5" xfId="21536" xr:uid="{80D1D7A0-A5F5-4930-ABC0-64E025401BE8}"/>
    <cellStyle name="Calculation 2 2 3 4" xfId="752" xr:uid="{00000000-0005-0000-0000-0000FC020000}"/>
    <cellStyle name="Calculation 2 2 3 4 2" xfId="21379" xr:uid="{00000000-0005-0000-0000-0000FD020000}"/>
    <cellStyle name="Calculation 2 2 3 4 2 2" xfId="22812" xr:uid="{A459D8FF-6774-494A-A2D2-673F4FA4A546}"/>
    <cellStyle name="Calculation 2 2 3 4 2 3" xfId="23433" xr:uid="{9F5290CB-9787-48E3-B410-94D831F6B010}"/>
    <cellStyle name="Calculation 2 2 3 4 3" xfId="21621" xr:uid="{F7F63CD1-1060-45A6-93C5-3574E7A6D89C}"/>
    <cellStyle name="Calculation 2 2 3 4 4" xfId="22017" xr:uid="{E4521B05-8624-4969-A956-F13FCE236A62}"/>
    <cellStyle name="Calculation 2 2 3 4 5" xfId="21537" xr:uid="{A5F50656-12CD-437B-92F4-0D9DE64EFAF8}"/>
    <cellStyle name="Calculation 2 2 3 5" xfId="21382" xr:uid="{00000000-0005-0000-0000-0000FE020000}"/>
    <cellStyle name="Calculation 2 2 3 5 2" xfId="22815" xr:uid="{F67BCBE3-04BC-479D-888B-3D5DEE9C82CA}"/>
    <cellStyle name="Calculation 2 2 3 5 3" xfId="23436" xr:uid="{7A403BAF-B210-4240-8638-D5836085D1EC}"/>
    <cellStyle name="Calculation 2 2 3 6" xfId="21618" xr:uid="{7A4FC64F-3661-4772-B1FE-A0FF077A8B32}"/>
    <cellStyle name="Calculation 2 2 3 7" xfId="22020" xr:uid="{BFE4B2D2-250A-4EB8-AB37-FA85FCCA1D3D}"/>
    <cellStyle name="Calculation 2 2 3 8" xfId="21534" xr:uid="{FB0A1D06-E67B-48F5-9C8D-9F92AE6425EA}"/>
    <cellStyle name="Calculation 2 2 4" xfId="753" xr:uid="{00000000-0005-0000-0000-0000FF020000}"/>
    <cellStyle name="Calculation 2 2 4 2" xfId="754" xr:uid="{00000000-0005-0000-0000-000000030000}"/>
    <cellStyle name="Calculation 2 2 4 2 2" xfId="21377" xr:uid="{00000000-0005-0000-0000-000001030000}"/>
    <cellStyle name="Calculation 2 2 4 2 2 2" xfId="22810" xr:uid="{283481AC-024F-4E72-81CF-F016F44065DE}"/>
    <cellStyle name="Calculation 2 2 4 2 2 3" xfId="23431" xr:uid="{018DE643-42D6-41FE-A432-3C4F50C45ACA}"/>
    <cellStyle name="Calculation 2 2 4 2 3" xfId="21623" xr:uid="{E4523466-6DB2-4BE0-9436-0E16C6019D6A}"/>
    <cellStyle name="Calculation 2 2 4 2 4" xfId="22015" xr:uid="{5349B039-AAF1-415E-BD5D-E8C29103F730}"/>
    <cellStyle name="Calculation 2 2 4 2 5" xfId="21539" xr:uid="{1814552E-2B4E-42E4-B7BB-3BB59AD9E817}"/>
    <cellStyle name="Calculation 2 2 4 3" xfId="755" xr:uid="{00000000-0005-0000-0000-000002030000}"/>
    <cellStyle name="Calculation 2 2 4 3 2" xfId="21376" xr:uid="{00000000-0005-0000-0000-000003030000}"/>
    <cellStyle name="Calculation 2 2 4 3 2 2" xfId="22809" xr:uid="{51B10629-6A61-41AC-B53B-65B854F131D4}"/>
    <cellStyle name="Calculation 2 2 4 3 2 3" xfId="23430" xr:uid="{2A08BA64-D3D4-446F-BF3D-5B1639F9C0C7}"/>
    <cellStyle name="Calculation 2 2 4 3 3" xfId="21624" xr:uid="{32D86BCF-0753-4640-A26A-0DB3C0DC5CB6}"/>
    <cellStyle name="Calculation 2 2 4 3 4" xfId="22014" xr:uid="{F6430F13-CCAF-4547-B55B-829EAB233453}"/>
    <cellStyle name="Calculation 2 2 4 3 5" xfId="21540" xr:uid="{B4D0D402-1A63-4FBC-A55B-3ACFE4FC161C}"/>
    <cellStyle name="Calculation 2 2 4 4" xfId="756" xr:uid="{00000000-0005-0000-0000-000004030000}"/>
    <cellStyle name="Calculation 2 2 4 4 2" xfId="21375" xr:uid="{00000000-0005-0000-0000-000005030000}"/>
    <cellStyle name="Calculation 2 2 4 4 2 2" xfId="22808" xr:uid="{F90812E2-C6E2-4B16-949D-9E590DCCB57A}"/>
    <cellStyle name="Calculation 2 2 4 4 2 3" xfId="23429" xr:uid="{D5B2939B-99CB-4259-A542-745B011090D0}"/>
    <cellStyle name="Calculation 2 2 4 4 3" xfId="21625" xr:uid="{A9463F01-9331-4B3E-9B2B-65D6F672C260}"/>
    <cellStyle name="Calculation 2 2 4 4 4" xfId="22013" xr:uid="{4C4C3A69-F84B-4CBC-8081-935E92B5300E}"/>
    <cellStyle name="Calculation 2 2 4 4 5" xfId="21541" xr:uid="{E32566D0-8301-42CD-9729-ABCA2F8869A2}"/>
    <cellStyle name="Calculation 2 2 4 5" xfId="21378" xr:uid="{00000000-0005-0000-0000-000006030000}"/>
    <cellStyle name="Calculation 2 2 4 5 2" xfId="22811" xr:uid="{DED194ED-88EE-43F6-8D02-A4D44BE60B28}"/>
    <cellStyle name="Calculation 2 2 4 5 3" xfId="23432" xr:uid="{66D35D21-FDB8-4CE8-A1F0-FD3EDF9683AB}"/>
    <cellStyle name="Calculation 2 2 4 6" xfId="21622" xr:uid="{D4E3120E-8902-4000-9655-82EF68BD8E91}"/>
    <cellStyle name="Calculation 2 2 4 7" xfId="22016" xr:uid="{B38AC6EF-236B-4FA0-BAC0-87BD004FDB7D}"/>
    <cellStyle name="Calculation 2 2 4 8" xfId="21538" xr:uid="{3FB24F2F-B145-480F-80D6-26407BC43332}"/>
    <cellStyle name="Calculation 2 2 5" xfId="757" xr:uid="{00000000-0005-0000-0000-000007030000}"/>
    <cellStyle name="Calculation 2 2 5 2" xfId="758" xr:uid="{00000000-0005-0000-0000-000008030000}"/>
    <cellStyle name="Calculation 2 2 5 2 2" xfId="21373" xr:uid="{00000000-0005-0000-0000-000009030000}"/>
    <cellStyle name="Calculation 2 2 5 2 2 2" xfId="22806" xr:uid="{ED67AA9D-524B-433F-A90B-639E5239F586}"/>
    <cellStyle name="Calculation 2 2 5 2 2 3" xfId="23427" xr:uid="{E48BF4E6-C129-4FAD-9C00-C35C0E7D41B7}"/>
    <cellStyle name="Calculation 2 2 5 2 3" xfId="21627" xr:uid="{DF4F487F-EFB4-4C98-8274-83FD7AB64E67}"/>
    <cellStyle name="Calculation 2 2 5 2 4" xfId="22011" xr:uid="{FA3BE358-4ADF-4286-9A4F-00AE4B90E464}"/>
    <cellStyle name="Calculation 2 2 5 2 5" xfId="21543" xr:uid="{D7D0AA39-2C54-48CD-93B9-095AA776F8CD}"/>
    <cellStyle name="Calculation 2 2 5 3" xfId="759" xr:uid="{00000000-0005-0000-0000-00000A030000}"/>
    <cellStyle name="Calculation 2 2 5 3 2" xfId="21372" xr:uid="{00000000-0005-0000-0000-00000B030000}"/>
    <cellStyle name="Calculation 2 2 5 3 2 2" xfId="22805" xr:uid="{9C5739CC-5C5A-4463-8AEA-AB5C44B77187}"/>
    <cellStyle name="Calculation 2 2 5 3 2 3" xfId="23426" xr:uid="{EED9ECEC-2E5A-4BEA-8767-25BA53E93DC5}"/>
    <cellStyle name="Calculation 2 2 5 3 3" xfId="21628" xr:uid="{12C88670-4BE5-4AE0-ACE3-5C2C9A14C23C}"/>
    <cellStyle name="Calculation 2 2 5 3 4" xfId="22010" xr:uid="{2FFB11FB-9FC6-49E7-9684-E4688E2055D5}"/>
    <cellStyle name="Calculation 2 2 5 3 5" xfId="21544" xr:uid="{E53F37C9-FC04-4C06-96A1-C5EFACF905E4}"/>
    <cellStyle name="Calculation 2 2 5 4" xfId="760" xr:uid="{00000000-0005-0000-0000-00000C030000}"/>
    <cellStyle name="Calculation 2 2 5 4 2" xfId="21371" xr:uid="{00000000-0005-0000-0000-00000D030000}"/>
    <cellStyle name="Calculation 2 2 5 4 2 2" xfId="22804" xr:uid="{3E40F7B4-7F09-47CC-9584-AD1D19158B86}"/>
    <cellStyle name="Calculation 2 2 5 4 2 3" xfId="23425" xr:uid="{97316D95-B70E-41CF-A5EF-8CA9BB88AD2B}"/>
    <cellStyle name="Calculation 2 2 5 4 3" xfId="21629" xr:uid="{5255D0D9-1CA3-4EF8-A875-39743540B8D3}"/>
    <cellStyle name="Calculation 2 2 5 4 4" xfId="22009" xr:uid="{701EEC31-E2CC-4BE8-8797-F2A27DA9F3C3}"/>
    <cellStyle name="Calculation 2 2 5 4 5" xfId="21545" xr:uid="{F23D83A3-EB51-42DE-AD31-B9AA59019ABB}"/>
    <cellStyle name="Calculation 2 2 5 5" xfId="21374" xr:uid="{00000000-0005-0000-0000-00000E030000}"/>
    <cellStyle name="Calculation 2 2 5 5 2" xfId="22807" xr:uid="{B0EC417D-7493-409C-A4AE-8E9BC00FE6E1}"/>
    <cellStyle name="Calculation 2 2 5 5 3" xfId="23428" xr:uid="{AF75C161-B613-481A-B861-7B9E217DC02F}"/>
    <cellStyle name="Calculation 2 2 5 6" xfId="21626" xr:uid="{00B33019-4BCF-463F-B362-48BDDEA2C9BB}"/>
    <cellStyle name="Calculation 2 2 5 7" xfId="22012" xr:uid="{1BFB850C-6894-4757-9D29-97169CFC1C2C}"/>
    <cellStyle name="Calculation 2 2 5 8" xfId="21542" xr:uid="{E4AE1853-43A8-4947-B4C7-01BCEA13F3C2}"/>
    <cellStyle name="Calculation 2 2 6" xfId="761" xr:uid="{00000000-0005-0000-0000-00000F030000}"/>
    <cellStyle name="Calculation 2 2 6 2" xfId="21370" xr:uid="{00000000-0005-0000-0000-000010030000}"/>
    <cellStyle name="Calculation 2 2 6 2 2" xfId="22803" xr:uid="{AF15D02D-3691-4478-9238-2889D4BF1B87}"/>
    <cellStyle name="Calculation 2 2 6 2 3" xfId="23424" xr:uid="{0DC3BC45-E0D9-4EAC-BA20-501544749DBE}"/>
    <cellStyle name="Calculation 2 2 6 3" xfId="21630" xr:uid="{0C9107BB-4D11-44CB-8DB5-6EFC1DCCB487}"/>
    <cellStyle name="Calculation 2 2 6 4" xfId="22008" xr:uid="{D5C98D87-AF83-41C1-BCC5-394D45A5007B}"/>
    <cellStyle name="Calculation 2 2 6 5" xfId="21546" xr:uid="{9F28BC30-68BF-43F6-964A-967696FF266C}"/>
    <cellStyle name="Calculation 2 2 7" xfId="762" xr:uid="{00000000-0005-0000-0000-000011030000}"/>
    <cellStyle name="Calculation 2 2 7 2" xfId="21369" xr:uid="{00000000-0005-0000-0000-000012030000}"/>
    <cellStyle name="Calculation 2 2 7 2 2" xfId="22802" xr:uid="{DC5C6DCF-B467-422D-9F99-D68595BC820F}"/>
    <cellStyle name="Calculation 2 2 7 2 3" xfId="23423" xr:uid="{073E180E-87AA-4325-ABF6-0934BEBE2EAF}"/>
    <cellStyle name="Calculation 2 2 7 3" xfId="21631" xr:uid="{7030860F-FDAF-4BA0-8A0D-52671071FDF4}"/>
    <cellStyle name="Calculation 2 2 7 4" xfId="22007" xr:uid="{ECBEF488-6AD3-4A85-B2E9-D64D003C8AD8}"/>
    <cellStyle name="Calculation 2 2 7 5" xfId="21547" xr:uid="{35D3A938-69C4-46D2-A9E3-42D5483A585A}"/>
    <cellStyle name="Calculation 2 2 8" xfId="763" xr:uid="{00000000-0005-0000-0000-000013030000}"/>
    <cellStyle name="Calculation 2 2 8 2" xfId="21368" xr:uid="{00000000-0005-0000-0000-000014030000}"/>
    <cellStyle name="Calculation 2 2 8 2 2" xfId="22801" xr:uid="{0E8FC84F-6808-41BA-9E99-CC8E01442B7C}"/>
    <cellStyle name="Calculation 2 2 8 2 3" xfId="23422" xr:uid="{22E72536-9108-4FE7-8BB1-C4BBC866A64B}"/>
    <cellStyle name="Calculation 2 2 8 3" xfId="21632" xr:uid="{BF0358C4-F7DD-4AE4-958A-4191B5605D07}"/>
    <cellStyle name="Calculation 2 2 8 4" xfId="22006" xr:uid="{68A81DC7-047A-43D0-88D7-D526C47570EA}"/>
    <cellStyle name="Calculation 2 2 8 5" xfId="21548" xr:uid="{F14EB4ED-5B62-4E19-A1BD-B348D004032F}"/>
    <cellStyle name="Calculation 2 2 9" xfId="764" xr:uid="{00000000-0005-0000-0000-000015030000}"/>
    <cellStyle name="Calculation 2 2 9 2" xfId="21367" xr:uid="{00000000-0005-0000-0000-000016030000}"/>
    <cellStyle name="Calculation 2 2 9 2 2" xfId="22800" xr:uid="{277CA253-FEC3-4CC0-80B0-08E284718746}"/>
    <cellStyle name="Calculation 2 2 9 2 3" xfId="23421" xr:uid="{9F2C93EF-D610-434E-9F38-4CD013EAABD1}"/>
    <cellStyle name="Calculation 2 2 9 3" xfId="21633" xr:uid="{3EC952C4-EA4E-411F-8786-FFC669FAB364}"/>
    <cellStyle name="Calculation 2 2 9 4" xfId="22005" xr:uid="{F408AE85-69FB-4913-A245-AD32A2764A0B}"/>
    <cellStyle name="Calculation 2 2 9 5" xfId="21549" xr:uid="{575FBC26-F467-4448-8DFB-2CFAACA0892B}"/>
    <cellStyle name="Calculation 2 20" xfId="21507" xr:uid="{68DD2967-8C52-4608-80BC-F38F5887F9CB}"/>
    <cellStyle name="Calculation 2 3" xfId="765" xr:uid="{00000000-0005-0000-0000-000017030000}"/>
    <cellStyle name="Calculation 2 3 2" xfId="766" xr:uid="{00000000-0005-0000-0000-000018030000}"/>
    <cellStyle name="Calculation 2 3 2 2" xfId="21366" xr:uid="{00000000-0005-0000-0000-000019030000}"/>
    <cellStyle name="Calculation 2 3 2 2 2" xfId="22799" xr:uid="{16CAD41B-C983-47E7-9812-9046706DEC6D}"/>
    <cellStyle name="Calculation 2 3 2 2 3" xfId="23420" xr:uid="{C0D7D5C5-D226-448A-A486-4D565507B547}"/>
    <cellStyle name="Calculation 2 3 2 3" xfId="21634" xr:uid="{ED07BAEA-A84D-4B22-99A3-E0220E3762FE}"/>
    <cellStyle name="Calculation 2 3 2 4" xfId="22004" xr:uid="{344FB191-501B-4DD6-8528-09D3A7578368}"/>
    <cellStyle name="Calculation 2 3 2 5" xfId="21550" xr:uid="{A1DD6E2B-D9BC-4E4E-A467-6ACB31B931C5}"/>
    <cellStyle name="Calculation 2 3 3" xfId="767" xr:uid="{00000000-0005-0000-0000-00001A030000}"/>
    <cellStyle name="Calculation 2 3 3 2" xfId="21365" xr:uid="{00000000-0005-0000-0000-00001B030000}"/>
    <cellStyle name="Calculation 2 3 3 2 2" xfId="22798" xr:uid="{93DC1E57-C314-4FAE-82D0-FBD4CCB40C3C}"/>
    <cellStyle name="Calculation 2 3 3 2 3" xfId="23419" xr:uid="{DE0758BA-1C6F-494D-9D08-E6018A6F6AF6}"/>
    <cellStyle name="Calculation 2 3 3 3" xfId="21635" xr:uid="{B81957F2-A208-426D-922A-6842777E042B}"/>
    <cellStyle name="Calculation 2 3 3 4" xfId="22003" xr:uid="{FF504B46-96A8-454D-82DA-770282F8D890}"/>
    <cellStyle name="Calculation 2 3 3 5" xfId="21551" xr:uid="{088F3513-5C7B-49BB-A3E5-F2C3B4648921}"/>
    <cellStyle name="Calculation 2 3 4" xfId="768" xr:uid="{00000000-0005-0000-0000-00001C030000}"/>
    <cellStyle name="Calculation 2 3 4 2" xfId="21364" xr:uid="{00000000-0005-0000-0000-00001D030000}"/>
    <cellStyle name="Calculation 2 3 4 2 2" xfId="22797" xr:uid="{4B388C12-8E78-4958-A1B9-510929E542A1}"/>
    <cellStyle name="Calculation 2 3 4 2 3" xfId="23418" xr:uid="{7946B7CA-D3CB-4925-B32D-D1D2132136B8}"/>
    <cellStyle name="Calculation 2 3 4 3" xfId="21636" xr:uid="{4DB2F14B-EC61-4140-B6B0-3D5520AF21F6}"/>
    <cellStyle name="Calculation 2 3 4 4" xfId="22002" xr:uid="{FE8A15F2-B74C-4654-8EEF-EFE2AB355742}"/>
    <cellStyle name="Calculation 2 3 4 5" xfId="21552" xr:uid="{A64AB8A1-9BB9-4F3A-B854-C62781BE2673}"/>
    <cellStyle name="Calculation 2 3 5" xfId="769" xr:uid="{00000000-0005-0000-0000-00001E030000}"/>
    <cellStyle name="Calculation 2 3 5 2" xfId="21363" xr:uid="{00000000-0005-0000-0000-00001F030000}"/>
    <cellStyle name="Calculation 2 3 5 2 2" xfId="22796" xr:uid="{1BA28C78-84A6-4DEA-9832-73B7D7B97C8E}"/>
    <cellStyle name="Calculation 2 3 5 2 3" xfId="23417" xr:uid="{7971922B-4634-471E-9F69-FB31673F7A8D}"/>
    <cellStyle name="Calculation 2 3 5 3" xfId="21637" xr:uid="{803BC78B-0182-4AA0-8B70-F788C4235C41}"/>
    <cellStyle name="Calculation 2 3 5 4" xfId="22001" xr:uid="{A2DB137A-DE20-41D2-8978-B30BB41B2F17}"/>
    <cellStyle name="Calculation 2 3 5 5" xfId="21553" xr:uid="{7CE0BF42-BFBC-4DD7-8C26-246A581CAF2E}"/>
    <cellStyle name="Calculation 2 4" xfId="770" xr:uid="{00000000-0005-0000-0000-000020030000}"/>
    <cellStyle name="Calculation 2 4 2" xfId="771" xr:uid="{00000000-0005-0000-0000-000021030000}"/>
    <cellStyle name="Calculation 2 4 2 2" xfId="21362" xr:uid="{00000000-0005-0000-0000-000022030000}"/>
    <cellStyle name="Calculation 2 4 2 2 2" xfId="22795" xr:uid="{1CBD47D1-55BC-41CD-AD23-26FA310750CB}"/>
    <cellStyle name="Calculation 2 4 2 2 3" xfId="23416" xr:uid="{C1BA669A-167F-42A9-B1FB-96870D523D65}"/>
    <cellStyle name="Calculation 2 4 2 3" xfId="21638" xr:uid="{FE0B01C9-9AB9-479B-8C80-B8B3996714AF}"/>
    <cellStyle name="Calculation 2 4 2 4" xfId="22000" xr:uid="{3EAE9E6F-04D3-4279-A731-053662FC0D98}"/>
    <cellStyle name="Calculation 2 4 2 5" xfId="21554" xr:uid="{53100849-B55B-4A3A-B973-FFA41D327997}"/>
    <cellStyle name="Calculation 2 4 3" xfId="772" xr:uid="{00000000-0005-0000-0000-000023030000}"/>
    <cellStyle name="Calculation 2 4 3 2" xfId="21361" xr:uid="{00000000-0005-0000-0000-000024030000}"/>
    <cellStyle name="Calculation 2 4 3 2 2" xfId="22794" xr:uid="{07822A60-1392-404E-8CE9-5413B9CD5E2F}"/>
    <cellStyle name="Calculation 2 4 3 2 3" xfId="23415" xr:uid="{81E7A080-2A97-4617-A8CD-68DE58EA827B}"/>
    <cellStyle name="Calculation 2 4 3 3" xfId="21639" xr:uid="{6F134AC6-F9D5-41E3-B690-233BEB1362B9}"/>
    <cellStyle name="Calculation 2 4 3 4" xfId="21999" xr:uid="{727A6009-69B1-48B6-A6DA-A76DC78EF745}"/>
    <cellStyle name="Calculation 2 4 3 5" xfId="21555" xr:uid="{A121C4EB-EC2E-45D6-BA15-42AF1AB6A9E2}"/>
    <cellStyle name="Calculation 2 4 4" xfId="773" xr:uid="{00000000-0005-0000-0000-000025030000}"/>
    <cellStyle name="Calculation 2 4 4 2" xfId="21360" xr:uid="{00000000-0005-0000-0000-000026030000}"/>
    <cellStyle name="Calculation 2 4 4 2 2" xfId="22793" xr:uid="{FC9E991E-F15A-4436-8269-D5A1EA128E7B}"/>
    <cellStyle name="Calculation 2 4 4 2 3" xfId="23414" xr:uid="{006A421A-E000-4CE2-B7DE-3A0AA2AFCD12}"/>
    <cellStyle name="Calculation 2 4 4 3" xfId="21640" xr:uid="{5081B678-4D5D-4426-8297-D47095E79145}"/>
    <cellStyle name="Calculation 2 4 4 4" xfId="21998" xr:uid="{FC296F0B-19FD-430E-B720-870E44E82D58}"/>
    <cellStyle name="Calculation 2 4 4 5" xfId="21556" xr:uid="{9836943C-4DB1-491C-B2AB-EDB22B3F858A}"/>
    <cellStyle name="Calculation 2 4 5" xfId="774" xr:uid="{00000000-0005-0000-0000-000027030000}"/>
    <cellStyle name="Calculation 2 4 5 2" xfId="21359" xr:uid="{00000000-0005-0000-0000-000028030000}"/>
    <cellStyle name="Calculation 2 4 5 2 2" xfId="22792" xr:uid="{06C4A5BC-BBBE-491F-BA8E-D8ECF6E094F1}"/>
    <cellStyle name="Calculation 2 4 5 2 3" xfId="23413" xr:uid="{19F0B39C-E574-4C28-AE0E-B0E39E061EAF}"/>
    <cellStyle name="Calculation 2 4 5 3" xfId="21641" xr:uid="{4947B459-DD78-45BF-9DE4-0C43E5567E71}"/>
    <cellStyle name="Calculation 2 4 5 4" xfId="21997" xr:uid="{79FB70E4-EE93-4ECB-A00C-B01A5399E911}"/>
    <cellStyle name="Calculation 2 4 5 5" xfId="21557" xr:uid="{EE9BD4E6-B314-407E-8883-8D91AFF19F73}"/>
    <cellStyle name="Calculation 2 5" xfId="775" xr:uid="{00000000-0005-0000-0000-000029030000}"/>
    <cellStyle name="Calculation 2 5 2" xfId="776" xr:uid="{00000000-0005-0000-0000-00002A030000}"/>
    <cellStyle name="Calculation 2 5 2 2" xfId="21358" xr:uid="{00000000-0005-0000-0000-00002B030000}"/>
    <cellStyle name="Calculation 2 5 2 2 2" xfId="22791" xr:uid="{4645C5DE-C2BD-429D-AE78-3694C4838555}"/>
    <cellStyle name="Calculation 2 5 2 2 3" xfId="23412" xr:uid="{E2AEC5C7-FB77-4850-A662-6838CD1751C2}"/>
    <cellStyle name="Calculation 2 5 2 3" xfId="21642" xr:uid="{FE2AA681-35A2-4262-BCE7-AD6642ADA5FD}"/>
    <cellStyle name="Calculation 2 5 2 4" xfId="21996" xr:uid="{64E2C1E7-F120-4461-9188-E0EEDC430DB4}"/>
    <cellStyle name="Calculation 2 5 2 5" xfId="21558" xr:uid="{AC1C25E2-6412-485E-8E85-E2D1DBDFFF3C}"/>
    <cellStyle name="Calculation 2 5 3" xfId="777" xr:uid="{00000000-0005-0000-0000-00002C030000}"/>
    <cellStyle name="Calculation 2 5 3 2" xfId="21357" xr:uid="{00000000-0005-0000-0000-00002D030000}"/>
    <cellStyle name="Calculation 2 5 3 2 2" xfId="22790" xr:uid="{C37BB0FB-F62F-4F5F-AE71-1618F7F83D4D}"/>
    <cellStyle name="Calculation 2 5 3 2 3" xfId="23411" xr:uid="{D0F40B94-D2CC-4CBA-A3B3-306BC62380EA}"/>
    <cellStyle name="Calculation 2 5 3 3" xfId="21643" xr:uid="{8F9FD395-B3E4-49B1-9FA4-7689F746205D}"/>
    <cellStyle name="Calculation 2 5 3 4" xfId="21995" xr:uid="{5C1E1242-1111-4DE1-AD6B-73452C78402D}"/>
    <cellStyle name="Calculation 2 5 3 5" xfId="21559" xr:uid="{C1AE0B55-6DA5-4728-9CF8-0FAF0AB453BE}"/>
    <cellStyle name="Calculation 2 5 4" xfId="778" xr:uid="{00000000-0005-0000-0000-00002E030000}"/>
    <cellStyle name="Calculation 2 5 4 2" xfId="21356" xr:uid="{00000000-0005-0000-0000-00002F030000}"/>
    <cellStyle name="Calculation 2 5 4 2 2" xfId="22789" xr:uid="{DCD10D8A-B7F3-43FF-A5D3-B3DB2032DB5E}"/>
    <cellStyle name="Calculation 2 5 4 2 3" xfId="23410" xr:uid="{E77BBCB0-B4B7-4153-A8E9-46FDB133DE46}"/>
    <cellStyle name="Calculation 2 5 4 3" xfId="21644" xr:uid="{60451319-91A2-4202-9CC1-8BBDE756A66B}"/>
    <cellStyle name="Calculation 2 5 4 4" xfId="21994" xr:uid="{0EBB2D45-B79D-4371-9AAC-B21ECF858283}"/>
    <cellStyle name="Calculation 2 5 4 5" xfId="21560" xr:uid="{6EA71005-9406-4C42-94AB-EA57A830DD53}"/>
    <cellStyle name="Calculation 2 5 5" xfId="779" xr:uid="{00000000-0005-0000-0000-000030030000}"/>
    <cellStyle name="Calculation 2 5 5 2" xfId="21355" xr:uid="{00000000-0005-0000-0000-000031030000}"/>
    <cellStyle name="Calculation 2 5 5 2 2" xfId="22788" xr:uid="{C453A353-2A13-4BDA-AA5E-392ACA365A66}"/>
    <cellStyle name="Calculation 2 5 5 2 3" xfId="23409" xr:uid="{CA8F541C-4268-408F-AE8A-6F8CC0CD7109}"/>
    <cellStyle name="Calculation 2 5 5 3" xfId="21645" xr:uid="{9B1D4C67-4121-45DB-935B-C40E40622415}"/>
    <cellStyle name="Calculation 2 5 5 4" xfId="21993" xr:uid="{DF607B59-F112-4026-A1CD-FC7F05AD3525}"/>
    <cellStyle name="Calculation 2 5 5 5" xfId="21561" xr:uid="{29B2CD58-FD7B-4834-B3D1-53D21D0728B5}"/>
    <cellStyle name="Calculation 2 6" xfId="780" xr:uid="{00000000-0005-0000-0000-000032030000}"/>
    <cellStyle name="Calculation 2 6 2" xfId="781" xr:uid="{00000000-0005-0000-0000-000033030000}"/>
    <cellStyle name="Calculation 2 6 2 2" xfId="21354" xr:uid="{00000000-0005-0000-0000-000034030000}"/>
    <cellStyle name="Calculation 2 6 2 2 2" xfId="22787" xr:uid="{2A71BC8C-BE0C-4158-A861-29244CA04B73}"/>
    <cellStyle name="Calculation 2 6 2 2 3" xfId="23408" xr:uid="{A505C6A6-82CC-4978-B1FC-792449450EBA}"/>
    <cellStyle name="Calculation 2 6 2 3" xfId="21646" xr:uid="{649237FF-EF98-4EE8-B474-DF663F8F6411}"/>
    <cellStyle name="Calculation 2 6 2 4" xfId="21992" xr:uid="{502CBDAD-43FE-4861-899B-DA9417453CD0}"/>
    <cellStyle name="Calculation 2 6 2 5" xfId="21562" xr:uid="{B65DD07E-B346-48F0-B982-035501138A59}"/>
    <cellStyle name="Calculation 2 6 3" xfId="782" xr:uid="{00000000-0005-0000-0000-000035030000}"/>
    <cellStyle name="Calculation 2 6 3 2" xfId="21353" xr:uid="{00000000-0005-0000-0000-000036030000}"/>
    <cellStyle name="Calculation 2 6 3 2 2" xfId="22786" xr:uid="{1401D61D-C9CE-49C8-A030-61FB8C9ADF03}"/>
    <cellStyle name="Calculation 2 6 3 2 3" xfId="23407" xr:uid="{80C60CB5-4CB7-4591-9DD1-F89D58BD92D9}"/>
    <cellStyle name="Calculation 2 6 3 3" xfId="21647" xr:uid="{E20EDF1A-2102-4C14-B1CF-87B975F128BF}"/>
    <cellStyle name="Calculation 2 6 3 4" xfId="21991" xr:uid="{D5A8E560-5326-44CF-8FA7-7CD026F6FB6E}"/>
    <cellStyle name="Calculation 2 6 3 5" xfId="21563" xr:uid="{95F7A16C-B589-4179-A0E3-9237F5F2EB40}"/>
    <cellStyle name="Calculation 2 6 4" xfId="783" xr:uid="{00000000-0005-0000-0000-000037030000}"/>
    <cellStyle name="Calculation 2 6 4 2" xfId="21352" xr:uid="{00000000-0005-0000-0000-000038030000}"/>
    <cellStyle name="Calculation 2 6 4 2 2" xfId="22785" xr:uid="{52996D6F-4843-4A0C-AB5E-D5B7066444BA}"/>
    <cellStyle name="Calculation 2 6 4 2 3" xfId="23406" xr:uid="{F222D57E-B02C-43A9-84D6-0088A85BA63F}"/>
    <cellStyle name="Calculation 2 6 4 3" xfId="21648" xr:uid="{B6CFE061-77AE-406F-9FD4-513C3A5EFD04}"/>
    <cellStyle name="Calculation 2 6 4 4" xfId="21990" xr:uid="{7E150515-D80A-4C65-A952-E1701071FF6D}"/>
    <cellStyle name="Calculation 2 6 4 5" xfId="21564" xr:uid="{2CC4AB05-A8C2-40D6-A220-C3FBBC4FFD90}"/>
    <cellStyle name="Calculation 2 6 5" xfId="784" xr:uid="{00000000-0005-0000-0000-000039030000}"/>
    <cellStyle name="Calculation 2 6 5 2" xfId="21351" xr:uid="{00000000-0005-0000-0000-00003A030000}"/>
    <cellStyle name="Calculation 2 6 5 2 2" xfId="22784" xr:uid="{7D740368-B230-472E-A440-6069058F50B2}"/>
    <cellStyle name="Calculation 2 6 5 2 3" xfId="23405" xr:uid="{93FB5E8A-F6B6-4A1A-9727-212462612CC3}"/>
    <cellStyle name="Calculation 2 6 5 3" xfId="21649" xr:uid="{88A63DF8-5917-41EA-8047-A3701744DE74}"/>
    <cellStyle name="Calculation 2 6 5 4" xfId="21989" xr:uid="{AA355C93-A2DA-44FC-9F3F-C7CEBCDF00EE}"/>
    <cellStyle name="Calculation 2 6 5 5" xfId="21565" xr:uid="{612C92A3-C196-4C60-ABD0-F00ED603A32E}"/>
    <cellStyle name="Calculation 2 7" xfId="785" xr:uid="{00000000-0005-0000-0000-00003B030000}"/>
    <cellStyle name="Calculation 2 7 2" xfId="786" xr:uid="{00000000-0005-0000-0000-00003C030000}"/>
    <cellStyle name="Calculation 2 7 2 2" xfId="21350" xr:uid="{00000000-0005-0000-0000-00003D030000}"/>
    <cellStyle name="Calculation 2 7 2 2 2" xfId="22783" xr:uid="{A93B0C1C-30BB-4059-8ABE-4D4185E4E87A}"/>
    <cellStyle name="Calculation 2 7 2 2 3" xfId="23404" xr:uid="{94521BEE-3566-4E16-B0A9-CE9CD262BA24}"/>
    <cellStyle name="Calculation 2 7 2 3" xfId="21650" xr:uid="{093A7950-755F-4D89-90A4-5EC6D7C78AA2}"/>
    <cellStyle name="Calculation 2 7 2 4" xfId="21988" xr:uid="{8C079D3A-0E69-4084-8C00-CCED7BC53FD6}"/>
    <cellStyle name="Calculation 2 7 2 5" xfId="21566" xr:uid="{0B8A666F-709E-4087-80FA-3C7CC0F6C92B}"/>
    <cellStyle name="Calculation 2 7 3" xfId="787" xr:uid="{00000000-0005-0000-0000-00003E030000}"/>
    <cellStyle name="Calculation 2 7 3 2" xfId="21349" xr:uid="{00000000-0005-0000-0000-00003F030000}"/>
    <cellStyle name="Calculation 2 7 3 2 2" xfId="22782" xr:uid="{6BF588F5-38A0-46BB-A85E-E07CB7133ECF}"/>
    <cellStyle name="Calculation 2 7 3 2 3" xfId="23403" xr:uid="{9905A4F0-D09B-481E-80E6-F0A48E802FA8}"/>
    <cellStyle name="Calculation 2 7 3 3" xfId="21651" xr:uid="{E0F27C96-936F-4A3E-A0E7-F96E9217EC15}"/>
    <cellStyle name="Calculation 2 7 3 4" xfId="21987" xr:uid="{F96626DD-0876-41C9-90CA-AF6931C50F35}"/>
    <cellStyle name="Calculation 2 7 3 5" xfId="21567" xr:uid="{513240E8-8B47-40DF-BBD9-BBB1A53DCAEE}"/>
    <cellStyle name="Calculation 2 7 4" xfId="788" xr:uid="{00000000-0005-0000-0000-000040030000}"/>
    <cellStyle name="Calculation 2 7 4 2" xfId="21348" xr:uid="{00000000-0005-0000-0000-000041030000}"/>
    <cellStyle name="Calculation 2 7 4 2 2" xfId="22781" xr:uid="{78C7B2B1-D99B-4415-B8D6-2358C630ACAF}"/>
    <cellStyle name="Calculation 2 7 4 2 3" xfId="23402" xr:uid="{6083825A-3E8C-4190-98DC-6CE1F83A0513}"/>
    <cellStyle name="Calculation 2 7 4 3" xfId="21652" xr:uid="{8A85FB8D-7AF8-40C4-9B2F-A8CC6A01FA51}"/>
    <cellStyle name="Calculation 2 7 4 4" xfId="21986" xr:uid="{E2DEFFCB-76E0-4748-A56E-AE504A105D4F}"/>
    <cellStyle name="Calculation 2 7 4 5" xfId="21568" xr:uid="{C7EA9859-7397-4722-A628-FFE2CFB4775A}"/>
    <cellStyle name="Calculation 2 7 5" xfId="789" xr:uid="{00000000-0005-0000-0000-000042030000}"/>
    <cellStyle name="Calculation 2 7 5 2" xfId="21347" xr:uid="{00000000-0005-0000-0000-000043030000}"/>
    <cellStyle name="Calculation 2 7 5 2 2" xfId="22780" xr:uid="{464195E7-7101-471E-8F35-52812E9DDEFB}"/>
    <cellStyle name="Calculation 2 7 5 2 3" xfId="23401" xr:uid="{B1D07105-B906-4A0A-82C3-1FD080DF895C}"/>
    <cellStyle name="Calculation 2 7 5 3" xfId="21653" xr:uid="{DE52AD47-C3F2-4B35-9E32-6EC3EBE5A9E9}"/>
    <cellStyle name="Calculation 2 7 5 4" xfId="21985" xr:uid="{36448736-4A06-452D-8495-A59B08FBEA41}"/>
    <cellStyle name="Calculation 2 7 5 5" xfId="21569" xr:uid="{485ED019-28B3-4F7F-A9C0-016EE5E51113}"/>
    <cellStyle name="Calculation 2 8" xfId="790" xr:uid="{00000000-0005-0000-0000-000044030000}"/>
    <cellStyle name="Calculation 2 8 2" xfId="791" xr:uid="{00000000-0005-0000-0000-000045030000}"/>
    <cellStyle name="Calculation 2 8 2 2" xfId="21346" xr:uid="{00000000-0005-0000-0000-000046030000}"/>
    <cellStyle name="Calculation 2 8 2 2 2" xfId="22779" xr:uid="{33F70424-178F-4E62-87E0-BF6E6727666F}"/>
    <cellStyle name="Calculation 2 8 2 2 3" xfId="23400" xr:uid="{E47C9ECF-42C4-40C6-BDBC-1CA7DEEB3C70}"/>
    <cellStyle name="Calculation 2 8 2 3" xfId="21654" xr:uid="{2D5CBC22-2F01-408F-9731-B2FA5F96D0E6}"/>
    <cellStyle name="Calculation 2 8 2 4" xfId="21984" xr:uid="{6436A71E-4468-4279-8BFD-5CF38ED39E35}"/>
    <cellStyle name="Calculation 2 8 2 5" xfId="21570" xr:uid="{48B44F7F-59B6-4B3A-96D8-FEFC174404A5}"/>
    <cellStyle name="Calculation 2 8 3" xfId="792" xr:uid="{00000000-0005-0000-0000-000047030000}"/>
    <cellStyle name="Calculation 2 8 3 2" xfId="21345" xr:uid="{00000000-0005-0000-0000-000048030000}"/>
    <cellStyle name="Calculation 2 8 3 2 2" xfId="22778" xr:uid="{AB4CAB54-2675-4912-BC8C-6EB5A841052B}"/>
    <cellStyle name="Calculation 2 8 3 2 3" xfId="23399" xr:uid="{7F011809-E906-4B3B-AA3E-2ED6D5FBFB25}"/>
    <cellStyle name="Calculation 2 8 3 3" xfId="21655" xr:uid="{DFF7F9E8-6E62-4246-8F54-3F406FA84831}"/>
    <cellStyle name="Calculation 2 8 3 4" xfId="21983" xr:uid="{8A53D6CB-494A-4408-B821-2312868A09AD}"/>
    <cellStyle name="Calculation 2 8 3 5" xfId="21571" xr:uid="{49C5075C-0C68-4C6D-896B-3A76D110B9ED}"/>
    <cellStyle name="Calculation 2 8 4" xfId="793" xr:uid="{00000000-0005-0000-0000-000049030000}"/>
    <cellStyle name="Calculation 2 8 4 2" xfId="21344" xr:uid="{00000000-0005-0000-0000-00004A030000}"/>
    <cellStyle name="Calculation 2 8 4 2 2" xfId="22777" xr:uid="{ACBD3C2A-A1BF-406D-B3C2-FE4504B43026}"/>
    <cellStyle name="Calculation 2 8 4 2 3" xfId="23398" xr:uid="{BC17BBAC-8B4B-42EA-8BF4-3AFDBF88E104}"/>
    <cellStyle name="Calculation 2 8 4 3" xfId="21656" xr:uid="{36D61B45-25C7-4CC3-A8A9-E7D01F8A9C1E}"/>
    <cellStyle name="Calculation 2 8 4 4" xfId="21982" xr:uid="{0ADAF06B-5E50-405B-A239-3F4CABF96ACE}"/>
    <cellStyle name="Calculation 2 8 4 5" xfId="21572" xr:uid="{674138B7-34BC-416C-85C5-F41E5822D3DD}"/>
    <cellStyle name="Calculation 2 8 5" xfId="794" xr:uid="{00000000-0005-0000-0000-00004B030000}"/>
    <cellStyle name="Calculation 2 8 5 2" xfId="21343" xr:uid="{00000000-0005-0000-0000-00004C030000}"/>
    <cellStyle name="Calculation 2 8 5 2 2" xfId="22776" xr:uid="{55854DB9-425D-42CD-838B-8F0B51B4FDD6}"/>
    <cellStyle name="Calculation 2 8 5 2 3" xfId="23397" xr:uid="{7B12D59D-2662-47F0-A5C6-68A998AB91BE}"/>
    <cellStyle name="Calculation 2 8 5 3" xfId="21657" xr:uid="{608E2EB1-02F4-4F83-89BB-B7C3F5905D68}"/>
    <cellStyle name="Calculation 2 8 5 4" xfId="21981" xr:uid="{56D51DFD-2237-4240-A261-01D38D6ABC4A}"/>
    <cellStyle name="Calculation 2 8 5 5" xfId="21573" xr:uid="{6E90D801-A837-4C1F-8F6E-0DB2AD4CE99D}"/>
    <cellStyle name="Calculation 2 9" xfId="795" xr:uid="{00000000-0005-0000-0000-00004D030000}"/>
    <cellStyle name="Calculation 2 9 2" xfId="796" xr:uid="{00000000-0005-0000-0000-00004E030000}"/>
    <cellStyle name="Calculation 2 9 2 2" xfId="21342" xr:uid="{00000000-0005-0000-0000-00004F030000}"/>
    <cellStyle name="Calculation 2 9 2 2 2" xfId="22775" xr:uid="{C76D0C0D-8609-488A-A2FC-ABD40DD9BA10}"/>
    <cellStyle name="Calculation 2 9 2 2 3" xfId="23396" xr:uid="{F92CE626-EA22-45DB-BC47-1A95CD4ED900}"/>
    <cellStyle name="Calculation 2 9 2 3" xfId="21658" xr:uid="{E760F1C9-4026-46BD-BBEA-5AA70889C1F0}"/>
    <cellStyle name="Calculation 2 9 2 4" xfId="21980" xr:uid="{E0FF337F-4A4A-498B-B15B-C1A9A6545065}"/>
    <cellStyle name="Calculation 2 9 2 5" xfId="21574" xr:uid="{99D7C1F3-F9A7-4949-A6C3-2E3A13C76D5B}"/>
    <cellStyle name="Calculation 2 9 3" xfId="797" xr:uid="{00000000-0005-0000-0000-000050030000}"/>
    <cellStyle name="Calculation 2 9 3 2" xfId="21341" xr:uid="{00000000-0005-0000-0000-000051030000}"/>
    <cellStyle name="Calculation 2 9 3 2 2" xfId="22774" xr:uid="{7C5ABB4D-F6BB-4099-B1F3-0654544C5469}"/>
    <cellStyle name="Calculation 2 9 3 2 3" xfId="23395" xr:uid="{CA271E0D-6AFC-4B41-9690-055094927B98}"/>
    <cellStyle name="Calculation 2 9 3 3" xfId="21659" xr:uid="{1AADD142-9D8D-4098-984B-E253E3BC0B71}"/>
    <cellStyle name="Calculation 2 9 3 4" xfId="21979" xr:uid="{30ED3775-AC8C-4206-8D2C-0FCED6F2A1E0}"/>
    <cellStyle name="Calculation 2 9 3 5" xfId="21575" xr:uid="{C8DBD255-C21A-4F00-8427-735B864ABA1F}"/>
    <cellStyle name="Calculation 2 9 4" xfId="798" xr:uid="{00000000-0005-0000-0000-000052030000}"/>
    <cellStyle name="Calculation 2 9 4 2" xfId="21340" xr:uid="{00000000-0005-0000-0000-000053030000}"/>
    <cellStyle name="Calculation 2 9 4 2 2" xfId="22773" xr:uid="{D2393A46-DE71-43BC-9BA4-4227FE296ACB}"/>
    <cellStyle name="Calculation 2 9 4 2 3" xfId="23394" xr:uid="{BF24364D-1609-4B10-A46F-625DC93CFD13}"/>
    <cellStyle name="Calculation 2 9 4 3" xfId="21660" xr:uid="{FC883BD0-15DC-4022-A225-6BBA164284F1}"/>
    <cellStyle name="Calculation 2 9 4 4" xfId="21978" xr:uid="{6EC04647-5D76-41CC-A7EC-941CC9450637}"/>
    <cellStyle name="Calculation 2 9 4 5" xfId="21576" xr:uid="{A749F318-8669-43F7-BBA6-CC956132A1B3}"/>
    <cellStyle name="Calculation 2 9 5" xfId="799" xr:uid="{00000000-0005-0000-0000-000054030000}"/>
    <cellStyle name="Calculation 2 9 5 2" xfId="21339" xr:uid="{00000000-0005-0000-0000-000055030000}"/>
    <cellStyle name="Calculation 2 9 5 2 2" xfId="22772" xr:uid="{1FDB3B27-1F23-49C5-9EC9-A05DFA571EEA}"/>
    <cellStyle name="Calculation 2 9 5 2 3" xfId="23393" xr:uid="{8B273116-8656-4573-AE88-3705660D2FC9}"/>
    <cellStyle name="Calculation 2 9 5 3" xfId="21661" xr:uid="{E32F668D-DBBE-48D3-8F60-D73A429239E1}"/>
    <cellStyle name="Calculation 2 9 5 4" xfId="21977" xr:uid="{8EEBC28B-62C1-411B-8D6E-D95ACD87E446}"/>
    <cellStyle name="Calculation 2 9 5 5" xfId="21577" xr:uid="{4C1F38FC-5E95-47DD-A256-8F015210E22B}"/>
    <cellStyle name="Calculation 3" xfId="800" xr:uid="{00000000-0005-0000-0000-000056030000}"/>
    <cellStyle name="Calculation 3 2" xfId="801" xr:uid="{00000000-0005-0000-0000-000057030000}"/>
    <cellStyle name="Calculation 3 2 2" xfId="21337" xr:uid="{00000000-0005-0000-0000-000058030000}"/>
    <cellStyle name="Calculation 3 2 2 2" xfId="22770" xr:uid="{AC890594-00CC-4081-B1BC-0497B67C2551}"/>
    <cellStyle name="Calculation 3 2 2 3" xfId="23391" xr:uid="{8A8EA2D6-7940-4FD3-B069-B38BE9B1D50A}"/>
    <cellStyle name="Calculation 3 2 3" xfId="21663" xr:uid="{50E84503-C314-4C0B-B1F8-EA00EC725DA6}"/>
    <cellStyle name="Calculation 3 2 4" xfId="21975" xr:uid="{11A3018E-ABDD-4BB9-B8B0-C7634A9F67F9}"/>
    <cellStyle name="Calculation 3 2 5" xfId="21579" xr:uid="{1F3F4B6A-54CE-493C-ADF5-EB8BA81E7367}"/>
    <cellStyle name="Calculation 3 3" xfId="802" xr:uid="{00000000-0005-0000-0000-000059030000}"/>
    <cellStyle name="Calculation 3 3 2" xfId="21336" xr:uid="{00000000-0005-0000-0000-00005A030000}"/>
    <cellStyle name="Calculation 3 3 2 2" xfId="22769" xr:uid="{54441281-F40B-4174-B3E0-0F8DEE574D90}"/>
    <cellStyle name="Calculation 3 3 2 3" xfId="23390" xr:uid="{74D2FDB0-7924-457D-B7DE-51EF51117304}"/>
    <cellStyle name="Calculation 3 3 3" xfId="21664" xr:uid="{E20CF33B-A7B3-4798-8C83-44072789C45C}"/>
    <cellStyle name="Calculation 3 3 4" xfId="21974" xr:uid="{4B0C7DDE-3558-4B4E-A6B4-E9B07FC184D4}"/>
    <cellStyle name="Calculation 3 3 5" xfId="21580" xr:uid="{C7C9D25D-6481-4744-B414-5E7AD7E2A8AD}"/>
    <cellStyle name="Calculation 3 4" xfId="21338" xr:uid="{00000000-0005-0000-0000-00005B030000}"/>
    <cellStyle name="Calculation 3 4 2" xfId="22771" xr:uid="{60806161-F5FA-444B-9245-13667648F190}"/>
    <cellStyle name="Calculation 3 4 3" xfId="23392" xr:uid="{13941676-16EE-49D3-B9F2-D736A2C34C4D}"/>
    <cellStyle name="Calculation 3 5" xfId="21662" xr:uid="{8CAB21EF-33AB-4479-A074-0EC4B2F293BB}"/>
    <cellStyle name="Calculation 3 6" xfId="21976" xr:uid="{2FDE3796-2732-4EEB-AD39-F4F5047BB874}"/>
    <cellStyle name="Calculation 3 7" xfId="21578" xr:uid="{251BE339-E485-407A-9AD2-6A26AC63FCAF}"/>
    <cellStyle name="Calculation 4" xfId="803" xr:uid="{00000000-0005-0000-0000-00005C030000}"/>
    <cellStyle name="Calculation 4 2" xfId="804" xr:uid="{00000000-0005-0000-0000-00005D030000}"/>
    <cellStyle name="Calculation 4 2 2" xfId="21334" xr:uid="{00000000-0005-0000-0000-00005E030000}"/>
    <cellStyle name="Calculation 4 2 2 2" xfId="22767" xr:uid="{5E860107-2F8E-4FE4-9D83-BBEB866B7125}"/>
    <cellStyle name="Calculation 4 2 2 3" xfId="23388" xr:uid="{76BBACF1-37FB-49F6-BC54-A1B5064366F8}"/>
    <cellStyle name="Calculation 4 2 3" xfId="21666" xr:uid="{DE5AE519-5CBC-4917-91BF-2543333AF90A}"/>
    <cellStyle name="Calculation 4 2 4" xfId="21972" xr:uid="{E1CCB331-95E8-4F3A-99EF-19D76C999EF8}"/>
    <cellStyle name="Calculation 4 2 5" xfId="21582" xr:uid="{FF253D93-3E33-4D00-B12C-06AC9D076DE4}"/>
    <cellStyle name="Calculation 4 3" xfId="805" xr:uid="{00000000-0005-0000-0000-00005F030000}"/>
    <cellStyle name="Calculation 4 3 2" xfId="21333" xr:uid="{00000000-0005-0000-0000-000060030000}"/>
    <cellStyle name="Calculation 4 3 2 2" xfId="22766" xr:uid="{EEBC99B8-F3F8-47BE-82E4-B66676A6B54D}"/>
    <cellStyle name="Calculation 4 3 2 3" xfId="23387" xr:uid="{C0991FFC-66CA-46AD-85D7-5D70E73EDFAD}"/>
    <cellStyle name="Calculation 4 3 3" xfId="21667" xr:uid="{40357415-2EAD-47F0-906C-FAA016D3CD1A}"/>
    <cellStyle name="Calculation 4 3 4" xfId="21971" xr:uid="{7FB590B1-D018-4B03-8CFA-28B96832E2AD}"/>
    <cellStyle name="Calculation 4 3 5" xfId="21583" xr:uid="{C78292EF-ACEA-4659-8F37-B3E80A6B0BAD}"/>
    <cellStyle name="Calculation 4 4" xfId="21335" xr:uid="{00000000-0005-0000-0000-000061030000}"/>
    <cellStyle name="Calculation 4 4 2" xfId="22768" xr:uid="{30E706DF-B94F-4E0B-8464-5C59E855F456}"/>
    <cellStyle name="Calculation 4 4 3" xfId="23389" xr:uid="{E91928F8-988A-4577-BC42-4B107FAA44D8}"/>
    <cellStyle name="Calculation 4 5" xfId="21665" xr:uid="{0356E6C6-A7AC-4BF9-A640-A01FA00975BA}"/>
    <cellStyle name="Calculation 4 6" xfId="21973" xr:uid="{CA1BB2CD-990F-4020-9E5D-7F74CC163BD2}"/>
    <cellStyle name="Calculation 4 7" xfId="21581" xr:uid="{A524C426-AC40-48E7-82D1-2285F582099A}"/>
    <cellStyle name="Calculation 5" xfId="806" xr:uid="{00000000-0005-0000-0000-000062030000}"/>
    <cellStyle name="Calculation 5 2" xfId="807" xr:uid="{00000000-0005-0000-0000-000063030000}"/>
    <cellStyle name="Calculation 5 2 2" xfId="21331" xr:uid="{00000000-0005-0000-0000-000064030000}"/>
    <cellStyle name="Calculation 5 2 2 2" xfId="22764" xr:uid="{80A2A840-4AE3-437C-B8B5-AD747FF9B7ED}"/>
    <cellStyle name="Calculation 5 2 2 3" xfId="23385" xr:uid="{38971F81-E8F6-4B5A-BA16-DFE10BDB6F76}"/>
    <cellStyle name="Calculation 5 2 3" xfId="21669" xr:uid="{B33D44F2-661A-4F2E-99E7-A691211C37DB}"/>
    <cellStyle name="Calculation 5 2 4" xfId="21969" xr:uid="{0EEAC375-219A-4125-A4AF-EDD55FFDCD13}"/>
    <cellStyle name="Calculation 5 2 5" xfId="21585" xr:uid="{6E87A9D6-E63D-42F6-A308-6F84F88B022C}"/>
    <cellStyle name="Calculation 5 3" xfId="808" xr:uid="{00000000-0005-0000-0000-000065030000}"/>
    <cellStyle name="Calculation 5 3 2" xfId="21330" xr:uid="{00000000-0005-0000-0000-000066030000}"/>
    <cellStyle name="Calculation 5 3 2 2" xfId="22763" xr:uid="{ADC1F0F9-1D0D-4D04-800E-8401B1F5B4E7}"/>
    <cellStyle name="Calculation 5 3 2 3" xfId="23384" xr:uid="{25E271F0-7EBF-4C4E-AF24-3E395EE9C3D6}"/>
    <cellStyle name="Calculation 5 3 3" xfId="21670" xr:uid="{6D0C4E1C-A67C-4E64-956C-DC1E18360A79}"/>
    <cellStyle name="Calculation 5 3 4" xfId="21968" xr:uid="{16F0C9E5-AC77-4539-A84A-5A04BBD9A169}"/>
    <cellStyle name="Calculation 5 3 5" xfId="21586" xr:uid="{920D6BE2-5D58-41D7-8CC4-63A377690B10}"/>
    <cellStyle name="Calculation 5 4" xfId="21332" xr:uid="{00000000-0005-0000-0000-000067030000}"/>
    <cellStyle name="Calculation 5 4 2" xfId="22765" xr:uid="{D5C94ED2-F4F0-4D5B-9CD2-387DFC08749B}"/>
    <cellStyle name="Calculation 5 4 3" xfId="23386" xr:uid="{155ECB1B-2849-4036-B0C9-DAAF49344226}"/>
    <cellStyle name="Calculation 5 5" xfId="21668" xr:uid="{23D4C3C6-1105-4991-BB1D-6F61F4136785}"/>
    <cellStyle name="Calculation 5 6" xfId="21970" xr:uid="{1EC1D1EF-7999-4E3C-8A5D-84E406152A85}"/>
    <cellStyle name="Calculation 5 7" xfId="21584" xr:uid="{50156777-4D75-4462-A698-31B118EFBDE1}"/>
    <cellStyle name="Calculation 6" xfId="809" xr:uid="{00000000-0005-0000-0000-000068030000}"/>
    <cellStyle name="Calculation 6 2" xfId="810" xr:uid="{00000000-0005-0000-0000-000069030000}"/>
    <cellStyle name="Calculation 6 2 2" xfId="21328" xr:uid="{00000000-0005-0000-0000-00006A030000}"/>
    <cellStyle name="Calculation 6 2 2 2" xfId="22761" xr:uid="{BA6FB1E9-BC70-4ECC-9289-679D322B8E3D}"/>
    <cellStyle name="Calculation 6 2 2 3" xfId="23382" xr:uid="{B95D1A33-69E9-427A-9151-3B7B7CE2C734}"/>
    <cellStyle name="Calculation 6 2 3" xfId="21672" xr:uid="{A38E5757-8AE0-4C33-945F-5958033E9D9A}"/>
    <cellStyle name="Calculation 6 2 4" xfId="21966" xr:uid="{9D66D334-D485-4387-8478-AD255D01C0F4}"/>
    <cellStyle name="Calculation 6 2 5" xfId="21588" xr:uid="{44EA2685-283C-4491-9317-C70619E4F08F}"/>
    <cellStyle name="Calculation 6 3" xfId="811" xr:uid="{00000000-0005-0000-0000-00006B030000}"/>
    <cellStyle name="Calculation 6 3 2" xfId="21327" xr:uid="{00000000-0005-0000-0000-00006C030000}"/>
    <cellStyle name="Calculation 6 3 2 2" xfId="22760" xr:uid="{4B32B419-7106-46C8-87EE-0576BEEA100E}"/>
    <cellStyle name="Calculation 6 3 2 3" xfId="23381" xr:uid="{1441FFF8-D336-422C-8588-5CF8B03E79E5}"/>
    <cellStyle name="Calculation 6 3 3" xfId="21673" xr:uid="{B421592D-9F60-4AA2-BDDF-920FC7C2346E}"/>
    <cellStyle name="Calculation 6 3 4" xfId="21965" xr:uid="{4B369C0B-82CA-43E9-9B16-440B88E1AE56}"/>
    <cellStyle name="Calculation 6 3 5" xfId="21589" xr:uid="{7E676A6F-AF31-48EA-B357-A1216F02A59F}"/>
    <cellStyle name="Calculation 6 4" xfId="21329" xr:uid="{00000000-0005-0000-0000-00006D030000}"/>
    <cellStyle name="Calculation 6 4 2" xfId="22762" xr:uid="{9B3CA9A6-6007-4700-B3AC-BEE1C932D115}"/>
    <cellStyle name="Calculation 6 4 3" xfId="23383" xr:uid="{428DFEF8-CC91-4081-A459-955BEB04E23B}"/>
    <cellStyle name="Calculation 6 5" xfId="21671" xr:uid="{E8D14514-70B1-49E4-BEC6-2C92DEEF5F73}"/>
    <cellStyle name="Calculation 6 6" xfId="21967" xr:uid="{32A50AD4-CF34-4406-9BBE-6BB6588EC865}"/>
    <cellStyle name="Calculation 6 7" xfId="21587" xr:uid="{B26AAA13-D259-4195-9417-32D7939D5460}"/>
    <cellStyle name="Calculation 7" xfId="812" xr:uid="{00000000-0005-0000-0000-00006E030000}"/>
    <cellStyle name="Calculation 7 2" xfId="21326" xr:uid="{00000000-0005-0000-0000-00006F030000}"/>
    <cellStyle name="Calculation 7 2 2" xfId="22759" xr:uid="{7D1E1C92-491B-4AEB-870B-924A2552535F}"/>
    <cellStyle name="Calculation 7 2 3" xfId="23380" xr:uid="{F1463543-F740-4DFD-AF74-A1EB230B824B}"/>
    <cellStyle name="Calculation 7 3" xfId="21674" xr:uid="{3ECB2DAF-209A-4407-9B46-C376C819B252}"/>
    <cellStyle name="Calculation 7 4" xfId="21964" xr:uid="{7F5ACAA5-7E01-4035-9807-368FF5199F58}"/>
    <cellStyle name="Calculation 7 5" xfId="21590" xr:uid="{D8B42C19-C12C-4AF8-9B80-61FD1D31FB54}"/>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0 2 2" xfId="22757" xr:uid="{10FE1979-6FFB-4171-AF28-1179DDD26FAD}"/>
    <cellStyle name="Gia's 10 2 3" xfId="23378" xr:uid="{3AF8B4B8-4C5A-4C48-BA2B-94EE4EB91E71}"/>
    <cellStyle name="Gia's 10 3" xfId="21676" xr:uid="{C2F44374-C555-4454-B34C-FE9E43B11C65}"/>
    <cellStyle name="Gia's 10 4" xfId="21962" xr:uid="{82A9F48D-A4D0-45A7-B512-38E36182BF90}"/>
    <cellStyle name="Gia's 11" xfId="21325" xr:uid="{00000000-0005-0000-0000-00002C240000}"/>
    <cellStyle name="Gia's 11 2" xfId="22758" xr:uid="{B983431C-0FFE-47DC-9CDD-606B8DED13DC}"/>
    <cellStyle name="Gia's 11 3" xfId="23379" xr:uid="{E9558373-0E3E-4425-B980-3C4A6CCCEF48}"/>
    <cellStyle name="Gia's 12" xfId="21675" xr:uid="{D29729F7-DC71-4CEE-A23D-5541DBAAEB80}"/>
    <cellStyle name="Gia's 13" xfId="21963" xr:uid="{8A710D9E-2ABD-4E40-9904-739961D21673}"/>
    <cellStyle name="Gia's 2" xfId="9187" xr:uid="{00000000-0005-0000-0000-00002D240000}"/>
    <cellStyle name="Gia's 2 2" xfId="21323" xr:uid="{00000000-0005-0000-0000-00002E240000}"/>
    <cellStyle name="Gia's 2 2 2" xfId="22756" xr:uid="{4BDDE00B-0626-4DAB-9312-19732C12D51F}"/>
    <cellStyle name="Gia's 2 2 3" xfId="23377" xr:uid="{22F13AB8-9F5C-41C7-9DFC-5692DC4C7D53}"/>
    <cellStyle name="Gia's 2 3" xfId="21677" xr:uid="{8D371E7B-581B-4F11-BFF2-1F8B84DBA34B}"/>
    <cellStyle name="Gia's 2 4" xfId="21961" xr:uid="{2C07C43D-EC98-4FDD-AF85-7D98A8168517}"/>
    <cellStyle name="Gia's 3" xfId="9188" xr:uid="{00000000-0005-0000-0000-00002F240000}"/>
    <cellStyle name="Gia's 3 2" xfId="21322" xr:uid="{00000000-0005-0000-0000-000030240000}"/>
    <cellStyle name="Gia's 3 2 2" xfId="22755" xr:uid="{F02679D8-9CCF-4182-AAFE-0FBEFEA43798}"/>
    <cellStyle name="Gia's 3 2 3" xfId="23376" xr:uid="{D9F23AE6-D05B-4CE7-A083-0DA82DBE557F}"/>
    <cellStyle name="Gia's 3 3" xfId="21678" xr:uid="{755B99CF-0BE0-4DD9-8CDE-8C56BF792E66}"/>
    <cellStyle name="Gia's 3 4" xfId="21960" xr:uid="{C5E311EE-118D-4090-AC7B-4A97CA9C3D93}"/>
    <cellStyle name="Gia's 4" xfId="9189" xr:uid="{00000000-0005-0000-0000-000031240000}"/>
    <cellStyle name="Gia's 4 2" xfId="21321" xr:uid="{00000000-0005-0000-0000-000032240000}"/>
    <cellStyle name="Gia's 4 2 2" xfId="22754" xr:uid="{65C16334-ED4E-4FB0-A8FE-CE930FE070A6}"/>
    <cellStyle name="Gia's 4 2 3" xfId="23375" xr:uid="{C40004EA-B1D1-49A4-9C11-05EA295B804C}"/>
    <cellStyle name="Gia's 4 3" xfId="21679" xr:uid="{878A947A-1C61-4FC3-AB92-2A1E16E39AD7}"/>
    <cellStyle name="Gia's 4 4" xfId="21959" xr:uid="{73A245FC-ACDA-4866-B802-EE7057D8DE50}"/>
    <cellStyle name="Gia's 5" xfId="9190" xr:uid="{00000000-0005-0000-0000-000033240000}"/>
    <cellStyle name="Gia's 5 2" xfId="21320" xr:uid="{00000000-0005-0000-0000-000034240000}"/>
    <cellStyle name="Gia's 5 2 2" xfId="22753" xr:uid="{FC0E4CAA-265B-48D8-837F-8F8F07ADCDDA}"/>
    <cellStyle name="Gia's 5 2 3" xfId="23374" xr:uid="{9DF5B6B5-B73A-4E6D-9B39-34DAE649AD58}"/>
    <cellStyle name="Gia's 5 3" xfId="21680" xr:uid="{F1781221-DB83-49C5-A1C4-57A546F829A7}"/>
    <cellStyle name="Gia's 5 4" xfId="21958" xr:uid="{CAB3C458-0F63-47A7-BC91-A124DEDDF7F9}"/>
    <cellStyle name="Gia's 6" xfId="9191" xr:uid="{00000000-0005-0000-0000-000035240000}"/>
    <cellStyle name="Gia's 6 2" xfId="21319" xr:uid="{00000000-0005-0000-0000-000036240000}"/>
    <cellStyle name="Gia's 6 2 2" xfId="22752" xr:uid="{2A696C86-F179-4BAF-95A1-2005152F8F86}"/>
    <cellStyle name="Gia's 6 2 3" xfId="23373" xr:uid="{AA84C8A5-ABB4-439C-BC77-68DF87CC4901}"/>
    <cellStyle name="Gia's 6 3" xfId="21681" xr:uid="{32A00873-EA4C-4699-99C6-62CB9F137F99}"/>
    <cellStyle name="Gia's 6 4" xfId="21957" xr:uid="{293FDC19-FC43-4FC9-9B1D-197DC7F5BA6C}"/>
    <cellStyle name="Gia's 7" xfId="9192" xr:uid="{00000000-0005-0000-0000-000037240000}"/>
    <cellStyle name="Gia's 7 2" xfId="21318" xr:uid="{00000000-0005-0000-0000-000038240000}"/>
    <cellStyle name="Gia's 7 2 2" xfId="22751" xr:uid="{AED90DEF-EF88-49AE-BD21-BF0086331776}"/>
    <cellStyle name="Gia's 7 2 3" xfId="23372" xr:uid="{1AA083AC-3EB9-4C6D-B3D0-CAFCF2AA377F}"/>
    <cellStyle name="Gia's 7 3" xfId="21682" xr:uid="{58AC77B3-6368-4B17-A082-7A53F7B8D31F}"/>
    <cellStyle name="Gia's 7 4" xfId="21956" xr:uid="{A4DA8336-147D-4C24-982E-8DBC48207955}"/>
    <cellStyle name="Gia's 8" xfId="9193" xr:uid="{00000000-0005-0000-0000-000039240000}"/>
    <cellStyle name="Gia's 8 2" xfId="21317" xr:uid="{00000000-0005-0000-0000-00003A240000}"/>
    <cellStyle name="Gia's 8 2 2" xfId="22750" xr:uid="{A153D1D6-909C-4BE1-B396-31D494CA8749}"/>
    <cellStyle name="Gia's 8 2 3" xfId="23371" xr:uid="{AD25E0E3-A3DB-470F-9F43-16B18F4035A3}"/>
    <cellStyle name="Gia's 8 3" xfId="21683" xr:uid="{61A11C2F-7543-4909-A561-E2FD1FD2DF0C}"/>
    <cellStyle name="Gia's 8 4" xfId="21955" xr:uid="{B21C0909-CEFC-4D19-B7DB-5D977C1B6664}"/>
    <cellStyle name="Gia's 9" xfId="9194" xr:uid="{00000000-0005-0000-0000-00003B240000}"/>
    <cellStyle name="Gia's 9 2" xfId="21316" xr:uid="{00000000-0005-0000-0000-00003C240000}"/>
    <cellStyle name="Gia's 9 2 2" xfId="22749" xr:uid="{E6BAC291-9F60-46A0-AA61-1080AAF49669}"/>
    <cellStyle name="Gia's 9 2 3" xfId="23370" xr:uid="{EE836792-00A9-4A70-807C-5BCB2CBF628F}"/>
    <cellStyle name="Gia's 9 3" xfId="21684" xr:uid="{A1BAB6FF-3388-4E1F-981C-6F472D495D75}"/>
    <cellStyle name="Gia's 9 4" xfId="21954" xr:uid="{DAE73FEF-533B-403E-8AB8-52B0DD1B745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greyed 2 2" xfId="22748" xr:uid="{36774F30-327F-4E6A-8163-A6B6BE53B56F}"/>
    <cellStyle name="greyed 2 3" xfId="23369" xr:uid="{4EFC484E-DA28-4FE0-AFE6-E8F5BBDE2255}"/>
    <cellStyle name="greyed 3" xfId="21685" xr:uid="{667E8BBB-1041-49BB-B84C-369E563A6173}"/>
    <cellStyle name="greyed 4" xfId="21953" xr:uid="{497908CB-EBA5-4A56-9D10-0DE765F64923}"/>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2 2 2" xfId="22746" xr:uid="{A17149AB-4647-48CE-B61E-82239599B889}"/>
    <cellStyle name="Header2 2 2 3" xfId="23367" xr:uid="{312A2151-CB3C-4270-9312-D2A9D9BD694F}"/>
    <cellStyle name="Header2 2 2 4" xfId="23637" xr:uid="{381FDC45-FA29-408F-B1D5-813392DBF281}"/>
    <cellStyle name="Header2 2 3" xfId="21687" xr:uid="{588F1FEB-B64D-49B0-9057-4E439CAED1F7}"/>
    <cellStyle name="Header2 2 4" xfId="21951" xr:uid="{780C8DFF-8BF3-4AB8-9707-16AA834EEAF0}"/>
    <cellStyle name="Header2 3" xfId="9227" xr:uid="{00000000-0005-0000-0000-00005F240000}"/>
    <cellStyle name="Header2 3 2" xfId="21312" xr:uid="{00000000-0005-0000-0000-000060240000}"/>
    <cellStyle name="Header2 3 2 2" xfId="22745" xr:uid="{9D458C8C-6A24-4CFD-B7F7-66DB8F3063E9}"/>
    <cellStyle name="Header2 3 2 3" xfId="23366" xr:uid="{FD3BA07E-B621-4767-8220-E08336D22ADD}"/>
    <cellStyle name="Header2 3 2 4" xfId="23636" xr:uid="{1DF9E7BA-551A-4BF3-8F71-D0554807C3E2}"/>
    <cellStyle name="Header2 3 3" xfId="21688" xr:uid="{E69D8865-EF0F-4D98-9ADE-9B35553C9B8A}"/>
    <cellStyle name="Header2 3 4" xfId="21950" xr:uid="{E9E1DC09-6B21-4E15-8B39-2460C5A7DCE2}"/>
    <cellStyle name="Header2 4" xfId="21314" xr:uid="{00000000-0005-0000-0000-000061240000}"/>
    <cellStyle name="Header2 4 2" xfId="22747" xr:uid="{B363F0FF-8A33-4927-9AC3-F29260EC8470}"/>
    <cellStyle name="Header2 4 3" xfId="23368" xr:uid="{BC972C7D-DC0B-46EE-9C7F-0D97373494CD}"/>
    <cellStyle name="Header2 4 4" xfId="23638" xr:uid="{DEE7A116-B9D3-44CB-95FA-C6F24CAD0E08}"/>
    <cellStyle name="Header2 5" xfId="21686" xr:uid="{7A36595D-088B-4EEB-9C4E-1E7A83B37544}"/>
    <cellStyle name="Header2 6" xfId="21952" xr:uid="{AE5D8225-7DC9-4EEB-AB71-82C958958D66}"/>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eadingTable 2 2" xfId="22744" xr:uid="{7CF7EB50-AE7B-4563-B164-44CA651171BE}"/>
    <cellStyle name="HeadingTable 2 3" xfId="23365" xr:uid="{EBF43E71-62D4-42CF-AD6A-1EC248AA9847}"/>
    <cellStyle name="HeadingTable 3" xfId="21748" xr:uid="{0D0C3412-2C67-4305-A13A-08B2DB0E3758}"/>
    <cellStyle name="HeadingTable 4" xfId="21949" xr:uid="{F72DEBEE-6D54-41F1-B5C1-7CB91BCFFFAF}"/>
    <cellStyle name="highlightExposure" xfId="9323" xr:uid="{00000000-0005-0000-0000-0000C2240000}"/>
    <cellStyle name="highlightExposure 2" xfId="21310" xr:uid="{00000000-0005-0000-0000-0000C3240000}"/>
    <cellStyle name="highlightExposure 2 2" xfId="22743" xr:uid="{379C93C0-F88E-4E7C-986B-570F01E5D4A7}"/>
    <cellStyle name="highlightExposure 2 3" xfId="23364" xr:uid="{CACE8FD4-0B32-406F-BD63-8E22813F3E99}"/>
    <cellStyle name="highlightExposure 3" xfId="21749" xr:uid="{922DAC69-154F-4407-A1CA-04A170C7C01A}"/>
    <cellStyle name="highlightExposure 4" xfId="21948" xr:uid="{A7369B58-BA2F-4EF7-8963-66AF87BE0EDF}"/>
    <cellStyle name="highlightPercentage" xfId="9324" xr:uid="{00000000-0005-0000-0000-0000C4240000}"/>
    <cellStyle name="highlightPercentage 2" xfId="21309" xr:uid="{00000000-0005-0000-0000-0000C5240000}"/>
    <cellStyle name="highlightPercentage 2 2" xfId="22742" xr:uid="{57C5772A-CEAB-46BA-8288-7215D2C4B276}"/>
    <cellStyle name="highlightPercentage 2 3" xfId="23363" xr:uid="{3303F853-13A5-415B-AA6D-C33BE09927DB}"/>
    <cellStyle name="highlightPercentage 3" xfId="21750" xr:uid="{43B9E389-26DE-4806-A566-EC7059E41178}"/>
    <cellStyle name="highlightPercentage 4" xfId="21947" xr:uid="{55FCA269-E45D-477A-B5D0-6D9829EB00F2}"/>
    <cellStyle name="highlightText" xfId="9325" xr:uid="{00000000-0005-0000-0000-0000C6240000}"/>
    <cellStyle name="highlightText 2" xfId="21308" xr:uid="{00000000-0005-0000-0000-0000C7240000}"/>
    <cellStyle name="highlightText 2 2" xfId="22741" xr:uid="{070FAA52-87CB-460A-9E9C-A1A57268844D}"/>
    <cellStyle name="highlightText 2 3" xfId="23362" xr:uid="{95BBA968-4B3A-4825-8BB3-D99111BC47E8}"/>
    <cellStyle name="highlightText 3" xfId="21751" xr:uid="{57362D3B-28BB-4B0B-A538-B1A02764AE67}"/>
    <cellStyle name="highlightText 4" xfId="21946" xr:uid="{01D16CAD-2F12-4CB0-8302-2545C4814C32}"/>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2 2 2" xfId="22739" xr:uid="{C6432CA3-DFA1-40E4-B44F-BEAD3092290E}"/>
    <cellStyle name="Input 2 10 2 2 3" xfId="23360" xr:uid="{712E93F7-C80C-40D1-992E-903FAF2F3290}"/>
    <cellStyle name="Input 2 10 2 3" xfId="21760" xr:uid="{5381093A-8015-4372-846B-D6BAE8BAE7B4}"/>
    <cellStyle name="Input 2 10 2 4" xfId="21944" xr:uid="{162E07A0-B14C-4C59-8AF5-9A4C074A56D9}"/>
    <cellStyle name="Input 2 10 2 5" xfId="21690" xr:uid="{167958FF-6E32-4700-A13B-C9E64B520DEF}"/>
    <cellStyle name="Input 2 10 3" xfId="9336" xr:uid="{00000000-0005-0000-0000-0000D4240000}"/>
    <cellStyle name="Input 2 10 3 2" xfId="21305" xr:uid="{00000000-0005-0000-0000-0000D5240000}"/>
    <cellStyle name="Input 2 10 3 2 2" xfId="22738" xr:uid="{83D4D4FA-E7D7-488D-90B6-6660EA5C1867}"/>
    <cellStyle name="Input 2 10 3 2 3" xfId="23359" xr:uid="{6C180C76-9F8D-4396-9027-33270FECB1CE}"/>
    <cellStyle name="Input 2 10 3 3" xfId="21761" xr:uid="{75C6D202-FACD-4234-988B-C7DF132B1D63}"/>
    <cellStyle name="Input 2 10 3 4" xfId="21943" xr:uid="{6E79938C-A576-4971-9B3A-EE9739662DDD}"/>
    <cellStyle name="Input 2 10 3 5" xfId="21691" xr:uid="{23B44A8D-DCE0-41C4-A715-58242C743590}"/>
    <cellStyle name="Input 2 10 4" xfId="9337" xr:uid="{00000000-0005-0000-0000-0000D6240000}"/>
    <cellStyle name="Input 2 10 4 2" xfId="21304" xr:uid="{00000000-0005-0000-0000-0000D7240000}"/>
    <cellStyle name="Input 2 10 4 2 2" xfId="22737" xr:uid="{E345C356-77C9-42B3-84FC-53EA70E5285C}"/>
    <cellStyle name="Input 2 10 4 2 3" xfId="23358" xr:uid="{4CAF5D93-9130-4A88-940C-8BD2E02F6CFE}"/>
    <cellStyle name="Input 2 10 4 3" xfId="21762" xr:uid="{1BE1516E-8327-4560-A9E0-DDED84B8F10A}"/>
    <cellStyle name="Input 2 10 4 4" xfId="21942" xr:uid="{7893A766-AC97-4438-B9CF-3F794B40B3C3}"/>
    <cellStyle name="Input 2 10 4 5" xfId="21692" xr:uid="{7DA60DB8-4D08-4867-B721-D36E141BA67D}"/>
    <cellStyle name="Input 2 10 5" xfId="9338" xr:uid="{00000000-0005-0000-0000-0000D8240000}"/>
    <cellStyle name="Input 2 10 5 2" xfId="21303" xr:uid="{00000000-0005-0000-0000-0000D9240000}"/>
    <cellStyle name="Input 2 10 5 2 2" xfId="22736" xr:uid="{DA521DA5-0539-4CC5-82F9-77F4DAA4526B}"/>
    <cellStyle name="Input 2 10 5 2 3" xfId="23357" xr:uid="{D092EA20-0671-4AA5-BCA5-069B3A8EB03A}"/>
    <cellStyle name="Input 2 10 5 3" xfId="21763" xr:uid="{3191CDF0-42EA-491C-AD33-8716DDA683F9}"/>
    <cellStyle name="Input 2 10 5 4" xfId="21941" xr:uid="{226576A7-DFB0-46A6-8937-294866D5525C}"/>
    <cellStyle name="Input 2 10 5 5" xfId="21693" xr:uid="{158811C3-287A-4EA2-95BB-B85850F92DA3}"/>
    <cellStyle name="Input 2 11" xfId="9339" xr:uid="{00000000-0005-0000-0000-0000DA240000}"/>
    <cellStyle name="Input 2 11 2" xfId="9340" xr:uid="{00000000-0005-0000-0000-0000DB240000}"/>
    <cellStyle name="Input 2 11 2 2" xfId="21301" xr:uid="{00000000-0005-0000-0000-0000DC240000}"/>
    <cellStyle name="Input 2 11 2 2 2" xfId="22734" xr:uid="{BB4608FC-CCCA-478F-B653-33CBEFA5CD1A}"/>
    <cellStyle name="Input 2 11 2 2 3" xfId="23355" xr:uid="{12D9F34A-3AB8-46DA-B51C-A7E54ECF464C}"/>
    <cellStyle name="Input 2 11 2 3" xfId="21765" xr:uid="{67FA0BB4-1E62-4EBA-A5A1-0A9D135DCD6D}"/>
    <cellStyle name="Input 2 11 2 4" xfId="21939" xr:uid="{89F9B305-4D17-46EA-B14B-9BAAAB4E38BF}"/>
    <cellStyle name="Input 2 11 2 5" xfId="21695" xr:uid="{C5DC2956-67EC-476F-B209-8C624AE306F8}"/>
    <cellStyle name="Input 2 11 3" xfId="9341" xr:uid="{00000000-0005-0000-0000-0000DD240000}"/>
    <cellStyle name="Input 2 11 3 2" xfId="21300" xr:uid="{00000000-0005-0000-0000-0000DE240000}"/>
    <cellStyle name="Input 2 11 3 2 2" xfId="22733" xr:uid="{9DE18334-57BA-4016-A2C3-34402F1C315F}"/>
    <cellStyle name="Input 2 11 3 2 3" xfId="23354" xr:uid="{8A8D1586-9375-401A-992D-14F3D8EE442F}"/>
    <cellStyle name="Input 2 11 3 3" xfId="21766" xr:uid="{714137EE-BC68-4C1B-9F5B-D1B570B7FA2D}"/>
    <cellStyle name="Input 2 11 3 4" xfId="21938" xr:uid="{17644F68-D9E5-4B10-93F6-FAA2A71998A2}"/>
    <cellStyle name="Input 2 11 3 5" xfId="21696" xr:uid="{9A56E9A9-1618-4094-9976-C1F6ED3EFEF5}"/>
    <cellStyle name="Input 2 11 4" xfId="9342" xr:uid="{00000000-0005-0000-0000-0000DF240000}"/>
    <cellStyle name="Input 2 11 4 2" xfId="21299" xr:uid="{00000000-0005-0000-0000-0000E0240000}"/>
    <cellStyle name="Input 2 11 4 2 2" xfId="22732" xr:uid="{DB5C5CBE-D209-4196-AAB0-A62FCD612A1A}"/>
    <cellStyle name="Input 2 11 4 2 3" xfId="23353" xr:uid="{66E09F53-562D-43D5-BC57-124E659013D9}"/>
    <cellStyle name="Input 2 11 4 3" xfId="21767" xr:uid="{B09948C8-79CA-411E-ADB5-03F21B4497E1}"/>
    <cellStyle name="Input 2 11 4 4" xfId="21937" xr:uid="{2011E769-D86C-4D78-9A15-A5E75357D114}"/>
    <cellStyle name="Input 2 11 4 5" xfId="21697" xr:uid="{08B8E918-81E2-4839-A236-9724214A3F96}"/>
    <cellStyle name="Input 2 11 5" xfId="9343" xr:uid="{00000000-0005-0000-0000-0000E1240000}"/>
    <cellStyle name="Input 2 11 5 2" xfId="21298" xr:uid="{00000000-0005-0000-0000-0000E2240000}"/>
    <cellStyle name="Input 2 11 5 2 2" xfId="22731" xr:uid="{D5614017-099F-4ACD-B4B0-5799EC629241}"/>
    <cellStyle name="Input 2 11 5 2 3" xfId="23352" xr:uid="{788BFB44-CFB1-4463-B618-AE19B62312C8}"/>
    <cellStyle name="Input 2 11 5 3" xfId="21768" xr:uid="{9388C5A1-FCEC-44A0-9768-8EE37B8CB15F}"/>
    <cellStyle name="Input 2 11 5 4" xfId="21936" xr:uid="{BB321B8C-E368-420A-BB5B-EB2E4F5E2718}"/>
    <cellStyle name="Input 2 11 5 5" xfId="21698" xr:uid="{D2A9FF53-D38A-4B5B-9859-16A1EBA532D9}"/>
    <cellStyle name="Input 2 11 6" xfId="21302" xr:uid="{00000000-0005-0000-0000-0000E3240000}"/>
    <cellStyle name="Input 2 11 6 2" xfId="22735" xr:uid="{571EDE6F-09A9-468F-BFA1-8FAA1C29753E}"/>
    <cellStyle name="Input 2 11 6 3" xfId="23356" xr:uid="{4311EE94-5401-4A6B-B940-8DC6471259A4}"/>
    <cellStyle name="Input 2 11 7" xfId="21764" xr:uid="{1837B7EB-2FA8-4A80-9BFD-A6A8C7757EE1}"/>
    <cellStyle name="Input 2 11 8" xfId="21940" xr:uid="{0C799AC4-C126-4385-AD0D-EC555546695C}"/>
    <cellStyle name="Input 2 11 9" xfId="21694" xr:uid="{F99D6B88-7A29-4C9E-B9BC-AA6B3535D346}"/>
    <cellStyle name="Input 2 12" xfId="9344" xr:uid="{00000000-0005-0000-0000-0000E4240000}"/>
    <cellStyle name="Input 2 12 2" xfId="9345" xr:uid="{00000000-0005-0000-0000-0000E5240000}"/>
    <cellStyle name="Input 2 12 2 2" xfId="21296" xr:uid="{00000000-0005-0000-0000-0000E6240000}"/>
    <cellStyle name="Input 2 12 2 2 2" xfId="22729" xr:uid="{A5148739-5A75-40F4-95C8-05DE48A98B09}"/>
    <cellStyle name="Input 2 12 2 2 3" xfId="23350" xr:uid="{2E1BDC37-5D8E-43F1-BB08-FFC87822BB01}"/>
    <cellStyle name="Input 2 12 2 3" xfId="21770" xr:uid="{E1C25969-9B09-4628-9B83-41C98CD07A9F}"/>
    <cellStyle name="Input 2 12 2 4" xfId="21934" xr:uid="{82A95495-8611-4D74-9855-21E5BEE3FED6}"/>
    <cellStyle name="Input 2 12 2 5" xfId="21700" xr:uid="{9BEF2CE6-BF14-40BC-849A-BB3B147E5330}"/>
    <cellStyle name="Input 2 12 3" xfId="9346" xr:uid="{00000000-0005-0000-0000-0000E7240000}"/>
    <cellStyle name="Input 2 12 3 2" xfId="21295" xr:uid="{00000000-0005-0000-0000-0000E8240000}"/>
    <cellStyle name="Input 2 12 3 2 2" xfId="22728" xr:uid="{792A8D79-334D-4B0E-9B35-D2AF58995384}"/>
    <cellStyle name="Input 2 12 3 2 3" xfId="23349" xr:uid="{DE90E538-B37B-4D98-9CAA-05C4DC7C14F2}"/>
    <cellStyle name="Input 2 12 3 3" xfId="21771" xr:uid="{75FD8AB7-AA50-4F48-A348-68353333288D}"/>
    <cellStyle name="Input 2 12 3 4" xfId="21933" xr:uid="{AFCA6244-BB48-4478-A170-991D01336E8C}"/>
    <cellStyle name="Input 2 12 3 5" xfId="21701" xr:uid="{7533C5CF-E533-45D0-AFDE-50E73538E35E}"/>
    <cellStyle name="Input 2 12 4" xfId="9347" xr:uid="{00000000-0005-0000-0000-0000E9240000}"/>
    <cellStyle name="Input 2 12 4 2" xfId="21294" xr:uid="{00000000-0005-0000-0000-0000EA240000}"/>
    <cellStyle name="Input 2 12 4 2 2" xfId="22727" xr:uid="{5DCAC5A8-86DB-4E9C-8859-EE24F9D7FC71}"/>
    <cellStyle name="Input 2 12 4 2 3" xfId="23348" xr:uid="{AC5B88E9-BD65-420B-B3B8-B408FAB26DCD}"/>
    <cellStyle name="Input 2 12 4 3" xfId="21772" xr:uid="{2CE80F4C-59C6-4554-9BA4-C64EE88EBD32}"/>
    <cellStyle name="Input 2 12 4 4" xfId="21932" xr:uid="{FEB6FBFF-6CD8-4414-A524-BF885A7D4A2F}"/>
    <cellStyle name="Input 2 12 4 5" xfId="21702" xr:uid="{4A7BDD68-9432-4C94-8E19-208082243B54}"/>
    <cellStyle name="Input 2 12 5" xfId="9348" xr:uid="{00000000-0005-0000-0000-0000EB240000}"/>
    <cellStyle name="Input 2 12 5 2" xfId="21293" xr:uid="{00000000-0005-0000-0000-0000EC240000}"/>
    <cellStyle name="Input 2 12 5 2 2" xfId="22726" xr:uid="{6AF0CE31-D47C-487F-8525-16209FAE8F1C}"/>
    <cellStyle name="Input 2 12 5 2 3" xfId="23347" xr:uid="{9FD5A570-22E6-4806-8076-6E4741C3A141}"/>
    <cellStyle name="Input 2 12 5 3" xfId="21773" xr:uid="{A1577780-41FE-47EB-8D0B-1560F79A097B}"/>
    <cellStyle name="Input 2 12 5 4" xfId="21931" xr:uid="{FBCA1CE6-9FB6-42EF-BE07-21164F010D54}"/>
    <cellStyle name="Input 2 12 5 5" xfId="21703" xr:uid="{0393C834-39EC-4433-8F87-E9994E5F06D9}"/>
    <cellStyle name="Input 2 12 6" xfId="21297" xr:uid="{00000000-0005-0000-0000-0000ED240000}"/>
    <cellStyle name="Input 2 12 6 2" xfId="22730" xr:uid="{DCAB59ED-765D-480F-85FA-013AF61B6453}"/>
    <cellStyle name="Input 2 12 6 3" xfId="23351" xr:uid="{4FAD66FD-6C14-48C1-8D9C-7F57AD62EA4A}"/>
    <cellStyle name="Input 2 12 7" xfId="21769" xr:uid="{61A3597B-E588-4010-8471-2D29A8DEA179}"/>
    <cellStyle name="Input 2 12 8" xfId="21935" xr:uid="{182F7FD2-CBB7-4CD6-A674-6F959EAE03D2}"/>
    <cellStyle name="Input 2 12 9" xfId="21699" xr:uid="{C9DDAFAF-8FD7-487B-8FAE-95C694A4DCDF}"/>
    <cellStyle name="Input 2 13" xfId="9349" xr:uid="{00000000-0005-0000-0000-0000EE240000}"/>
    <cellStyle name="Input 2 13 2" xfId="9350" xr:uid="{00000000-0005-0000-0000-0000EF240000}"/>
    <cellStyle name="Input 2 13 2 2" xfId="21291" xr:uid="{00000000-0005-0000-0000-0000F0240000}"/>
    <cellStyle name="Input 2 13 2 2 2" xfId="22724" xr:uid="{03300A0E-9BA9-4FEE-BB9D-445616BFF0C8}"/>
    <cellStyle name="Input 2 13 2 2 3" xfId="23345" xr:uid="{111AE7D9-A580-4E6A-9A5B-A4F085EF1ABE}"/>
    <cellStyle name="Input 2 13 2 3" xfId="21775" xr:uid="{96819BDC-DE7A-4496-8E24-E0EA00E8D24E}"/>
    <cellStyle name="Input 2 13 2 4" xfId="21929" xr:uid="{157809E5-B46C-401E-9785-F70DA60EEA1D}"/>
    <cellStyle name="Input 2 13 2 5" xfId="21705" xr:uid="{606DFA8A-54ED-4A2D-910F-5B75BF8323E9}"/>
    <cellStyle name="Input 2 13 3" xfId="9351" xr:uid="{00000000-0005-0000-0000-0000F1240000}"/>
    <cellStyle name="Input 2 13 3 2" xfId="21290" xr:uid="{00000000-0005-0000-0000-0000F2240000}"/>
    <cellStyle name="Input 2 13 3 2 2" xfId="22723" xr:uid="{3DA7ABA8-6C0F-4278-9CFB-90AE045506AE}"/>
    <cellStyle name="Input 2 13 3 2 3" xfId="23344" xr:uid="{BB916074-B22F-4465-9E11-C093CA8EABC2}"/>
    <cellStyle name="Input 2 13 3 3" xfId="21776" xr:uid="{7941EF0A-B9B3-4530-828D-5769C9297EF8}"/>
    <cellStyle name="Input 2 13 3 4" xfId="21928" xr:uid="{E96AFDA5-78D7-4D00-93BD-0D49121C262B}"/>
    <cellStyle name="Input 2 13 3 5" xfId="21706" xr:uid="{0765C909-A011-4CA9-A246-3A20BB00810A}"/>
    <cellStyle name="Input 2 13 4" xfId="9352" xr:uid="{00000000-0005-0000-0000-0000F3240000}"/>
    <cellStyle name="Input 2 13 4 2" xfId="21289" xr:uid="{00000000-0005-0000-0000-0000F4240000}"/>
    <cellStyle name="Input 2 13 4 2 2" xfId="22722" xr:uid="{68EC2266-8860-4F20-8647-1E90AC8ADDD8}"/>
    <cellStyle name="Input 2 13 4 2 3" xfId="23343" xr:uid="{E5BBDE87-BCFA-4E0D-A5DD-D0006F460ECA}"/>
    <cellStyle name="Input 2 13 4 3" xfId="21777" xr:uid="{D6603A96-BAF3-486E-BFDB-F18AC5D0A60E}"/>
    <cellStyle name="Input 2 13 4 4" xfId="21927" xr:uid="{F1F2E3F4-B684-4AC1-8778-E7D6E56E4C9D}"/>
    <cellStyle name="Input 2 13 4 5" xfId="21707" xr:uid="{6ADFE69B-D78A-44E8-A800-C4F7420BAA05}"/>
    <cellStyle name="Input 2 13 5" xfId="21292" xr:uid="{00000000-0005-0000-0000-0000F5240000}"/>
    <cellStyle name="Input 2 13 5 2" xfId="22725" xr:uid="{89E39A30-8AC4-497A-A9DF-49254C370D13}"/>
    <cellStyle name="Input 2 13 5 3" xfId="23346" xr:uid="{A45A343A-4BA9-45B2-8C0C-A8131A372F7C}"/>
    <cellStyle name="Input 2 13 6" xfId="21774" xr:uid="{DED4C288-5B2C-4BAE-B677-233F009C7DE9}"/>
    <cellStyle name="Input 2 13 7" xfId="21930" xr:uid="{CE637766-B5E8-439A-B1B6-EAF1F2C3A1B1}"/>
    <cellStyle name="Input 2 13 8" xfId="21704" xr:uid="{96E50946-CF89-4635-B5A9-46E4177DE962}"/>
    <cellStyle name="Input 2 14" xfId="9353" xr:uid="{00000000-0005-0000-0000-0000F6240000}"/>
    <cellStyle name="Input 2 14 2" xfId="21288" xr:uid="{00000000-0005-0000-0000-0000F7240000}"/>
    <cellStyle name="Input 2 14 2 2" xfId="22721" xr:uid="{0727B684-6142-40C6-9E05-6F8E8038E654}"/>
    <cellStyle name="Input 2 14 2 3" xfId="23342" xr:uid="{04BA2EDD-F1B4-4A61-AE36-9389FE766764}"/>
    <cellStyle name="Input 2 14 3" xfId="21778" xr:uid="{BB9B8560-4DE5-4657-BA0C-5280F9888E31}"/>
    <cellStyle name="Input 2 14 4" xfId="21926" xr:uid="{1CF8A785-93C7-4AC9-A1E1-F5742D754ED4}"/>
    <cellStyle name="Input 2 14 5" xfId="21708" xr:uid="{96A2ECC0-7F77-4CD0-BAF7-34F34647265C}"/>
    <cellStyle name="Input 2 15" xfId="9354" xr:uid="{00000000-0005-0000-0000-0000F8240000}"/>
    <cellStyle name="Input 2 15 2" xfId="21287" xr:uid="{00000000-0005-0000-0000-0000F9240000}"/>
    <cellStyle name="Input 2 15 2 2" xfId="22720" xr:uid="{0E6C906B-C071-4ED7-A92A-EB61794D4D1C}"/>
    <cellStyle name="Input 2 15 2 3" xfId="23341" xr:uid="{7ACE12D2-3EE1-4100-B23E-52A40DCA1CE3}"/>
    <cellStyle name="Input 2 15 3" xfId="21779" xr:uid="{91127240-3A8D-4CF6-8EB0-D4382B7FF106}"/>
    <cellStyle name="Input 2 15 4" xfId="21925" xr:uid="{23E2657F-13D1-4817-999F-77166EDB5438}"/>
    <cellStyle name="Input 2 15 5" xfId="21709" xr:uid="{1DEDF2E7-06B2-4DCD-9F77-5B7452F98456}"/>
    <cellStyle name="Input 2 16" xfId="9355" xr:uid="{00000000-0005-0000-0000-0000FA240000}"/>
    <cellStyle name="Input 2 16 2" xfId="21286" xr:uid="{00000000-0005-0000-0000-0000FB240000}"/>
    <cellStyle name="Input 2 16 2 2" xfId="22719" xr:uid="{DD606973-F4E8-48AD-9F32-96568357BA9A}"/>
    <cellStyle name="Input 2 16 2 3" xfId="23340" xr:uid="{00F88606-BA58-4525-8F61-AA26FDD07BEB}"/>
    <cellStyle name="Input 2 16 3" xfId="21780" xr:uid="{3D6D57E9-4A5F-464E-AFBB-4BF902F0E216}"/>
    <cellStyle name="Input 2 16 4" xfId="21924" xr:uid="{B59FBCAD-796F-4E06-8FF3-56B3B5FFE29C}"/>
    <cellStyle name="Input 2 16 5" xfId="21710" xr:uid="{5B5B7293-99EC-4066-BCB0-A9ABCFBC3BD1}"/>
    <cellStyle name="Input 2 17" xfId="21307" xr:uid="{00000000-0005-0000-0000-0000FC240000}"/>
    <cellStyle name="Input 2 17 2" xfId="22740" xr:uid="{6C9E156A-87B6-4472-A34B-7C8E5241496A}"/>
    <cellStyle name="Input 2 17 3" xfId="23361" xr:uid="{430B24B1-88FC-46FE-B693-7FF31284C210}"/>
    <cellStyle name="Input 2 18" xfId="21758" xr:uid="{F99FC73F-D281-489A-92B2-960AD6EA578E}"/>
    <cellStyle name="Input 2 19" xfId="21945" xr:uid="{1407BA8B-068B-4588-ADA8-47B5376DE338}"/>
    <cellStyle name="Input 2 2" xfId="9356" xr:uid="{00000000-0005-0000-0000-0000FD240000}"/>
    <cellStyle name="Input 2 2 10" xfId="21285" xr:uid="{00000000-0005-0000-0000-0000FE240000}"/>
    <cellStyle name="Input 2 2 10 2" xfId="22718" xr:uid="{F011B979-E02B-43AC-9CC9-8D1BB4FBFD67}"/>
    <cellStyle name="Input 2 2 10 3" xfId="23339" xr:uid="{24239F79-E2FB-41FE-A0EE-04A113F73B52}"/>
    <cellStyle name="Input 2 2 11" xfId="21781" xr:uid="{17FCAF4A-F0B5-48CC-BB2B-72FE65DB7F05}"/>
    <cellStyle name="Input 2 2 12" xfId="21923" xr:uid="{5526FAA2-D32A-4F7C-983F-927C6EAC4424}"/>
    <cellStyle name="Input 2 2 13" xfId="21711" xr:uid="{6C2507A2-7D41-44E2-810D-D5841A60FF82}"/>
    <cellStyle name="Input 2 2 2" xfId="9357" xr:uid="{00000000-0005-0000-0000-0000FF240000}"/>
    <cellStyle name="Input 2 2 2 2" xfId="9358" xr:uid="{00000000-0005-0000-0000-000000250000}"/>
    <cellStyle name="Input 2 2 2 2 2" xfId="21283" xr:uid="{00000000-0005-0000-0000-000001250000}"/>
    <cellStyle name="Input 2 2 2 2 2 2" xfId="22716" xr:uid="{ED484389-583A-44B1-AF19-7D1274B706C0}"/>
    <cellStyle name="Input 2 2 2 2 2 3" xfId="23337" xr:uid="{72545FDA-D185-4CD1-A513-227A04FA34E8}"/>
    <cellStyle name="Input 2 2 2 2 3" xfId="21783" xr:uid="{7720D7F0-613B-455E-ACA2-0553B225E497}"/>
    <cellStyle name="Input 2 2 2 2 4" xfId="21921" xr:uid="{93791C6E-DDE7-48F9-A089-7497E234ECB4}"/>
    <cellStyle name="Input 2 2 2 2 5" xfId="21713" xr:uid="{55BE5C4D-ADE3-4A93-ACF4-4158D0C7E726}"/>
    <cellStyle name="Input 2 2 2 3" xfId="9359" xr:uid="{00000000-0005-0000-0000-000002250000}"/>
    <cellStyle name="Input 2 2 2 3 2" xfId="21282" xr:uid="{00000000-0005-0000-0000-000003250000}"/>
    <cellStyle name="Input 2 2 2 3 2 2" xfId="22715" xr:uid="{E3C059F9-C2EF-4E8B-8EC8-010CA6E7D93C}"/>
    <cellStyle name="Input 2 2 2 3 2 3" xfId="23336" xr:uid="{F2D6579D-A4FC-4C6D-958D-3E023DAF9CDC}"/>
    <cellStyle name="Input 2 2 2 3 3" xfId="21784" xr:uid="{AAB3407C-1489-4A55-85DA-C49292F279F3}"/>
    <cellStyle name="Input 2 2 2 3 4" xfId="21920" xr:uid="{B6569D38-4691-4CF2-9693-BB57835E3DB6}"/>
    <cellStyle name="Input 2 2 2 3 5" xfId="21714" xr:uid="{80B6B9A0-301D-4E1E-888C-989AAEA90B37}"/>
    <cellStyle name="Input 2 2 2 4" xfId="9360" xr:uid="{00000000-0005-0000-0000-000004250000}"/>
    <cellStyle name="Input 2 2 2 4 2" xfId="21281" xr:uid="{00000000-0005-0000-0000-000005250000}"/>
    <cellStyle name="Input 2 2 2 4 2 2" xfId="22714" xr:uid="{F7D1DF92-0764-4FE6-B14F-3A9DB5369650}"/>
    <cellStyle name="Input 2 2 2 4 2 3" xfId="23335" xr:uid="{1697B745-4EDB-4512-B01D-B04F49050292}"/>
    <cellStyle name="Input 2 2 2 4 3" xfId="21785" xr:uid="{8187984A-C28F-4353-BADF-C23816D6D8F4}"/>
    <cellStyle name="Input 2 2 2 4 4" xfId="21919" xr:uid="{A9714D49-F32D-41A3-8F9B-70F4AC9E9AC3}"/>
    <cellStyle name="Input 2 2 2 4 5" xfId="21715" xr:uid="{57E0AB03-7132-4730-BB58-4072BA54F838}"/>
    <cellStyle name="Input 2 2 2 5" xfId="21284" xr:uid="{00000000-0005-0000-0000-000006250000}"/>
    <cellStyle name="Input 2 2 2 5 2" xfId="22717" xr:uid="{68D18FC1-6CED-44E8-87DC-9E3CC7FD9C70}"/>
    <cellStyle name="Input 2 2 2 5 3" xfId="23338" xr:uid="{17B53C28-AABA-4F28-96CC-63994432CEB0}"/>
    <cellStyle name="Input 2 2 2 6" xfId="21782" xr:uid="{861D0DC3-E450-4B45-AAE9-8867BDD360B3}"/>
    <cellStyle name="Input 2 2 2 7" xfId="21922" xr:uid="{4D92E75D-529E-4A3D-A982-1917A3D94872}"/>
    <cellStyle name="Input 2 2 2 8" xfId="21712" xr:uid="{6CF0B768-2510-413E-B78B-E20285B6D6AF}"/>
    <cellStyle name="Input 2 2 3" xfId="9361" xr:uid="{00000000-0005-0000-0000-000007250000}"/>
    <cellStyle name="Input 2 2 3 2" xfId="9362" xr:uid="{00000000-0005-0000-0000-000008250000}"/>
    <cellStyle name="Input 2 2 3 2 2" xfId="21279" xr:uid="{00000000-0005-0000-0000-000009250000}"/>
    <cellStyle name="Input 2 2 3 2 2 2" xfId="22712" xr:uid="{23527477-FA5D-4D94-9291-79A80C40E264}"/>
    <cellStyle name="Input 2 2 3 2 2 3" xfId="23333" xr:uid="{6FB9A6D9-6F58-4AAE-B6F3-8D96EDB8EDAB}"/>
    <cellStyle name="Input 2 2 3 2 3" xfId="21787" xr:uid="{169FDB6C-7350-491C-9531-112952C6BF6E}"/>
    <cellStyle name="Input 2 2 3 2 4" xfId="21917" xr:uid="{FB15AE07-E4C5-4E9E-A52B-758CB9D925FD}"/>
    <cellStyle name="Input 2 2 3 2 5" xfId="21717" xr:uid="{42AC7361-4C6D-41CF-A611-5CBBB947FCB0}"/>
    <cellStyle name="Input 2 2 3 3" xfId="9363" xr:uid="{00000000-0005-0000-0000-00000A250000}"/>
    <cellStyle name="Input 2 2 3 3 2" xfId="21278" xr:uid="{00000000-0005-0000-0000-00000B250000}"/>
    <cellStyle name="Input 2 2 3 3 2 2" xfId="22711" xr:uid="{3B45480E-4C44-4460-AA3C-1A8E5C95937E}"/>
    <cellStyle name="Input 2 2 3 3 2 3" xfId="23332" xr:uid="{0CEA2AD5-F401-4CFF-91CE-45E2AADE6968}"/>
    <cellStyle name="Input 2 2 3 3 3" xfId="21788" xr:uid="{3424D799-9286-46AD-9C06-8D6BB3A1CAFE}"/>
    <cellStyle name="Input 2 2 3 3 4" xfId="21916" xr:uid="{16FA247F-0305-4CCB-917A-794E5E21E876}"/>
    <cellStyle name="Input 2 2 3 3 5" xfId="21718" xr:uid="{A52B56F6-772A-4E72-B65E-A06FA0DB89F0}"/>
    <cellStyle name="Input 2 2 3 4" xfId="9364" xr:uid="{00000000-0005-0000-0000-00000C250000}"/>
    <cellStyle name="Input 2 2 3 4 2" xfId="21277" xr:uid="{00000000-0005-0000-0000-00000D250000}"/>
    <cellStyle name="Input 2 2 3 4 2 2" xfId="22710" xr:uid="{731A6BED-3A1D-4E69-9AE9-EC44B474824B}"/>
    <cellStyle name="Input 2 2 3 4 2 3" xfId="23331" xr:uid="{EB683D3A-1C24-4DE9-9041-60CB557BA6BC}"/>
    <cellStyle name="Input 2 2 3 4 3" xfId="21789" xr:uid="{802E2198-9AAD-4862-A5EE-CCA5B218730B}"/>
    <cellStyle name="Input 2 2 3 4 4" xfId="21915" xr:uid="{1076891E-A3DA-43F6-A999-C8796B3E6A78}"/>
    <cellStyle name="Input 2 2 3 4 5" xfId="21719" xr:uid="{0B5B2B4A-F9F6-411C-AD90-FFC864EB80AB}"/>
    <cellStyle name="Input 2 2 3 5" xfId="21280" xr:uid="{00000000-0005-0000-0000-00000E250000}"/>
    <cellStyle name="Input 2 2 3 5 2" xfId="22713" xr:uid="{1B6E295C-F186-4A19-AB65-101DA7E5F6FF}"/>
    <cellStyle name="Input 2 2 3 5 3" xfId="23334" xr:uid="{B69F1202-5FEA-46D3-911F-DF00FBCA3053}"/>
    <cellStyle name="Input 2 2 3 6" xfId="21786" xr:uid="{D9643049-478E-4DD5-8EB9-5170AB7ECDEF}"/>
    <cellStyle name="Input 2 2 3 7" xfId="21918" xr:uid="{C3C0FD34-1A31-4974-902C-59B2ED83FBE9}"/>
    <cellStyle name="Input 2 2 3 8" xfId="21716" xr:uid="{5E4F10CF-5705-4239-8B9C-93732D2ED21C}"/>
    <cellStyle name="Input 2 2 4" xfId="9365" xr:uid="{00000000-0005-0000-0000-00000F250000}"/>
    <cellStyle name="Input 2 2 4 2" xfId="9366" xr:uid="{00000000-0005-0000-0000-000010250000}"/>
    <cellStyle name="Input 2 2 4 2 2" xfId="21275" xr:uid="{00000000-0005-0000-0000-000011250000}"/>
    <cellStyle name="Input 2 2 4 2 2 2" xfId="22708" xr:uid="{9EDBA0CC-80BE-4DF4-965B-0F6B15B2CE97}"/>
    <cellStyle name="Input 2 2 4 2 2 3" xfId="23329" xr:uid="{646A1A64-B48A-4D8C-8ABB-B3867C6CF740}"/>
    <cellStyle name="Input 2 2 4 2 3" xfId="21791" xr:uid="{6EEB3D13-5BFA-47D9-8C96-1B07CA7772B8}"/>
    <cellStyle name="Input 2 2 4 2 4" xfId="21913" xr:uid="{211F2B7B-CBE2-4671-AD2B-4389A7A5D2E0}"/>
    <cellStyle name="Input 2 2 4 2 5" xfId="21721" xr:uid="{F2BD916C-D2C7-44E1-89FC-E750622B7B00}"/>
    <cellStyle name="Input 2 2 4 3" xfId="9367" xr:uid="{00000000-0005-0000-0000-000012250000}"/>
    <cellStyle name="Input 2 2 4 3 2" xfId="21274" xr:uid="{00000000-0005-0000-0000-000013250000}"/>
    <cellStyle name="Input 2 2 4 3 2 2" xfId="22707" xr:uid="{B1DCD43F-F979-40A8-86A3-9841352C0C2D}"/>
    <cellStyle name="Input 2 2 4 3 2 3" xfId="23328" xr:uid="{9265F112-AA8A-4923-8E6B-89A0A0542871}"/>
    <cellStyle name="Input 2 2 4 3 3" xfId="21792" xr:uid="{D6EA5797-D3CC-4021-A44C-03A3C4A91F03}"/>
    <cellStyle name="Input 2 2 4 3 4" xfId="21912" xr:uid="{C41DF682-A53C-4EE3-9A46-8288453F84E7}"/>
    <cellStyle name="Input 2 2 4 3 5" xfId="21722" xr:uid="{C1586630-9E48-43B6-A29D-B547BCF54F3B}"/>
    <cellStyle name="Input 2 2 4 4" xfId="9368" xr:uid="{00000000-0005-0000-0000-000014250000}"/>
    <cellStyle name="Input 2 2 4 4 2" xfId="21273" xr:uid="{00000000-0005-0000-0000-000015250000}"/>
    <cellStyle name="Input 2 2 4 4 2 2" xfId="22706" xr:uid="{CFDC4EBB-DCD1-4F43-A3AF-7F073C2417A9}"/>
    <cellStyle name="Input 2 2 4 4 2 3" xfId="23327" xr:uid="{169A9FCD-4D63-4A39-B3C2-3B7B349A44C8}"/>
    <cellStyle name="Input 2 2 4 4 3" xfId="21793" xr:uid="{B2B8F5D4-25C8-4452-9134-6592A623A604}"/>
    <cellStyle name="Input 2 2 4 4 4" xfId="21911" xr:uid="{E7205E52-CC97-47C1-9312-42AD3E529FCB}"/>
    <cellStyle name="Input 2 2 4 4 5" xfId="21723" xr:uid="{F47EB320-6698-4618-A6EE-1B2B8398959B}"/>
    <cellStyle name="Input 2 2 4 5" xfId="21276" xr:uid="{00000000-0005-0000-0000-000016250000}"/>
    <cellStyle name="Input 2 2 4 5 2" xfId="22709" xr:uid="{955B1266-A9E7-4D79-9B16-7EDBC2B766F4}"/>
    <cellStyle name="Input 2 2 4 5 3" xfId="23330" xr:uid="{8248F689-5955-4C66-8470-D1B82274584B}"/>
    <cellStyle name="Input 2 2 4 6" xfId="21790" xr:uid="{3635C7A3-7FFB-4E4B-A1F2-340ACFA8B803}"/>
    <cellStyle name="Input 2 2 4 7" xfId="21914" xr:uid="{8CE21304-82E0-4BF4-A1CB-C5B21232106A}"/>
    <cellStyle name="Input 2 2 4 8" xfId="21720" xr:uid="{C7AC6768-13DC-4634-86E2-7B59B18A766F}"/>
    <cellStyle name="Input 2 2 5" xfId="9369" xr:uid="{00000000-0005-0000-0000-000017250000}"/>
    <cellStyle name="Input 2 2 5 2" xfId="9370" xr:uid="{00000000-0005-0000-0000-000018250000}"/>
    <cellStyle name="Input 2 2 5 2 2" xfId="21271" xr:uid="{00000000-0005-0000-0000-000019250000}"/>
    <cellStyle name="Input 2 2 5 2 2 2" xfId="22704" xr:uid="{2757F42D-C0E2-4823-BB72-9E5EE98E2954}"/>
    <cellStyle name="Input 2 2 5 2 2 3" xfId="23325" xr:uid="{DB83544A-96E9-4707-9276-10B548D8417C}"/>
    <cellStyle name="Input 2 2 5 2 3" xfId="21795" xr:uid="{47EA31CA-F740-4EC1-AD2D-1372E89D163C}"/>
    <cellStyle name="Input 2 2 5 2 4" xfId="21909" xr:uid="{86EF3B2E-074B-489C-9D27-C9610FEE243E}"/>
    <cellStyle name="Input 2 2 5 2 5" xfId="21725" xr:uid="{DA0918F4-6F39-4792-AAE4-2C0F0646D109}"/>
    <cellStyle name="Input 2 2 5 3" xfId="9371" xr:uid="{00000000-0005-0000-0000-00001A250000}"/>
    <cellStyle name="Input 2 2 5 3 2" xfId="21270" xr:uid="{00000000-0005-0000-0000-00001B250000}"/>
    <cellStyle name="Input 2 2 5 3 2 2" xfId="22703" xr:uid="{332F1AC4-A52E-4A66-95D4-602B7AE1C2D1}"/>
    <cellStyle name="Input 2 2 5 3 2 3" xfId="23324" xr:uid="{CB461741-29CE-4743-9ED8-7E7929BB2EE5}"/>
    <cellStyle name="Input 2 2 5 3 3" xfId="21796" xr:uid="{583BC7AD-A0F0-40C7-9711-CC1558EBDFA6}"/>
    <cellStyle name="Input 2 2 5 3 4" xfId="21908" xr:uid="{FEE9A1B5-D131-42AF-9385-C39010B87493}"/>
    <cellStyle name="Input 2 2 5 3 5" xfId="21726" xr:uid="{97133C20-F73D-458C-9960-58DF8EE11179}"/>
    <cellStyle name="Input 2 2 5 4" xfId="9372" xr:uid="{00000000-0005-0000-0000-00001C250000}"/>
    <cellStyle name="Input 2 2 5 4 2" xfId="21269" xr:uid="{00000000-0005-0000-0000-00001D250000}"/>
    <cellStyle name="Input 2 2 5 4 2 2" xfId="22702" xr:uid="{5392EC86-A244-4686-A338-74B05670DDBB}"/>
    <cellStyle name="Input 2 2 5 4 2 3" xfId="23323" xr:uid="{BC4C9E3D-B211-4E9C-AD55-38AC667E8A4E}"/>
    <cellStyle name="Input 2 2 5 4 3" xfId="21797" xr:uid="{5DC77A5B-3523-4A6A-AD4C-8B485EC4AE7E}"/>
    <cellStyle name="Input 2 2 5 4 4" xfId="21907" xr:uid="{0AA8D1C1-5B58-4CA8-8ECA-C932E70C4DBB}"/>
    <cellStyle name="Input 2 2 5 4 5" xfId="21727" xr:uid="{EE611CD3-53A5-4A2B-8E0E-D031EEE8E130}"/>
    <cellStyle name="Input 2 2 5 5" xfId="21272" xr:uid="{00000000-0005-0000-0000-00001E250000}"/>
    <cellStyle name="Input 2 2 5 5 2" xfId="22705" xr:uid="{2D3895A7-D1A4-4025-AB02-597D57876265}"/>
    <cellStyle name="Input 2 2 5 5 3" xfId="23326" xr:uid="{E236E2D0-7D10-473C-92BA-38876023893F}"/>
    <cellStyle name="Input 2 2 5 6" xfId="21794" xr:uid="{2B2C4A7C-544B-43AB-919D-77CA465F5A8F}"/>
    <cellStyle name="Input 2 2 5 7" xfId="21910" xr:uid="{B927CB11-8497-4AD9-AA4A-26212BC087CE}"/>
    <cellStyle name="Input 2 2 5 8" xfId="21724" xr:uid="{B8EE80E2-0406-4B1D-9F27-62AD6241CD06}"/>
    <cellStyle name="Input 2 2 6" xfId="9373" xr:uid="{00000000-0005-0000-0000-00001F250000}"/>
    <cellStyle name="Input 2 2 6 2" xfId="21268" xr:uid="{00000000-0005-0000-0000-000020250000}"/>
    <cellStyle name="Input 2 2 6 2 2" xfId="22701" xr:uid="{5E5614A2-B2C6-49FC-943F-E0D47592A6B6}"/>
    <cellStyle name="Input 2 2 6 2 3" xfId="23322" xr:uid="{84FA6AD0-A4A2-451D-8F55-6AA56DCD2567}"/>
    <cellStyle name="Input 2 2 6 3" xfId="21798" xr:uid="{D501DAD4-B49E-46EB-B4D0-D394A390F8FB}"/>
    <cellStyle name="Input 2 2 6 4" xfId="21906" xr:uid="{701228D4-120A-4B8E-B055-80F030EEE9A3}"/>
    <cellStyle name="Input 2 2 6 5" xfId="21728" xr:uid="{A8B84C9C-7576-4164-9317-49CF433F84D4}"/>
    <cellStyle name="Input 2 2 7" xfId="9374" xr:uid="{00000000-0005-0000-0000-000021250000}"/>
    <cellStyle name="Input 2 2 7 2" xfId="21267" xr:uid="{00000000-0005-0000-0000-000022250000}"/>
    <cellStyle name="Input 2 2 7 2 2" xfId="22700" xr:uid="{620C41AD-025F-4A9E-B10C-6A08C678C9B0}"/>
    <cellStyle name="Input 2 2 7 2 3" xfId="23321" xr:uid="{0310016C-6961-4756-9A53-410AF87083F8}"/>
    <cellStyle name="Input 2 2 7 3" xfId="21799" xr:uid="{617FB218-57FF-4D00-BA87-0FA477F28B59}"/>
    <cellStyle name="Input 2 2 7 4" xfId="21905" xr:uid="{E5EB29A0-C4BC-4DE5-8736-ACAC1C64D760}"/>
    <cellStyle name="Input 2 2 7 5" xfId="21729" xr:uid="{AF763676-3D66-484B-9F9B-21182CDEB0ED}"/>
    <cellStyle name="Input 2 2 8" xfId="9375" xr:uid="{00000000-0005-0000-0000-000023250000}"/>
    <cellStyle name="Input 2 2 8 2" xfId="21266" xr:uid="{00000000-0005-0000-0000-000024250000}"/>
    <cellStyle name="Input 2 2 8 2 2" xfId="22699" xr:uid="{87048970-B564-447A-BA7D-0692BD6D96B9}"/>
    <cellStyle name="Input 2 2 8 2 3" xfId="23320" xr:uid="{6B7FD3A5-77C4-4B36-BC6B-E08FB722053C}"/>
    <cellStyle name="Input 2 2 8 3" xfId="21800" xr:uid="{49356B3E-C2B3-4FC5-9AF1-E5CA348FB757}"/>
    <cellStyle name="Input 2 2 8 4" xfId="21904" xr:uid="{2CCD7E8C-C862-4553-8375-A60CC73651E7}"/>
    <cellStyle name="Input 2 2 8 5" xfId="21730" xr:uid="{3E2253BF-21DB-4FDC-8517-9D387F200928}"/>
    <cellStyle name="Input 2 2 9" xfId="9376" xr:uid="{00000000-0005-0000-0000-000025250000}"/>
    <cellStyle name="Input 2 2 9 2" xfId="21265" xr:uid="{00000000-0005-0000-0000-000026250000}"/>
    <cellStyle name="Input 2 2 9 2 2" xfId="22698" xr:uid="{B2E4B826-3047-4DFF-8824-CA9ED3721BDD}"/>
    <cellStyle name="Input 2 2 9 2 3" xfId="23319" xr:uid="{05072301-0044-4D29-AD26-410E05E73608}"/>
    <cellStyle name="Input 2 2 9 3" xfId="21801" xr:uid="{6C0B690C-C369-4EF9-BB3F-A5E4D1526E5B}"/>
    <cellStyle name="Input 2 2 9 4" xfId="21903" xr:uid="{94300343-1D74-46E2-81D2-4BE8AB147AA6}"/>
    <cellStyle name="Input 2 2 9 5" xfId="21731" xr:uid="{2EEAAB67-9502-4F33-A07E-41567FD77822}"/>
    <cellStyle name="Input 2 20" xfId="21689" xr:uid="{EF3D430D-70C2-42A4-93E4-060859A5B9F5}"/>
    <cellStyle name="Input 2 3" xfId="9377" xr:uid="{00000000-0005-0000-0000-000027250000}"/>
    <cellStyle name="Input 2 3 2" xfId="9378" xr:uid="{00000000-0005-0000-0000-000028250000}"/>
    <cellStyle name="Input 2 3 2 2" xfId="21264" xr:uid="{00000000-0005-0000-0000-000029250000}"/>
    <cellStyle name="Input 2 3 2 2 2" xfId="22697" xr:uid="{34AE45F9-4E85-464D-8618-DDBFE65A5A24}"/>
    <cellStyle name="Input 2 3 2 2 3" xfId="23318" xr:uid="{45E1B08F-0EF2-4D97-8ECD-43BA6D7A4F7A}"/>
    <cellStyle name="Input 2 3 2 3" xfId="21802" xr:uid="{10E9826E-EEEF-4597-97B7-D8E4FB1377B7}"/>
    <cellStyle name="Input 2 3 2 4" xfId="21902" xr:uid="{0DE5C1A3-AEAE-4693-B06E-CAE85CB28D44}"/>
    <cellStyle name="Input 2 3 2 5" xfId="21732" xr:uid="{60614BD7-CD9A-484E-A2CD-DEA7B3208FE4}"/>
    <cellStyle name="Input 2 3 3" xfId="9379" xr:uid="{00000000-0005-0000-0000-00002A250000}"/>
    <cellStyle name="Input 2 3 3 2" xfId="21263" xr:uid="{00000000-0005-0000-0000-00002B250000}"/>
    <cellStyle name="Input 2 3 3 2 2" xfId="22696" xr:uid="{7257CCDB-F7BC-4314-8D8F-6643CB35D779}"/>
    <cellStyle name="Input 2 3 3 2 3" xfId="23317" xr:uid="{4344D099-0706-4E41-9794-1FE11DBA21C5}"/>
    <cellStyle name="Input 2 3 3 3" xfId="21803" xr:uid="{B5E913A6-C254-43CC-A5D1-CC211C1F6B68}"/>
    <cellStyle name="Input 2 3 3 4" xfId="21901" xr:uid="{09B71CCB-4A3A-4879-AB80-BA658FC19AB0}"/>
    <cellStyle name="Input 2 3 3 5" xfId="21733" xr:uid="{1F89ADB3-58A8-460E-BC21-C31A3EE86FC9}"/>
    <cellStyle name="Input 2 3 4" xfId="9380" xr:uid="{00000000-0005-0000-0000-00002C250000}"/>
    <cellStyle name="Input 2 3 4 2" xfId="21262" xr:uid="{00000000-0005-0000-0000-00002D250000}"/>
    <cellStyle name="Input 2 3 4 2 2" xfId="22695" xr:uid="{BF15343D-CC4E-419A-98DF-3D43A48245AC}"/>
    <cellStyle name="Input 2 3 4 2 3" xfId="23316" xr:uid="{231963AB-4405-484C-A0DC-762A4ED29015}"/>
    <cellStyle name="Input 2 3 4 3" xfId="21804" xr:uid="{B19115F6-0E52-49A9-AEC3-BDD6B81BB5E2}"/>
    <cellStyle name="Input 2 3 4 4" xfId="21900" xr:uid="{91BD1023-4FCE-4980-BBE4-DD3B6A463F13}"/>
    <cellStyle name="Input 2 3 4 5" xfId="21734" xr:uid="{026B68B0-26EC-4291-BE96-E48126CDB019}"/>
    <cellStyle name="Input 2 3 5" xfId="9381" xr:uid="{00000000-0005-0000-0000-00002E250000}"/>
    <cellStyle name="Input 2 3 5 2" xfId="21261" xr:uid="{00000000-0005-0000-0000-00002F250000}"/>
    <cellStyle name="Input 2 3 5 2 2" xfId="22694" xr:uid="{2B868D00-EC01-4BBA-B67E-153B4CC9DFCC}"/>
    <cellStyle name="Input 2 3 5 2 3" xfId="23315" xr:uid="{BD1BB0F6-92CD-49C1-A431-A4A923D6A04F}"/>
    <cellStyle name="Input 2 3 5 3" xfId="21805" xr:uid="{BBED5A7F-1637-4C85-AA4F-6398E365ED08}"/>
    <cellStyle name="Input 2 3 5 4" xfId="21899" xr:uid="{0F8DE9FB-0ED1-4FC7-AAD0-5F0423BE18E1}"/>
    <cellStyle name="Input 2 3 5 5" xfId="21735" xr:uid="{CE5C5346-6DF8-4428-AB09-D95EACB87C61}"/>
    <cellStyle name="Input 2 4" xfId="9382" xr:uid="{00000000-0005-0000-0000-000030250000}"/>
    <cellStyle name="Input 2 4 2" xfId="9383" xr:uid="{00000000-0005-0000-0000-000031250000}"/>
    <cellStyle name="Input 2 4 2 2" xfId="21260" xr:uid="{00000000-0005-0000-0000-000032250000}"/>
    <cellStyle name="Input 2 4 2 2 2" xfId="22693" xr:uid="{BE8745BC-74BF-4F2F-B8B4-0DDD03088A09}"/>
    <cellStyle name="Input 2 4 2 2 3" xfId="23314" xr:uid="{03749066-F1E2-4718-BB37-05151E5CDEFC}"/>
    <cellStyle name="Input 2 4 2 3" xfId="21807" xr:uid="{A8F46675-208A-40A8-8EA8-F3918CC93CFA}"/>
    <cellStyle name="Input 2 4 2 4" xfId="21898" xr:uid="{A8D772C6-CF58-4EDA-8244-D034C09B3B83}"/>
    <cellStyle name="Input 2 4 2 5" xfId="21736" xr:uid="{3B429FF0-32AE-433F-8951-DEDE4C5893F2}"/>
    <cellStyle name="Input 2 4 3" xfId="9384" xr:uid="{00000000-0005-0000-0000-000033250000}"/>
    <cellStyle name="Input 2 4 3 2" xfId="21259" xr:uid="{00000000-0005-0000-0000-000034250000}"/>
    <cellStyle name="Input 2 4 3 2 2" xfId="22692" xr:uid="{2ED0428F-A4E4-4570-9C0B-7C0F696C923C}"/>
    <cellStyle name="Input 2 4 3 2 3" xfId="23313" xr:uid="{BAE29BDF-7DAF-4520-BACA-771A02797DDC}"/>
    <cellStyle name="Input 2 4 3 3" xfId="21808" xr:uid="{A5F11984-169E-4D49-8089-36F21944153F}"/>
    <cellStyle name="Input 2 4 3 4" xfId="21897" xr:uid="{866919EA-CD1A-44FA-BE2F-88A82BC718DC}"/>
    <cellStyle name="Input 2 4 3 5" xfId="21737" xr:uid="{C5669760-B500-4D97-A9C2-76885566AFA2}"/>
    <cellStyle name="Input 2 4 4" xfId="9385" xr:uid="{00000000-0005-0000-0000-000035250000}"/>
    <cellStyle name="Input 2 4 4 2" xfId="21258" xr:uid="{00000000-0005-0000-0000-000036250000}"/>
    <cellStyle name="Input 2 4 4 2 2" xfId="22691" xr:uid="{875DB91B-C3E4-42A0-9A37-43908901EF1C}"/>
    <cellStyle name="Input 2 4 4 2 3" xfId="23312" xr:uid="{1BE8DBAD-DCA2-4083-9521-336CAB9D4ECB}"/>
    <cellStyle name="Input 2 4 4 3" xfId="21809" xr:uid="{8772471E-9EAA-49BA-80CA-E992BAE83799}"/>
    <cellStyle name="Input 2 4 4 4" xfId="21896" xr:uid="{8ABD2E2B-1FBF-4507-829E-5C76C3DB3215}"/>
    <cellStyle name="Input 2 4 4 5" xfId="21738" xr:uid="{5E7C6A71-DF2E-4D39-AD85-7AA95D6333B7}"/>
    <cellStyle name="Input 2 4 5" xfId="9386" xr:uid="{00000000-0005-0000-0000-000037250000}"/>
    <cellStyle name="Input 2 4 5 2" xfId="21257" xr:uid="{00000000-0005-0000-0000-000038250000}"/>
    <cellStyle name="Input 2 4 5 2 2" xfId="22690" xr:uid="{DA9BF1A1-742C-4853-9A77-08DF1403A8BE}"/>
    <cellStyle name="Input 2 4 5 2 3" xfId="23311" xr:uid="{B5459FAC-5BB6-4097-A6A4-88AC0D6B6360}"/>
    <cellStyle name="Input 2 4 5 3" xfId="21810" xr:uid="{A0B30AB3-A9A7-4383-9788-33E5834903DC}"/>
    <cellStyle name="Input 2 4 5 4" xfId="21895" xr:uid="{E18089CD-9EAC-407A-B31A-5918553DFB4A}"/>
    <cellStyle name="Input 2 4 5 5" xfId="21739" xr:uid="{248B1EAC-FBC2-4AC2-9A6B-FEE7B8A0094E}"/>
    <cellStyle name="Input 2 5" xfId="9387" xr:uid="{00000000-0005-0000-0000-000039250000}"/>
    <cellStyle name="Input 2 5 2" xfId="9388" xr:uid="{00000000-0005-0000-0000-00003A250000}"/>
    <cellStyle name="Input 2 5 2 2" xfId="21256" xr:uid="{00000000-0005-0000-0000-00003B250000}"/>
    <cellStyle name="Input 2 5 2 2 2" xfId="22689" xr:uid="{ABF2FFE4-73FC-47DC-A6BE-01F9B6B2D558}"/>
    <cellStyle name="Input 2 5 2 2 3" xfId="23310" xr:uid="{EFD7AC42-7AAF-4F9C-B74D-78593DA2D46D}"/>
    <cellStyle name="Input 2 5 2 3" xfId="21812" xr:uid="{819AA7BD-7A06-4BDB-9271-6C73F9EB5E6E}"/>
    <cellStyle name="Input 2 5 2 4" xfId="21894" xr:uid="{307F53E3-7D14-4B55-933C-93F6E0173942}"/>
    <cellStyle name="Input 2 5 2 5" xfId="21740" xr:uid="{01AB3F6C-8DE7-4D36-8B7C-964DEC4EC5CF}"/>
    <cellStyle name="Input 2 5 3" xfId="9389" xr:uid="{00000000-0005-0000-0000-00003C250000}"/>
    <cellStyle name="Input 2 5 3 2" xfId="21255" xr:uid="{00000000-0005-0000-0000-00003D250000}"/>
    <cellStyle name="Input 2 5 3 2 2" xfId="22688" xr:uid="{ABD33417-F2EA-4030-9E75-652CF3B796E6}"/>
    <cellStyle name="Input 2 5 3 2 3" xfId="23309" xr:uid="{94ABAA23-8266-4C56-8FAF-2DA4134729F5}"/>
    <cellStyle name="Input 2 5 3 3" xfId="21813" xr:uid="{E1E46891-6A29-4259-8469-A82A063C7240}"/>
    <cellStyle name="Input 2 5 3 4" xfId="21893" xr:uid="{9603F5E9-4BD4-4F7D-8526-966C3C19135B}"/>
    <cellStyle name="Input 2 5 3 5" xfId="21741" xr:uid="{D09EF730-E639-4296-A6C4-3A308F2438A5}"/>
    <cellStyle name="Input 2 5 4" xfId="9390" xr:uid="{00000000-0005-0000-0000-00003E250000}"/>
    <cellStyle name="Input 2 5 4 2" xfId="21254" xr:uid="{00000000-0005-0000-0000-00003F250000}"/>
    <cellStyle name="Input 2 5 4 2 2" xfId="22687" xr:uid="{FF382848-8A13-4AEE-8C5B-526C8ADC3B2F}"/>
    <cellStyle name="Input 2 5 4 2 3" xfId="23308" xr:uid="{3646DDDE-6B8E-42FB-B2A9-FC5C6895B8B4}"/>
    <cellStyle name="Input 2 5 4 3" xfId="21814" xr:uid="{9D99EBA9-70B4-4F42-8152-A1B3D36381A3}"/>
    <cellStyle name="Input 2 5 4 4" xfId="21892" xr:uid="{3A4B2A73-B64A-4C50-846C-E69DFDC40B40}"/>
    <cellStyle name="Input 2 5 4 5" xfId="21742" xr:uid="{FF70B3D3-8DF2-4E2D-9E73-EAA927D9FC55}"/>
    <cellStyle name="Input 2 5 5" xfId="9391" xr:uid="{00000000-0005-0000-0000-000040250000}"/>
    <cellStyle name="Input 2 5 5 2" xfId="21253" xr:uid="{00000000-0005-0000-0000-000041250000}"/>
    <cellStyle name="Input 2 5 5 2 2" xfId="22686" xr:uid="{E00DFDA6-9D44-49BF-B3F3-3F28F83C6C18}"/>
    <cellStyle name="Input 2 5 5 2 3" xfId="23307" xr:uid="{DB76890C-F84F-436F-810F-BE6D9986C5B4}"/>
    <cellStyle name="Input 2 5 5 3" xfId="21815" xr:uid="{31490B2D-C28F-4F6A-8D97-1A97A9DBA460}"/>
    <cellStyle name="Input 2 5 5 4" xfId="21891" xr:uid="{E119D96B-9F5F-4997-B43A-51D90B0AFA5C}"/>
    <cellStyle name="Input 2 5 5 5" xfId="21743" xr:uid="{FF05F8D1-0670-41E9-9953-7CE940A80681}"/>
    <cellStyle name="Input 2 6" xfId="9392" xr:uid="{00000000-0005-0000-0000-000042250000}"/>
    <cellStyle name="Input 2 6 2" xfId="9393" xr:uid="{00000000-0005-0000-0000-000043250000}"/>
    <cellStyle name="Input 2 6 2 2" xfId="21252" xr:uid="{00000000-0005-0000-0000-000044250000}"/>
    <cellStyle name="Input 2 6 2 2 2" xfId="22685" xr:uid="{0980974D-05A8-48FE-BE4A-4D2BF06FEDA7}"/>
    <cellStyle name="Input 2 6 2 2 3" xfId="23306" xr:uid="{A596783B-1882-4E2A-8E6A-5849B86A9458}"/>
    <cellStyle name="Input 2 6 2 3" xfId="21817" xr:uid="{18FD94DC-8F98-4AE7-9456-21FF3301FEA0}"/>
    <cellStyle name="Input 2 6 2 4" xfId="21890" xr:uid="{3554015F-63D5-45A5-9C18-ED02CFFE9A9D}"/>
    <cellStyle name="Input 2 6 2 5" xfId="21744" xr:uid="{173C2990-CE37-471F-8167-257A4D79A927}"/>
    <cellStyle name="Input 2 6 3" xfId="9394" xr:uid="{00000000-0005-0000-0000-000045250000}"/>
    <cellStyle name="Input 2 6 3 2" xfId="21251" xr:uid="{00000000-0005-0000-0000-000046250000}"/>
    <cellStyle name="Input 2 6 3 2 2" xfId="22684" xr:uid="{1CCEDFDF-C26B-41C5-8B96-15A3B808C924}"/>
    <cellStyle name="Input 2 6 3 2 3" xfId="23305" xr:uid="{65927FFD-335C-4091-AD71-FB556F8D0C88}"/>
    <cellStyle name="Input 2 6 3 3" xfId="21818" xr:uid="{CDD5F293-2453-4813-B38C-A4CB5D0DBAE8}"/>
    <cellStyle name="Input 2 6 3 4" xfId="21889" xr:uid="{DD4D0DF2-CCD0-4BFB-8249-71EC3080746E}"/>
    <cellStyle name="Input 2 6 3 5" xfId="21745" xr:uid="{255A7E2D-9836-4C0B-96E3-13F4DCBA5A13}"/>
    <cellStyle name="Input 2 6 4" xfId="9395" xr:uid="{00000000-0005-0000-0000-000047250000}"/>
    <cellStyle name="Input 2 6 4 2" xfId="21250" xr:uid="{00000000-0005-0000-0000-000048250000}"/>
    <cellStyle name="Input 2 6 4 2 2" xfId="22683" xr:uid="{92B32FCF-790F-414C-A65B-CECC45111DC0}"/>
    <cellStyle name="Input 2 6 4 2 3" xfId="23304" xr:uid="{13F3EA6A-D510-4BB7-AEB2-D8FCF2E3E5B2}"/>
    <cellStyle name="Input 2 6 4 3" xfId="21819" xr:uid="{54EDB6C3-DF9F-47EC-96F5-B5D079A358F4}"/>
    <cellStyle name="Input 2 6 4 4" xfId="21888" xr:uid="{8307C839-757F-4CFC-8B59-A722A28D74E4}"/>
    <cellStyle name="Input 2 6 4 5" xfId="21746" xr:uid="{7FA620B4-B22E-452B-9674-2EECABC769FC}"/>
    <cellStyle name="Input 2 6 5" xfId="9396" xr:uid="{00000000-0005-0000-0000-000049250000}"/>
    <cellStyle name="Input 2 6 5 2" xfId="21249" xr:uid="{00000000-0005-0000-0000-00004A250000}"/>
    <cellStyle name="Input 2 6 5 2 2" xfId="22682" xr:uid="{E5A94AB9-53E7-4B4D-A613-F580930C913D}"/>
    <cellStyle name="Input 2 6 5 2 3" xfId="23303" xr:uid="{B63D282D-03F8-4D56-8EE8-AAECD9DDE1DD}"/>
    <cellStyle name="Input 2 6 5 3" xfId="21820" xr:uid="{F7FD363B-6B12-4B7C-AE50-F4AAEF66984C}"/>
    <cellStyle name="Input 2 6 5 4" xfId="21887" xr:uid="{459D8AD9-D2B2-42FC-838D-77D4814D9EB8}"/>
    <cellStyle name="Input 2 6 5 5" xfId="21747" xr:uid="{5A411888-4FC0-4EB3-B53F-7D83BD3E9919}"/>
    <cellStyle name="Input 2 7" xfId="9397" xr:uid="{00000000-0005-0000-0000-00004B250000}"/>
    <cellStyle name="Input 2 7 2" xfId="9398" xr:uid="{00000000-0005-0000-0000-00004C250000}"/>
    <cellStyle name="Input 2 7 2 2" xfId="21248" xr:uid="{00000000-0005-0000-0000-00004D250000}"/>
    <cellStyle name="Input 2 7 2 2 2" xfId="22681" xr:uid="{8F2BBC51-F0CB-43F3-964B-C4ACAB08024B}"/>
    <cellStyle name="Input 2 7 2 2 3" xfId="23302" xr:uid="{EE8B6071-B73B-45D8-857C-31BDC43869DD}"/>
    <cellStyle name="Input 2 7 2 3" xfId="21822" xr:uid="{E3FE3516-B615-4718-B31D-BA9004BC4852}"/>
    <cellStyle name="Input 2 7 2 4" xfId="21886" xr:uid="{41FAFF98-4F43-49C4-8A81-B43123C073E4}"/>
    <cellStyle name="Input 2 7 2 5" xfId="21752" xr:uid="{D299240C-A354-4EA9-AE0F-5BEC2C998DCA}"/>
    <cellStyle name="Input 2 7 3" xfId="9399" xr:uid="{00000000-0005-0000-0000-00004E250000}"/>
    <cellStyle name="Input 2 7 3 2" xfId="21247" xr:uid="{00000000-0005-0000-0000-00004F250000}"/>
    <cellStyle name="Input 2 7 3 2 2" xfId="22680" xr:uid="{E2950BFD-AA72-4258-8837-EE728641B7E7}"/>
    <cellStyle name="Input 2 7 3 2 3" xfId="23301" xr:uid="{C9DA6AF2-F165-4F59-B85A-28EC6842D17F}"/>
    <cellStyle name="Input 2 7 3 3" xfId="21823" xr:uid="{25E1533C-95B4-49F4-B6A4-1CE771977E88}"/>
    <cellStyle name="Input 2 7 3 4" xfId="21885" xr:uid="{847DEB08-29E1-482B-878D-51987EC78AA5}"/>
    <cellStyle name="Input 2 7 3 5" xfId="21753" xr:uid="{021B75CB-A2D5-4C5A-B28D-2342884C8548}"/>
    <cellStyle name="Input 2 7 4" xfId="9400" xr:uid="{00000000-0005-0000-0000-000050250000}"/>
    <cellStyle name="Input 2 7 4 2" xfId="21246" xr:uid="{00000000-0005-0000-0000-000051250000}"/>
    <cellStyle name="Input 2 7 4 2 2" xfId="22679" xr:uid="{66680AEE-C8A9-4875-86FB-41AD39C19D83}"/>
    <cellStyle name="Input 2 7 4 2 3" xfId="23300" xr:uid="{98D9CA9B-7983-4592-B28F-803CCA997ECF}"/>
    <cellStyle name="Input 2 7 4 3" xfId="21824" xr:uid="{F83C90B3-A77B-4E27-865F-900DA362D258}"/>
    <cellStyle name="Input 2 7 4 4" xfId="21884" xr:uid="{86EA2301-ACAE-4AC2-AA32-9B1B240DFC91}"/>
    <cellStyle name="Input 2 7 4 5" xfId="21754" xr:uid="{9DA72046-330C-4006-AC20-9F3332730DE8}"/>
    <cellStyle name="Input 2 7 5" xfId="9401" xr:uid="{00000000-0005-0000-0000-000052250000}"/>
    <cellStyle name="Input 2 7 5 2" xfId="21245" xr:uid="{00000000-0005-0000-0000-000053250000}"/>
    <cellStyle name="Input 2 7 5 2 2" xfId="22678" xr:uid="{6E95CC9B-1497-4DC2-B189-C48AC169D2ED}"/>
    <cellStyle name="Input 2 7 5 2 3" xfId="23299" xr:uid="{58F2F49A-CAFB-4AD2-90D5-B3BF00CFD285}"/>
    <cellStyle name="Input 2 7 5 3" xfId="21825" xr:uid="{D300E95E-9284-405B-9172-6B7AA9A874E3}"/>
    <cellStyle name="Input 2 7 5 4" xfId="21883" xr:uid="{3ED62216-9FAE-49CB-8CA1-3A1501853BA3}"/>
    <cellStyle name="Input 2 7 5 5" xfId="21417" xr:uid="{5CB78D05-2594-4817-888A-AABF8BF22941}"/>
    <cellStyle name="Input 2 8" xfId="9402" xr:uid="{00000000-0005-0000-0000-000054250000}"/>
    <cellStyle name="Input 2 8 2" xfId="9403" xr:uid="{00000000-0005-0000-0000-000055250000}"/>
    <cellStyle name="Input 2 8 2 2" xfId="21244" xr:uid="{00000000-0005-0000-0000-000056250000}"/>
    <cellStyle name="Input 2 8 2 2 2" xfId="22677" xr:uid="{96448589-DFF4-4464-96C3-F86BC2CB8FDD}"/>
    <cellStyle name="Input 2 8 2 2 3" xfId="23298" xr:uid="{7916E595-E430-4215-8DB9-149C68F1353F}"/>
    <cellStyle name="Input 2 8 2 3" xfId="21827" xr:uid="{9551C4FC-4CB5-4790-A13F-86D98C627C40}"/>
    <cellStyle name="Input 2 8 2 4" xfId="21882" xr:uid="{50FC1305-EE5C-4735-A9CC-72A227D6F280}"/>
    <cellStyle name="Input 2 8 2 5" xfId="21755" xr:uid="{9F262BD1-C7AE-45D4-B1CE-477385064C18}"/>
    <cellStyle name="Input 2 8 3" xfId="9404" xr:uid="{00000000-0005-0000-0000-000057250000}"/>
    <cellStyle name="Input 2 8 3 2" xfId="21243" xr:uid="{00000000-0005-0000-0000-000058250000}"/>
    <cellStyle name="Input 2 8 3 2 2" xfId="22676" xr:uid="{F5FFB52D-EE1C-4D7E-A8F5-D4D58F22EEF8}"/>
    <cellStyle name="Input 2 8 3 2 3" xfId="23297" xr:uid="{F4DF9431-E8BE-4AC6-86CA-31EACDE5B233}"/>
    <cellStyle name="Input 2 8 3 3" xfId="21828" xr:uid="{FD9465EE-7462-433C-985C-DDC83E9C12EE}"/>
    <cellStyle name="Input 2 8 3 4" xfId="21881" xr:uid="{38ECE7BB-5C21-44E7-98F5-5A803EF9B8CB}"/>
    <cellStyle name="Input 2 8 3 5" xfId="21756" xr:uid="{4616D3CA-B009-4C3D-9E56-DE8B121D46B2}"/>
    <cellStyle name="Input 2 8 4" xfId="9405" xr:uid="{00000000-0005-0000-0000-000059250000}"/>
    <cellStyle name="Input 2 8 4 2" xfId="21242" xr:uid="{00000000-0005-0000-0000-00005A250000}"/>
    <cellStyle name="Input 2 8 4 2 2" xfId="22675" xr:uid="{87D7559A-167C-4CDD-8D6F-C1CEACED2752}"/>
    <cellStyle name="Input 2 8 4 2 3" xfId="23296" xr:uid="{CCB400D9-66D5-4EAE-BB89-7AEBA954852E}"/>
    <cellStyle name="Input 2 8 4 3" xfId="21829" xr:uid="{4DDA610A-F2CB-4ED8-ABA9-3C489FC686C8}"/>
    <cellStyle name="Input 2 8 4 4" xfId="21880" xr:uid="{86D90B4C-CD1B-4D06-BE18-88CA9964BB32}"/>
    <cellStyle name="Input 2 8 4 5" xfId="21757" xr:uid="{1D50E5CF-AEA8-4224-85B8-05CAA0DDD2C9}"/>
    <cellStyle name="Input 2 8 5" xfId="9406" xr:uid="{00000000-0005-0000-0000-00005B250000}"/>
    <cellStyle name="Input 2 8 5 2" xfId="21241" xr:uid="{00000000-0005-0000-0000-00005C250000}"/>
    <cellStyle name="Input 2 8 5 2 2" xfId="22674" xr:uid="{3854B420-9A1F-4AC5-87AD-908785F125A7}"/>
    <cellStyle name="Input 2 8 5 2 3" xfId="23295" xr:uid="{4BEB4A40-530A-4A4C-865A-D27456FB404B}"/>
    <cellStyle name="Input 2 8 5 3" xfId="21830" xr:uid="{C937BAC9-BD1B-4BEB-A01A-294A415B834D}"/>
    <cellStyle name="Input 2 8 5 4" xfId="21879" xr:uid="{214610FE-8AAC-42DD-A42F-697AF26D7F4D}"/>
    <cellStyle name="Input 2 8 5 5" xfId="21759" xr:uid="{7DB037EB-3E09-4424-B2C5-EC7C3E7F652F}"/>
    <cellStyle name="Input 2 9" xfId="9407" xr:uid="{00000000-0005-0000-0000-00005D250000}"/>
    <cellStyle name="Input 2 9 2" xfId="9408" xr:uid="{00000000-0005-0000-0000-00005E250000}"/>
    <cellStyle name="Input 2 9 2 2" xfId="21240" xr:uid="{00000000-0005-0000-0000-00005F250000}"/>
    <cellStyle name="Input 2 9 2 2 2" xfId="22673" xr:uid="{8FE934CF-CAD9-428F-BC4C-618F08B0E461}"/>
    <cellStyle name="Input 2 9 2 2 3" xfId="23294" xr:uid="{DF28F0F9-25FF-4B90-B211-7215E88D2227}"/>
    <cellStyle name="Input 2 9 2 3" xfId="21832" xr:uid="{D8A0196C-E514-40FE-AD8F-A6F12A0FB46B}"/>
    <cellStyle name="Input 2 9 2 4" xfId="21878" xr:uid="{9D484C5B-B367-4618-9AB4-A9A83E23C8D1}"/>
    <cellStyle name="Input 2 9 2 5" xfId="21806" xr:uid="{EF7D2BED-9D5F-46B5-9143-8A8997A05B96}"/>
    <cellStyle name="Input 2 9 3" xfId="9409" xr:uid="{00000000-0005-0000-0000-000060250000}"/>
    <cellStyle name="Input 2 9 3 2" xfId="21239" xr:uid="{00000000-0005-0000-0000-000061250000}"/>
    <cellStyle name="Input 2 9 3 2 2" xfId="22672" xr:uid="{5A317A31-F006-44A3-A081-D1C8E0AEBBDF}"/>
    <cellStyle name="Input 2 9 3 2 3" xfId="23293" xr:uid="{EBE3B2F2-F8E2-499B-8CD0-41AEB2E5C837}"/>
    <cellStyle name="Input 2 9 3 3" xfId="21833" xr:uid="{ED7BCFF7-2540-4EC4-AD34-55B9C8A6A640}"/>
    <cellStyle name="Input 2 9 3 4" xfId="21877" xr:uid="{A8FE0BCD-D269-4C8D-B4CD-B6EEA7817E48}"/>
    <cellStyle name="Input 2 9 3 5" xfId="21811" xr:uid="{9D40ED4B-EEAB-4D70-915C-D647D1DEA22E}"/>
    <cellStyle name="Input 2 9 4" xfId="9410" xr:uid="{00000000-0005-0000-0000-000062250000}"/>
    <cellStyle name="Input 2 9 4 2" xfId="21238" xr:uid="{00000000-0005-0000-0000-000063250000}"/>
    <cellStyle name="Input 2 9 4 2 2" xfId="22671" xr:uid="{D10113B4-C1D8-4519-A397-8EFBEA584BA8}"/>
    <cellStyle name="Input 2 9 4 2 3" xfId="23292" xr:uid="{6B5AD0C9-42B1-4B12-8167-E2A5999A9555}"/>
    <cellStyle name="Input 2 9 4 3" xfId="21834" xr:uid="{69A97ABC-8FAE-4CCF-8CD5-E6CC3A8E0251}"/>
    <cellStyle name="Input 2 9 4 4" xfId="21876" xr:uid="{451E2977-F96F-4948-986B-E36BE676D158}"/>
    <cellStyle name="Input 2 9 4 5" xfId="21816" xr:uid="{3F538D6B-C1D2-4E73-94A6-0F1058A2B13C}"/>
    <cellStyle name="Input 2 9 5" xfId="9411" xr:uid="{00000000-0005-0000-0000-000064250000}"/>
    <cellStyle name="Input 2 9 5 2" xfId="21237" xr:uid="{00000000-0005-0000-0000-000065250000}"/>
    <cellStyle name="Input 2 9 5 2 2" xfId="22670" xr:uid="{A30051D3-3B82-40C7-A93C-523B337D047D}"/>
    <cellStyle name="Input 2 9 5 2 3" xfId="23291" xr:uid="{DC093D77-42C5-4E81-B833-8CCDD6AAF78B}"/>
    <cellStyle name="Input 2 9 5 3" xfId="21835" xr:uid="{11B16DBD-A513-4C9A-860E-774342516B12}"/>
    <cellStyle name="Input 2 9 5 4" xfId="21875" xr:uid="{5FEE0308-FB33-4E57-8E56-3724444672B9}"/>
    <cellStyle name="Input 2 9 5 5" xfId="21821" xr:uid="{B0B6197B-D2A5-4912-9EE2-12434E089F34}"/>
    <cellStyle name="Input 3" xfId="9412" xr:uid="{00000000-0005-0000-0000-000066250000}"/>
    <cellStyle name="Input 3 2" xfId="9413" xr:uid="{00000000-0005-0000-0000-000067250000}"/>
    <cellStyle name="Input 3 2 2" xfId="21235" xr:uid="{00000000-0005-0000-0000-000068250000}"/>
    <cellStyle name="Input 3 2 2 2" xfId="22668" xr:uid="{55CB3AE9-E93A-4C52-9262-D17A6D23E30C}"/>
    <cellStyle name="Input 3 2 2 3" xfId="23289" xr:uid="{7DA841DC-0408-4DC7-90A1-D64B96E68624}"/>
    <cellStyle name="Input 3 2 3" xfId="21837" xr:uid="{FCF4F97F-3F5B-46A3-BAF2-14E307248BA8}"/>
    <cellStyle name="Input 3 2 4" xfId="21873" xr:uid="{97850618-9C31-4F6B-8832-9E10E30FC00D}"/>
    <cellStyle name="Input 3 2 5" xfId="21831" xr:uid="{BCBC7895-CB5D-4E26-8D1F-65A1293A1190}"/>
    <cellStyle name="Input 3 3" xfId="9414" xr:uid="{00000000-0005-0000-0000-000069250000}"/>
    <cellStyle name="Input 3 3 2" xfId="21234" xr:uid="{00000000-0005-0000-0000-00006A250000}"/>
    <cellStyle name="Input 3 3 2 2" xfId="22667" xr:uid="{7BCEE874-0733-4B27-8552-92DEEF0C7815}"/>
    <cellStyle name="Input 3 3 2 3" xfId="23288" xr:uid="{30BA0394-C357-406F-BC21-A3AA9BD98BF6}"/>
    <cellStyle name="Input 3 3 3" xfId="21838" xr:uid="{2E438543-2F2F-4E28-876D-DB4AEB7343DC}"/>
    <cellStyle name="Input 3 3 4" xfId="21872" xr:uid="{D47F21C2-6CD9-43B0-A363-BF0551403A7D}"/>
    <cellStyle name="Input 3 3 5" xfId="21850" xr:uid="{9311DF38-BF60-4714-9230-F875B43F6BEB}"/>
    <cellStyle name="Input 3 4" xfId="21236" xr:uid="{00000000-0005-0000-0000-00006B250000}"/>
    <cellStyle name="Input 3 4 2" xfId="22669" xr:uid="{5AA71BFA-B7F5-4588-A279-B17F360C4709}"/>
    <cellStyle name="Input 3 4 3" xfId="23290" xr:uid="{BF905DDF-15DA-4ED3-91F8-782CB4AD088E}"/>
    <cellStyle name="Input 3 5" xfId="21836" xr:uid="{CE2D6E03-5AB6-4EAC-83FA-5B1D097F13C3}"/>
    <cellStyle name="Input 3 6" xfId="21874" xr:uid="{611DDCA0-1E82-432B-AA00-A2A9970CE1AC}"/>
    <cellStyle name="Input 3 7" xfId="21826" xr:uid="{8F15867C-9F0D-4D25-90F2-421563267B08}"/>
    <cellStyle name="Input 4" xfId="9415" xr:uid="{00000000-0005-0000-0000-00006C250000}"/>
    <cellStyle name="Input 4 2" xfId="9416" xr:uid="{00000000-0005-0000-0000-00006D250000}"/>
    <cellStyle name="Input 4 2 2" xfId="21232" xr:uid="{00000000-0005-0000-0000-00006E250000}"/>
    <cellStyle name="Input 4 2 2 2" xfId="22665" xr:uid="{71A499F0-2BEE-484F-B0EC-E0DBBEF4D00A}"/>
    <cellStyle name="Input 4 2 2 3" xfId="23286" xr:uid="{2C845339-6BB4-4349-A74A-6293D014A0BF}"/>
    <cellStyle name="Input 4 2 3" xfId="21840" xr:uid="{D83E1246-BA3B-445C-B0C5-2E7C638A7913}"/>
    <cellStyle name="Input 4 2 4" xfId="21870" xr:uid="{EC7B8345-7AD0-4F30-BE4B-663047CD4E3D}"/>
    <cellStyle name="Input 4 2 5" xfId="21852" xr:uid="{FBBD324E-7EAE-463A-A5E8-E017BB108535}"/>
    <cellStyle name="Input 4 3" xfId="9417" xr:uid="{00000000-0005-0000-0000-00006F250000}"/>
    <cellStyle name="Input 4 3 2" xfId="21231" xr:uid="{00000000-0005-0000-0000-000070250000}"/>
    <cellStyle name="Input 4 3 2 2" xfId="22664" xr:uid="{CAC0847F-BEB4-497E-ADAF-6D0E27464532}"/>
    <cellStyle name="Input 4 3 2 3" xfId="23285" xr:uid="{6D470AB8-D2F9-4EF9-88A5-305A228DB3F5}"/>
    <cellStyle name="Input 4 3 3" xfId="21841" xr:uid="{96771049-BBEA-4A4B-BA83-B89655EE6D9E}"/>
    <cellStyle name="Input 4 3 4" xfId="21869" xr:uid="{EC1C0570-A8C1-4D97-925F-AB64786AF989}"/>
    <cellStyle name="Input 4 3 5" xfId="21853" xr:uid="{73035063-20B2-4621-BB14-4EE03D2FC6F4}"/>
    <cellStyle name="Input 4 4" xfId="21233" xr:uid="{00000000-0005-0000-0000-000071250000}"/>
    <cellStyle name="Input 4 4 2" xfId="22666" xr:uid="{34BC9060-B4F4-4D34-8BBC-390960D29DA2}"/>
    <cellStyle name="Input 4 4 3" xfId="23287" xr:uid="{D34210C0-555E-4B01-9E2E-BD393B75E2B6}"/>
    <cellStyle name="Input 4 5" xfId="21839" xr:uid="{69CD1D3A-6666-4A04-A822-AFC73F733755}"/>
    <cellStyle name="Input 4 6" xfId="21871" xr:uid="{EB6D1FB5-233F-443F-A9F3-2CB4E9B1E1E5}"/>
    <cellStyle name="Input 4 7" xfId="21851" xr:uid="{7DB46130-A217-4421-B54C-3725EA745E88}"/>
    <cellStyle name="Input 5" xfId="9418" xr:uid="{00000000-0005-0000-0000-000072250000}"/>
    <cellStyle name="Input 5 2" xfId="9419" xr:uid="{00000000-0005-0000-0000-000073250000}"/>
    <cellStyle name="Input 5 2 2" xfId="21229" xr:uid="{00000000-0005-0000-0000-000074250000}"/>
    <cellStyle name="Input 5 2 2 2" xfId="22662" xr:uid="{BE129930-8E65-4561-A269-0DCB80C2D9E4}"/>
    <cellStyle name="Input 5 2 2 3" xfId="23283" xr:uid="{B05F5BA7-CA80-4B37-91EE-A20EBAC3BD5C}"/>
    <cellStyle name="Input 5 2 3" xfId="21843" xr:uid="{F5C017EE-A921-486D-8112-7B3DBAF5ED74}"/>
    <cellStyle name="Input 5 2 4" xfId="21867" xr:uid="{983BC3D4-5FF9-4957-B2E2-4AB514847C02}"/>
    <cellStyle name="Input 5 2 5" xfId="21855" xr:uid="{EACEC56C-B512-48A7-B8B3-B6315552665D}"/>
    <cellStyle name="Input 5 3" xfId="9420" xr:uid="{00000000-0005-0000-0000-000075250000}"/>
    <cellStyle name="Input 5 3 2" xfId="21228" xr:uid="{00000000-0005-0000-0000-000076250000}"/>
    <cellStyle name="Input 5 3 2 2" xfId="22661" xr:uid="{AD2B68B9-4B5A-4F93-B94B-951C9F5458BB}"/>
    <cellStyle name="Input 5 3 2 3" xfId="23282" xr:uid="{E86E8A7E-272F-4F5B-AA3D-38018A923C99}"/>
    <cellStyle name="Input 5 3 3" xfId="21844" xr:uid="{72996E62-C2D6-4330-937D-A3688DEF82B6}"/>
    <cellStyle name="Input 5 3 4" xfId="21866" xr:uid="{479855AE-C2B9-4AF9-94E2-AC15D87EF3F3}"/>
    <cellStyle name="Input 5 3 5" xfId="21856" xr:uid="{D5390E65-71E3-453F-8345-5D2EA1881202}"/>
    <cellStyle name="Input 5 4" xfId="21230" xr:uid="{00000000-0005-0000-0000-000077250000}"/>
    <cellStyle name="Input 5 4 2" xfId="22663" xr:uid="{AD073530-69BD-47D6-962C-14342E99D68D}"/>
    <cellStyle name="Input 5 4 3" xfId="23284" xr:uid="{4ECE9E7D-1F97-4F41-8871-2F6E1F879535}"/>
    <cellStyle name="Input 5 5" xfId="21842" xr:uid="{40329572-7D88-48D7-A636-B483FF9C5E14}"/>
    <cellStyle name="Input 5 6" xfId="21868" xr:uid="{AF38F9F5-E317-48D0-B64D-FB83B134C047}"/>
    <cellStyle name="Input 5 7" xfId="21854" xr:uid="{829DA6D9-2D0D-4C6A-B1D4-DD8DF6BC8DEA}"/>
    <cellStyle name="Input 6" xfId="9421" xr:uid="{00000000-0005-0000-0000-000078250000}"/>
    <cellStyle name="Input 6 2" xfId="9422" xr:uid="{00000000-0005-0000-0000-000079250000}"/>
    <cellStyle name="Input 6 2 2" xfId="21226" xr:uid="{00000000-0005-0000-0000-00007A250000}"/>
    <cellStyle name="Input 6 2 2 2" xfId="22659" xr:uid="{9F5767CC-C440-4B08-AF56-679F0A6ECB0F}"/>
    <cellStyle name="Input 6 2 2 3" xfId="23280" xr:uid="{EE20C3D1-527C-4B0A-BA28-DDB01656ED6B}"/>
    <cellStyle name="Input 6 2 3" xfId="21846" xr:uid="{706F24F3-CFAC-4B74-99A2-1D787F2D1CEF}"/>
    <cellStyle name="Input 6 2 4" xfId="21864" xr:uid="{FA307371-3402-4138-BFB8-B3514753E0F9}"/>
    <cellStyle name="Input 6 2 5" xfId="21858" xr:uid="{62A854AC-E13D-49C0-9345-E6DC7165934D}"/>
    <cellStyle name="Input 6 3" xfId="9423" xr:uid="{00000000-0005-0000-0000-00007B250000}"/>
    <cellStyle name="Input 6 3 2" xfId="21225" xr:uid="{00000000-0005-0000-0000-00007C250000}"/>
    <cellStyle name="Input 6 3 2 2" xfId="22658" xr:uid="{61D16CC1-F5B9-4F79-80F8-6641EE6A46BD}"/>
    <cellStyle name="Input 6 3 2 3" xfId="23279" xr:uid="{523D61BD-4171-4EBA-BAC3-9B71E6A99446}"/>
    <cellStyle name="Input 6 3 3" xfId="21847" xr:uid="{18A338D2-BCE1-49E3-A43F-7B8404568977}"/>
    <cellStyle name="Input 6 3 4" xfId="21863" xr:uid="{D05380AD-83D5-48EB-8E89-49E72B6A5BB9}"/>
    <cellStyle name="Input 6 3 5" xfId="21859" xr:uid="{9063F4A8-E19E-4F39-A60A-3556366D776F}"/>
    <cellStyle name="Input 6 4" xfId="21227" xr:uid="{00000000-0005-0000-0000-00007D250000}"/>
    <cellStyle name="Input 6 4 2" xfId="22660" xr:uid="{D806FD83-E387-4A5E-B2F7-5BAF423033BA}"/>
    <cellStyle name="Input 6 4 3" xfId="23281" xr:uid="{B3365B28-E68C-4983-A50E-9E067D5D5220}"/>
    <cellStyle name="Input 6 5" xfId="21845" xr:uid="{E5061CC5-8932-43AE-9E3B-845514A7080E}"/>
    <cellStyle name="Input 6 6" xfId="21865" xr:uid="{FEE79D9E-88B5-4E1C-90CD-C0396BCB7794}"/>
    <cellStyle name="Input 6 7" xfId="21857" xr:uid="{2BBFB716-E8F4-4994-A6C1-6A02472378E9}"/>
    <cellStyle name="Input 7" xfId="9424" xr:uid="{00000000-0005-0000-0000-00007E250000}"/>
    <cellStyle name="Input 7 2" xfId="21224" xr:uid="{00000000-0005-0000-0000-00007F250000}"/>
    <cellStyle name="Input 7 2 2" xfId="22657" xr:uid="{1AE902A7-4F75-460F-B0B1-8314F0E85C9C}"/>
    <cellStyle name="Input 7 2 3" xfId="23278" xr:uid="{71F66CB1-308F-4578-B14B-C33091810DA4}"/>
    <cellStyle name="Input 7 3" xfId="21848" xr:uid="{F2D0A3D3-6280-4D5B-BA31-B47768C24038}"/>
    <cellStyle name="Input 7 4" xfId="21862" xr:uid="{2EE586F6-2F36-4985-A099-6C337D157681}"/>
    <cellStyle name="Input 7 5" xfId="21860" xr:uid="{26359543-F0F3-49ED-853B-0681CA9558C8}"/>
    <cellStyle name="inputExposure" xfId="9425" xr:uid="{00000000-0005-0000-0000-000080250000}"/>
    <cellStyle name="inputExposure 2" xfId="21223" xr:uid="{00000000-0005-0000-0000-000081250000}"/>
    <cellStyle name="inputExposure 2 2" xfId="22656" xr:uid="{53B8FA82-563A-4D99-92D4-540793B66425}"/>
    <cellStyle name="inputExposure 2 3" xfId="23277" xr:uid="{D23621AF-F48F-4D07-833B-2C2B6962912C}"/>
    <cellStyle name="inputExposure 3" xfId="21849" xr:uid="{EE10CDE1-412F-4573-9CC8-08AC1104711F}"/>
    <cellStyle name="inputExposure 4" xfId="21861" xr:uid="{9FC73455-C808-4D02-ABEF-3C303C257C0C}"/>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23 2" xfId="22844" xr:uid="{8F5BEA17-5ACE-4A61-AD13-B66B44CDC978}"/>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2 2 2" xfId="22654" xr:uid="{9783C2A5-67D1-4D31-9969-2F7333806941}"/>
    <cellStyle name="Note 2 10 2 2 3" xfId="23275" xr:uid="{68E2A87C-09D3-4A13-906B-A3F6DF72BD82}"/>
    <cellStyle name="Note 2 10 2 3" xfId="22049" xr:uid="{F0EC22B8-CBF0-40B9-AC0B-2B62048534E7}"/>
    <cellStyle name="Note 2 10 2 4" xfId="21505" xr:uid="{8DFCFCCD-E176-4B65-8FF8-6C6F5C722CDE}"/>
    <cellStyle name="Note 2 10 2 5" xfId="22224" xr:uid="{CB936544-DFDA-4753-BEE0-17C936980B58}"/>
    <cellStyle name="Note 2 10 3" xfId="20386" xr:uid="{00000000-0005-0000-0000-000063500000}"/>
    <cellStyle name="Note 2 10 3 2" xfId="21220" xr:uid="{00000000-0005-0000-0000-000064500000}"/>
    <cellStyle name="Note 2 10 3 2 2" xfId="22653" xr:uid="{19F08FC3-84AA-4C35-8E07-CF66F20E9FD4}"/>
    <cellStyle name="Note 2 10 3 2 3" xfId="23274" xr:uid="{B761B11D-800E-4A5C-9827-C715072388D6}"/>
    <cellStyle name="Note 2 10 3 3" xfId="22050" xr:uid="{4C5F0AD7-7501-413B-85DA-34AD58684DAC}"/>
    <cellStyle name="Note 2 10 3 4" xfId="21504" xr:uid="{6387C064-E798-4190-98FC-D06124FB40CB}"/>
    <cellStyle name="Note 2 10 3 5" xfId="22225" xr:uid="{F2DC2BB4-16F7-445E-9763-CAFE473AD77F}"/>
    <cellStyle name="Note 2 10 4" xfId="20387" xr:uid="{00000000-0005-0000-0000-000065500000}"/>
    <cellStyle name="Note 2 10 4 2" xfId="21219" xr:uid="{00000000-0005-0000-0000-000066500000}"/>
    <cellStyle name="Note 2 10 4 2 2" xfId="22652" xr:uid="{2BBF4C14-19AE-4D09-82F3-013C8148620B}"/>
    <cellStyle name="Note 2 10 4 2 3" xfId="23273" xr:uid="{86D0C4BD-6B0E-41D9-A094-BFB439787D0B}"/>
    <cellStyle name="Note 2 10 4 3" xfId="22051" xr:uid="{A5FDE8F1-B387-491B-A03A-DB30D9570563}"/>
    <cellStyle name="Note 2 10 4 4" xfId="21503" xr:uid="{627B3075-58E8-4ACB-B6AD-F00B6C1FF6F2}"/>
    <cellStyle name="Note 2 10 4 5" xfId="22226" xr:uid="{303444C3-2EE3-48CD-9AC3-386B591B40B8}"/>
    <cellStyle name="Note 2 10 5" xfId="20388" xr:uid="{00000000-0005-0000-0000-000067500000}"/>
    <cellStyle name="Note 2 10 5 2" xfId="21218" xr:uid="{00000000-0005-0000-0000-000068500000}"/>
    <cellStyle name="Note 2 10 5 2 2" xfId="22651" xr:uid="{C99F6D67-19BD-4F2F-B8E3-4DACC116D0F6}"/>
    <cellStyle name="Note 2 10 5 2 3" xfId="23272" xr:uid="{2F219B19-3653-470E-BA63-6685EA9B7932}"/>
    <cellStyle name="Note 2 10 5 3" xfId="22052" xr:uid="{CA206C41-F599-48EC-AA75-E540DA21F731}"/>
    <cellStyle name="Note 2 10 5 4" xfId="21502" xr:uid="{BBF6DD62-122E-4F0E-91A0-7EFC9DE38F87}"/>
    <cellStyle name="Note 2 10 5 5" xfId="22227" xr:uid="{A1D954A9-DDF0-4C37-9A2B-C7EB7263111B}"/>
    <cellStyle name="Note 2 11" xfId="20389" xr:uid="{00000000-0005-0000-0000-000069500000}"/>
    <cellStyle name="Note 2 11 2" xfId="20390" xr:uid="{00000000-0005-0000-0000-00006A500000}"/>
    <cellStyle name="Note 2 11 2 2" xfId="21217" xr:uid="{00000000-0005-0000-0000-00006B500000}"/>
    <cellStyle name="Note 2 11 2 2 2" xfId="22650" xr:uid="{8A28C85E-360A-4CE3-B69D-ECF175BDA58D}"/>
    <cellStyle name="Note 2 11 2 2 3" xfId="23271" xr:uid="{7A27986F-F549-4DA5-B38B-2FEE0C4F809B}"/>
    <cellStyle name="Note 2 11 2 3" xfId="22053" xr:uid="{E5770799-880F-48A3-92B8-7792BF2720FC}"/>
    <cellStyle name="Note 2 11 2 4" xfId="21501" xr:uid="{35098458-9E45-4798-AC0B-04DCE6D6CDE6}"/>
    <cellStyle name="Note 2 11 2 5" xfId="22228" xr:uid="{04EAE930-ED69-4E89-AC15-8351F9E7AA06}"/>
    <cellStyle name="Note 2 11 3" xfId="20391" xr:uid="{00000000-0005-0000-0000-00006C500000}"/>
    <cellStyle name="Note 2 11 3 2" xfId="21216" xr:uid="{00000000-0005-0000-0000-00006D500000}"/>
    <cellStyle name="Note 2 11 3 2 2" xfId="22649" xr:uid="{5721DECB-4F62-4FEE-86D8-73B73198A885}"/>
    <cellStyle name="Note 2 11 3 2 3" xfId="23270" xr:uid="{2A21BC9A-9A77-492D-BB62-0EE04BF7FC08}"/>
    <cellStyle name="Note 2 11 3 3" xfId="22054" xr:uid="{AAC5E677-9662-43D0-AC38-6C3C26846613}"/>
    <cellStyle name="Note 2 11 3 4" xfId="21500" xr:uid="{BD6ED8B3-D829-4AFA-965C-373E707E637D}"/>
    <cellStyle name="Note 2 11 3 5" xfId="22229" xr:uid="{963E01F7-6133-4078-9F1E-5B15215C49F8}"/>
    <cellStyle name="Note 2 11 4" xfId="20392" xr:uid="{00000000-0005-0000-0000-00006E500000}"/>
    <cellStyle name="Note 2 11 4 2" xfId="21215" xr:uid="{00000000-0005-0000-0000-00006F500000}"/>
    <cellStyle name="Note 2 11 4 2 2" xfId="22648" xr:uid="{1DCBBD31-3D44-4F69-B5D6-85D090303B64}"/>
    <cellStyle name="Note 2 11 4 2 3" xfId="23269" xr:uid="{E6C7D2FF-B8C5-4023-B5EC-98D305FB4FC6}"/>
    <cellStyle name="Note 2 11 4 3" xfId="22055" xr:uid="{A88EACAD-58DD-4B21-9850-08B8C1236B3F}"/>
    <cellStyle name="Note 2 11 4 4" xfId="21499" xr:uid="{CEE559D3-44C4-4FA4-8E0F-4C9376ADD8D8}"/>
    <cellStyle name="Note 2 11 4 5" xfId="22230" xr:uid="{7828C8D5-62EC-4A81-A236-6823F9C551AE}"/>
    <cellStyle name="Note 2 11 5" xfId="20393" xr:uid="{00000000-0005-0000-0000-000070500000}"/>
    <cellStyle name="Note 2 11 5 2" xfId="21214" xr:uid="{00000000-0005-0000-0000-000071500000}"/>
    <cellStyle name="Note 2 11 5 2 2" xfId="22647" xr:uid="{27FFEBE7-2454-4383-9257-039B46856DBC}"/>
    <cellStyle name="Note 2 11 5 2 3" xfId="23268" xr:uid="{E0B42A9C-868B-49D5-8EC6-67579B50BA1A}"/>
    <cellStyle name="Note 2 11 5 3" xfId="22056" xr:uid="{94A2386E-FBB4-46E7-B809-6003CFEE7FA6}"/>
    <cellStyle name="Note 2 11 5 4" xfId="21498" xr:uid="{12B20054-F067-41EF-8D19-D6EA19E397B6}"/>
    <cellStyle name="Note 2 11 5 5" xfId="22231" xr:uid="{336F97C1-0ACD-4DCF-9987-EF62FA586062}"/>
    <cellStyle name="Note 2 12" xfId="20394" xr:uid="{00000000-0005-0000-0000-000072500000}"/>
    <cellStyle name="Note 2 12 2" xfId="20395" xr:uid="{00000000-0005-0000-0000-000073500000}"/>
    <cellStyle name="Note 2 12 2 2" xfId="21213" xr:uid="{00000000-0005-0000-0000-000074500000}"/>
    <cellStyle name="Note 2 12 2 2 2" xfId="22646" xr:uid="{C0A755EF-A44E-4AB5-864D-0682AA809A86}"/>
    <cellStyle name="Note 2 12 2 2 3" xfId="23267" xr:uid="{EA2F4211-BF27-4174-ABE4-DC5046E747A9}"/>
    <cellStyle name="Note 2 12 2 3" xfId="22057" xr:uid="{6A9DA4B8-E6BC-4EB2-A203-06A62BFC220A}"/>
    <cellStyle name="Note 2 12 2 4" xfId="21497" xr:uid="{42867BE3-2650-4C9F-BB67-74D23C4DBA84}"/>
    <cellStyle name="Note 2 12 2 5" xfId="22232" xr:uid="{A2A7E2FC-4AED-40F9-9CE7-0B16F3E162F9}"/>
    <cellStyle name="Note 2 12 3" xfId="20396" xr:uid="{00000000-0005-0000-0000-000075500000}"/>
    <cellStyle name="Note 2 12 3 2" xfId="21212" xr:uid="{00000000-0005-0000-0000-000076500000}"/>
    <cellStyle name="Note 2 12 3 2 2" xfId="22645" xr:uid="{65B82BA1-FD18-4867-A06C-4BBE6D7F2198}"/>
    <cellStyle name="Note 2 12 3 2 3" xfId="23266" xr:uid="{B16B6AE6-3F68-4CE5-980E-C4A2255583B8}"/>
    <cellStyle name="Note 2 12 3 3" xfId="22058" xr:uid="{326C10D2-7CCC-4142-877B-67FD55354047}"/>
    <cellStyle name="Note 2 12 3 4" xfId="21496" xr:uid="{AD2A9966-7BE5-4055-8867-777072D2B3F3}"/>
    <cellStyle name="Note 2 12 3 5" xfId="22233" xr:uid="{28693A25-FC9E-47A3-AF0B-B9D64AFD294A}"/>
    <cellStyle name="Note 2 12 4" xfId="20397" xr:uid="{00000000-0005-0000-0000-000077500000}"/>
    <cellStyle name="Note 2 12 4 2" xfId="21211" xr:uid="{00000000-0005-0000-0000-000078500000}"/>
    <cellStyle name="Note 2 12 4 2 2" xfId="22644" xr:uid="{DFFD2767-CC2C-42BC-9271-C7C5896D7D2C}"/>
    <cellStyle name="Note 2 12 4 2 3" xfId="23265" xr:uid="{EC9BCBFA-8E3F-4B97-9B37-DA688297298A}"/>
    <cellStyle name="Note 2 12 4 3" xfId="22059" xr:uid="{58ADE16D-A6E8-45A4-949A-E71D5468C267}"/>
    <cellStyle name="Note 2 12 4 4" xfId="21495" xr:uid="{C2CDC13D-8B4B-4023-A236-CA487173FF6A}"/>
    <cellStyle name="Note 2 12 4 5" xfId="22234" xr:uid="{5B1E26C4-47B4-41D9-A777-AED62A67212A}"/>
    <cellStyle name="Note 2 12 5" xfId="20398" xr:uid="{00000000-0005-0000-0000-000079500000}"/>
    <cellStyle name="Note 2 12 5 2" xfId="21210" xr:uid="{00000000-0005-0000-0000-00007A500000}"/>
    <cellStyle name="Note 2 12 5 2 2" xfId="22643" xr:uid="{8C6098D0-2AF9-4866-B81C-8AC616B75A41}"/>
    <cellStyle name="Note 2 12 5 2 3" xfId="23264" xr:uid="{5A395F15-FD29-444F-8C42-87129D3DAFAD}"/>
    <cellStyle name="Note 2 12 5 3" xfId="22060" xr:uid="{97DC019E-1F8B-4D01-9552-FAE5B6E86F3E}"/>
    <cellStyle name="Note 2 12 5 4" xfId="21494" xr:uid="{D76DD50E-B884-418A-A369-677D215B16C9}"/>
    <cellStyle name="Note 2 12 5 5" xfId="22235" xr:uid="{CF3F8EE4-90AD-4274-B06D-C4CD592AE634}"/>
    <cellStyle name="Note 2 13" xfId="20399" xr:uid="{00000000-0005-0000-0000-00007B500000}"/>
    <cellStyle name="Note 2 13 2" xfId="20400" xr:uid="{00000000-0005-0000-0000-00007C500000}"/>
    <cellStyle name="Note 2 13 2 2" xfId="21209" xr:uid="{00000000-0005-0000-0000-00007D500000}"/>
    <cellStyle name="Note 2 13 2 2 2" xfId="22642" xr:uid="{4C74D8C2-42EB-4DD9-8DFC-20E190830217}"/>
    <cellStyle name="Note 2 13 2 2 3" xfId="23263" xr:uid="{518A938E-D409-43B1-8736-176C8F50E705}"/>
    <cellStyle name="Note 2 13 2 3" xfId="22061" xr:uid="{D1D0EEB5-9EC6-499E-9E04-5C129E8B70E4}"/>
    <cellStyle name="Note 2 13 2 4" xfId="21493" xr:uid="{7F42A8B3-6FB1-4359-9057-5330BAD56B8B}"/>
    <cellStyle name="Note 2 13 2 5" xfId="22236" xr:uid="{EFABF7DC-6962-4E88-A9B3-BB0C58706FF1}"/>
    <cellStyle name="Note 2 13 3" xfId="20401" xr:uid="{00000000-0005-0000-0000-00007E500000}"/>
    <cellStyle name="Note 2 13 3 2" xfId="21208" xr:uid="{00000000-0005-0000-0000-00007F500000}"/>
    <cellStyle name="Note 2 13 3 2 2" xfId="22641" xr:uid="{A27B05DF-1A55-4D5F-8F54-E5BF3F0370E3}"/>
    <cellStyle name="Note 2 13 3 2 3" xfId="23262" xr:uid="{9A076FFC-801A-41A5-B642-91CFD4245412}"/>
    <cellStyle name="Note 2 13 3 3" xfId="22062" xr:uid="{ADC80559-ACF1-40D6-B926-3BC0E6EC0ABE}"/>
    <cellStyle name="Note 2 13 3 4" xfId="21492" xr:uid="{C9827469-1AD5-41B1-A674-E9A469F96380}"/>
    <cellStyle name="Note 2 13 3 5" xfId="22237" xr:uid="{FC3436D4-6BB2-4BC0-906A-867C8187A1EC}"/>
    <cellStyle name="Note 2 13 4" xfId="20402" xr:uid="{00000000-0005-0000-0000-000080500000}"/>
    <cellStyle name="Note 2 13 4 2" xfId="21207" xr:uid="{00000000-0005-0000-0000-000081500000}"/>
    <cellStyle name="Note 2 13 4 2 2" xfId="22640" xr:uid="{B348DDB7-6D4D-4811-97E3-C418AE146B73}"/>
    <cellStyle name="Note 2 13 4 2 3" xfId="23261" xr:uid="{354D4BB2-F64A-4DA7-AA3B-4BDACC1ECBB6}"/>
    <cellStyle name="Note 2 13 4 3" xfId="22063" xr:uid="{052F3274-E9C5-4610-8A0B-FE96E2CEB3DE}"/>
    <cellStyle name="Note 2 13 4 4" xfId="21491" xr:uid="{FF0A3D3D-2BED-437E-AD6C-B683260E8855}"/>
    <cellStyle name="Note 2 13 4 5" xfId="22238" xr:uid="{53BC0D96-E2A3-4315-9D48-7A38684092D2}"/>
    <cellStyle name="Note 2 13 5" xfId="20403" xr:uid="{00000000-0005-0000-0000-000082500000}"/>
    <cellStyle name="Note 2 13 5 2" xfId="21206" xr:uid="{00000000-0005-0000-0000-000083500000}"/>
    <cellStyle name="Note 2 13 5 2 2" xfId="22639" xr:uid="{649E26EB-B0CA-45CE-B261-2ED87402CE08}"/>
    <cellStyle name="Note 2 13 5 2 3" xfId="23260" xr:uid="{15FD8659-FA14-44D9-8C42-CCE79D75B2E0}"/>
    <cellStyle name="Note 2 13 5 3" xfId="22064" xr:uid="{D0E85A98-1856-4FAB-B8B9-A7D70DA8AA15}"/>
    <cellStyle name="Note 2 13 5 4" xfId="21490" xr:uid="{FAB5160F-2486-4290-BFC1-F8B69D8300CC}"/>
    <cellStyle name="Note 2 13 5 5" xfId="22239" xr:uid="{90EA0B0E-381E-4189-9F7C-6AF4C56616CC}"/>
    <cellStyle name="Note 2 14" xfId="20404" xr:uid="{00000000-0005-0000-0000-000084500000}"/>
    <cellStyle name="Note 2 14 2" xfId="20405" xr:uid="{00000000-0005-0000-0000-000085500000}"/>
    <cellStyle name="Note 2 14 2 2" xfId="21204" xr:uid="{00000000-0005-0000-0000-000086500000}"/>
    <cellStyle name="Note 2 14 2 2 2" xfId="22637" xr:uid="{6393F5FA-248B-4FE3-B2DA-859A1EC71179}"/>
    <cellStyle name="Note 2 14 2 2 3" xfId="23258" xr:uid="{9C7EAD41-1625-4274-A097-05C2AA7C2ABF}"/>
    <cellStyle name="Note 2 14 2 3" xfId="22066" xr:uid="{10DC2835-1C7B-4F09-9202-8FC85733B188}"/>
    <cellStyle name="Note 2 14 2 4" xfId="21488" xr:uid="{D5482F52-26FB-459F-8959-CD61596A760D}"/>
    <cellStyle name="Note 2 14 2 5" xfId="22241" xr:uid="{9EB27920-CF4E-4B9F-AC7A-9798339E3402}"/>
    <cellStyle name="Note 2 14 3" xfId="21205" xr:uid="{00000000-0005-0000-0000-000087500000}"/>
    <cellStyle name="Note 2 14 3 2" xfId="22638" xr:uid="{33F87D3B-82C3-4E0A-BFC0-05D133F79859}"/>
    <cellStyle name="Note 2 14 3 3" xfId="23259" xr:uid="{31597CB3-F971-4E32-A0C2-7733A0A9BD8B}"/>
    <cellStyle name="Note 2 14 4" xfId="22065" xr:uid="{9E029FBF-AA58-475B-8FFA-A62C9C616166}"/>
    <cellStyle name="Note 2 14 5" xfId="21489" xr:uid="{392138D1-4EB1-4DC3-B61A-7255B191BEB1}"/>
    <cellStyle name="Note 2 14 6" xfId="22240" xr:uid="{3F848E38-E726-4D3B-B696-2AA4B35BF6CB}"/>
    <cellStyle name="Note 2 15" xfId="20406" xr:uid="{00000000-0005-0000-0000-000088500000}"/>
    <cellStyle name="Note 2 15 2" xfId="20407" xr:uid="{00000000-0005-0000-0000-000089500000}"/>
    <cellStyle name="Note 2 15 2 2" xfId="21203" xr:uid="{00000000-0005-0000-0000-00008A500000}"/>
    <cellStyle name="Note 2 15 2 2 2" xfId="22636" xr:uid="{80A9C635-2A4D-474D-AAF9-F82318D10B5D}"/>
    <cellStyle name="Note 2 15 2 2 3" xfId="23257" xr:uid="{459DEE08-32E9-4757-9448-61661F213C7B}"/>
    <cellStyle name="Note 2 15 2 3" xfId="22067" xr:uid="{A712C188-9F06-4936-B628-A272D72AEEC6}"/>
    <cellStyle name="Note 2 15 2 4" xfId="21487" xr:uid="{8BD65867-F0CF-47DD-8280-39D76ADE5084}"/>
    <cellStyle name="Note 2 15 2 5" xfId="22242" xr:uid="{3C595CCD-5062-4A1B-9A00-0374D37E54DC}"/>
    <cellStyle name="Note 2 16" xfId="20408" xr:uid="{00000000-0005-0000-0000-00008B500000}"/>
    <cellStyle name="Note 2 16 2" xfId="21202" xr:uid="{00000000-0005-0000-0000-00008C500000}"/>
    <cellStyle name="Note 2 16 2 2" xfId="22635" xr:uid="{B8232B65-6F6E-4211-9ECA-453B2F6280EA}"/>
    <cellStyle name="Note 2 16 2 3" xfId="23256" xr:uid="{69B3CE2C-6B5F-4914-85C2-015DFFD60F61}"/>
    <cellStyle name="Note 2 16 3" xfId="22068" xr:uid="{2327F6D7-21A7-48E6-BB6E-9D5714B14439}"/>
    <cellStyle name="Note 2 16 4" xfId="21486" xr:uid="{2CF52CD2-B1BF-4BCB-9DEE-5004CC32F90C}"/>
    <cellStyle name="Note 2 16 5" xfId="22243" xr:uid="{770DECB9-60C6-464B-B5BD-34D181778985}"/>
    <cellStyle name="Note 2 17" xfId="20409" xr:uid="{00000000-0005-0000-0000-00008D500000}"/>
    <cellStyle name="Note 2 17 2" xfId="21201" xr:uid="{00000000-0005-0000-0000-00008E500000}"/>
    <cellStyle name="Note 2 17 2 2" xfId="22634" xr:uid="{84819C01-6868-4393-990F-177D9CC23233}"/>
    <cellStyle name="Note 2 17 2 3" xfId="23255" xr:uid="{682EB6F4-6632-456C-98B2-E5B51443FFC3}"/>
    <cellStyle name="Note 2 17 3" xfId="22069" xr:uid="{1D8F0D2A-6DC3-4186-8687-FC41084781B0}"/>
    <cellStyle name="Note 2 17 4" xfId="21485" xr:uid="{13FB8552-25C3-46EC-859B-F48DB5C25443}"/>
    <cellStyle name="Note 2 17 5" xfId="22244" xr:uid="{C35373C5-6521-4C5E-A48D-87B6A644B338}"/>
    <cellStyle name="Note 2 18" xfId="21222" xr:uid="{00000000-0005-0000-0000-00008F500000}"/>
    <cellStyle name="Note 2 18 2" xfId="22655" xr:uid="{38442228-5EEE-4606-A6DF-44181BC4922C}"/>
    <cellStyle name="Note 2 18 3" xfId="23276" xr:uid="{E9F2833E-73F3-4647-BDA8-9D932A9155A8}"/>
    <cellStyle name="Note 2 19" xfId="22048" xr:uid="{57B539AD-7578-4FC7-8798-DDC8AA24EF26}"/>
    <cellStyle name="Note 2 2" xfId="20410" xr:uid="{00000000-0005-0000-0000-000090500000}"/>
    <cellStyle name="Note 2 2 10" xfId="20411" xr:uid="{00000000-0005-0000-0000-000091500000}"/>
    <cellStyle name="Note 2 2 10 2" xfId="21199" xr:uid="{00000000-0005-0000-0000-000092500000}"/>
    <cellStyle name="Note 2 2 10 2 2" xfId="22632" xr:uid="{A556E976-B373-4998-9165-C206AF0C4454}"/>
    <cellStyle name="Note 2 2 10 2 3" xfId="23253" xr:uid="{ED3FF8B3-E203-423D-8D99-FBDDE124204B}"/>
    <cellStyle name="Note 2 2 10 3" xfId="22071" xr:uid="{06A5EC7C-E413-4EA6-94AF-8C23409DE39B}"/>
    <cellStyle name="Note 2 2 10 4" xfId="21483" xr:uid="{4BA85DDF-E2CC-43C1-9B6A-7C03F1814A75}"/>
    <cellStyle name="Note 2 2 10 5" xfId="22246" xr:uid="{349C04D9-9F2B-4AE4-B2E7-936DB6DB5970}"/>
    <cellStyle name="Note 2 2 11" xfId="21200" xr:uid="{00000000-0005-0000-0000-000093500000}"/>
    <cellStyle name="Note 2 2 11 2" xfId="22633" xr:uid="{20DADE9F-9D5F-4018-9B4D-0EF8C8E064D4}"/>
    <cellStyle name="Note 2 2 11 3" xfId="23254" xr:uid="{7A2BA456-9BF4-4C12-93F9-DDA4E7CDEDF7}"/>
    <cellStyle name="Note 2 2 12" xfId="22070" xr:uid="{F436B4DA-8108-46F3-8C59-9824D5EBC4C7}"/>
    <cellStyle name="Note 2 2 13" xfId="21484" xr:uid="{3183A2DD-4578-488A-992E-2757A654D2FD}"/>
    <cellStyle name="Note 2 2 14" xfId="22245" xr:uid="{E06D9171-93D7-42E1-8B96-49B20C48E5A9}"/>
    <cellStyle name="Note 2 2 2" xfId="20412" xr:uid="{00000000-0005-0000-0000-000094500000}"/>
    <cellStyle name="Note 2 2 2 2" xfId="20413" xr:uid="{00000000-0005-0000-0000-000095500000}"/>
    <cellStyle name="Note 2 2 2 2 2" xfId="21197" xr:uid="{00000000-0005-0000-0000-000096500000}"/>
    <cellStyle name="Note 2 2 2 2 2 2" xfId="22630" xr:uid="{BD7EA1E2-80D9-461F-946D-C84953834FF1}"/>
    <cellStyle name="Note 2 2 2 2 2 3" xfId="23251" xr:uid="{E3D51A8A-33F8-4D81-81AF-04D794789C47}"/>
    <cellStyle name="Note 2 2 2 2 3" xfId="22073" xr:uid="{FD18FFE8-508B-4459-A0D5-9DFBC14F12DC}"/>
    <cellStyle name="Note 2 2 2 2 4" xfId="21481" xr:uid="{CE175592-64F8-4A9C-8193-7CBFB68EC3D2}"/>
    <cellStyle name="Note 2 2 2 2 5" xfId="22248" xr:uid="{DFA5DD99-7B8A-4662-AB76-FC8DE110AAF1}"/>
    <cellStyle name="Note 2 2 2 3" xfId="20414" xr:uid="{00000000-0005-0000-0000-000097500000}"/>
    <cellStyle name="Note 2 2 2 3 2" xfId="21196" xr:uid="{00000000-0005-0000-0000-000098500000}"/>
    <cellStyle name="Note 2 2 2 3 2 2" xfId="22629" xr:uid="{B28C12B2-1DF0-4F5D-870D-8349B011F30D}"/>
    <cellStyle name="Note 2 2 2 3 2 3" xfId="23250" xr:uid="{6C24E494-1C83-41FA-A603-F4FE6FF4971B}"/>
    <cellStyle name="Note 2 2 2 3 3" xfId="22074" xr:uid="{D4B782FF-3FDC-42A5-9064-86F6A2533D11}"/>
    <cellStyle name="Note 2 2 2 3 4" xfId="21480" xr:uid="{8E654705-3378-439A-923A-9976A371CD6D}"/>
    <cellStyle name="Note 2 2 2 3 5" xfId="22249" xr:uid="{3DC45C38-DF23-421A-8B80-B5C65A3CC766}"/>
    <cellStyle name="Note 2 2 2 4" xfId="20415" xr:uid="{00000000-0005-0000-0000-000099500000}"/>
    <cellStyle name="Note 2 2 2 4 2" xfId="21195" xr:uid="{00000000-0005-0000-0000-00009A500000}"/>
    <cellStyle name="Note 2 2 2 4 2 2" xfId="22628" xr:uid="{2BD746C9-914A-4FD1-8C46-7EA533BADDA2}"/>
    <cellStyle name="Note 2 2 2 4 2 3" xfId="23249" xr:uid="{EA648F2C-83AD-44BB-9E72-4D2D5FEEDF98}"/>
    <cellStyle name="Note 2 2 2 4 3" xfId="22075" xr:uid="{A62A11D4-19A5-4D75-9FF8-436E54680483}"/>
    <cellStyle name="Note 2 2 2 4 4" xfId="21479" xr:uid="{E50BF931-390D-4426-98C2-A55881F711B3}"/>
    <cellStyle name="Note 2 2 2 4 5" xfId="22250" xr:uid="{2CB84AE5-037D-4788-B7B3-B4BC1AAF44BA}"/>
    <cellStyle name="Note 2 2 2 5" xfId="20416" xr:uid="{00000000-0005-0000-0000-00009B500000}"/>
    <cellStyle name="Note 2 2 2 5 2" xfId="21194" xr:uid="{00000000-0005-0000-0000-00009C500000}"/>
    <cellStyle name="Note 2 2 2 5 2 2" xfId="22627" xr:uid="{FD3593A1-7DC8-44D0-B7AE-3DFAC9924F4A}"/>
    <cellStyle name="Note 2 2 2 5 2 3" xfId="23248" xr:uid="{49A4B7AB-A8F8-497D-95E0-33D0462C6ED9}"/>
    <cellStyle name="Note 2 2 2 5 3" xfId="22076" xr:uid="{3776408B-4157-4F57-B9AA-40CCA87F5DF5}"/>
    <cellStyle name="Note 2 2 2 5 4" xfId="21478" xr:uid="{1171EF76-D662-449C-850E-41814C60FA64}"/>
    <cellStyle name="Note 2 2 2 5 5" xfId="22251" xr:uid="{875A7FC6-2106-4A67-B233-2D835304A245}"/>
    <cellStyle name="Note 2 2 2 6" xfId="21198" xr:uid="{00000000-0005-0000-0000-00009D500000}"/>
    <cellStyle name="Note 2 2 2 6 2" xfId="22631" xr:uid="{26D6CDC0-7807-4AC9-9D61-ADF47294C7AA}"/>
    <cellStyle name="Note 2 2 2 6 3" xfId="23252" xr:uid="{3EE8CDBA-E556-496B-ACB1-66C0577CA6D9}"/>
    <cellStyle name="Note 2 2 2 7" xfId="22072" xr:uid="{44AEFD55-86E4-4A37-BDD5-D0FAC2DDB0EA}"/>
    <cellStyle name="Note 2 2 2 8" xfId="21482" xr:uid="{98EC980D-1468-4C3A-AA74-8FB8379E977D}"/>
    <cellStyle name="Note 2 2 2 9" xfId="22247" xr:uid="{6A69DCB8-01F9-4D61-922F-B019A1C817FC}"/>
    <cellStyle name="Note 2 2 3" xfId="20417" xr:uid="{00000000-0005-0000-0000-00009E500000}"/>
    <cellStyle name="Note 2 2 3 2" xfId="20418" xr:uid="{00000000-0005-0000-0000-00009F500000}"/>
    <cellStyle name="Note 2 2 3 2 2" xfId="21193" xr:uid="{00000000-0005-0000-0000-0000A0500000}"/>
    <cellStyle name="Note 2 2 3 2 2 2" xfId="22626" xr:uid="{D63BAF3D-A80A-42E0-9ECA-253A6941EA00}"/>
    <cellStyle name="Note 2 2 3 2 2 3" xfId="23247" xr:uid="{F6A92B5B-3F29-4F18-BC2F-A209BBD5F53C}"/>
    <cellStyle name="Note 2 2 3 2 3" xfId="22077" xr:uid="{107050FA-61E8-41CC-8BB4-DFC6631D2642}"/>
    <cellStyle name="Note 2 2 3 2 4" xfId="21477" xr:uid="{C7150E25-A539-45BF-8AB0-E0207036C676}"/>
    <cellStyle name="Note 2 2 3 2 5" xfId="22252" xr:uid="{C33F1B0A-C282-4A87-8B9C-4FB47C4C1BEE}"/>
    <cellStyle name="Note 2 2 3 3" xfId="20419" xr:uid="{00000000-0005-0000-0000-0000A1500000}"/>
    <cellStyle name="Note 2 2 3 3 2" xfId="21192" xr:uid="{00000000-0005-0000-0000-0000A2500000}"/>
    <cellStyle name="Note 2 2 3 3 2 2" xfId="22625" xr:uid="{4ACE20AA-2637-48CF-B7AF-129510E72C83}"/>
    <cellStyle name="Note 2 2 3 3 2 3" xfId="23246" xr:uid="{A4D59AAA-F454-47D2-92C1-6D1FE4D80655}"/>
    <cellStyle name="Note 2 2 3 3 3" xfId="22078" xr:uid="{B8C4D9AF-223F-459D-A2B7-BFADC29C74B0}"/>
    <cellStyle name="Note 2 2 3 3 4" xfId="21476" xr:uid="{4A2DC77F-5105-4B11-BD5E-CB46D106CDD9}"/>
    <cellStyle name="Note 2 2 3 3 5" xfId="22253" xr:uid="{87449BF7-C4DE-4B25-9CEE-08FBD25C39F9}"/>
    <cellStyle name="Note 2 2 3 4" xfId="20420" xr:uid="{00000000-0005-0000-0000-0000A3500000}"/>
    <cellStyle name="Note 2 2 3 4 2" xfId="21191" xr:uid="{00000000-0005-0000-0000-0000A4500000}"/>
    <cellStyle name="Note 2 2 3 4 2 2" xfId="22624" xr:uid="{888CCA4B-67AA-4BA5-B194-45AE699450C0}"/>
    <cellStyle name="Note 2 2 3 4 2 3" xfId="23245" xr:uid="{3742DD57-0913-4DA6-B5E0-BE3CC951FCE6}"/>
    <cellStyle name="Note 2 2 3 4 3" xfId="22079" xr:uid="{3133DE1D-BAB9-4645-B9E3-77F0151924E5}"/>
    <cellStyle name="Note 2 2 3 4 4" xfId="21475" xr:uid="{6C578D88-9590-437E-BCFE-87C32F37FD4C}"/>
    <cellStyle name="Note 2 2 3 4 5" xfId="22254" xr:uid="{ECF89CAB-0244-4854-B784-98E4FDC95F4D}"/>
    <cellStyle name="Note 2 2 3 5" xfId="20421" xr:uid="{00000000-0005-0000-0000-0000A5500000}"/>
    <cellStyle name="Note 2 2 3 5 2" xfId="21190" xr:uid="{00000000-0005-0000-0000-0000A6500000}"/>
    <cellStyle name="Note 2 2 3 5 2 2" xfId="22623" xr:uid="{79572655-2EE2-42F3-BCF1-4D5123B11BAD}"/>
    <cellStyle name="Note 2 2 3 5 2 3" xfId="23244" xr:uid="{D23C9424-FAA9-4197-9400-BDF94DBC1FDE}"/>
    <cellStyle name="Note 2 2 3 5 3" xfId="22080" xr:uid="{8D8F2784-A17A-4BFE-AAD8-FDBEEA16854A}"/>
    <cellStyle name="Note 2 2 3 5 4" xfId="21474" xr:uid="{DC18E4A7-859A-4C44-B08D-7D1BFD8B655A}"/>
    <cellStyle name="Note 2 2 3 5 5" xfId="22255" xr:uid="{36115B99-0925-4CC3-8A98-124C72DA013A}"/>
    <cellStyle name="Note 2 2 4" xfId="20422" xr:uid="{00000000-0005-0000-0000-0000A7500000}"/>
    <cellStyle name="Note 2 2 4 2" xfId="20423" xr:uid="{00000000-0005-0000-0000-0000A8500000}"/>
    <cellStyle name="Note 2 2 4 2 2" xfId="21188" xr:uid="{00000000-0005-0000-0000-0000A9500000}"/>
    <cellStyle name="Note 2 2 4 2 2 2" xfId="22621" xr:uid="{4E962BF4-1371-4ED8-9160-BAE2E34C999E}"/>
    <cellStyle name="Note 2 2 4 2 2 3" xfId="23242" xr:uid="{0309A537-C2D6-4EA0-AE57-2C5CB261C3E2}"/>
    <cellStyle name="Note 2 2 4 2 3" xfId="22082" xr:uid="{3019D138-3AEE-42B5-90D9-9E2FE2606F6B}"/>
    <cellStyle name="Note 2 2 4 2 4" xfId="21472" xr:uid="{8D822481-9509-43AC-8D17-A11B15A2FA4F}"/>
    <cellStyle name="Note 2 2 4 2 5" xfId="22257" xr:uid="{F6F0D21D-82DF-4629-A571-64929464DA52}"/>
    <cellStyle name="Note 2 2 4 3" xfId="20424" xr:uid="{00000000-0005-0000-0000-0000AA500000}"/>
    <cellStyle name="Note 2 2 4 3 2" xfId="21187" xr:uid="{00000000-0005-0000-0000-0000AB500000}"/>
    <cellStyle name="Note 2 2 4 3 2 2" xfId="22620" xr:uid="{B2433F19-B8FF-4752-8B77-B6EB459F7DE3}"/>
    <cellStyle name="Note 2 2 4 3 2 3" xfId="23241" xr:uid="{AE27F63E-488F-4B19-B944-17C66D281182}"/>
    <cellStyle name="Note 2 2 4 3 3" xfId="22083" xr:uid="{67E24A10-3217-4A98-9DEF-74A39A94A442}"/>
    <cellStyle name="Note 2 2 4 3 4" xfId="21471" xr:uid="{245DCA9D-1A1C-4C10-B36F-3D037F97018E}"/>
    <cellStyle name="Note 2 2 4 3 5" xfId="22258" xr:uid="{BEC16A77-2D7B-4993-9D1B-BF3D14E0BD16}"/>
    <cellStyle name="Note 2 2 4 4" xfId="20425" xr:uid="{00000000-0005-0000-0000-0000AC500000}"/>
    <cellStyle name="Note 2 2 4 4 2" xfId="21186" xr:uid="{00000000-0005-0000-0000-0000AD500000}"/>
    <cellStyle name="Note 2 2 4 4 2 2" xfId="22619" xr:uid="{62C6A41E-E5DD-489F-AB16-A511F8605ACA}"/>
    <cellStyle name="Note 2 2 4 4 2 3" xfId="23240" xr:uid="{6FF9E7E6-AA9B-4127-966D-D5FA035A7899}"/>
    <cellStyle name="Note 2 2 4 4 3" xfId="22084" xr:uid="{FB518EE5-035D-4769-9800-4E7A2D1C3A31}"/>
    <cellStyle name="Note 2 2 4 4 4" xfId="21470" xr:uid="{61D8A6ED-6B1D-4460-9F52-23C7A808B64F}"/>
    <cellStyle name="Note 2 2 4 4 5" xfId="22259" xr:uid="{B3C4BE97-66D7-4581-A0DC-6192FE093033}"/>
    <cellStyle name="Note 2 2 4 5" xfId="21189" xr:uid="{00000000-0005-0000-0000-0000AE500000}"/>
    <cellStyle name="Note 2 2 4 5 2" xfId="22622" xr:uid="{AF2217E1-B429-42F9-B871-19E5B445A720}"/>
    <cellStyle name="Note 2 2 4 5 3" xfId="23243" xr:uid="{828FA275-CFAB-4838-AD0A-D9E69EA487E8}"/>
    <cellStyle name="Note 2 2 4 6" xfId="22081" xr:uid="{39F106BA-B116-4CD8-86FC-3673408BC025}"/>
    <cellStyle name="Note 2 2 4 7" xfId="21473" xr:uid="{01BC1D6E-50FB-4F6C-9BD0-66C5D2BAC75D}"/>
    <cellStyle name="Note 2 2 4 8" xfId="22256" xr:uid="{62BFEA54-6D15-4844-96D7-F961BFDCA281}"/>
    <cellStyle name="Note 2 2 5" xfId="20426" xr:uid="{00000000-0005-0000-0000-0000AF500000}"/>
    <cellStyle name="Note 2 2 5 2" xfId="20427" xr:uid="{00000000-0005-0000-0000-0000B0500000}"/>
    <cellStyle name="Note 2 2 5 2 2" xfId="21184" xr:uid="{00000000-0005-0000-0000-0000B1500000}"/>
    <cellStyle name="Note 2 2 5 2 2 2" xfId="22617" xr:uid="{54CAE833-E544-4F5E-B433-8C6D288EA419}"/>
    <cellStyle name="Note 2 2 5 2 2 3" xfId="23238" xr:uid="{41AB385C-B346-4DB2-9541-7A8326CC9784}"/>
    <cellStyle name="Note 2 2 5 2 3" xfId="22086" xr:uid="{909F9BB7-1993-42DB-BCAC-7B105C62B206}"/>
    <cellStyle name="Note 2 2 5 2 4" xfId="21468" xr:uid="{3CE33374-0193-4AF3-A67A-D6606586DB7F}"/>
    <cellStyle name="Note 2 2 5 2 5" xfId="22261" xr:uid="{B27C4FA1-D13F-42E6-86FC-FB956A4582A5}"/>
    <cellStyle name="Note 2 2 5 3" xfId="20428" xr:uid="{00000000-0005-0000-0000-0000B2500000}"/>
    <cellStyle name="Note 2 2 5 3 2" xfId="21183" xr:uid="{00000000-0005-0000-0000-0000B3500000}"/>
    <cellStyle name="Note 2 2 5 3 2 2" xfId="22616" xr:uid="{044E8B77-F795-49DB-93A4-F2B886F44DF3}"/>
    <cellStyle name="Note 2 2 5 3 2 3" xfId="23237" xr:uid="{A57A053F-7724-40BB-9DBE-C9240ADD1054}"/>
    <cellStyle name="Note 2 2 5 3 3" xfId="22087" xr:uid="{015063B3-7ED2-4D2B-B35E-13A5B5FF37D1}"/>
    <cellStyle name="Note 2 2 5 3 4" xfId="21467" xr:uid="{608AE1EB-64E7-4E43-8C16-783552A8F540}"/>
    <cellStyle name="Note 2 2 5 3 5" xfId="22262" xr:uid="{14E9621D-2C2B-4BCF-9F69-8056240ECA8A}"/>
    <cellStyle name="Note 2 2 5 4" xfId="20429" xr:uid="{00000000-0005-0000-0000-0000B4500000}"/>
    <cellStyle name="Note 2 2 5 4 2" xfId="21182" xr:uid="{00000000-0005-0000-0000-0000B5500000}"/>
    <cellStyle name="Note 2 2 5 4 2 2" xfId="22615" xr:uid="{D6E906A9-4EEF-4DFC-BC0E-9C2A97285B98}"/>
    <cellStyle name="Note 2 2 5 4 2 3" xfId="23236" xr:uid="{024EBCA3-37D5-4C03-9F78-4B55B1E93DD2}"/>
    <cellStyle name="Note 2 2 5 4 3" xfId="22088" xr:uid="{D1005E4D-775F-43DC-9781-47DA14BC8D4A}"/>
    <cellStyle name="Note 2 2 5 4 4" xfId="21466" xr:uid="{7CB1D16C-B6F5-46FF-B820-972067131089}"/>
    <cellStyle name="Note 2 2 5 4 5" xfId="22263" xr:uid="{627DFA94-3D56-476B-BC74-E59DA5807E93}"/>
    <cellStyle name="Note 2 2 5 5" xfId="21185" xr:uid="{00000000-0005-0000-0000-0000B6500000}"/>
    <cellStyle name="Note 2 2 5 5 2" xfId="22618" xr:uid="{935D6784-E470-4E7C-B904-7038458D2773}"/>
    <cellStyle name="Note 2 2 5 5 3" xfId="23239" xr:uid="{2B28DDAA-70D2-4D54-BB32-18EB6BA9CB87}"/>
    <cellStyle name="Note 2 2 5 6" xfId="22085" xr:uid="{1610919F-2728-48A8-8383-14994100E0F3}"/>
    <cellStyle name="Note 2 2 5 7" xfId="21469" xr:uid="{CD90221C-EEC2-41C9-B2E4-B4ADDECDB1AA}"/>
    <cellStyle name="Note 2 2 5 8" xfId="22260" xr:uid="{F1B43AF6-8B02-4934-95A2-53B968E30538}"/>
    <cellStyle name="Note 2 2 6" xfId="20430" xr:uid="{00000000-0005-0000-0000-0000B7500000}"/>
    <cellStyle name="Note 2 2 6 2" xfId="21181" xr:uid="{00000000-0005-0000-0000-0000B8500000}"/>
    <cellStyle name="Note 2 2 6 2 2" xfId="22614" xr:uid="{D368492E-D58F-45F4-8B79-75DAEE378919}"/>
    <cellStyle name="Note 2 2 6 2 3" xfId="23235" xr:uid="{B719324B-78AB-4AA3-8884-2367446D587D}"/>
    <cellStyle name="Note 2 2 6 3" xfId="22089" xr:uid="{D9EBDBC9-77DB-445E-9770-4B7732275572}"/>
    <cellStyle name="Note 2 2 6 4" xfId="21465" xr:uid="{1E5F9C56-2739-4265-ACE5-9F10DE6F2BEE}"/>
    <cellStyle name="Note 2 2 6 5" xfId="22264" xr:uid="{80F57292-B2E4-4E20-9DDA-25A37CB251A2}"/>
    <cellStyle name="Note 2 2 7" xfId="20431" xr:uid="{00000000-0005-0000-0000-0000B9500000}"/>
    <cellStyle name="Note 2 2 7 2" xfId="21180" xr:uid="{00000000-0005-0000-0000-0000BA500000}"/>
    <cellStyle name="Note 2 2 7 2 2" xfId="22613" xr:uid="{E70983A0-E32D-4F17-9ED2-98B26783B429}"/>
    <cellStyle name="Note 2 2 7 2 3" xfId="23234" xr:uid="{3916B294-F787-4E86-82A2-A55DB4E0C0E3}"/>
    <cellStyle name="Note 2 2 7 3" xfId="22090" xr:uid="{B89D21D5-268E-41E8-9D42-F6EBD5662A4D}"/>
    <cellStyle name="Note 2 2 7 4" xfId="21464" xr:uid="{961F3F6D-FAA1-4C33-AE46-4CE2F534D621}"/>
    <cellStyle name="Note 2 2 7 5" xfId="22265" xr:uid="{2069C674-0963-4237-A36A-62E0035BB77B}"/>
    <cellStyle name="Note 2 2 8" xfId="20432" xr:uid="{00000000-0005-0000-0000-0000BB500000}"/>
    <cellStyle name="Note 2 2 8 2" xfId="21179" xr:uid="{00000000-0005-0000-0000-0000BC500000}"/>
    <cellStyle name="Note 2 2 8 2 2" xfId="22612" xr:uid="{5BD6DA36-84D3-4C58-B03C-232F67E40E1B}"/>
    <cellStyle name="Note 2 2 8 2 3" xfId="23233" xr:uid="{D9D78DFD-C77A-4861-BAC4-C3D6A0E16228}"/>
    <cellStyle name="Note 2 2 8 3" xfId="22091" xr:uid="{5961F250-A702-413A-B222-F2BB3D97C038}"/>
    <cellStyle name="Note 2 2 8 4" xfId="21463" xr:uid="{DBD76E9F-AC0D-4073-B1D5-2D9847C09090}"/>
    <cellStyle name="Note 2 2 8 5" xfId="22266" xr:uid="{E4160912-0D06-40BB-A0CA-171D0F0AA517}"/>
    <cellStyle name="Note 2 2 9" xfId="20433" xr:uid="{00000000-0005-0000-0000-0000BD500000}"/>
    <cellStyle name="Note 2 2 9 2" xfId="21178" xr:uid="{00000000-0005-0000-0000-0000BE500000}"/>
    <cellStyle name="Note 2 2 9 2 2" xfId="22611" xr:uid="{DA53C174-B0DD-4B75-A7DA-123DDE2A1AE1}"/>
    <cellStyle name="Note 2 2 9 2 3" xfId="23232" xr:uid="{8D1C6E1D-1AA2-4A2F-AEA7-59C8B580BFE0}"/>
    <cellStyle name="Note 2 2 9 3" xfId="22092" xr:uid="{67B8083F-D779-4FD6-84C8-428ADD4F3D53}"/>
    <cellStyle name="Note 2 2 9 4" xfId="21462" xr:uid="{570ABF78-85E8-41BB-BF75-2FF5E27121A3}"/>
    <cellStyle name="Note 2 2 9 5" xfId="22267" xr:uid="{8E2F0F1C-CE52-42F0-80B3-E05935E81BA5}"/>
    <cellStyle name="Note 2 20" xfId="21506" xr:uid="{C786EEB2-70DC-4D90-A7B9-813D93C16D68}"/>
    <cellStyle name="Note 2 21" xfId="22223" xr:uid="{890F3F9E-41B2-4903-8134-C5449BB8A407}"/>
    <cellStyle name="Note 2 3" xfId="20434" xr:uid="{00000000-0005-0000-0000-0000BF500000}"/>
    <cellStyle name="Note 2 3 2" xfId="20435" xr:uid="{00000000-0005-0000-0000-0000C0500000}"/>
    <cellStyle name="Note 2 3 2 2" xfId="21177" xr:uid="{00000000-0005-0000-0000-0000C1500000}"/>
    <cellStyle name="Note 2 3 2 2 2" xfId="22610" xr:uid="{3962B045-2FBD-431E-BD64-C9853349D686}"/>
    <cellStyle name="Note 2 3 2 2 3" xfId="23231" xr:uid="{85D7B8E5-4D50-4D91-83A4-8F244ED4B852}"/>
    <cellStyle name="Note 2 3 2 3" xfId="22093" xr:uid="{05A13EAF-1336-4345-A4E2-36B573CEAF71}"/>
    <cellStyle name="Note 2 3 2 4" xfId="21461" xr:uid="{1759278C-5844-4491-B60B-6A4ADF786D09}"/>
    <cellStyle name="Note 2 3 2 5" xfId="22268" xr:uid="{F994F76D-ED05-499E-BA60-38A1A3E32D56}"/>
    <cellStyle name="Note 2 3 3" xfId="20436" xr:uid="{00000000-0005-0000-0000-0000C2500000}"/>
    <cellStyle name="Note 2 3 3 2" xfId="21176" xr:uid="{00000000-0005-0000-0000-0000C3500000}"/>
    <cellStyle name="Note 2 3 3 2 2" xfId="22609" xr:uid="{55524AFA-F669-43F6-95CC-08306A64DF74}"/>
    <cellStyle name="Note 2 3 3 2 3" xfId="23230" xr:uid="{E6586485-6BE7-40BF-A287-438231451ADE}"/>
    <cellStyle name="Note 2 3 3 3" xfId="22094" xr:uid="{8608BEF2-2F21-4399-A18F-CD8F0315A595}"/>
    <cellStyle name="Note 2 3 3 4" xfId="21460" xr:uid="{E7ECF91A-1A7E-4077-B122-B79A9FFE8C0A}"/>
    <cellStyle name="Note 2 3 3 5" xfId="22269" xr:uid="{25041AB6-D7C8-4CDB-A5A4-8FF9FFF11C8D}"/>
    <cellStyle name="Note 2 3 4" xfId="20437" xr:uid="{00000000-0005-0000-0000-0000C4500000}"/>
    <cellStyle name="Note 2 3 4 2" xfId="21175" xr:uid="{00000000-0005-0000-0000-0000C5500000}"/>
    <cellStyle name="Note 2 3 4 2 2" xfId="22608" xr:uid="{9C89C557-CDCB-4BBF-B77E-7C618389E20D}"/>
    <cellStyle name="Note 2 3 4 2 3" xfId="23229" xr:uid="{35FF0C2B-0E53-44B7-807A-753C446CA8AF}"/>
    <cellStyle name="Note 2 3 4 3" xfId="22095" xr:uid="{447B5FF4-ED3A-4A40-B8CF-08409B1E573C}"/>
    <cellStyle name="Note 2 3 4 4" xfId="21459" xr:uid="{F9038FFA-924F-4A70-8B66-285F113CABD0}"/>
    <cellStyle name="Note 2 3 4 5" xfId="22270" xr:uid="{578182C3-BD19-4001-89E7-013E8F776764}"/>
    <cellStyle name="Note 2 3 5" xfId="20438" xr:uid="{00000000-0005-0000-0000-0000C6500000}"/>
    <cellStyle name="Note 2 3 5 2" xfId="21174" xr:uid="{00000000-0005-0000-0000-0000C7500000}"/>
    <cellStyle name="Note 2 3 5 2 2" xfId="22607" xr:uid="{33F581AD-8F32-4C2B-9499-01EB0CF3961E}"/>
    <cellStyle name="Note 2 3 5 2 3" xfId="23228" xr:uid="{B5D46232-E1AF-4898-8901-E561AA1EA9C8}"/>
    <cellStyle name="Note 2 3 5 3" xfId="22096" xr:uid="{8DD9C1BB-8990-4B38-800B-FD09FA695D60}"/>
    <cellStyle name="Note 2 3 5 4" xfId="21458" xr:uid="{ECD1350E-FB30-4723-8C6C-AE0EE13C92CC}"/>
    <cellStyle name="Note 2 3 5 5" xfId="22271" xr:uid="{02D15391-BF5D-4B07-9E2B-99FA47BBD3C2}"/>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2 2 2 2" xfId="22606" xr:uid="{B63235AB-D589-42AF-B42B-7FC62EFB8870}"/>
    <cellStyle name="Note 2 4 2 2 2 3" xfId="23227" xr:uid="{97C4C2BA-453D-47BD-910A-91E5B954987E}"/>
    <cellStyle name="Note 2 4 2 2 3" xfId="22097" xr:uid="{194276DF-2E94-40EE-A302-3423181A6780}"/>
    <cellStyle name="Note 2 4 2 2 4" xfId="21457" xr:uid="{C504BF5C-798F-48BE-B58F-2748525C23A8}"/>
    <cellStyle name="Note 2 4 2 2 5" xfId="22272" xr:uid="{492CC734-CBF2-402B-A723-36163B60094D}"/>
    <cellStyle name="Note 2 4 3" xfId="20442" xr:uid="{00000000-0005-0000-0000-0000CC500000}"/>
    <cellStyle name="Note 2 4 3 2" xfId="20443" xr:uid="{00000000-0005-0000-0000-0000CD500000}"/>
    <cellStyle name="Note 2 4 3 2 2" xfId="21172" xr:uid="{00000000-0005-0000-0000-0000CE500000}"/>
    <cellStyle name="Note 2 4 3 2 2 2" xfId="22605" xr:uid="{F07DDD44-A4E0-4714-BDCF-4D74EFFD18F4}"/>
    <cellStyle name="Note 2 4 3 2 2 3" xfId="23226" xr:uid="{A89908D6-C3B9-4CD5-8139-91BBA573B3FE}"/>
    <cellStyle name="Note 2 4 3 2 3" xfId="22098" xr:uid="{1888947C-3F79-4165-AB66-AEF919EC0B3F}"/>
    <cellStyle name="Note 2 4 3 2 4" xfId="21456" xr:uid="{456956AA-A3F3-4153-ACC5-CBB7A6421A67}"/>
    <cellStyle name="Note 2 4 3 2 5" xfId="22275" xr:uid="{D11FD5DC-4F01-49D3-9506-177A92A7CCBB}"/>
    <cellStyle name="Note 2 4 4" xfId="20444" xr:uid="{00000000-0005-0000-0000-0000CF500000}"/>
    <cellStyle name="Note 2 4 4 2" xfId="20445" xr:uid="{00000000-0005-0000-0000-0000D0500000}"/>
    <cellStyle name="Note 2 4 4 2 2" xfId="21171" xr:uid="{00000000-0005-0000-0000-0000D1500000}"/>
    <cellStyle name="Note 2 4 4 2 2 2" xfId="22604" xr:uid="{77995E2A-337B-4FAC-AED9-E110502FA5FA}"/>
    <cellStyle name="Note 2 4 4 2 2 3" xfId="23225" xr:uid="{9B402EDD-3E4E-44F2-8A70-A91C861240DC}"/>
    <cellStyle name="Note 2 4 4 2 3" xfId="22099" xr:uid="{02C2FB50-24A4-4657-953A-A53DD1540B74}"/>
    <cellStyle name="Note 2 4 4 2 4" xfId="21455" xr:uid="{21B431F0-D920-4002-9901-FFE014915CE6}"/>
    <cellStyle name="Note 2 4 4 2 5" xfId="22276" xr:uid="{C3AFE6F4-9AA8-4CA8-819F-5A782BBDE961}"/>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4 7 2 2" xfId="22603" xr:uid="{401C12C6-E48D-4EDB-A0A2-4CF1A1EC560B}"/>
    <cellStyle name="Note 2 4 7 2 3" xfId="23224" xr:uid="{C2F94D0F-9AB1-40A1-BAB6-1BFC56974A6E}"/>
    <cellStyle name="Note 2 4 7 3" xfId="22100" xr:uid="{2D0C2D60-189C-4559-856C-651FF7919318}"/>
    <cellStyle name="Note 2 4 7 4" xfId="21454" xr:uid="{43F57B3F-1AB9-48ED-BA9E-12386B118F6C}"/>
    <cellStyle name="Note 2 4 7 5" xfId="22277" xr:uid="{3A4655E4-1758-48E2-878C-971842B5D63D}"/>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2 2 2 2" xfId="22602" xr:uid="{05B4CD34-7391-4F5D-B723-247AFA63886E}"/>
    <cellStyle name="Note 2 5 2 2 2 3" xfId="23223" xr:uid="{A9E9F9F7-8BC1-4386-AA0F-A9284D3E425D}"/>
    <cellStyle name="Note 2 5 2 2 3" xfId="22101" xr:uid="{9759DB0D-1B3E-4A7C-9325-54AD05D8B619}"/>
    <cellStyle name="Note 2 5 2 2 4" xfId="21453" xr:uid="{4D80D385-16E8-4092-BE71-3F554D2CBB3F}"/>
    <cellStyle name="Note 2 5 2 2 5" xfId="22278" xr:uid="{AF6BAB0A-D234-4AD4-AE3F-0EE4B8D94548}"/>
    <cellStyle name="Note 2 5 3" xfId="20452" xr:uid="{00000000-0005-0000-0000-0000DA500000}"/>
    <cellStyle name="Note 2 5 3 2" xfId="20453" xr:uid="{00000000-0005-0000-0000-0000DB500000}"/>
    <cellStyle name="Note 2 5 3 2 2" xfId="21168" xr:uid="{00000000-0005-0000-0000-0000DC500000}"/>
    <cellStyle name="Note 2 5 3 2 2 2" xfId="22601" xr:uid="{4B0EE920-E09E-458E-BA26-81C8352A47BF}"/>
    <cellStyle name="Note 2 5 3 2 2 3" xfId="23222" xr:uid="{35469BBF-50DF-41C8-916D-32DFA8F0A377}"/>
    <cellStyle name="Note 2 5 3 2 3" xfId="22102" xr:uid="{E2CF33E4-4E4D-405B-94D4-E35CDBA41EA3}"/>
    <cellStyle name="Note 2 5 3 2 4" xfId="21452" xr:uid="{27DD3C99-A51E-413C-B2B0-FA1B48032890}"/>
    <cellStyle name="Note 2 5 3 2 5" xfId="22279" xr:uid="{424F4914-2D6C-4182-8D3C-DAE64ED0C627}"/>
    <cellStyle name="Note 2 5 4" xfId="20454" xr:uid="{00000000-0005-0000-0000-0000DD500000}"/>
    <cellStyle name="Note 2 5 4 2" xfId="20455" xr:uid="{00000000-0005-0000-0000-0000DE500000}"/>
    <cellStyle name="Note 2 5 4 2 2" xfId="21167" xr:uid="{00000000-0005-0000-0000-0000DF500000}"/>
    <cellStyle name="Note 2 5 4 2 2 2" xfId="22600" xr:uid="{A94B5C8A-248E-4C9E-8BD0-B21D78B78EE2}"/>
    <cellStyle name="Note 2 5 4 2 2 3" xfId="23221" xr:uid="{563C3049-AE66-4A1C-9C43-C11A506A2261}"/>
    <cellStyle name="Note 2 5 4 2 3" xfId="22103" xr:uid="{3F2E5F37-9C4A-4D3A-BD9A-D4ABDEE67F84}"/>
    <cellStyle name="Note 2 5 4 2 4" xfId="21451" xr:uid="{E6DF91A5-63A3-4FFD-8B80-EE51955092C3}"/>
    <cellStyle name="Note 2 5 4 2 5" xfId="22280" xr:uid="{F677C479-A523-4B47-9126-8FA04490BB56}"/>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5 7 2 2" xfId="22599" xr:uid="{374B1DC5-AFE1-4BD2-A5AC-F9589C9A030D}"/>
    <cellStyle name="Note 2 5 7 2 3" xfId="23220" xr:uid="{13124A97-DF85-4EBA-8E47-39810130259E}"/>
    <cellStyle name="Note 2 5 7 3" xfId="22104" xr:uid="{CB04EA20-E240-4670-BC43-CE149CA0C63F}"/>
    <cellStyle name="Note 2 5 7 4" xfId="21450" xr:uid="{47F48ED1-6EFA-47A8-97DD-7145B259B001}"/>
    <cellStyle name="Note 2 5 7 5" xfId="22281" xr:uid="{3B9D202C-2E1D-44E7-8539-4A38D2085125}"/>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2 2 2 2" xfId="22598" xr:uid="{3116A965-C864-4FDA-A456-886ABD552AB3}"/>
    <cellStyle name="Note 2 6 2 2 2 3" xfId="23219" xr:uid="{3E5AA34E-8E92-4CEC-A11D-C88262DE12F1}"/>
    <cellStyle name="Note 2 6 2 2 3" xfId="22105" xr:uid="{9D34C637-D586-4D3E-AFD0-B501ACFC6FF7}"/>
    <cellStyle name="Note 2 6 2 2 4" xfId="21449" xr:uid="{5F8956E0-2F28-417C-8A8A-910C9F06FE55}"/>
    <cellStyle name="Note 2 6 2 2 5" xfId="22282" xr:uid="{CF2B7021-177A-48BF-87A3-01E5D351AE42}"/>
    <cellStyle name="Note 2 6 3" xfId="20462" xr:uid="{00000000-0005-0000-0000-0000E8500000}"/>
    <cellStyle name="Note 2 6 3 2" xfId="20463" xr:uid="{00000000-0005-0000-0000-0000E9500000}"/>
    <cellStyle name="Note 2 6 3 2 2" xfId="21164" xr:uid="{00000000-0005-0000-0000-0000EA500000}"/>
    <cellStyle name="Note 2 6 3 2 2 2" xfId="22597" xr:uid="{4562454F-2B15-4038-B8C4-3E0A20A1B6B2}"/>
    <cellStyle name="Note 2 6 3 2 2 3" xfId="23218" xr:uid="{C0CFE0FE-8C01-43E5-BBCB-3415305B77E1}"/>
    <cellStyle name="Note 2 6 3 2 3" xfId="22106" xr:uid="{84811407-09AB-45A7-B0AA-2179FCB47F58}"/>
    <cellStyle name="Note 2 6 3 2 4" xfId="21448" xr:uid="{C5D35D68-A078-4719-899A-4A6F74787BFB}"/>
    <cellStyle name="Note 2 6 3 2 5" xfId="22283" xr:uid="{09848EDD-0D82-4FDF-A2D7-4863C56A81F3}"/>
    <cellStyle name="Note 2 6 4" xfId="20464" xr:uid="{00000000-0005-0000-0000-0000EB500000}"/>
    <cellStyle name="Note 2 6 4 2" xfId="20465" xr:uid="{00000000-0005-0000-0000-0000EC500000}"/>
    <cellStyle name="Note 2 6 4 2 2" xfId="21163" xr:uid="{00000000-0005-0000-0000-0000ED500000}"/>
    <cellStyle name="Note 2 6 4 2 2 2" xfId="22596" xr:uid="{E8A69A8C-B10F-483E-A1A6-C6178923E960}"/>
    <cellStyle name="Note 2 6 4 2 2 3" xfId="23217" xr:uid="{614054AA-5083-4E85-9A19-447F7D93654C}"/>
    <cellStyle name="Note 2 6 4 2 3" xfId="22107" xr:uid="{F1FAC7F7-24BA-4E46-B1E4-E362777F9727}"/>
    <cellStyle name="Note 2 6 4 2 4" xfId="21447" xr:uid="{B8B708EF-C635-4E89-84B4-FC9CE90A0C80}"/>
    <cellStyle name="Note 2 6 4 2 5" xfId="22284" xr:uid="{959AF9E0-DC44-4767-97A5-9E3E445DEA72}"/>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6 7 2 2" xfId="22595" xr:uid="{2949177B-012E-4525-BD29-5741F7B6C1B2}"/>
    <cellStyle name="Note 2 6 7 2 3" xfId="23216" xr:uid="{4EEE9966-D5F1-410F-A918-3CD0622FEC5F}"/>
    <cellStyle name="Note 2 6 7 3" xfId="22108" xr:uid="{F57E8CB5-CF80-4893-927E-DE6455823F8D}"/>
    <cellStyle name="Note 2 6 7 4" xfId="21446" xr:uid="{D0DC09CB-6AAE-4169-AE9A-1D1AC239F764}"/>
    <cellStyle name="Note 2 6 7 5" xfId="22285" xr:uid="{80BCBEC9-28F6-492A-A0AD-003DFC4C4D89}"/>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2 2 2 2" xfId="22594" xr:uid="{F9FE95BF-2C62-4F37-AF5B-1B1E645345F1}"/>
    <cellStyle name="Note 2 7 2 2 2 3" xfId="23215" xr:uid="{BCBBBCA7-5A9E-49AF-A1C1-7A0B80D4D6F1}"/>
    <cellStyle name="Note 2 7 2 2 3" xfId="22109" xr:uid="{7DBA0938-ED20-4EEE-9B4D-0BDC6D894847}"/>
    <cellStyle name="Note 2 7 2 2 4" xfId="21445" xr:uid="{B0A183DF-529E-4824-8F71-2ECEF262F659}"/>
    <cellStyle name="Note 2 7 2 2 5" xfId="22286" xr:uid="{47F45EAD-D61F-4758-8210-1F5763177BAC}"/>
    <cellStyle name="Note 2 7 3" xfId="20472" xr:uid="{00000000-0005-0000-0000-0000F6500000}"/>
    <cellStyle name="Note 2 7 3 2" xfId="20473" xr:uid="{00000000-0005-0000-0000-0000F7500000}"/>
    <cellStyle name="Note 2 7 3 2 2" xfId="21160" xr:uid="{00000000-0005-0000-0000-0000F8500000}"/>
    <cellStyle name="Note 2 7 3 2 2 2" xfId="22593" xr:uid="{866CBEE4-9B7A-4789-8976-986049753E7C}"/>
    <cellStyle name="Note 2 7 3 2 2 3" xfId="23214" xr:uid="{BD810FEE-4CDA-4102-A747-058FAC8916B3}"/>
    <cellStyle name="Note 2 7 3 2 3" xfId="22110" xr:uid="{C1354C69-F2FD-44A3-B53E-BA27E3AF3673}"/>
    <cellStyle name="Note 2 7 3 2 4" xfId="21444" xr:uid="{348BB9CE-8083-417C-AB12-22DDFB3E10EC}"/>
    <cellStyle name="Note 2 7 3 2 5" xfId="22287" xr:uid="{DFE64B31-C5D3-4ECA-BEFA-183B2E9CC888}"/>
    <cellStyle name="Note 2 7 4" xfId="20474" xr:uid="{00000000-0005-0000-0000-0000F9500000}"/>
    <cellStyle name="Note 2 7 4 2" xfId="20475" xr:uid="{00000000-0005-0000-0000-0000FA500000}"/>
    <cellStyle name="Note 2 7 4 2 2" xfId="21159" xr:uid="{00000000-0005-0000-0000-0000FB500000}"/>
    <cellStyle name="Note 2 7 4 2 2 2" xfId="22592" xr:uid="{281118EF-5F4A-4B27-918C-B15F7EB0F6E2}"/>
    <cellStyle name="Note 2 7 4 2 2 3" xfId="23213" xr:uid="{C7D3E927-D373-4419-80FA-EFCF9CF4A3A3}"/>
    <cellStyle name="Note 2 7 4 2 3" xfId="22111" xr:uid="{C4663E37-1E6E-4990-9C11-3CAE0FA6372B}"/>
    <cellStyle name="Note 2 7 4 2 4" xfId="21443" xr:uid="{936C1837-0908-498F-B401-92353027EF37}"/>
    <cellStyle name="Note 2 7 4 2 5" xfId="22288" xr:uid="{C185F50E-903A-4D0C-A1FD-E040EC62AC0C}"/>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7 7 2 2" xfId="22591" xr:uid="{5DFCC8AE-9457-4778-B139-453B176E3AD7}"/>
    <cellStyle name="Note 2 7 7 2 3" xfId="23212" xr:uid="{268CDC57-B390-4920-B5C8-93C392BEE507}"/>
    <cellStyle name="Note 2 7 7 3" xfId="22112" xr:uid="{50EA249D-2726-4C71-8D9B-FD0A482C4AB3}"/>
    <cellStyle name="Note 2 7 7 4" xfId="21442" xr:uid="{EF110B01-632F-444E-A845-EA9B107807CF}"/>
    <cellStyle name="Note 2 7 7 5" xfId="22289" xr:uid="{916E72A1-574C-4AFD-A697-9DC6E680369F}"/>
    <cellStyle name="Note 2 8" xfId="20479" xr:uid="{00000000-0005-0000-0000-000000510000}"/>
    <cellStyle name="Note 2 8 2" xfId="20480" xr:uid="{00000000-0005-0000-0000-000001510000}"/>
    <cellStyle name="Note 2 8 2 2" xfId="21157" xr:uid="{00000000-0005-0000-0000-000002510000}"/>
    <cellStyle name="Note 2 8 2 2 2" xfId="22590" xr:uid="{6F529E6B-5C29-433D-8C1A-AEAD6C2E4E8F}"/>
    <cellStyle name="Note 2 8 2 2 3" xfId="23211" xr:uid="{D348545F-6700-4818-B708-7D56B4FD3EA9}"/>
    <cellStyle name="Note 2 8 2 3" xfId="22113" xr:uid="{D463C943-95E3-4BCE-9150-AE81522B821D}"/>
    <cellStyle name="Note 2 8 2 4" xfId="21441" xr:uid="{3B639C45-AE75-4B6C-AF11-84147EDA56D3}"/>
    <cellStyle name="Note 2 8 2 5" xfId="22333" xr:uid="{C1626EBA-AA4F-4794-A8FD-C85259B0AF51}"/>
    <cellStyle name="Note 2 8 3" xfId="20481" xr:uid="{00000000-0005-0000-0000-000003510000}"/>
    <cellStyle name="Note 2 8 3 2" xfId="21156" xr:uid="{00000000-0005-0000-0000-000004510000}"/>
    <cellStyle name="Note 2 8 3 2 2" xfId="22589" xr:uid="{A0A86679-E00A-49ED-8B39-422E3ED859F0}"/>
    <cellStyle name="Note 2 8 3 2 3" xfId="23210" xr:uid="{63C38783-2867-44C3-8395-BA7CB38C5578}"/>
    <cellStyle name="Note 2 8 3 3" xfId="22114" xr:uid="{C0EB4222-3355-4E0B-A310-62CF8AB9F317}"/>
    <cellStyle name="Note 2 8 3 4" xfId="21440" xr:uid="{AAB4D25A-C21F-4359-A97F-74DE67F31E6C}"/>
    <cellStyle name="Note 2 8 3 5" xfId="22338" xr:uid="{D1A20444-B32A-4884-9070-50F51DA31BC9}"/>
    <cellStyle name="Note 2 8 4" xfId="20482" xr:uid="{00000000-0005-0000-0000-000005510000}"/>
    <cellStyle name="Note 2 8 4 2" xfId="21155" xr:uid="{00000000-0005-0000-0000-000006510000}"/>
    <cellStyle name="Note 2 8 4 2 2" xfId="22588" xr:uid="{B21A6813-E832-4B53-8617-2A2988EE2131}"/>
    <cellStyle name="Note 2 8 4 2 3" xfId="23209" xr:uid="{EAFDE002-A3C0-4F58-8CCF-C7E3618C6261}"/>
    <cellStyle name="Note 2 8 4 3" xfId="22115" xr:uid="{59FA7A50-A0E4-47D8-974F-7E9E07C80608}"/>
    <cellStyle name="Note 2 8 4 4" xfId="21439" xr:uid="{FF890DB1-C56C-40DE-B9F0-482DF05CE563}"/>
    <cellStyle name="Note 2 8 4 5" xfId="22343" xr:uid="{ADDD1D05-7DDD-4B13-804D-555B46B88874}"/>
    <cellStyle name="Note 2 8 5" xfId="20483" xr:uid="{00000000-0005-0000-0000-000007510000}"/>
    <cellStyle name="Note 2 8 5 2" xfId="21154" xr:uid="{00000000-0005-0000-0000-000008510000}"/>
    <cellStyle name="Note 2 8 5 2 2" xfId="22587" xr:uid="{F08C97DB-D353-4113-8ECE-C77482C83831}"/>
    <cellStyle name="Note 2 8 5 2 3" xfId="23208" xr:uid="{56BF73EB-2B4E-43C7-90C2-7077D3D63671}"/>
    <cellStyle name="Note 2 8 5 3" xfId="22116" xr:uid="{932CD0E8-9D4A-400B-9C75-6852368335A2}"/>
    <cellStyle name="Note 2 8 5 4" xfId="21438" xr:uid="{DED03CF4-A0CE-427D-874E-0389775B14B6}"/>
    <cellStyle name="Note 2 8 5 5" xfId="22348" xr:uid="{97358AB6-51A1-43C3-BCCB-A031BC8FFA03}"/>
    <cellStyle name="Note 2 9" xfId="20484" xr:uid="{00000000-0005-0000-0000-000009510000}"/>
    <cellStyle name="Note 2 9 2" xfId="20485" xr:uid="{00000000-0005-0000-0000-00000A510000}"/>
    <cellStyle name="Note 2 9 2 2" xfId="21153" xr:uid="{00000000-0005-0000-0000-00000B510000}"/>
    <cellStyle name="Note 2 9 2 2 2" xfId="22586" xr:uid="{6E558299-3125-4E5C-86BB-D22E4F4D5707}"/>
    <cellStyle name="Note 2 9 2 2 3" xfId="23207" xr:uid="{E22DC912-A83E-478D-8B35-D1CC203915E1}"/>
    <cellStyle name="Note 2 9 2 3" xfId="22117" xr:uid="{CE2AB3F4-2E21-41AB-AE84-A4FFA6B2F93F}"/>
    <cellStyle name="Note 2 9 2 4" xfId="21437" xr:uid="{27FBC9BA-15B2-42FF-8F15-3EC950EA75C4}"/>
    <cellStyle name="Note 2 9 2 5" xfId="22357" xr:uid="{1D2F4EE5-B0B2-4E0A-A3C7-DAF4682F9954}"/>
    <cellStyle name="Note 2 9 3" xfId="20486" xr:uid="{00000000-0005-0000-0000-00000C510000}"/>
    <cellStyle name="Note 2 9 3 2" xfId="21152" xr:uid="{00000000-0005-0000-0000-00000D510000}"/>
    <cellStyle name="Note 2 9 3 2 2" xfId="22585" xr:uid="{B906D789-CBAE-4754-8F34-E0F417B44380}"/>
    <cellStyle name="Note 2 9 3 2 3" xfId="23206" xr:uid="{C0EBF0F8-31C1-41A1-A5B9-7788D64F95F2}"/>
    <cellStyle name="Note 2 9 3 3" xfId="22118" xr:uid="{3890CA0F-C4B1-44F3-ACF5-18568F967EEA}"/>
    <cellStyle name="Note 2 9 3 4" xfId="21436" xr:uid="{8F4C7D41-3A96-46B8-8C15-FF9602A19DA8}"/>
    <cellStyle name="Note 2 9 3 5" xfId="22362" xr:uid="{D01E6798-D9CF-4D58-B93E-7074AB006DE0}"/>
    <cellStyle name="Note 2 9 4" xfId="20487" xr:uid="{00000000-0005-0000-0000-00000E510000}"/>
    <cellStyle name="Note 2 9 4 2" xfId="21151" xr:uid="{00000000-0005-0000-0000-00000F510000}"/>
    <cellStyle name="Note 2 9 4 2 2" xfId="22584" xr:uid="{D84F437D-F273-4152-BFCA-099C40F6B42E}"/>
    <cellStyle name="Note 2 9 4 2 3" xfId="23205" xr:uid="{9BEE0C24-B5A1-438A-AF31-11D8356BA1FE}"/>
    <cellStyle name="Note 2 9 4 3" xfId="22119" xr:uid="{D15AEB70-01AB-4574-B4F5-F2AB49269C0D}"/>
    <cellStyle name="Note 2 9 4 4" xfId="21435" xr:uid="{F56DA3FD-7A4C-4182-AB52-6C77A04AAC95}"/>
    <cellStyle name="Note 2 9 4 5" xfId="22380" xr:uid="{3CD6DB27-E094-447D-AB29-62C5D365C194}"/>
    <cellStyle name="Note 2 9 5" xfId="20488" xr:uid="{00000000-0005-0000-0000-000010510000}"/>
    <cellStyle name="Note 2 9 5 2" xfId="21150" xr:uid="{00000000-0005-0000-0000-000011510000}"/>
    <cellStyle name="Note 2 9 5 2 2" xfId="22583" xr:uid="{BE989C3C-13CE-4AE0-9D08-A4CF949E596E}"/>
    <cellStyle name="Note 2 9 5 2 3" xfId="23204" xr:uid="{7B38556A-D7EF-4BC2-829F-27F496BB0FD2}"/>
    <cellStyle name="Note 2 9 5 3" xfId="22120" xr:uid="{9C48C6D1-2269-4054-9E2C-03DE00DD02C0}"/>
    <cellStyle name="Note 2 9 5 4" xfId="21434" xr:uid="{86CC79AF-C79B-4432-BE66-B0CD97F4C59E}"/>
    <cellStyle name="Note 2 9 5 5" xfId="22381" xr:uid="{E6EF2322-0296-415E-A12D-2E38B442730D}"/>
    <cellStyle name="Note 3 2" xfId="20489" xr:uid="{00000000-0005-0000-0000-000012510000}"/>
    <cellStyle name="Note 3 2 2" xfId="20490" xr:uid="{00000000-0005-0000-0000-000013510000}"/>
    <cellStyle name="Note 3 2 2 2" xfId="21148" xr:uid="{00000000-0005-0000-0000-000014510000}"/>
    <cellStyle name="Note 3 2 2 2 2" xfId="22581" xr:uid="{7C61855E-2F69-47C8-AC84-784054AE30EF}"/>
    <cellStyle name="Note 3 2 2 2 3" xfId="23202" xr:uid="{53E8096F-8908-4FF4-9CD0-4975FFC805B8}"/>
    <cellStyle name="Note 3 2 2 3" xfId="22122" xr:uid="{D4F7F7A5-2C6F-4589-9F95-B8A77A394579}"/>
    <cellStyle name="Note 3 2 2 4" xfId="21432" xr:uid="{A47625A6-A86A-40F7-9D7D-481A4EB458B1}"/>
    <cellStyle name="Note 3 2 2 5" xfId="22383" xr:uid="{129E7904-91A0-435E-BB81-87ACEE07EE10}"/>
    <cellStyle name="Note 3 2 3" xfId="20491" xr:uid="{00000000-0005-0000-0000-000015510000}"/>
    <cellStyle name="Note 3 2 4" xfId="21149" xr:uid="{00000000-0005-0000-0000-000016510000}"/>
    <cellStyle name="Note 3 2 4 2" xfId="22582" xr:uid="{437C2AE5-D043-46A9-8484-A289367D2A16}"/>
    <cellStyle name="Note 3 2 4 3" xfId="23203" xr:uid="{98CA090A-D707-400B-82EA-F15DC47D4CDE}"/>
    <cellStyle name="Note 3 2 5" xfId="22121" xr:uid="{5C81AA54-3657-4C56-945F-521556C2D047}"/>
    <cellStyle name="Note 3 2 6" xfId="21433" xr:uid="{59418B5B-BC5D-470A-B29D-7EB104EACDD4}"/>
    <cellStyle name="Note 3 2 7" xfId="22382" xr:uid="{2E16A25A-2433-4B38-8A19-27A873759DF3}"/>
    <cellStyle name="Note 3 3" xfId="20492" xr:uid="{00000000-0005-0000-0000-000017510000}"/>
    <cellStyle name="Note 3 3 2" xfId="20493" xr:uid="{00000000-0005-0000-0000-000018510000}"/>
    <cellStyle name="Note 3 3 3" xfId="21147" xr:uid="{00000000-0005-0000-0000-000019510000}"/>
    <cellStyle name="Note 3 3 3 2" xfId="22580" xr:uid="{58CDBDD1-A0D2-4845-B8C9-A638852D1DBB}"/>
    <cellStyle name="Note 3 3 3 3" xfId="23201" xr:uid="{05CC9472-2097-48A2-AE2A-24EAF55E53BE}"/>
    <cellStyle name="Note 3 3 4" xfId="22123" xr:uid="{D5F9DECF-6A26-48A6-B636-8CDB5474F11F}"/>
    <cellStyle name="Note 3 3 5" xfId="21431" xr:uid="{98498BBD-7418-461B-A7C3-BFDCAD7E9E08}"/>
    <cellStyle name="Note 3 3 6" xfId="22384" xr:uid="{A8BA2441-E793-4D6D-A2B9-FFB754939A3F}"/>
    <cellStyle name="Note 3 4" xfId="20494" xr:uid="{00000000-0005-0000-0000-00001A510000}"/>
    <cellStyle name="Note 3 4 2" xfId="21146" xr:uid="{00000000-0005-0000-0000-00001B510000}"/>
    <cellStyle name="Note 3 4 2 2" xfId="22579" xr:uid="{D3ED3D71-5BB9-4932-AF6C-51BDA8546630}"/>
    <cellStyle name="Note 3 4 2 3" xfId="23200" xr:uid="{1EA17455-2165-4196-94A7-7AD84AC8B6C2}"/>
    <cellStyle name="Note 3 4 3" xfId="22124" xr:uid="{CB8117F8-9C5B-4457-8AEE-96CBE6DA3010}"/>
    <cellStyle name="Note 3 4 4" xfId="21430" xr:uid="{B090762A-A089-42E2-BE23-B28AF5ED3826}"/>
    <cellStyle name="Note 3 4 5" xfId="22385" xr:uid="{D75BCA1A-21EA-4D03-94D5-E8E4FE0BD3E3}"/>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2 2 2" xfId="22577" xr:uid="{CD2CB65E-359E-479E-B98F-DB3AB565C374}"/>
    <cellStyle name="Note 4 2 2 2 3" xfId="23198" xr:uid="{D516E241-B047-4493-9C40-1E397D6B27F8}"/>
    <cellStyle name="Note 4 2 2 3" xfId="22126" xr:uid="{7F80DDF8-E0EA-416F-BF86-928115BA072B}"/>
    <cellStyle name="Note 4 2 2 4" xfId="21428" xr:uid="{9C1541EA-E8A2-42D7-9874-EE05F828F48E}"/>
    <cellStyle name="Note 4 2 2 5" xfId="22387" xr:uid="{A6E15F96-8EC6-43F3-8660-003FA8068F40}"/>
    <cellStyle name="Note 4 2 3" xfId="20498" xr:uid="{00000000-0005-0000-0000-000020510000}"/>
    <cellStyle name="Note 4 2 4" xfId="21145" xr:uid="{00000000-0005-0000-0000-000021510000}"/>
    <cellStyle name="Note 4 2 4 2" xfId="22578" xr:uid="{D642C6E9-3CEC-499E-B681-341DE999FC66}"/>
    <cellStyle name="Note 4 2 4 3" xfId="23199" xr:uid="{51B5116F-7DD2-4846-B315-AD2D1DDC232F}"/>
    <cellStyle name="Note 4 2 5" xfId="22125" xr:uid="{9B655889-C295-4EBA-BEAF-16AEC35B3829}"/>
    <cellStyle name="Note 4 2 6" xfId="21429" xr:uid="{C430E3FC-F7DB-41A8-8FF5-CFDDE03398E4}"/>
    <cellStyle name="Note 4 2 7" xfId="22386" xr:uid="{E503D5AC-6B8C-403B-8108-325DD1FE26AD}"/>
    <cellStyle name="Note 4 3" xfId="20499" xr:uid="{00000000-0005-0000-0000-000022510000}"/>
    <cellStyle name="Note 4 4" xfId="20500" xr:uid="{00000000-0005-0000-0000-000023510000}"/>
    <cellStyle name="Note 4 4 2" xfId="21143" xr:uid="{00000000-0005-0000-0000-000024510000}"/>
    <cellStyle name="Note 4 4 2 2" xfId="22576" xr:uid="{5D19BD61-25C8-48D7-834F-A24813D228CE}"/>
    <cellStyle name="Note 4 4 2 3" xfId="23197" xr:uid="{0A4F9F16-4E0B-4727-A95E-9FF78E8EA476}"/>
    <cellStyle name="Note 4 4 3" xfId="22127" xr:uid="{6A2540BD-2F7D-4F6C-91CB-611AE8EFC7E3}"/>
    <cellStyle name="Note 4 4 4" xfId="21427" xr:uid="{8B0598DE-0969-466A-8B4E-6B7FB678551D}"/>
    <cellStyle name="Note 4 4 5" xfId="22388" xr:uid="{6388810C-AB6F-4F59-AB46-21DF70D32426}"/>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2 3 2" xfId="22574" xr:uid="{FEB1C4CD-D43A-4D9E-AB13-E26338ACD841}"/>
    <cellStyle name="Note 5 2 3 3" xfId="23195" xr:uid="{B09DBB95-3114-46B4-A705-6269F747EC57}"/>
    <cellStyle name="Note 5 2 4" xfId="22129" xr:uid="{AC0C803B-D62F-4BD2-8336-37FEAC1EE7E7}"/>
    <cellStyle name="Note 5 2 5" xfId="21425" xr:uid="{01A9F4FD-CF07-4BC2-9EFD-D3E38EB4C87C}"/>
    <cellStyle name="Note 5 2 6" xfId="22390" xr:uid="{F4ED9C1F-10C9-4616-95A6-D34A3858461E}"/>
    <cellStyle name="Note 5 3" xfId="20505" xr:uid="{00000000-0005-0000-0000-00002A510000}"/>
    <cellStyle name="Note 5 3 2" xfId="20506" xr:uid="{00000000-0005-0000-0000-00002B510000}"/>
    <cellStyle name="Note 5 3 3" xfId="21140" xr:uid="{00000000-0005-0000-0000-00002C510000}"/>
    <cellStyle name="Note 5 3 3 2" xfId="22573" xr:uid="{DAECF627-BCBE-4AF4-9D57-9CF968C12E7B}"/>
    <cellStyle name="Note 5 3 3 3" xfId="23194" xr:uid="{6F154751-397A-44F5-AFFA-D6780BAAAFEB}"/>
    <cellStyle name="Note 5 3 4" xfId="22130" xr:uid="{4F4D1737-0C29-47CD-A4A7-9B4CFB9EA435}"/>
    <cellStyle name="Note 5 3 5" xfId="21424" xr:uid="{C4A1641C-33B7-471D-A991-7E9A8C7AC489}"/>
    <cellStyle name="Note 5 3 6" xfId="22391" xr:uid="{A228A115-6C3D-45B6-87BC-423DA767BB5C}"/>
    <cellStyle name="Note 5 4" xfId="20507" xr:uid="{00000000-0005-0000-0000-00002D510000}"/>
    <cellStyle name="Note 5 4 2" xfId="21139" xr:uid="{00000000-0005-0000-0000-00002E510000}"/>
    <cellStyle name="Note 5 4 2 2" xfId="22572" xr:uid="{A1718AA7-E620-4377-9496-A20FC0855F81}"/>
    <cellStyle name="Note 5 4 2 3" xfId="23193" xr:uid="{103158CC-CE1A-4A8E-B9BA-D584902A5580}"/>
    <cellStyle name="Note 5 4 3" xfId="22131" xr:uid="{73A6A5E5-62E1-4DE5-9945-5EF509FBFF67}"/>
    <cellStyle name="Note 5 4 4" xfId="21423" xr:uid="{190A1002-EBF8-4DE4-B276-E83BC6353117}"/>
    <cellStyle name="Note 5 4 5" xfId="22392" xr:uid="{4F2737D7-29C6-4B50-B5D4-9AD7F6419CEA}"/>
    <cellStyle name="Note 5 5" xfId="20508" xr:uid="{00000000-0005-0000-0000-00002F510000}"/>
    <cellStyle name="Note 5 6" xfId="21142" xr:uid="{00000000-0005-0000-0000-000030510000}"/>
    <cellStyle name="Note 5 6 2" xfId="22575" xr:uid="{52E88513-416B-4137-83DE-B4C16B39546E}"/>
    <cellStyle name="Note 5 6 3" xfId="23196" xr:uid="{1B8DA0CC-1143-4829-AA8A-50FD89C2B7F4}"/>
    <cellStyle name="Note 5 7" xfId="22128" xr:uid="{A1453528-FA9F-46D7-AA02-DD615196C5CD}"/>
    <cellStyle name="Note 5 8" xfId="21426" xr:uid="{82136736-972C-4CBD-88F0-F62334283D22}"/>
    <cellStyle name="Note 5 9" xfId="22389" xr:uid="{ED1FCFB4-56D4-4022-B42D-EC203C8F8DDB}"/>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2 3 2" xfId="22570" xr:uid="{C94B1236-4DEA-48B6-A9C7-17A4CEA65BCC}"/>
    <cellStyle name="Note 6 2 3 3" xfId="23191" xr:uid="{6D370F74-98F3-486B-8C96-A8DCE19298E2}"/>
    <cellStyle name="Note 6 2 4" xfId="22133" xr:uid="{ADECA23A-A857-425E-B200-7CF80A40BEEE}"/>
    <cellStyle name="Note 6 2 5" xfId="21421" xr:uid="{AD20732B-7674-4174-A642-D4EB65B17047}"/>
    <cellStyle name="Note 6 2 6" xfId="22394" xr:uid="{9A9921A7-F578-4557-8C83-E64BE27E3381}"/>
    <cellStyle name="Note 6 3" xfId="20512" xr:uid="{00000000-0005-0000-0000-000035510000}"/>
    <cellStyle name="Note 6 4" xfId="20513" xr:uid="{00000000-0005-0000-0000-000036510000}"/>
    <cellStyle name="Note 6 5" xfId="21138" xr:uid="{00000000-0005-0000-0000-000037510000}"/>
    <cellStyle name="Note 6 5 2" xfId="22571" xr:uid="{A5B3CD4C-98B5-485E-9DA2-B604A47569D2}"/>
    <cellStyle name="Note 6 5 3" xfId="23192" xr:uid="{9DBDBE75-15CD-4FCE-97AF-A2916A7431CF}"/>
    <cellStyle name="Note 6 6" xfId="22132" xr:uid="{8D53AE5A-7259-4561-8A61-3BD74D67FB0E}"/>
    <cellStyle name="Note 6 7" xfId="21422" xr:uid="{188C2923-577B-48E8-952C-1F886E97680F}"/>
    <cellStyle name="Note 6 8" xfId="22393" xr:uid="{65105669-5A3F-4A41-960A-84D04885A799}"/>
    <cellStyle name="Note 7" xfId="20514" xr:uid="{00000000-0005-0000-0000-000038510000}"/>
    <cellStyle name="Note 7 2" xfId="21136" xr:uid="{00000000-0005-0000-0000-000039510000}"/>
    <cellStyle name="Note 7 2 2" xfId="22569" xr:uid="{B002A69A-1037-4813-A09E-0094F3C5C047}"/>
    <cellStyle name="Note 7 2 3" xfId="23190" xr:uid="{BF17C8BF-AB34-49A4-AD23-7FCEBAD1C964}"/>
    <cellStyle name="Note 7 3" xfId="22134" xr:uid="{F7EB74BB-F079-4D2F-A073-CC513B17E78D}"/>
    <cellStyle name="Note 7 4" xfId="21420" xr:uid="{5767AA44-A33C-40E8-A3BC-F89CF2E6F9FD}"/>
    <cellStyle name="Note 7 5" xfId="23464" xr:uid="{6BBC0422-FE06-494C-937B-C64C335E2B5A}"/>
    <cellStyle name="Note 8" xfId="20515" xr:uid="{00000000-0005-0000-0000-00003A510000}"/>
    <cellStyle name="Note 8 2" xfId="20516" xr:uid="{00000000-0005-0000-0000-00003B510000}"/>
    <cellStyle name="Note 8 2 2" xfId="21134" xr:uid="{00000000-0005-0000-0000-00003C510000}"/>
    <cellStyle name="Note 8 2 2 2" xfId="22567" xr:uid="{AF6CC80D-CC1E-4A9C-BAEA-85AB85D5721B}"/>
    <cellStyle name="Note 8 2 2 3" xfId="23188" xr:uid="{68D19F4E-4541-499B-B1CC-2577E39B7A9A}"/>
    <cellStyle name="Note 8 2 3" xfId="22136" xr:uid="{78247C40-A5E5-472D-99A1-95BD259C7B5C}"/>
    <cellStyle name="Note 8 2 4" xfId="22843" xr:uid="{A350649D-BF81-4601-ACBF-A18161685DFF}"/>
    <cellStyle name="Note 8 2 5" xfId="23466" xr:uid="{4A007742-7ED5-4939-B07E-C634EA179406}"/>
    <cellStyle name="Note 8 3" xfId="21135" xr:uid="{00000000-0005-0000-0000-00003D510000}"/>
    <cellStyle name="Note 8 3 2" xfId="22568" xr:uid="{E6D0DCFA-582A-4486-9D0E-4A4A088BEDAC}"/>
    <cellStyle name="Note 8 3 3" xfId="23189" xr:uid="{A197B6FA-8C61-43BC-B58B-45D8EFF2D51C}"/>
    <cellStyle name="Note 8 4" xfId="22135" xr:uid="{14226E23-8F47-413F-B571-79B858449860}"/>
    <cellStyle name="Note 8 5" xfId="21419" xr:uid="{3D929275-BAD7-4A4C-AE61-16A76360FE59}"/>
    <cellStyle name="Note 8 6" xfId="23465" xr:uid="{AD708668-02F2-47EA-8229-6F745B6E042D}"/>
    <cellStyle name="Note 9" xfId="20517" xr:uid="{00000000-0005-0000-0000-00003E510000}"/>
    <cellStyle name="Note 9 2" xfId="21133" xr:uid="{00000000-0005-0000-0000-00003F510000}"/>
    <cellStyle name="Note 9 2 2" xfId="22566" xr:uid="{C12CE68A-6E9B-487F-B506-954F6CD95DBB}"/>
    <cellStyle name="Note 9 2 3" xfId="23187" xr:uid="{9708B8F6-68D0-43BD-8EC2-8A749E54C098}"/>
    <cellStyle name="Note 9 3" xfId="22137" xr:uid="{2C94D785-C34E-4C7B-B000-4E59C44FB94D}"/>
    <cellStyle name="Note 9 4" xfId="21418" xr:uid="{07B54CB1-97EE-4221-8739-15D0A6EDA349}"/>
    <cellStyle name="Note 9 5" xfId="23467" xr:uid="{6E9E9CFC-FD21-4CFB-AD5C-B27F12354EB5}"/>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alExposure 2 2" xfId="22565" xr:uid="{177B5EB9-92E0-442D-B70C-B77EA084C6BD}"/>
    <cellStyle name="optionalExposure 2 3" xfId="23186" xr:uid="{76440F72-6049-4C51-85D8-A396551C7E4E}"/>
    <cellStyle name="optionalExposure 3" xfId="22138" xr:uid="{6EFA25F2-2BCA-4479-9C5C-2E51F28A1343}"/>
    <cellStyle name="optionalExposure 4" xfId="22845" xr:uid="{E6AA1294-F148-40D3-A33D-8B3731A44EB3}"/>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2 2 2" xfId="22563" xr:uid="{6B7FD99B-E34C-4050-B67C-7A6945EB8987}"/>
    <cellStyle name="Output 2 10 2 2 3" xfId="23184" xr:uid="{6FBE8600-AC6E-4528-A183-9D674FC582BE}"/>
    <cellStyle name="Output 2 10 2 3" xfId="22140" xr:uid="{EADEA473-9715-4630-AB20-78DC199ADFA6}"/>
    <cellStyle name="Output 2 10 2 4" xfId="22847" xr:uid="{36CBE96F-6C8B-4AA1-86E3-1D8980DDE1D8}"/>
    <cellStyle name="Output 2 10 2 5" xfId="23469" xr:uid="{7F21DA76-5E28-4170-8D23-8937020441F0}"/>
    <cellStyle name="Output 2 10 3" xfId="20531" xr:uid="{00000000-0005-0000-0000-00004F510000}"/>
    <cellStyle name="Output 2 10 3 2" xfId="21129" xr:uid="{00000000-0005-0000-0000-000050510000}"/>
    <cellStyle name="Output 2 10 3 2 2" xfId="22562" xr:uid="{12D7D1AC-6E38-4628-BCA8-CCB0A84BD2F5}"/>
    <cellStyle name="Output 2 10 3 2 3" xfId="23183" xr:uid="{E113B892-48FE-4DB8-8FC5-578378D72B41}"/>
    <cellStyle name="Output 2 10 3 3" xfId="22141" xr:uid="{E008EF7F-E605-42BC-9559-9F5E317B3666}"/>
    <cellStyle name="Output 2 10 3 4" xfId="22848" xr:uid="{09E2427A-DDA9-4FBA-8577-150EC22E9718}"/>
    <cellStyle name="Output 2 10 3 5" xfId="23470" xr:uid="{12B9CB37-D967-46AF-85BC-2C333732D95E}"/>
    <cellStyle name="Output 2 10 4" xfId="20532" xr:uid="{00000000-0005-0000-0000-000051510000}"/>
    <cellStyle name="Output 2 10 4 2" xfId="21128" xr:uid="{00000000-0005-0000-0000-000052510000}"/>
    <cellStyle name="Output 2 10 4 2 2" xfId="22561" xr:uid="{29FB2FC6-8685-4112-B80B-8A20F682E1F8}"/>
    <cellStyle name="Output 2 10 4 2 3" xfId="23182" xr:uid="{9DBBC05A-9F43-42AB-9791-51D97B64D695}"/>
    <cellStyle name="Output 2 10 4 3" xfId="22142" xr:uid="{1A9D93B3-3CC4-4976-AB79-1C0A4E325AF6}"/>
    <cellStyle name="Output 2 10 4 4" xfId="22849" xr:uid="{B5EC6FC7-8F41-407F-A51C-3874AC601B49}"/>
    <cellStyle name="Output 2 10 4 5" xfId="23471" xr:uid="{46156ECE-20E6-4839-9AEE-A253FF6E8829}"/>
    <cellStyle name="Output 2 10 5" xfId="20533" xr:uid="{00000000-0005-0000-0000-000053510000}"/>
    <cellStyle name="Output 2 10 5 2" xfId="21127" xr:uid="{00000000-0005-0000-0000-000054510000}"/>
    <cellStyle name="Output 2 10 5 2 2" xfId="22560" xr:uid="{5F4E0E7A-6C13-423E-AE94-BC17135D07A5}"/>
    <cellStyle name="Output 2 10 5 2 3" xfId="23181" xr:uid="{E20C9356-D84D-48AE-984D-66511043ADF4}"/>
    <cellStyle name="Output 2 10 5 3" xfId="22143" xr:uid="{C943A3AF-E811-417C-B2B5-A5FA6B879D86}"/>
    <cellStyle name="Output 2 10 5 4" xfId="22850" xr:uid="{4FB17977-2AF9-4897-B50B-E8B232B0B0E2}"/>
    <cellStyle name="Output 2 10 5 5" xfId="23472" xr:uid="{1F7568BA-AA22-4E90-85D2-9F25449511D2}"/>
    <cellStyle name="Output 2 11" xfId="20534" xr:uid="{00000000-0005-0000-0000-000055510000}"/>
    <cellStyle name="Output 2 11 2" xfId="20535" xr:uid="{00000000-0005-0000-0000-000056510000}"/>
    <cellStyle name="Output 2 11 2 2" xfId="21125" xr:uid="{00000000-0005-0000-0000-000057510000}"/>
    <cellStyle name="Output 2 11 2 2 2" xfId="22558" xr:uid="{BF4846B0-65EB-4D9A-9934-B674C8B1B3A8}"/>
    <cellStyle name="Output 2 11 2 2 3" xfId="23179" xr:uid="{DEF25938-E87B-4606-A7C9-58C375343FCF}"/>
    <cellStyle name="Output 2 11 2 3" xfId="22145" xr:uid="{64D2D867-87CC-4EFB-93B2-C146752F327A}"/>
    <cellStyle name="Output 2 11 2 4" xfId="22852" xr:uid="{F735662C-E5C3-4BE8-9063-D39A86A4CC76}"/>
    <cellStyle name="Output 2 11 2 5" xfId="23474" xr:uid="{492A2C13-0A0F-4AB6-8C28-2D33963C68F1}"/>
    <cellStyle name="Output 2 11 3" xfId="20536" xr:uid="{00000000-0005-0000-0000-000058510000}"/>
    <cellStyle name="Output 2 11 3 2" xfId="21124" xr:uid="{00000000-0005-0000-0000-000059510000}"/>
    <cellStyle name="Output 2 11 3 2 2" xfId="22557" xr:uid="{00C9C8C2-56BD-41CB-843D-F642237E9498}"/>
    <cellStyle name="Output 2 11 3 2 3" xfId="23178" xr:uid="{AE94591F-8CF4-42E8-A6AD-6DDC96E03686}"/>
    <cellStyle name="Output 2 11 3 3" xfId="22146" xr:uid="{998EF127-B886-415B-B755-020B74CC1E63}"/>
    <cellStyle name="Output 2 11 3 4" xfId="22853" xr:uid="{E70EE3A9-9551-4BD3-8BFF-FE4DAB4A699C}"/>
    <cellStyle name="Output 2 11 3 5" xfId="23475" xr:uid="{5A4B1A18-8D8D-4C5C-977B-D4ABA2015279}"/>
    <cellStyle name="Output 2 11 4" xfId="20537" xr:uid="{00000000-0005-0000-0000-00005A510000}"/>
    <cellStyle name="Output 2 11 4 2" xfId="21123" xr:uid="{00000000-0005-0000-0000-00005B510000}"/>
    <cellStyle name="Output 2 11 4 2 2" xfId="22556" xr:uid="{740029FA-52F5-45F1-8397-822E8F4A2D28}"/>
    <cellStyle name="Output 2 11 4 2 3" xfId="23177" xr:uid="{D2170E07-4A24-424E-9024-757B65800654}"/>
    <cellStyle name="Output 2 11 4 3" xfId="22147" xr:uid="{7E43A7D7-3064-44AC-8BCE-DB5EEFCD3978}"/>
    <cellStyle name="Output 2 11 4 4" xfId="22854" xr:uid="{F23ABD9D-E72D-49D0-BEE8-EC9A908DCC83}"/>
    <cellStyle name="Output 2 11 4 5" xfId="23476" xr:uid="{86675542-F278-4C3B-9E5A-AB410E1946DE}"/>
    <cellStyle name="Output 2 11 5" xfId="20538" xr:uid="{00000000-0005-0000-0000-00005C510000}"/>
    <cellStyle name="Output 2 11 5 2" xfId="21122" xr:uid="{00000000-0005-0000-0000-00005D510000}"/>
    <cellStyle name="Output 2 11 5 2 2" xfId="22555" xr:uid="{FA414ECC-70AF-4622-859D-1FE3D13FDA7E}"/>
    <cellStyle name="Output 2 11 5 2 3" xfId="23176" xr:uid="{896939F1-8409-4CC6-8D41-93F15287562A}"/>
    <cellStyle name="Output 2 11 5 3" xfId="22148" xr:uid="{D4E71FD8-41CD-4C2A-99D1-A5DB52D73AED}"/>
    <cellStyle name="Output 2 11 5 4" xfId="22855" xr:uid="{52339B50-A189-49BF-AEEE-71495C6D011C}"/>
    <cellStyle name="Output 2 11 5 5" xfId="23477" xr:uid="{868C2F66-96A7-4329-A27B-5277BA098CD6}"/>
    <cellStyle name="Output 2 11 6" xfId="21126" xr:uid="{00000000-0005-0000-0000-00005E510000}"/>
    <cellStyle name="Output 2 11 6 2" xfId="22559" xr:uid="{6C46DBDE-9DFD-49A3-8C55-7003E01BE823}"/>
    <cellStyle name="Output 2 11 6 3" xfId="23180" xr:uid="{C8030ABB-39B7-414F-B2CA-8FE50E58AD53}"/>
    <cellStyle name="Output 2 11 7" xfId="22144" xr:uid="{49ADBD3B-BA8A-45B2-845B-43A191975FDE}"/>
    <cellStyle name="Output 2 11 8" xfId="22851" xr:uid="{840F375E-A62E-416F-8497-FADCB285B5B7}"/>
    <cellStyle name="Output 2 11 9" xfId="23473" xr:uid="{52DE81AE-2F23-4FC3-8881-1FCE789CE639}"/>
    <cellStyle name="Output 2 12" xfId="20539" xr:uid="{00000000-0005-0000-0000-00005F510000}"/>
    <cellStyle name="Output 2 12 2" xfId="20540" xr:uid="{00000000-0005-0000-0000-000060510000}"/>
    <cellStyle name="Output 2 12 2 2" xfId="21120" xr:uid="{00000000-0005-0000-0000-000061510000}"/>
    <cellStyle name="Output 2 12 2 2 2" xfId="22553" xr:uid="{1ADD43DC-CEEA-4E01-8C96-00FE43B71C07}"/>
    <cellStyle name="Output 2 12 2 2 3" xfId="23174" xr:uid="{1C3E54EC-D5AE-4567-80B7-B04C4D838507}"/>
    <cellStyle name="Output 2 12 2 3" xfId="22150" xr:uid="{5ECFF61D-0DA9-4C40-B0D8-DEACDA47576E}"/>
    <cellStyle name="Output 2 12 2 4" xfId="22857" xr:uid="{4D8E160A-8EE0-4EB0-88E4-890BE352F1AA}"/>
    <cellStyle name="Output 2 12 2 5" xfId="23479" xr:uid="{68523E9D-90E8-4AE8-BE03-417433BBCDED}"/>
    <cellStyle name="Output 2 12 3" xfId="20541" xr:uid="{00000000-0005-0000-0000-000062510000}"/>
    <cellStyle name="Output 2 12 3 2" xfId="21119" xr:uid="{00000000-0005-0000-0000-000063510000}"/>
    <cellStyle name="Output 2 12 3 2 2" xfId="22552" xr:uid="{24790993-0927-4292-A955-91BE5C5D0B2F}"/>
    <cellStyle name="Output 2 12 3 2 3" xfId="23173" xr:uid="{31A4381A-D07D-40C1-9D06-2F7AFACC74F7}"/>
    <cellStyle name="Output 2 12 3 3" xfId="22151" xr:uid="{EECB77FC-EBE3-469F-92FE-22A153D04F28}"/>
    <cellStyle name="Output 2 12 3 4" xfId="22858" xr:uid="{0580ED33-8F9E-4DD0-9B88-597BFE5DBB52}"/>
    <cellStyle name="Output 2 12 3 5" xfId="23480" xr:uid="{ADAF481B-46D9-47B4-854C-04D5AE7C122A}"/>
    <cellStyle name="Output 2 12 4" xfId="20542" xr:uid="{00000000-0005-0000-0000-000064510000}"/>
    <cellStyle name="Output 2 12 4 2" xfId="21118" xr:uid="{00000000-0005-0000-0000-000065510000}"/>
    <cellStyle name="Output 2 12 4 2 2" xfId="22551" xr:uid="{DB4F7F24-621F-4912-9E2C-E450F07AF1D4}"/>
    <cellStyle name="Output 2 12 4 2 3" xfId="23172" xr:uid="{2F0A19C6-7E21-4E50-A0F3-BA637256AEAD}"/>
    <cellStyle name="Output 2 12 4 3" xfId="22152" xr:uid="{16AA150F-5B18-434D-96CE-3642C52E7CD6}"/>
    <cellStyle name="Output 2 12 4 4" xfId="22859" xr:uid="{362493E9-886A-4822-BF6B-6BDD3CFA6393}"/>
    <cellStyle name="Output 2 12 4 5" xfId="23481" xr:uid="{9A280960-55A5-4594-9AEA-A066AA255E21}"/>
    <cellStyle name="Output 2 12 5" xfId="20543" xr:uid="{00000000-0005-0000-0000-000066510000}"/>
    <cellStyle name="Output 2 12 5 2" xfId="21117" xr:uid="{00000000-0005-0000-0000-000067510000}"/>
    <cellStyle name="Output 2 12 5 2 2" xfId="22550" xr:uid="{92E5DB35-7AED-45BA-80B3-150FC90E0FBC}"/>
    <cellStyle name="Output 2 12 5 2 3" xfId="23171" xr:uid="{8398F815-1524-4C0E-B4BF-F588DA4EB36B}"/>
    <cellStyle name="Output 2 12 5 3" xfId="22153" xr:uid="{B61FB42D-775A-480D-962F-64EB2DF8994A}"/>
    <cellStyle name="Output 2 12 5 4" xfId="22860" xr:uid="{8DC8BFD8-F26E-4348-B7D7-CBBA0B4C6292}"/>
    <cellStyle name="Output 2 12 5 5" xfId="23482" xr:uid="{26CEE078-3304-4079-928C-4692E30DCED0}"/>
    <cellStyle name="Output 2 12 6" xfId="21121" xr:uid="{00000000-0005-0000-0000-000068510000}"/>
    <cellStyle name="Output 2 12 6 2" xfId="22554" xr:uid="{DC4EF8AF-5743-4B67-8A6A-2E177F09AFBD}"/>
    <cellStyle name="Output 2 12 6 3" xfId="23175" xr:uid="{92814EB1-DCF1-4214-A63A-A9049937B3E1}"/>
    <cellStyle name="Output 2 12 7" xfId="22149" xr:uid="{AC0690D3-3D5B-4F7A-A75C-7EDE532424D1}"/>
    <cellStyle name="Output 2 12 8" xfId="22856" xr:uid="{6761B1B9-8E5F-4F0C-BAC2-672DE1E1DDF6}"/>
    <cellStyle name="Output 2 12 9" xfId="23478" xr:uid="{E87E62F3-D6F2-493C-BF7F-76EEBC1A3A94}"/>
    <cellStyle name="Output 2 13" xfId="20544" xr:uid="{00000000-0005-0000-0000-000069510000}"/>
    <cellStyle name="Output 2 13 2" xfId="20545" xr:uid="{00000000-0005-0000-0000-00006A510000}"/>
    <cellStyle name="Output 2 13 2 2" xfId="21115" xr:uid="{00000000-0005-0000-0000-00006B510000}"/>
    <cellStyle name="Output 2 13 2 2 2" xfId="22548" xr:uid="{4110AA17-8688-4436-A9A6-C05BC385DC24}"/>
    <cellStyle name="Output 2 13 2 2 3" xfId="23169" xr:uid="{1FFBC487-9442-4828-8B6B-2DC8971B57C3}"/>
    <cellStyle name="Output 2 13 2 3" xfId="22155" xr:uid="{AD0C95E5-D9D3-44CC-B855-038429AD87E1}"/>
    <cellStyle name="Output 2 13 2 4" xfId="22862" xr:uid="{4AC5DFC6-F9A1-4553-A8D9-CEC90FFF900F}"/>
    <cellStyle name="Output 2 13 2 5" xfId="23484" xr:uid="{A90248C9-479C-4068-A541-C6BEC3F7A043}"/>
    <cellStyle name="Output 2 13 3" xfId="20546" xr:uid="{00000000-0005-0000-0000-00006C510000}"/>
    <cellStyle name="Output 2 13 3 2" xfId="21114" xr:uid="{00000000-0005-0000-0000-00006D510000}"/>
    <cellStyle name="Output 2 13 3 2 2" xfId="22547" xr:uid="{34CC3131-FBBD-4789-80E3-585C4578CA64}"/>
    <cellStyle name="Output 2 13 3 2 3" xfId="23168" xr:uid="{585A749D-6D83-4305-A901-6C4478923AAA}"/>
    <cellStyle name="Output 2 13 3 3" xfId="22156" xr:uid="{B7999DF6-972D-45CE-B731-25128625EAD3}"/>
    <cellStyle name="Output 2 13 3 4" xfId="22863" xr:uid="{F8E66894-4A14-4794-81CE-8DB3E280578E}"/>
    <cellStyle name="Output 2 13 3 5" xfId="23485" xr:uid="{5C999348-5D03-4DBA-8AC7-BC3247B9DC6A}"/>
    <cellStyle name="Output 2 13 4" xfId="20547" xr:uid="{00000000-0005-0000-0000-00006E510000}"/>
    <cellStyle name="Output 2 13 4 2" xfId="21113" xr:uid="{00000000-0005-0000-0000-00006F510000}"/>
    <cellStyle name="Output 2 13 4 2 2" xfId="22546" xr:uid="{BDE50E1E-8BEB-4741-A2AF-98AF2D21EBA2}"/>
    <cellStyle name="Output 2 13 4 2 3" xfId="23167" xr:uid="{B5EFC07E-6EBC-44E7-B434-4AD05FFAA435}"/>
    <cellStyle name="Output 2 13 4 3" xfId="22157" xr:uid="{91C1B757-EDCC-44D2-87F4-AE94BA966DAD}"/>
    <cellStyle name="Output 2 13 4 4" xfId="22864" xr:uid="{D3CB1ACF-BAA4-4FA7-960F-C5726F85DB64}"/>
    <cellStyle name="Output 2 13 4 5" xfId="23486" xr:uid="{BB25AE00-5BA4-49D4-BBF8-2CD24D1CC427}"/>
    <cellStyle name="Output 2 13 5" xfId="21116" xr:uid="{00000000-0005-0000-0000-000070510000}"/>
    <cellStyle name="Output 2 13 5 2" xfId="22549" xr:uid="{D7AAAE3F-3A5F-44C1-A4EA-CAAA92F627D6}"/>
    <cellStyle name="Output 2 13 5 3" xfId="23170" xr:uid="{A62032A5-3596-4088-8131-69D69AA44C0C}"/>
    <cellStyle name="Output 2 13 6" xfId="22154" xr:uid="{11ECCFD5-AA5B-4F80-B1F3-827BA2A6B208}"/>
    <cellStyle name="Output 2 13 7" xfId="22861" xr:uid="{96834036-7CE0-43E0-B875-72FC61C091D8}"/>
    <cellStyle name="Output 2 13 8" xfId="23483" xr:uid="{40B81BD3-79F8-4A65-8996-E651E8AE07BB}"/>
    <cellStyle name="Output 2 14" xfId="20548" xr:uid="{00000000-0005-0000-0000-000071510000}"/>
    <cellStyle name="Output 2 14 2" xfId="21112" xr:uid="{00000000-0005-0000-0000-000072510000}"/>
    <cellStyle name="Output 2 14 2 2" xfId="22545" xr:uid="{8DB6DDC7-9390-409F-B5B6-B0A514E52A68}"/>
    <cellStyle name="Output 2 14 2 3" xfId="23166" xr:uid="{8BBD07F2-5742-46D5-A35D-B56E7DE1414A}"/>
    <cellStyle name="Output 2 14 3" xfId="22158" xr:uid="{850B7B59-5EE6-454F-B2C7-09F2014B5E74}"/>
    <cellStyle name="Output 2 14 4" xfId="22865" xr:uid="{FA5751C2-370F-475C-97CC-014664F66F4A}"/>
    <cellStyle name="Output 2 14 5" xfId="23487" xr:uid="{8EAB950D-5EA0-4B5B-AF3E-EA14AF3D0E23}"/>
    <cellStyle name="Output 2 15" xfId="20549" xr:uid="{00000000-0005-0000-0000-000073510000}"/>
    <cellStyle name="Output 2 15 2" xfId="21111" xr:uid="{00000000-0005-0000-0000-000074510000}"/>
    <cellStyle name="Output 2 15 2 2" xfId="22544" xr:uid="{3A188855-1D3C-4AAB-A669-8B5B4B346240}"/>
    <cellStyle name="Output 2 15 2 3" xfId="23165" xr:uid="{FDDBBD5F-C76D-4EAB-B852-CA0A336DA2AA}"/>
    <cellStyle name="Output 2 15 3" xfId="22159" xr:uid="{38EDF2C4-072C-479D-AB61-12B9B0EBBCFD}"/>
    <cellStyle name="Output 2 15 4" xfId="22866" xr:uid="{80868B22-E352-4787-8B27-7B048361B89A}"/>
    <cellStyle name="Output 2 15 5" xfId="23488" xr:uid="{37E2CD6E-4041-4ACA-A81E-102E724CA975}"/>
    <cellStyle name="Output 2 16" xfId="20550" xr:uid="{00000000-0005-0000-0000-000075510000}"/>
    <cellStyle name="Output 2 16 2" xfId="21110" xr:uid="{00000000-0005-0000-0000-000076510000}"/>
    <cellStyle name="Output 2 16 2 2" xfId="22543" xr:uid="{75C448E7-95DA-4970-8326-96208DD3686B}"/>
    <cellStyle name="Output 2 16 2 3" xfId="23164" xr:uid="{E9A7F48F-A4FD-4C9D-9338-E876B850FC2A}"/>
    <cellStyle name="Output 2 16 3" xfId="22160" xr:uid="{AD1C9E8B-283F-48A8-B78E-7184163C27BD}"/>
    <cellStyle name="Output 2 16 4" xfId="22867" xr:uid="{3FB86A8B-5C51-4CC6-92C2-F8B971E4EF09}"/>
    <cellStyle name="Output 2 16 5" xfId="23489" xr:uid="{3B60381B-9A19-4678-95DC-602C234F7F81}"/>
    <cellStyle name="Output 2 17" xfId="21131" xr:uid="{00000000-0005-0000-0000-000077510000}"/>
    <cellStyle name="Output 2 17 2" xfId="22564" xr:uid="{29C4B22D-F63A-40B5-9EA0-4D14C3912C48}"/>
    <cellStyle name="Output 2 17 3" xfId="23185" xr:uid="{C859E5AE-743C-4776-B68A-9888C1696BAF}"/>
    <cellStyle name="Output 2 18" xfId="22139" xr:uid="{166957AD-9A5B-4D3D-AE3A-B9C1431D58A3}"/>
    <cellStyle name="Output 2 19" xfId="22846" xr:uid="{9770069A-7EC3-4764-9BD2-5CA2FCB31C40}"/>
    <cellStyle name="Output 2 2" xfId="20551" xr:uid="{00000000-0005-0000-0000-000078510000}"/>
    <cellStyle name="Output 2 2 10" xfId="21109" xr:uid="{00000000-0005-0000-0000-000079510000}"/>
    <cellStyle name="Output 2 2 10 2" xfId="22542" xr:uid="{214D6A86-0B74-4E31-A75E-E9F46C32A935}"/>
    <cellStyle name="Output 2 2 10 3" xfId="23163" xr:uid="{9E3A4FA1-C28D-4EA9-94E3-D965C5333E92}"/>
    <cellStyle name="Output 2 2 11" xfId="22161" xr:uid="{2F5B2115-9A33-442F-9B5F-5B0143F502A4}"/>
    <cellStyle name="Output 2 2 12" xfId="22868" xr:uid="{164FE1D1-9749-4B92-9BBC-4A007B3CF6D9}"/>
    <cellStyle name="Output 2 2 13" xfId="23490" xr:uid="{0CC3785A-FC10-40D8-B3C3-E8D7D3DC4574}"/>
    <cellStyle name="Output 2 2 2" xfId="20552" xr:uid="{00000000-0005-0000-0000-00007A510000}"/>
    <cellStyle name="Output 2 2 2 2" xfId="20553" xr:uid="{00000000-0005-0000-0000-00007B510000}"/>
    <cellStyle name="Output 2 2 2 2 2" xfId="21107" xr:uid="{00000000-0005-0000-0000-00007C510000}"/>
    <cellStyle name="Output 2 2 2 2 2 2" xfId="22540" xr:uid="{5D9C4E36-E152-45AA-A9B0-58B3A2E19539}"/>
    <cellStyle name="Output 2 2 2 2 2 3" xfId="23161" xr:uid="{D9FABFBD-946A-4C40-8D3E-C8065BA69CC0}"/>
    <cellStyle name="Output 2 2 2 2 3" xfId="22163" xr:uid="{32F8CD6C-FA94-4DFB-962B-E6FFFCEEA13F}"/>
    <cellStyle name="Output 2 2 2 2 4" xfId="22870" xr:uid="{89AD12B1-01BA-41C3-8952-FED4A34DED4D}"/>
    <cellStyle name="Output 2 2 2 2 5" xfId="23492" xr:uid="{96751498-002C-497E-B55F-5460754D3E45}"/>
    <cellStyle name="Output 2 2 2 3" xfId="20554" xr:uid="{00000000-0005-0000-0000-00007D510000}"/>
    <cellStyle name="Output 2 2 2 3 2" xfId="21106" xr:uid="{00000000-0005-0000-0000-00007E510000}"/>
    <cellStyle name="Output 2 2 2 3 2 2" xfId="22539" xr:uid="{8BF64D14-33CF-42A5-9763-58E0AAB124AA}"/>
    <cellStyle name="Output 2 2 2 3 2 3" xfId="23160" xr:uid="{BFE34A13-3E98-4CDD-970D-468232846D52}"/>
    <cellStyle name="Output 2 2 2 3 3" xfId="22164" xr:uid="{9B59B266-7189-45A7-967E-B80F69D40B5E}"/>
    <cellStyle name="Output 2 2 2 3 4" xfId="22871" xr:uid="{A14A71CD-AA7D-4A82-A675-7D190F9C6868}"/>
    <cellStyle name="Output 2 2 2 3 5" xfId="23493" xr:uid="{1123D794-89B2-4404-9F17-AA612E3EA210}"/>
    <cellStyle name="Output 2 2 2 4" xfId="20555" xr:uid="{00000000-0005-0000-0000-00007F510000}"/>
    <cellStyle name="Output 2 2 2 4 2" xfId="21105" xr:uid="{00000000-0005-0000-0000-000080510000}"/>
    <cellStyle name="Output 2 2 2 4 2 2" xfId="22538" xr:uid="{F7E82001-4795-4029-9B16-A2C42F1D59A1}"/>
    <cellStyle name="Output 2 2 2 4 2 3" xfId="23159" xr:uid="{F6825B50-CFFA-42BC-A208-A71952F09BF9}"/>
    <cellStyle name="Output 2 2 2 4 3" xfId="22165" xr:uid="{B296CC81-8915-49A2-BD41-CDBBB4DF415E}"/>
    <cellStyle name="Output 2 2 2 4 4" xfId="22872" xr:uid="{20DCA8F1-5B38-4FB6-850A-94602607A117}"/>
    <cellStyle name="Output 2 2 2 4 5" xfId="23494" xr:uid="{069CE381-DBC2-40F0-AA15-E33E56EEDF32}"/>
    <cellStyle name="Output 2 2 2 5" xfId="21108" xr:uid="{00000000-0005-0000-0000-000081510000}"/>
    <cellStyle name="Output 2 2 2 5 2" xfId="22541" xr:uid="{89283053-BDB4-42E9-B663-0F4E78D10217}"/>
    <cellStyle name="Output 2 2 2 5 3" xfId="23162" xr:uid="{A15E7900-98CA-47C8-8BE6-F83FE287CB29}"/>
    <cellStyle name="Output 2 2 2 6" xfId="22162" xr:uid="{D6AB3FD2-3C7A-4BE3-932D-CDBD2E87DC7F}"/>
    <cellStyle name="Output 2 2 2 7" xfId="22869" xr:uid="{97985E65-90D5-4A1F-B23F-FFA1E2021A8B}"/>
    <cellStyle name="Output 2 2 2 8" xfId="23491" xr:uid="{E42A0B28-B020-46C1-89D3-7904758FC59D}"/>
    <cellStyle name="Output 2 2 3" xfId="20556" xr:uid="{00000000-0005-0000-0000-000082510000}"/>
    <cellStyle name="Output 2 2 3 2" xfId="20557" xr:uid="{00000000-0005-0000-0000-000083510000}"/>
    <cellStyle name="Output 2 2 3 2 2" xfId="21103" xr:uid="{00000000-0005-0000-0000-000084510000}"/>
    <cellStyle name="Output 2 2 3 2 2 2" xfId="22536" xr:uid="{5F515527-2DF9-4B96-B46A-FC2977F0701A}"/>
    <cellStyle name="Output 2 2 3 2 2 3" xfId="23157" xr:uid="{14F22265-917B-4AD5-9774-9892C2FCC60C}"/>
    <cellStyle name="Output 2 2 3 2 3" xfId="22167" xr:uid="{47993D33-536C-4E94-935C-DA3AEE8288ED}"/>
    <cellStyle name="Output 2 2 3 2 4" xfId="22874" xr:uid="{0ED13107-310E-4FB1-9E86-383E0DD2E200}"/>
    <cellStyle name="Output 2 2 3 2 5" xfId="23496" xr:uid="{A0441366-2DEE-4AA2-841E-3EFD973373F8}"/>
    <cellStyle name="Output 2 2 3 3" xfId="20558" xr:uid="{00000000-0005-0000-0000-000085510000}"/>
    <cellStyle name="Output 2 2 3 3 2" xfId="21102" xr:uid="{00000000-0005-0000-0000-000086510000}"/>
    <cellStyle name="Output 2 2 3 3 2 2" xfId="22535" xr:uid="{CB20562E-77B8-49DD-AD7C-E9F39F2CDBDA}"/>
    <cellStyle name="Output 2 2 3 3 2 3" xfId="23156" xr:uid="{F9224F62-C625-4B29-B4FD-FB0EC5070A59}"/>
    <cellStyle name="Output 2 2 3 3 3" xfId="22168" xr:uid="{7798B68D-4F51-4210-B43D-F93F5D4C6E0F}"/>
    <cellStyle name="Output 2 2 3 3 4" xfId="22875" xr:uid="{6BF8BF1E-4F6D-4D9B-8309-4F364CAFDCBE}"/>
    <cellStyle name="Output 2 2 3 3 5" xfId="23497" xr:uid="{F8DDF388-F93A-412E-B055-4D524C0588A8}"/>
    <cellStyle name="Output 2 2 3 4" xfId="20559" xr:uid="{00000000-0005-0000-0000-000087510000}"/>
    <cellStyle name="Output 2 2 3 4 2" xfId="21101" xr:uid="{00000000-0005-0000-0000-000088510000}"/>
    <cellStyle name="Output 2 2 3 4 2 2" xfId="22534" xr:uid="{DC6F3F28-A627-4B21-BDE0-777587E8121A}"/>
    <cellStyle name="Output 2 2 3 4 2 3" xfId="23155" xr:uid="{7BCFD307-8900-4F89-B0B1-75443123E04D}"/>
    <cellStyle name="Output 2 2 3 4 3" xfId="22169" xr:uid="{2764DA17-3AF5-4DB9-A57A-0D02B70BF451}"/>
    <cellStyle name="Output 2 2 3 4 4" xfId="22876" xr:uid="{8E4F08EE-73A4-46E0-9CD8-FD3ACEA12A30}"/>
    <cellStyle name="Output 2 2 3 4 5" xfId="23498" xr:uid="{AAD9AC60-F594-46CC-A16E-04CA31E053D5}"/>
    <cellStyle name="Output 2 2 3 5" xfId="21104" xr:uid="{00000000-0005-0000-0000-000089510000}"/>
    <cellStyle name="Output 2 2 3 5 2" xfId="22537" xr:uid="{E9E945E6-B54B-4393-B589-3FBF986A13A7}"/>
    <cellStyle name="Output 2 2 3 5 3" xfId="23158" xr:uid="{D8792D87-035C-4422-BF4B-627009F21258}"/>
    <cellStyle name="Output 2 2 3 6" xfId="22166" xr:uid="{A6C811F3-3549-4F60-848E-7BA7BD5DE052}"/>
    <cellStyle name="Output 2 2 3 7" xfId="22873" xr:uid="{5C7047DC-F355-4717-AA61-51CB7ED0E3EA}"/>
    <cellStyle name="Output 2 2 3 8" xfId="23495" xr:uid="{3BBBCAC4-D4A9-402F-961A-02F92DD9C173}"/>
    <cellStyle name="Output 2 2 4" xfId="20560" xr:uid="{00000000-0005-0000-0000-00008A510000}"/>
    <cellStyle name="Output 2 2 4 2" xfId="20561" xr:uid="{00000000-0005-0000-0000-00008B510000}"/>
    <cellStyle name="Output 2 2 4 2 2" xfId="21099" xr:uid="{00000000-0005-0000-0000-00008C510000}"/>
    <cellStyle name="Output 2 2 4 2 2 2" xfId="22532" xr:uid="{12406094-33D0-44B6-B251-0E6E0E4111B1}"/>
    <cellStyle name="Output 2 2 4 2 2 3" xfId="23153" xr:uid="{06F01FB6-08B4-48D4-8754-805A5A45201B}"/>
    <cellStyle name="Output 2 2 4 2 3" xfId="22171" xr:uid="{0AFE6BB0-DC9D-4FF2-89CF-8883599FC446}"/>
    <cellStyle name="Output 2 2 4 2 4" xfId="22878" xr:uid="{7B9C40D4-8838-4D14-9421-917AD068E1DD}"/>
    <cellStyle name="Output 2 2 4 2 5" xfId="23500" xr:uid="{4611939C-1AC1-4BA8-A214-E360A54882A1}"/>
    <cellStyle name="Output 2 2 4 3" xfId="20562" xr:uid="{00000000-0005-0000-0000-00008D510000}"/>
    <cellStyle name="Output 2 2 4 3 2" xfId="21098" xr:uid="{00000000-0005-0000-0000-00008E510000}"/>
    <cellStyle name="Output 2 2 4 3 2 2" xfId="22531" xr:uid="{3F8BECFA-7446-4FE8-A10D-8680A845244F}"/>
    <cellStyle name="Output 2 2 4 3 2 3" xfId="23152" xr:uid="{2771B5F4-0D81-4CCC-819C-00EE4289DE84}"/>
    <cellStyle name="Output 2 2 4 3 3" xfId="22172" xr:uid="{3433EA02-E74F-491D-9BDC-D6EDF6B97B5B}"/>
    <cellStyle name="Output 2 2 4 3 4" xfId="22879" xr:uid="{F0F3E779-F456-4A03-AE16-3EE8CABCDA42}"/>
    <cellStyle name="Output 2 2 4 3 5" xfId="23501" xr:uid="{97E69600-BD09-4E76-A924-FD5876DC7A61}"/>
    <cellStyle name="Output 2 2 4 4" xfId="20563" xr:uid="{00000000-0005-0000-0000-00008F510000}"/>
    <cellStyle name="Output 2 2 4 4 2" xfId="21097" xr:uid="{00000000-0005-0000-0000-000090510000}"/>
    <cellStyle name="Output 2 2 4 4 2 2" xfId="22530" xr:uid="{680F3B2E-B106-4FDE-B489-D348EF05B6BA}"/>
    <cellStyle name="Output 2 2 4 4 2 3" xfId="23151" xr:uid="{91956FEB-7D0A-4D56-AB89-AE19789B26CA}"/>
    <cellStyle name="Output 2 2 4 4 3" xfId="22173" xr:uid="{15F9DB68-666A-46F5-8E6C-1034BE89F077}"/>
    <cellStyle name="Output 2 2 4 4 4" xfId="22880" xr:uid="{CDA2C884-05CF-4186-B93C-5E0E1611F95F}"/>
    <cellStyle name="Output 2 2 4 4 5" xfId="23502" xr:uid="{046E24C2-57BE-467D-B6F6-44386CE84615}"/>
    <cellStyle name="Output 2 2 4 5" xfId="21100" xr:uid="{00000000-0005-0000-0000-000091510000}"/>
    <cellStyle name="Output 2 2 4 5 2" xfId="22533" xr:uid="{A3448CC3-BCA1-4A72-AF55-6AD975AAD32C}"/>
    <cellStyle name="Output 2 2 4 5 3" xfId="23154" xr:uid="{F93EE2A8-AB90-462E-85C1-ACE99E65AB0E}"/>
    <cellStyle name="Output 2 2 4 6" xfId="22170" xr:uid="{93006A81-9B67-4A1C-B59B-98128129E274}"/>
    <cellStyle name="Output 2 2 4 7" xfId="22877" xr:uid="{3D1B3783-9491-4FD8-9475-BF9C417D45FC}"/>
    <cellStyle name="Output 2 2 4 8" xfId="23499" xr:uid="{33BE50CD-44D6-4C63-825A-5A2C2759A68F}"/>
    <cellStyle name="Output 2 2 5" xfId="20564" xr:uid="{00000000-0005-0000-0000-000092510000}"/>
    <cellStyle name="Output 2 2 5 2" xfId="20565" xr:uid="{00000000-0005-0000-0000-000093510000}"/>
    <cellStyle name="Output 2 2 5 2 2" xfId="21095" xr:uid="{00000000-0005-0000-0000-000094510000}"/>
    <cellStyle name="Output 2 2 5 2 2 2" xfId="22528" xr:uid="{060FFA9B-1668-4250-9FEC-E01093DA9675}"/>
    <cellStyle name="Output 2 2 5 2 2 3" xfId="23149" xr:uid="{E6F28A0C-BEFB-48B8-90CC-CE356D746661}"/>
    <cellStyle name="Output 2 2 5 2 3" xfId="22175" xr:uid="{1EAB7536-7C68-4BD2-B92C-5E7D53D24B65}"/>
    <cellStyle name="Output 2 2 5 2 4" xfId="22882" xr:uid="{0740B4AE-9712-4EC2-B2DB-E95E9F52FB39}"/>
    <cellStyle name="Output 2 2 5 2 5" xfId="23504" xr:uid="{8FA5516C-23FB-4A77-B4BD-F5AADAD1D994}"/>
    <cellStyle name="Output 2 2 5 3" xfId="20566" xr:uid="{00000000-0005-0000-0000-000095510000}"/>
    <cellStyle name="Output 2 2 5 3 2" xfId="21094" xr:uid="{00000000-0005-0000-0000-000096510000}"/>
    <cellStyle name="Output 2 2 5 3 2 2" xfId="22527" xr:uid="{D63D7377-71C7-4D1C-B798-DBC354437F11}"/>
    <cellStyle name="Output 2 2 5 3 2 3" xfId="23148" xr:uid="{0B81E598-D7D5-465A-B14A-2336336A4EF0}"/>
    <cellStyle name="Output 2 2 5 3 3" xfId="22176" xr:uid="{C8F9CCD2-4B42-4326-83E5-7E4FED1E6A74}"/>
    <cellStyle name="Output 2 2 5 3 4" xfId="22883" xr:uid="{DCA553EB-63C3-4EB6-BE49-305456F63411}"/>
    <cellStyle name="Output 2 2 5 3 5" xfId="23505" xr:uid="{51E2D0B9-B9B0-45E4-9B7A-DAF12A0E0C3F}"/>
    <cellStyle name="Output 2 2 5 4" xfId="20567" xr:uid="{00000000-0005-0000-0000-000097510000}"/>
    <cellStyle name="Output 2 2 5 4 2" xfId="21093" xr:uid="{00000000-0005-0000-0000-000098510000}"/>
    <cellStyle name="Output 2 2 5 4 2 2" xfId="22526" xr:uid="{8B9E56EC-89F1-47A6-B7A7-8E76F3A4B15D}"/>
    <cellStyle name="Output 2 2 5 4 2 3" xfId="23147" xr:uid="{6CB7A0BC-006D-48FA-94BC-EEDB9D01BC1B}"/>
    <cellStyle name="Output 2 2 5 4 3" xfId="22177" xr:uid="{71526C19-45F9-4A81-ACC4-D11BC2082F62}"/>
    <cellStyle name="Output 2 2 5 4 4" xfId="22884" xr:uid="{C9369FA2-97CC-489A-9ED3-37B4813FA886}"/>
    <cellStyle name="Output 2 2 5 4 5" xfId="23506" xr:uid="{FA3D477D-0694-4D92-BE6F-6CBB55A54714}"/>
    <cellStyle name="Output 2 2 5 5" xfId="21096" xr:uid="{00000000-0005-0000-0000-000099510000}"/>
    <cellStyle name="Output 2 2 5 5 2" xfId="22529" xr:uid="{0AEF1A0C-0790-483A-B238-6758BAF26FF8}"/>
    <cellStyle name="Output 2 2 5 5 3" xfId="23150" xr:uid="{B779724E-E8D8-4725-993F-D05C1D257E27}"/>
    <cellStyle name="Output 2 2 5 6" xfId="22174" xr:uid="{F1515F23-604A-4D61-84B0-C18E4EEFFD27}"/>
    <cellStyle name="Output 2 2 5 7" xfId="22881" xr:uid="{E919CC8B-D8CA-45F6-A688-FB6D0E3C3719}"/>
    <cellStyle name="Output 2 2 5 8" xfId="23503" xr:uid="{20968E49-1E59-4673-9785-7C8BF2DD3668}"/>
    <cellStyle name="Output 2 2 6" xfId="20568" xr:uid="{00000000-0005-0000-0000-00009A510000}"/>
    <cellStyle name="Output 2 2 6 2" xfId="21092" xr:uid="{00000000-0005-0000-0000-00009B510000}"/>
    <cellStyle name="Output 2 2 6 2 2" xfId="22525" xr:uid="{FD1DB48D-4C17-4E12-AA2E-8F8886572576}"/>
    <cellStyle name="Output 2 2 6 2 3" xfId="23146" xr:uid="{2F8FA06E-FCC6-48E2-A0E7-F0AEA274A452}"/>
    <cellStyle name="Output 2 2 6 3" xfId="22178" xr:uid="{5B2D8541-1DE0-4AE0-843D-86A024E50370}"/>
    <cellStyle name="Output 2 2 6 4" xfId="22885" xr:uid="{97C2E4CD-EC50-4A7F-B41F-1FE2684C821B}"/>
    <cellStyle name="Output 2 2 6 5" xfId="23507" xr:uid="{DE47E748-D23E-4850-844A-7B95E1B61137}"/>
    <cellStyle name="Output 2 2 7" xfId="20569" xr:uid="{00000000-0005-0000-0000-00009C510000}"/>
    <cellStyle name="Output 2 2 7 2" xfId="21091" xr:uid="{00000000-0005-0000-0000-00009D510000}"/>
    <cellStyle name="Output 2 2 7 2 2" xfId="22524" xr:uid="{58A6E864-132C-4629-BBEB-89985DEC0576}"/>
    <cellStyle name="Output 2 2 7 2 3" xfId="23145" xr:uid="{9B3B14CE-1EDC-4258-B9E2-7E55688D9400}"/>
    <cellStyle name="Output 2 2 7 3" xfId="22179" xr:uid="{CF10B7BD-B160-4C07-884D-E60E8E8BCDFB}"/>
    <cellStyle name="Output 2 2 7 4" xfId="22886" xr:uid="{DF8415D4-E8CC-4C44-BDC3-8878B08E78F0}"/>
    <cellStyle name="Output 2 2 7 5" xfId="23508" xr:uid="{13C232BB-4294-4E3D-A7DC-FC1245BB4F69}"/>
    <cellStyle name="Output 2 2 8" xfId="20570" xr:uid="{00000000-0005-0000-0000-00009E510000}"/>
    <cellStyle name="Output 2 2 8 2" xfId="21090" xr:uid="{00000000-0005-0000-0000-00009F510000}"/>
    <cellStyle name="Output 2 2 8 2 2" xfId="22523" xr:uid="{AF9F43DB-318E-4DB8-8DFA-286BC90E3899}"/>
    <cellStyle name="Output 2 2 8 2 3" xfId="23144" xr:uid="{E191DA11-E59F-4AD8-8C2D-8E6A47991A91}"/>
    <cellStyle name="Output 2 2 8 3" xfId="22180" xr:uid="{1D4BA632-2AAF-457E-BE98-8FE307E02093}"/>
    <cellStyle name="Output 2 2 8 4" xfId="22887" xr:uid="{0E6A752A-3146-46BA-B296-52B3E1022A49}"/>
    <cellStyle name="Output 2 2 8 5" xfId="23509" xr:uid="{839F4975-0240-446C-A69E-1BBFE4EDD838}"/>
    <cellStyle name="Output 2 2 9" xfId="20571" xr:uid="{00000000-0005-0000-0000-0000A0510000}"/>
    <cellStyle name="Output 2 2 9 2" xfId="21089" xr:uid="{00000000-0005-0000-0000-0000A1510000}"/>
    <cellStyle name="Output 2 2 9 2 2" xfId="22522" xr:uid="{78CAE534-3D93-470F-A2A2-D4610EDBE3B6}"/>
    <cellStyle name="Output 2 2 9 2 3" xfId="23143" xr:uid="{8B262B33-F178-4031-8FA7-4C3A5C88293C}"/>
    <cellStyle name="Output 2 2 9 3" xfId="22181" xr:uid="{A500869F-4FF9-43FA-A550-72990DEC6B47}"/>
    <cellStyle name="Output 2 2 9 4" xfId="22888" xr:uid="{94874A12-5640-4D50-AACB-DED2320BBD6F}"/>
    <cellStyle name="Output 2 2 9 5" xfId="23510" xr:uid="{F6037427-511E-4219-94CB-8E81C41B702B}"/>
    <cellStyle name="Output 2 20" xfId="23468" xr:uid="{10822B11-2AA5-4887-B062-12E976217F3C}"/>
    <cellStyle name="Output 2 3" xfId="20572" xr:uid="{00000000-0005-0000-0000-0000A2510000}"/>
    <cellStyle name="Output 2 3 2" xfId="20573" xr:uid="{00000000-0005-0000-0000-0000A3510000}"/>
    <cellStyle name="Output 2 3 2 2" xfId="21088" xr:uid="{00000000-0005-0000-0000-0000A4510000}"/>
    <cellStyle name="Output 2 3 2 2 2" xfId="22521" xr:uid="{340A60DB-C2F7-4C71-A872-47B3EAD450DC}"/>
    <cellStyle name="Output 2 3 2 2 3" xfId="23142" xr:uid="{6DAE0371-758A-44E7-9355-AE1E1B0FFE8B}"/>
    <cellStyle name="Output 2 3 2 3" xfId="22182" xr:uid="{F4374F39-633F-4E64-AD72-D15E20CA3DF6}"/>
    <cellStyle name="Output 2 3 2 4" xfId="22889" xr:uid="{043E7D7B-692E-47AB-AAC0-0BC9B98E8529}"/>
    <cellStyle name="Output 2 3 2 5" xfId="23511" xr:uid="{84198769-2260-4A85-B030-0C9348A2C16E}"/>
    <cellStyle name="Output 2 3 3" xfId="20574" xr:uid="{00000000-0005-0000-0000-0000A5510000}"/>
    <cellStyle name="Output 2 3 3 2" xfId="21087" xr:uid="{00000000-0005-0000-0000-0000A6510000}"/>
    <cellStyle name="Output 2 3 3 2 2" xfId="22520" xr:uid="{7B19DA53-065B-4252-869F-102095BE985E}"/>
    <cellStyle name="Output 2 3 3 2 3" xfId="23141" xr:uid="{22CE2AC1-420F-48E7-96B9-7D8BCFE90178}"/>
    <cellStyle name="Output 2 3 3 3" xfId="22183" xr:uid="{4641CA62-C3CE-4F79-A6A5-4FD3CBD07AB3}"/>
    <cellStyle name="Output 2 3 3 4" xfId="22890" xr:uid="{3BD832BA-189A-4639-B857-A05A956A0030}"/>
    <cellStyle name="Output 2 3 3 5" xfId="23512" xr:uid="{5C91E0CE-81D9-468A-937A-6DC3517B6857}"/>
    <cellStyle name="Output 2 3 4" xfId="20575" xr:uid="{00000000-0005-0000-0000-0000A7510000}"/>
    <cellStyle name="Output 2 3 4 2" xfId="21086" xr:uid="{00000000-0005-0000-0000-0000A8510000}"/>
    <cellStyle name="Output 2 3 4 2 2" xfId="22519" xr:uid="{93416494-A162-4632-9CC4-681ACD69F35A}"/>
    <cellStyle name="Output 2 3 4 2 3" xfId="23140" xr:uid="{21173B17-878F-4D98-AD02-F2BED114A959}"/>
    <cellStyle name="Output 2 3 4 3" xfId="22184" xr:uid="{9E7EEFF0-467C-41F3-B5EE-F4E05D408D8D}"/>
    <cellStyle name="Output 2 3 4 4" xfId="22891" xr:uid="{CFC93EB8-7664-4A29-8C98-B5ADFA3E3C8F}"/>
    <cellStyle name="Output 2 3 4 5" xfId="23513" xr:uid="{2ADFB794-BD4E-49EE-A2D1-ADBDCD5ECC0B}"/>
    <cellStyle name="Output 2 3 5" xfId="20576" xr:uid="{00000000-0005-0000-0000-0000A9510000}"/>
    <cellStyle name="Output 2 3 5 2" xfId="21085" xr:uid="{00000000-0005-0000-0000-0000AA510000}"/>
    <cellStyle name="Output 2 3 5 2 2" xfId="22518" xr:uid="{607A75B2-5355-43DA-85A3-A750716610BF}"/>
    <cellStyle name="Output 2 3 5 2 3" xfId="23139" xr:uid="{827FF359-B968-40C0-89C8-75CBF1AE93E1}"/>
    <cellStyle name="Output 2 3 5 3" xfId="22185" xr:uid="{8D13E2C1-3736-4E46-81F8-53D03475BC46}"/>
    <cellStyle name="Output 2 3 5 4" xfId="22892" xr:uid="{82C6C79C-7DC3-4F2A-ABA6-26D0FF226392}"/>
    <cellStyle name="Output 2 3 5 5" xfId="23514" xr:uid="{94FD1635-5EF6-4087-8CC3-45477D4527CD}"/>
    <cellStyle name="Output 2 4" xfId="20577" xr:uid="{00000000-0005-0000-0000-0000AB510000}"/>
    <cellStyle name="Output 2 4 2" xfId="20578" xr:uid="{00000000-0005-0000-0000-0000AC510000}"/>
    <cellStyle name="Output 2 4 2 2" xfId="21084" xr:uid="{00000000-0005-0000-0000-0000AD510000}"/>
    <cellStyle name="Output 2 4 2 2 2" xfId="22517" xr:uid="{56885340-6688-43F2-9998-E10F07F52B3B}"/>
    <cellStyle name="Output 2 4 2 2 3" xfId="23138" xr:uid="{7730592D-3BDD-4566-8FD9-D68B9018F2BF}"/>
    <cellStyle name="Output 2 4 2 3" xfId="22186" xr:uid="{78CF818E-507B-4BB6-A081-48BF4411AA50}"/>
    <cellStyle name="Output 2 4 2 4" xfId="22893" xr:uid="{7EB457E1-68B3-48EF-90D2-D0C1B7C95706}"/>
    <cellStyle name="Output 2 4 2 5" xfId="23515" xr:uid="{07EDE1C3-1B54-4956-B3C4-FA85EF20439C}"/>
    <cellStyle name="Output 2 4 3" xfId="20579" xr:uid="{00000000-0005-0000-0000-0000AE510000}"/>
    <cellStyle name="Output 2 4 3 2" xfId="21083" xr:uid="{00000000-0005-0000-0000-0000AF510000}"/>
    <cellStyle name="Output 2 4 3 2 2" xfId="22516" xr:uid="{F6C44DED-EA6E-4D1A-B9F6-BA417AA898A9}"/>
    <cellStyle name="Output 2 4 3 2 3" xfId="23137" xr:uid="{89F05A13-ECEC-4A1B-82DA-93FF2DB856D5}"/>
    <cellStyle name="Output 2 4 3 3" xfId="22187" xr:uid="{670BAF61-FCAF-491F-B9C5-1CDB0140954E}"/>
    <cellStyle name="Output 2 4 3 4" xfId="22894" xr:uid="{D8236635-A4A9-4880-AF61-45D2137DA758}"/>
    <cellStyle name="Output 2 4 3 5" xfId="23516" xr:uid="{01F66A3F-574E-4CB3-A3BD-98A90F33CD3E}"/>
    <cellStyle name="Output 2 4 4" xfId="20580" xr:uid="{00000000-0005-0000-0000-0000B0510000}"/>
    <cellStyle name="Output 2 4 4 2" xfId="21082" xr:uid="{00000000-0005-0000-0000-0000B1510000}"/>
    <cellStyle name="Output 2 4 4 2 2" xfId="22515" xr:uid="{F6CCC8EA-F4E1-488E-9980-9B3ACA073B42}"/>
    <cellStyle name="Output 2 4 4 2 3" xfId="23136" xr:uid="{8E6686B4-A0BD-4800-85FC-D058B54A8D66}"/>
    <cellStyle name="Output 2 4 4 3" xfId="22188" xr:uid="{57059096-CC26-4558-A038-48C5B8B24187}"/>
    <cellStyle name="Output 2 4 4 4" xfId="22895" xr:uid="{D57FB846-52E6-4F22-A848-A0E2E261E457}"/>
    <cellStyle name="Output 2 4 4 5" xfId="23517" xr:uid="{9FE83F8D-85EE-46AC-8957-EDD0895C5F6B}"/>
    <cellStyle name="Output 2 4 5" xfId="20581" xr:uid="{00000000-0005-0000-0000-0000B2510000}"/>
    <cellStyle name="Output 2 4 5 2" xfId="21081" xr:uid="{00000000-0005-0000-0000-0000B3510000}"/>
    <cellStyle name="Output 2 4 5 2 2" xfId="22514" xr:uid="{6FDB510A-8C0D-48A8-9FD3-35CF0A0AB9E4}"/>
    <cellStyle name="Output 2 4 5 2 3" xfId="23135" xr:uid="{C40B4B86-0D17-48E9-917F-8967DA50C6B5}"/>
    <cellStyle name="Output 2 4 5 3" xfId="22189" xr:uid="{7DE982C6-6AE4-46D2-A90B-2BA4FE4D32C8}"/>
    <cellStyle name="Output 2 4 5 4" xfId="22896" xr:uid="{90E09A44-AA90-4986-A3E7-114198BF8387}"/>
    <cellStyle name="Output 2 4 5 5" xfId="23518" xr:uid="{298D4CEA-91E6-44A5-9470-34D3A60D1DD0}"/>
    <cellStyle name="Output 2 5" xfId="20582" xr:uid="{00000000-0005-0000-0000-0000B4510000}"/>
    <cellStyle name="Output 2 5 2" xfId="20583" xr:uid="{00000000-0005-0000-0000-0000B5510000}"/>
    <cellStyle name="Output 2 5 2 2" xfId="21080" xr:uid="{00000000-0005-0000-0000-0000B6510000}"/>
    <cellStyle name="Output 2 5 2 2 2" xfId="22513" xr:uid="{E939FEC7-27F1-4704-B8FC-88B33BC3FADC}"/>
    <cellStyle name="Output 2 5 2 2 3" xfId="23134" xr:uid="{E1631B54-8A10-4BD9-8E50-73CC83231EB8}"/>
    <cellStyle name="Output 2 5 2 3" xfId="22190" xr:uid="{280B3232-5AF7-41DB-AD7A-4EE638B6933D}"/>
    <cellStyle name="Output 2 5 2 4" xfId="22897" xr:uid="{9FD33F3C-BCBD-4812-961A-DD6F620E9A60}"/>
    <cellStyle name="Output 2 5 2 5" xfId="23519" xr:uid="{CD16FFF8-7F7B-40F2-811D-ACC0E7340840}"/>
    <cellStyle name="Output 2 5 3" xfId="20584" xr:uid="{00000000-0005-0000-0000-0000B7510000}"/>
    <cellStyle name="Output 2 5 3 2" xfId="21079" xr:uid="{00000000-0005-0000-0000-0000B8510000}"/>
    <cellStyle name="Output 2 5 3 2 2" xfId="22512" xr:uid="{78891256-86D1-420F-BF1E-D15588EB94A1}"/>
    <cellStyle name="Output 2 5 3 2 3" xfId="23133" xr:uid="{6B9BE5D7-125D-481B-8BA8-9FD8B9F4C29A}"/>
    <cellStyle name="Output 2 5 3 3" xfId="22191" xr:uid="{2C3D9A6C-4464-4885-A663-EBED5E142EC8}"/>
    <cellStyle name="Output 2 5 3 4" xfId="22898" xr:uid="{02638E80-BCD6-441C-96DA-094E50B6A468}"/>
    <cellStyle name="Output 2 5 3 5" xfId="23520" xr:uid="{EEEFDE33-97B1-408F-A585-96A40A9F0BEC}"/>
    <cellStyle name="Output 2 5 4" xfId="20585" xr:uid="{00000000-0005-0000-0000-0000B9510000}"/>
    <cellStyle name="Output 2 5 4 2" xfId="21078" xr:uid="{00000000-0005-0000-0000-0000BA510000}"/>
    <cellStyle name="Output 2 5 4 2 2" xfId="22511" xr:uid="{3F28D56C-70DD-4D04-BD74-90FA7B5967C9}"/>
    <cellStyle name="Output 2 5 4 2 3" xfId="23132" xr:uid="{ECD844A3-7ADE-4D83-9AEB-F169FD034522}"/>
    <cellStyle name="Output 2 5 4 3" xfId="22192" xr:uid="{D8F4A36E-2B3D-46C3-A2BA-30CDD68A9BE0}"/>
    <cellStyle name="Output 2 5 4 4" xfId="22899" xr:uid="{0FD0D374-09F6-4C72-AB93-5E15A4F198CC}"/>
    <cellStyle name="Output 2 5 4 5" xfId="23521" xr:uid="{C70003CA-8BDA-4181-B3FA-93092160BD1D}"/>
    <cellStyle name="Output 2 5 5" xfId="20586" xr:uid="{00000000-0005-0000-0000-0000BB510000}"/>
    <cellStyle name="Output 2 5 5 2" xfId="21077" xr:uid="{00000000-0005-0000-0000-0000BC510000}"/>
    <cellStyle name="Output 2 5 5 2 2" xfId="22510" xr:uid="{3C2A8BED-1A54-4264-8CEE-920374315226}"/>
    <cellStyle name="Output 2 5 5 2 3" xfId="23131" xr:uid="{208253E0-19B2-4255-BECE-2146988626BE}"/>
    <cellStyle name="Output 2 5 5 3" xfId="22193" xr:uid="{85E2A78C-4DC0-4218-B087-9873C7215F98}"/>
    <cellStyle name="Output 2 5 5 4" xfId="22900" xr:uid="{25960F11-26F0-4878-A42A-4A050D43795A}"/>
    <cellStyle name="Output 2 5 5 5" xfId="23522" xr:uid="{96CC5C07-0284-44A3-8409-0177E333974E}"/>
    <cellStyle name="Output 2 6" xfId="20587" xr:uid="{00000000-0005-0000-0000-0000BD510000}"/>
    <cellStyle name="Output 2 6 2" xfId="20588" xr:uid="{00000000-0005-0000-0000-0000BE510000}"/>
    <cellStyle name="Output 2 6 2 2" xfId="21076" xr:uid="{00000000-0005-0000-0000-0000BF510000}"/>
    <cellStyle name="Output 2 6 2 2 2" xfId="22509" xr:uid="{8A2BF8B7-8E06-4E9E-B79A-D8C608594121}"/>
    <cellStyle name="Output 2 6 2 2 3" xfId="23130" xr:uid="{B4776F1E-19F7-4550-A1D3-754DC4EFC26D}"/>
    <cellStyle name="Output 2 6 2 3" xfId="22194" xr:uid="{EC1648DD-6D91-4A3E-A4AD-DB3580979169}"/>
    <cellStyle name="Output 2 6 2 4" xfId="22901" xr:uid="{30CB5C65-844B-4FF3-9D58-75DA02016BD4}"/>
    <cellStyle name="Output 2 6 2 5" xfId="23523" xr:uid="{E176DED4-78A7-4DC9-AFE4-F00B276E6307}"/>
    <cellStyle name="Output 2 6 3" xfId="20589" xr:uid="{00000000-0005-0000-0000-0000C0510000}"/>
    <cellStyle name="Output 2 6 3 2" xfId="21075" xr:uid="{00000000-0005-0000-0000-0000C1510000}"/>
    <cellStyle name="Output 2 6 3 2 2" xfId="22508" xr:uid="{438D8A4B-D695-4429-9ADF-F0F580FAF61D}"/>
    <cellStyle name="Output 2 6 3 2 3" xfId="23129" xr:uid="{A675C791-E114-4835-BC6A-A593BDCBEEE4}"/>
    <cellStyle name="Output 2 6 3 3" xfId="22195" xr:uid="{5C38A0CC-2DC8-4FED-901C-7ADB1B075021}"/>
    <cellStyle name="Output 2 6 3 4" xfId="22902" xr:uid="{A5EEC8CD-EB33-444B-B41E-76FF54212B20}"/>
    <cellStyle name="Output 2 6 3 5" xfId="23524" xr:uid="{25E9CD62-6465-4D21-A9FC-BA6E9A6AC615}"/>
    <cellStyle name="Output 2 6 4" xfId="20590" xr:uid="{00000000-0005-0000-0000-0000C2510000}"/>
    <cellStyle name="Output 2 6 4 2" xfId="21074" xr:uid="{00000000-0005-0000-0000-0000C3510000}"/>
    <cellStyle name="Output 2 6 4 2 2" xfId="22507" xr:uid="{4BF4DCED-EAB9-4C2F-B5AE-923622236418}"/>
    <cellStyle name="Output 2 6 4 2 3" xfId="23128" xr:uid="{F1EAD1C2-5098-4B07-8ABA-BAF314468526}"/>
    <cellStyle name="Output 2 6 4 3" xfId="22196" xr:uid="{03856A17-9DCF-4D97-8A18-C24512D9BDE4}"/>
    <cellStyle name="Output 2 6 4 4" xfId="22903" xr:uid="{181A7EA5-6B8E-4201-9571-3B80578C037E}"/>
    <cellStyle name="Output 2 6 4 5" xfId="23525" xr:uid="{2B98D239-3683-429D-A078-1FB93E75B89D}"/>
    <cellStyle name="Output 2 6 5" xfId="20591" xr:uid="{00000000-0005-0000-0000-0000C4510000}"/>
    <cellStyle name="Output 2 6 5 2" xfId="21073" xr:uid="{00000000-0005-0000-0000-0000C5510000}"/>
    <cellStyle name="Output 2 6 5 2 2" xfId="22506" xr:uid="{1B4BBD0B-BB17-4149-9095-6EA88A51648C}"/>
    <cellStyle name="Output 2 6 5 2 3" xfId="23127" xr:uid="{8A5A4F78-330F-4FE6-9822-D1174689AE36}"/>
    <cellStyle name="Output 2 6 5 3" xfId="22197" xr:uid="{E91A2514-A146-4E00-A309-D665026F7DF8}"/>
    <cellStyle name="Output 2 6 5 4" xfId="22904" xr:uid="{8BD0C8D9-0343-4B10-AA84-BC7ECF9DD226}"/>
    <cellStyle name="Output 2 6 5 5" xfId="23526" xr:uid="{A7D56087-7EBE-4B42-9AE1-D113EA3648C9}"/>
    <cellStyle name="Output 2 7" xfId="20592" xr:uid="{00000000-0005-0000-0000-0000C6510000}"/>
    <cellStyle name="Output 2 7 2" xfId="20593" xr:uid="{00000000-0005-0000-0000-0000C7510000}"/>
    <cellStyle name="Output 2 7 2 2" xfId="21072" xr:uid="{00000000-0005-0000-0000-0000C8510000}"/>
    <cellStyle name="Output 2 7 2 2 2" xfId="22505" xr:uid="{CD8EDF27-6B9C-4710-B8C1-645B94C1CB30}"/>
    <cellStyle name="Output 2 7 2 2 3" xfId="23126" xr:uid="{56414DE7-CAB2-4C45-BA31-12B3FCEC8B11}"/>
    <cellStyle name="Output 2 7 2 3" xfId="22198" xr:uid="{AD6743CB-E0FB-4AC5-8FED-057FAA9E9E06}"/>
    <cellStyle name="Output 2 7 2 4" xfId="22905" xr:uid="{089E313C-4C04-41F0-ABBE-F2CD0268C7BA}"/>
    <cellStyle name="Output 2 7 2 5" xfId="23527" xr:uid="{2024DF66-406E-4E3B-B870-B467FE82F273}"/>
    <cellStyle name="Output 2 7 3" xfId="20594" xr:uid="{00000000-0005-0000-0000-0000C9510000}"/>
    <cellStyle name="Output 2 7 3 2" xfId="21071" xr:uid="{00000000-0005-0000-0000-0000CA510000}"/>
    <cellStyle name="Output 2 7 3 2 2" xfId="22504" xr:uid="{242E09ED-F2A4-4E74-8659-9280816D80EB}"/>
    <cellStyle name="Output 2 7 3 2 3" xfId="23125" xr:uid="{34B43FBE-AA7F-46A6-BA11-8F879ADA227C}"/>
    <cellStyle name="Output 2 7 3 3" xfId="22199" xr:uid="{C53793AA-212D-4BD6-A515-10D4C04DEF57}"/>
    <cellStyle name="Output 2 7 3 4" xfId="22906" xr:uid="{6F2A50FC-99DD-4B79-B5FD-838164486DC5}"/>
    <cellStyle name="Output 2 7 3 5" xfId="23528" xr:uid="{8B85A07D-C1CA-4C8D-883E-08FF7A138DD9}"/>
    <cellStyle name="Output 2 7 4" xfId="20595" xr:uid="{00000000-0005-0000-0000-0000CB510000}"/>
    <cellStyle name="Output 2 7 4 2" xfId="21070" xr:uid="{00000000-0005-0000-0000-0000CC510000}"/>
    <cellStyle name="Output 2 7 4 2 2" xfId="22503" xr:uid="{75F74E2C-D69A-46A9-9470-CCBDBF7806AD}"/>
    <cellStyle name="Output 2 7 4 2 3" xfId="23124" xr:uid="{E2ED0A77-DCA6-4763-989E-40B2AA8ECE83}"/>
    <cellStyle name="Output 2 7 4 3" xfId="22200" xr:uid="{143C359C-3112-4DE0-9921-DCBE0D715740}"/>
    <cellStyle name="Output 2 7 4 4" xfId="22907" xr:uid="{DE6BCC33-93D2-45EE-A3B5-A67C44548A07}"/>
    <cellStyle name="Output 2 7 4 5" xfId="23529" xr:uid="{8982A565-B2D2-471D-BD00-EFB40ECE0677}"/>
    <cellStyle name="Output 2 7 5" xfId="20596" xr:uid="{00000000-0005-0000-0000-0000CD510000}"/>
    <cellStyle name="Output 2 7 5 2" xfId="21069" xr:uid="{00000000-0005-0000-0000-0000CE510000}"/>
    <cellStyle name="Output 2 7 5 2 2" xfId="22502" xr:uid="{999704DC-F02A-43CA-95D9-B8A311E9BB5F}"/>
    <cellStyle name="Output 2 7 5 2 3" xfId="23123" xr:uid="{3E7F5E47-735F-44EB-A8CE-E551AC219000}"/>
    <cellStyle name="Output 2 7 5 3" xfId="22201" xr:uid="{0ADA9253-9CFB-4D15-B59C-AF86913F702F}"/>
    <cellStyle name="Output 2 7 5 4" xfId="22908" xr:uid="{20F80D75-25EB-4C02-9AC1-E532A1F9A618}"/>
    <cellStyle name="Output 2 7 5 5" xfId="23530" xr:uid="{723EBEA4-89B2-4222-9BC5-B2C11BCE0D4F}"/>
    <cellStyle name="Output 2 8" xfId="20597" xr:uid="{00000000-0005-0000-0000-0000CF510000}"/>
    <cellStyle name="Output 2 8 2" xfId="20598" xr:uid="{00000000-0005-0000-0000-0000D0510000}"/>
    <cellStyle name="Output 2 8 2 2" xfId="21068" xr:uid="{00000000-0005-0000-0000-0000D1510000}"/>
    <cellStyle name="Output 2 8 2 2 2" xfId="22501" xr:uid="{0EB94839-A190-4B91-A8CA-637B710D65E2}"/>
    <cellStyle name="Output 2 8 2 2 3" xfId="23122" xr:uid="{24FBB2FD-EA6D-4EAD-85B5-3929B4BD621F}"/>
    <cellStyle name="Output 2 8 2 3" xfId="22202" xr:uid="{77DAA577-E7B4-4FFC-99B1-3539E4638A67}"/>
    <cellStyle name="Output 2 8 2 4" xfId="22909" xr:uid="{3BFD09E4-CC82-4E8D-8DFA-CF93A2F79EF6}"/>
    <cellStyle name="Output 2 8 2 5" xfId="23531" xr:uid="{6306C062-4EB9-476A-A606-770C1810CF74}"/>
    <cellStyle name="Output 2 8 3" xfId="20599" xr:uid="{00000000-0005-0000-0000-0000D2510000}"/>
    <cellStyle name="Output 2 8 3 2" xfId="21067" xr:uid="{00000000-0005-0000-0000-0000D3510000}"/>
    <cellStyle name="Output 2 8 3 2 2" xfId="22500" xr:uid="{AB2DD547-F19E-4827-8547-4B17EAC53EE0}"/>
    <cellStyle name="Output 2 8 3 2 3" xfId="23121" xr:uid="{99679E30-E7CA-43F8-9015-0E0526F5A6DE}"/>
    <cellStyle name="Output 2 8 3 3" xfId="22203" xr:uid="{2C834509-0493-496B-9C88-D7EB5023BEFF}"/>
    <cellStyle name="Output 2 8 3 4" xfId="22910" xr:uid="{54B86099-B4DB-4A43-BC77-986B744DF7DF}"/>
    <cellStyle name="Output 2 8 3 5" xfId="23532" xr:uid="{7B5838F2-1C75-4D4F-B0E9-BCAD5FE1FE06}"/>
    <cellStyle name="Output 2 8 4" xfId="20600" xr:uid="{00000000-0005-0000-0000-0000D4510000}"/>
    <cellStyle name="Output 2 8 4 2" xfId="21066" xr:uid="{00000000-0005-0000-0000-0000D5510000}"/>
    <cellStyle name="Output 2 8 4 2 2" xfId="22499" xr:uid="{03012450-C702-4E7A-A825-64B64FE77A66}"/>
    <cellStyle name="Output 2 8 4 2 3" xfId="23120" xr:uid="{186C5827-97FA-4FF8-A219-A3B4066AC6DC}"/>
    <cellStyle name="Output 2 8 4 3" xfId="22204" xr:uid="{A7E3C11C-487A-461E-811F-9847D436D158}"/>
    <cellStyle name="Output 2 8 4 4" xfId="22911" xr:uid="{87DB3B1D-5065-4359-B4FF-2A45A62C528F}"/>
    <cellStyle name="Output 2 8 4 5" xfId="23533" xr:uid="{772C4151-2A9C-40DE-8838-2DD7C9176997}"/>
    <cellStyle name="Output 2 8 5" xfId="20601" xr:uid="{00000000-0005-0000-0000-0000D6510000}"/>
    <cellStyle name="Output 2 8 5 2" xfId="21065" xr:uid="{00000000-0005-0000-0000-0000D7510000}"/>
    <cellStyle name="Output 2 8 5 2 2" xfId="22498" xr:uid="{5B369909-0DE0-4FAC-9F0D-54212615CCD2}"/>
    <cellStyle name="Output 2 8 5 2 3" xfId="23119" xr:uid="{4A919139-20A2-440C-B01F-0F1DDC37A753}"/>
    <cellStyle name="Output 2 8 5 3" xfId="22205" xr:uid="{9ABBCF9C-D700-4BDB-8B25-8C615555F845}"/>
    <cellStyle name="Output 2 8 5 4" xfId="22912" xr:uid="{C4D26FFA-B3BF-46CF-B232-D180EF2169E2}"/>
    <cellStyle name="Output 2 8 5 5" xfId="23534" xr:uid="{505F2995-256B-4E6F-BDB4-751D7971E109}"/>
    <cellStyle name="Output 2 9" xfId="20602" xr:uid="{00000000-0005-0000-0000-0000D8510000}"/>
    <cellStyle name="Output 2 9 2" xfId="20603" xr:uid="{00000000-0005-0000-0000-0000D9510000}"/>
    <cellStyle name="Output 2 9 2 2" xfId="21064" xr:uid="{00000000-0005-0000-0000-0000DA510000}"/>
    <cellStyle name="Output 2 9 2 2 2" xfId="22497" xr:uid="{F9FFCC37-9E00-458D-AC00-01000EE569FA}"/>
    <cellStyle name="Output 2 9 2 2 3" xfId="23118" xr:uid="{8556E29E-CAE1-46B1-A7A6-E6D2D8C38D27}"/>
    <cellStyle name="Output 2 9 2 3" xfId="22206" xr:uid="{C801BF23-2528-43D1-BD33-071A2557DC8C}"/>
    <cellStyle name="Output 2 9 2 4" xfId="22913" xr:uid="{11D01537-21CB-4B4E-AA27-0B317520C8E4}"/>
    <cellStyle name="Output 2 9 2 5" xfId="23535" xr:uid="{97562EE1-3575-4114-A161-E27BFB452EF4}"/>
    <cellStyle name="Output 2 9 3" xfId="20604" xr:uid="{00000000-0005-0000-0000-0000DB510000}"/>
    <cellStyle name="Output 2 9 3 2" xfId="21063" xr:uid="{00000000-0005-0000-0000-0000DC510000}"/>
    <cellStyle name="Output 2 9 3 2 2" xfId="22496" xr:uid="{7C2A2068-172D-4BE7-8365-62182CF24B4B}"/>
    <cellStyle name="Output 2 9 3 2 3" xfId="23117" xr:uid="{110FFF6A-C044-4FA2-9F66-4864F0FA57BA}"/>
    <cellStyle name="Output 2 9 3 3" xfId="22207" xr:uid="{0CC9B803-9F61-412F-A390-527E81D4B99E}"/>
    <cellStyle name="Output 2 9 3 4" xfId="22914" xr:uid="{E1EF4506-4462-4E8F-B543-BC2A0FBF76E6}"/>
    <cellStyle name="Output 2 9 3 5" xfId="23536" xr:uid="{658E1928-D502-4E15-8302-15BCE73FD44A}"/>
    <cellStyle name="Output 2 9 4" xfId="20605" xr:uid="{00000000-0005-0000-0000-0000DD510000}"/>
    <cellStyle name="Output 2 9 4 2" xfId="21062" xr:uid="{00000000-0005-0000-0000-0000DE510000}"/>
    <cellStyle name="Output 2 9 4 2 2" xfId="22495" xr:uid="{275F38DD-0C8E-4A43-9467-2F41ADEAD175}"/>
    <cellStyle name="Output 2 9 4 2 3" xfId="23116" xr:uid="{19CCBF74-5E85-4500-8A44-E3CB9F592557}"/>
    <cellStyle name="Output 2 9 4 3" xfId="22208" xr:uid="{7285B263-2556-4D89-818B-5D0A452CF1FD}"/>
    <cellStyle name="Output 2 9 4 4" xfId="22915" xr:uid="{C151E84C-140B-4F80-89F7-1FD5CAF4DB89}"/>
    <cellStyle name="Output 2 9 4 5" xfId="23537" xr:uid="{E65D328B-CE3C-460A-9E87-238A1F3F5D1E}"/>
    <cellStyle name="Output 2 9 5" xfId="20606" xr:uid="{00000000-0005-0000-0000-0000DF510000}"/>
    <cellStyle name="Output 2 9 5 2" xfId="21061" xr:uid="{00000000-0005-0000-0000-0000E0510000}"/>
    <cellStyle name="Output 2 9 5 2 2" xfId="22494" xr:uid="{917C9CC5-F888-40FD-B943-C89D884007BF}"/>
    <cellStyle name="Output 2 9 5 2 3" xfId="23115" xr:uid="{FFF8201E-FF47-4AB0-8E0D-FE34CAE6D2B2}"/>
    <cellStyle name="Output 2 9 5 3" xfId="22209" xr:uid="{191BE2ED-2305-4BB6-8D51-3AEEB19CAD67}"/>
    <cellStyle name="Output 2 9 5 4" xfId="22916" xr:uid="{C909BF8D-9A06-42AD-802F-F1FB86F89161}"/>
    <cellStyle name="Output 2 9 5 5" xfId="23538" xr:uid="{C0C43196-155D-4E2B-9318-E858DF7D844E}"/>
    <cellStyle name="Output 3" xfId="20607" xr:uid="{00000000-0005-0000-0000-0000E1510000}"/>
    <cellStyle name="Output 3 2" xfId="20608" xr:uid="{00000000-0005-0000-0000-0000E2510000}"/>
    <cellStyle name="Output 3 2 2" xfId="21059" xr:uid="{00000000-0005-0000-0000-0000E3510000}"/>
    <cellStyle name="Output 3 2 2 2" xfId="22492" xr:uid="{0EFA28C8-BA8A-4588-9644-CA7DE210C961}"/>
    <cellStyle name="Output 3 2 2 3" xfId="23113" xr:uid="{0218015B-6D4D-458B-B1D5-815A1CA5F2EC}"/>
    <cellStyle name="Output 3 2 3" xfId="22211" xr:uid="{78717B96-AB58-4940-8CF9-A1CA37E918B2}"/>
    <cellStyle name="Output 3 2 4" xfId="22918" xr:uid="{A6C8D9A7-9D03-40B3-A8F6-165C109FB6D5}"/>
    <cellStyle name="Output 3 2 5" xfId="23540" xr:uid="{0D6C0522-CED0-45A2-80CC-5E546F6F8B63}"/>
    <cellStyle name="Output 3 3" xfId="20609" xr:uid="{00000000-0005-0000-0000-0000E4510000}"/>
    <cellStyle name="Output 3 3 2" xfId="21058" xr:uid="{00000000-0005-0000-0000-0000E5510000}"/>
    <cellStyle name="Output 3 3 2 2" xfId="22491" xr:uid="{2F07C04A-1E08-4D02-81CC-17D6FCAC2D2C}"/>
    <cellStyle name="Output 3 3 2 3" xfId="23112" xr:uid="{42CF42A2-AA79-4813-B822-BAF3D6569F86}"/>
    <cellStyle name="Output 3 3 3" xfId="22212" xr:uid="{23FA826D-3106-41A3-9589-4BA022F9EDD7}"/>
    <cellStyle name="Output 3 3 4" xfId="22919" xr:uid="{CFB44789-20E6-4B77-99F6-583E06B28FE1}"/>
    <cellStyle name="Output 3 3 5" xfId="23541" xr:uid="{5E6E2D40-6756-42D1-A54C-1894BE76B911}"/>
    <cellStyle name="Output 3 4" xfId="21060" xr:uid="{00000000-0005-0000-0000-0000E6510000}"/>
    <cellStyle name="Output 3 4 2" xfId="22493" xr:uid="{A6A79402-5157-45C0-9C81-2FB321216216}"/>
    <cellStyle name="Output 3 4 3" xfId="23114" xr:uid="{D7B3F548-1026-4715-876A-D2055361472B}"/>
    <cellStyle name="Output 3 5" xfId="22210" xr:uid="{90D79994-1CA5-44F3-9B1F-071376348AED}"/>
    <cellStyle name="Output 3 6" xfId="22917" xr:uid="{BFD5CA51-2604-4C74-985E-D141D1959A9B}"/>
    <cellStyle name="Output 3 7" xfId="23539" xr:uid="{629B34C5-16E4-4BBC-B0EA-A43E45C8E9D7}"/>
    <cellStyle name="Output 4" xfId="20610" xr:uid="{00000000-0005-0000-0000-0000E7510000}"/>
    <cellStyle name="Output 4 2" xfId="20611" xr:uid="{00000000-0005-0000-0000-0000E8510000}"/>
    <cellStyle name="Output 4 2 2" xfId="21056" xr:uid="{00000000-0005-0000-0000-0000E9510000}"/>
    <cellStyle name="Output 4 2 2 2" xfId="22489" xr:uid="{CB4637A0-D746-4C86-9B4F-9B774C525633}"/>
    <cellStyle name="Output 4 2 2 3" xfId="23110" xr:uid="{F37FC7D2-3748-489D-BF25-4FD631989336}"/>
    <cellStyle name="Output 4 2 3" xfId="22214" xr:uid="{2656A5BC-ABBC-4B51-B653-5CADF61D0DF4}"/>
    <cellStyle name="Output 4 2 4" xfId="22921" xr:uid="{604E83E9-4F27-436D-B215-AB1EF41C8589}"/>
    <cellStyle name="Output 4 2 5" xfId="23543" xr:uid="{EDA16BE4-281C-4340-A854-B4512076BA35}"/>
    <cellStyle name="Output 4 3" xfId="20612" xr:uid="{00000000-0005-0000-0000-0000EA510000}"/>
    <cellStyle name="Output 4 3 2" xfId="21055" xr:uid="{00000000-0005-0000-0000-0000EB510000}"/>
    <cellStyle name="Output 4 3 2 2" xfId="22488" xr:uid="{ECA3E7A3-8BC4-4651-A586-4DFB0DC72C71}"/>
    <cellStyle name="Output 4 3 2 3" xfId="23109" xr:uid="{01F73330-B736-4EB2-BB61-6C3FA7D8CEA5}"/>
    <cellStyle name="Output 4 3 3" xfId="22215" xr:uid="{84AA15B7-BDFF-4CF3-A81A-58E046B8DF43}"/>
    <cellStyle name="Output 4 3 4" xfId="22922" xr:uid="{3EC8920F-E616-4F90-BC6C-6E4B3FD567DE}"/>
    <cellStyle name="Output 4 3 5" xfId="23544" xr:uid="{D4425852-A496-4B87-927A-BEB0389960B4}"/>
    <cellStyle name="Output 4 4" xfId="21057" xr:uid="{00000000-0005-0000-0000-0000EC510000}"/>
    <cellStyle name="Output 4 4 2" xfId="22490" xr:uid="{7D642EDB-1586-498A-864D-6E062DFAEA96}"/>
    <cellStyle name="Output 4 4 3" xfId="23111" xr:uid="{DC87BD35-8CF9-406C-8047-B0624BBDC4FF}"/>
    <cellStyle name="Output 4 5" xfId="22213" xr:uid="{87FD33AA-20F2-454F-860B-8F84F178F391}"/>
    <cellStyle name="Output 4 6" xfId="22920" xr:uid="{7E3282DB-E9CF-47D6-93FC-4C2A51EAC5C2}"/>
    <cellStyle name="Output 4 7" xfId="23542" xr:uid="{3F3FC998-0305-4A74-9FAC-71FAB2E0F0DC}"/>
    <cellStyle name="Output 5" xfId="20613" xr:uid="{00000000-0005-0000-0000-0000ED510000}"/>
    <cellStyle name="Output 5 2" xfId="20614" xr:uid="{00000000-0005-0000-0000-0000EE510000}"/>
    <cellStyle name="Output 5 2 2" xfId="21053" xr:uid="{00000000-0005-0000-0000-0000EF510000}"/>
    <cellStyle name="Output 5 2 2 2" xfId="22486" xr:uid="{086469E0-CA57-426F-80D4-A516D445326D}"/>
    <cellStyle name="Output 5 2 2 3" xfId="23107" xr:uid="{DE53A076-9438-444A-AD28-EBBE58D5B0EC}"/>
    <cellStyle name="Output 5 2 3" xfId="22217" xr:uid="{5303A451-6522-45D6-BCAB-6C9E504CE314}"/>
    <cellStyle name="Output 5 2 4" xfId="22924" xr:uid="{7227EEF0-15B1-4867-A7CC-D19CB173FC04}"/>
    <cellStyle name="Output 5 2 5" xfId="23546" xr:uid="{D3364AD8-650B-4A2B-9B39-49E3FF5E7146}"/>
    <cellStyle name="Output 5 3" xfId="20615" xr:uid="{00000000-0005-0000-0000-0000F0510000}"/>
    <cellStyle name="Output 5 3 2" xfId="21052" xr:uid="{00000000-0005-0000-0000-0000F1510000}"/>
    <cellStyle name="Output 5 3 2 2" xfId="22485" xr:uid="{58F024CF-67B6-4CB7-A6AC-E56FDC86382D}"/>
    <cellStyle name="Output 5 3 2 3" xfId="23106" xr:uid="{6FA1F6CD-8365-4909-8B7C-C97FA29C8A40}"/>
    <cellStyle name="Output 5 3 3" xfId="22218" xr:uid="{0EBC51D1-A627-45C5-ABDB-170C09ABB213}"/>
    <cellStyle name="Output 5 3 4" xfId="22925" xr:uid="{E033A1B0-8F25-4BFC-9B7B-AAE69724EF49}"/>
    <cellStyle name="Output 5 3 5" xfId="23547" xr:uid="{81FCF43B-4970-4FED-A6E2-FB5694043640}"/>
    <cellStyle name="Output 5 4" xfId="21054" xr:uid="{00000000-0005-0000-0000-0000F2510000}"/>
    <cellStyle name="Output 5 4 2" xfId="22487" xr:uid="{1B9C20F6-F58F-4E76-A70D-6C5982FC8E39}"/>
    <cellStyle name="Output 5 4 3" xfId="23108" xr:uid="{A7FD47AC-555A-4CEC-A350-9B519B431CE5}"/>
    <cellStyle name="Output 5 5" xfId="22216" xr:uid="{C7B7C717-D5DB-4E47-8824-54CDA03E5A0B}"/>
    <cellStyle name="Output 5 6" xfId="22923" xr:uid="{F4F912A1-1001-488E-B3EF-9BEE3DEE3186}"/>
    <cellStyle name="Output 5 7" xfId="23545" xr:uid="{B51A894B-ED20-43A3-BD4C-3085EC425621}"/>
    <cellStyle name="Output 6" xfId="20616" xr:uid="{00000000-0005-0000-0000-0000F3510000}"/>
    <cellStyle name="Output 6 2" xfId="20617" xr:uid="{00000000-0005-0000-0000-0000F4510000}"/>
    <cellStyle name="Output 6 2 2" xfId="21050" xr:uid="{00000000-0005-0000-0000-0000F5510000}"/>
    <cellStyle name="Output 6 2 2 2" xfId="22483" xr:uid="{C14FCB9E-BF93-4F67-924C-41E4FE5BCAC4}"/>
    <cellStyle name="Output 6 2 2 3" xfId="23104" xr:uid="{ED291763-8301-463B-870E-21321EA982A8}"/>
    <cellStyle name="Output 6 2 3" xfId="22220" xr:uid="{1253D0A8-527E-4F2F-B85D-4FC2E6D3B246}"/>
    <cellStyle name="Output 6 2 4" xfId="22927" xr:uid="{9B1B8DDF-68EE-41B3-B754-8D587E3B3CB8}"/>
    <cellStyle name="Output 6 2 5" xfId="23549" xr:uid="{A0B89808-452E-4679-BB41-2F42E0D03FD1}"/>
    <cellStyle name="Output 6 3" xfId="20618" xr:uid="{00000000-0005-0000-0000-0000F6510000}"/>
    <cellStyle name="Output 6 3 2" xfId="21049" xr:uid="{00000000-0005-0000-0000-0000F7510000}"/>
    <cellStyle name="Output 6 3 2 2" xfId="22482" xr:uid="{7ABBC337-7C6A-421A-A057-B1C5BE6C98C9}"/>
    <cellStyle name="Output 6 3 2 3" xfId="23103" xr:uid="{092713B5-AA9D-405F-95A1-4B7001D7C39E}"/>
    <cellStyle name="Output 6 3 3" xfId="22221" xr:uid="{A517336B-5753-4983-9AE1-A5AD397BE208}"/>
    <cellStyle name="Output 6 3 4" xfId="22928" xr:uid="{B9C412C0-CB58-4F9D-A24A-FB26269BAA14}"/>
    <cellStyle name="Output 6 3 5" xfId="23550" xr:uid="{C94C8EAA-2F30-4C37-B433-3F99A77FEA7C}"/>
    <cellStyle name="Output 6 4" xfId="21051" xr:uid="{00000000-0005-0000-0000-0000F8510000}"/>
    <cellStyle name="Output 6 4 2" xfId="22484" xr:uid="{86CC5AD9-7507-4EC8-825E-ED58190A51F1}"/>
    <cellStyle name="Output 6 4 3" xfId="23105" xr:uid="{04EAE535-7BF6-4489-B1A5-A6B28B499A49}"/>
    <cellStyle name="Output 6 5" xfId="22219" xr:uid="{41600783-A219-44C0-B628-72F6251F555D}"/>
    <cellStyle name="Output 6 6" xfId="22926" xr:uid="{3A38A8AD-8F80-4455-9051-B63E4E682D34}"/>
    <cellStyle name="Output 6 7" xfId="23548" xr:uid="{DD822582-7B74-4B54-BDDC-96CB0AA86BBF}"/>
    <cellStyle name="Output 7" xfId="20619" xr:uid="{00000000-0005-0000-0000-0000F9510000}"/>
    <cellStyle name="Output 7 2" xfId="21048" xr:uid="{00000000-0005-0000-0000-0000FA510000}"/>
    <cellStyle name="Output 7 2 2" xfId="22481" xr:uid="{D54F76FF-ABF9-439D-A748-709CE7241BDD}"/>
    <cellStyle name="Output 7 2 3" xfId="23102" xr:uid="{3197D2D7-413A-4B64-8674-DA1D1F7BA4E9}"/>
    <cellStyle name="Output 7 3" xfId="22222" xr:uid="{96053C69-9547-46B1-AC89-0C7EA5EEC802}"/>
    <cellStyle name="Output 7 4" xfId="22929" xr:uid="{9B76C7FB-E6D7-4C69-A173-EC9A459A80C6}"/>
    <cellStyle name="Output 7 5" xfId="23551" xr:uid="{EBCC71FB-129A-475E-BD67-11778B98E5BB}"/>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Exposure 2 2" xfId="22480" xr:uid="{859A215D-B1BE-4720-922C-80F8F8326803}"/>
    <cellStyle name="showExposure 2 3" xfId="23101" xr:uid="{10DA9F75-2122-4AB1-A8C8-925B9466D4A4}"/>
    <cellStyle name="showExposure 3" xfId="22273" xr:uid="{C17C5E99-4E6F-433F-8018-1521B83B0B5D}"/>
    <cellStyle name="showExposure 4" xfId="22930" xr:uid="{B319EB8D-FC5F-46C2-AED4-2F1760FA8644}"/>
    <cellStyle name="showParameterE" xfId="20787" xr:uid="{00000000-0005-0000-0000-0000A6520000}"/>
    <cellStyle name="showParameterE 2" xfId="21046" xr:uid="{00000000-0005-0000-0000-0000A7520000}"/>
    <cellStyle name="showParameterE 2 2" xfId="22479" xr:uid="{61684FED-D870-496F-893D-5D477E72BAC2}"/>
    <cellStyle name="showParameterE 2 3" xfId="23100" xr:uid="{8700261B-FDBA-4F0C-9DED-CA2AC7E6D6E3}"/>
    <cellStyle name="showParameterE 3" xfId="22274" xr:uid="{0E8D8CCF-1AD8-4BAC-B03B-0F39175F08B1}"/>
    <cellStyle name="showParameterE 4" xfId="22931" xr:uid="{79BAF111-47AC-440A-8AD4-7BB0ACFD458E}"/>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2 2 2" xfId="22477" xr:uid="{A1604A05-1B72-408B-8CED-C8818B420990}"/>
    <cellStyle name="Total 2 10 2 2 3" xfId="23098" xr:uid="{54316151-4543-4FFB-9387-DADB562BF6E6}"/>
    <cellStyle name="Total 2 10 2 3" xfId="22291" xr:uid="{AE0A5BF5-2FB0-4592-A464-7D45C5D034FE}"/>
    <cellStyle name="Total 2 10 2 4" xfId="22933" xr:uid="{32CFDEBE-23C1-4D2A-BDEB-0ACF6B1B97BA}"/>
    <cellStyle name="Total 2 10 2 5" xfId="23553" xr:uid="{B71B4D5F-33DC-4E0D-8632-3AAD7B824EA5}"/>
    <cellStyle name="Total 2 10 3" xfId="20826" xr:uid="{00000000-0005-0000-0000-0000D0520000}"/>
    <cellStyle name="Total 2 10 3 2" xfId="21043" xr:uid="{00000000-0005-0000-0000-0000D1520000}"/>
    <cellStyle name="Total 2 10 3 2 2" xfId="22476" xr:uid="{88E5AF5F-339A-4BA3-AC69-12DC545BBB5C}"/>
    <cellStyle name="Total 2 10 3 2 3" xfId="23097" xr:uid="{92C53885-4437-45BE-9C75-0FA8986E08BA}"/>
    <cellStyle name="Total 2 10 3 3" xfId="22292" xr:uid="{972312F6-34B4-41CD-9508-43F8C166D8EB}"/>
    <cellStyle name="Total 2 10 3 4" xfId="22934" xr:uid="{8D41D933-2CDF-4F62-8DBA-09EC56EB0FBA}"/>
    <cellStyle name="Total 2 10 3 5" xfId="23554" xr:uid="{7FED6731-E98E-4AC0-B930-5AB7FAF41A27}"/>
    <cellStyle name="Total 2 10 4" xfId="20827" xr:uid="{00000000-0005-0000-0000-0000D2520000}"/>
    <cellStyle name="Total 2 10 4 2" xfId="21042" xr:uid="{00000000-0005-0000-0000-0000D3520000}"/>
    <cellStyle name="Total 2 10 4 2 2" xfId="22475" xr:uid="{4EAE2096-60E9-4713-A918-3A1B9A8E10AC}"/>
    <cellStyle name="Total 2 10 4 2 3" xfId="23096" xr:uid="{3C558C2E-3F0C-4651-90D9-456086062C6C}"/>
    <cellStyle name="Total 2 10 4 3" xfId="22293" xr:uid="{2107907E-3BB8-43AF-BAE4-AD44A0549B2E}"/>
    <cellStyle name="Total 2 10 4 4" xfId="22935" xr:uid="{5246DBED-3F91-4C56-A10E-F9DBD6B506DA}"/>
    <cellStyle name="Total 2 10 4 5" xfId="23555" xr:uid="{39D31174-0506-4BAB-B3CD-D73AC24DD1E0}"/>
    <cellStyle name="Total 2 10 5" xfId="20828" xr:uid="{00000000-0005-0000-0000-0000D4520000}"/>
    <cellStyle name="Total 2 10 5 2" xfId="21041" xr:uid="{00000000-0005-0000-0000-0000D5520000}"/>
    <cellStyle name="Total 2 10 5 2 2" xfId="22474" xr:uid="{2E9B5056-C8AD-4F3E-AA14-829D6A75026B}"/>
    <cellStyle name="Total 2 10 5 2 3" xfId="23095" xr:uid="{BD101218-64AD-489B-9FEB-95E3FC7885E3}"/>
    <cellStyle name="Total 2 10 5 3" xfId="22294" xr:uid="{6A37BA0C-2F96-4523-85F7-5FF30E939927}"/>
    <cellStyle name="Total 2 10 5 4" xfId="22936" xr:uid="{C8368B15-53D2-4977-A971-96844EF7D27F}"/>
    <cellStyle name="Total 2 10 5 5" xfId="23556" xr:uid="{73132C1C-9831-4D24-805D-B2AF52B7187D}"/>
    <cellStyle name="Total 2 11" xfId="20829" xr:uid="{00000000-0005-0000-0000-0000D6520000}"/>
    <cellStyle name="Total 2 11 2" xfId="20830" xr:uid="{00000000-0005-0000-0000-0000D7520000}"/>
    <cellStyle name="Total 2 11 2 2" xfId="21039" xr:uid="{00000000-0005-0000-0000-0000D8520000}"/>
    <cellStyle name="Total 2 11 2 2 2" xfId="22472" xr:uid="{25291B61-A38C-40BE-9DB4-8B3BF0949BF9}"/>
    <cellStyle name="Total 2 11 2 2 3" xfId="23093" xr:uid="{68676932-00D0-482B-9633-D72B01150256}"/>
    <cellStyle name="Total 2 11 2 3" xfId="22296" xr:uid="{E01D2D6C-9C90-4552-A599-7AAAA9833154}"/>
    <cellStyle name="Total 2 11 2 4" xfId="22938" xr:uid="{B16DD1B0-8DE8-45FC-8795-689C674FD5FD}"/>
    <cellStyle name="Total 2 11 2 5" xfId="23558" xr:uid="{AA1DC1C8-1A2C-4BE7-900D-DA99B6EABA3B}"/>
    <cellStyle name="Total 2 11 3" xfId="20831" xr:uid="{00000000-0005-0000-0000-0000D9520000}"/>
    <cellStyle name="Total 2 11 3 2" xfId="21038" xr:uid="{00000000-0005-0000-0000-0000DA520000}"/>
    <cellStyle name="Total 2 11 3 2 2" xfId="22471" xr:uid="{1655F93F-916A-48D1-879A-E34DBCFA0368}"/>
    <cellStyle name="Total 2 11 3 2 3" xfId="23092" xr:uid="{FD0E0844-711F-454E-9A92-E90064050DF8}"/>
    <cellStyle name="Total 2 11 3 3" xfId="22297" xr:uid="{BE25806E-FA8A-4182-99E9-531A61274E44}"/>
    <cellStyle name="Total 2 11 3 4" xfId="22939" xr:uid="{6A067291-B025-449A-A4F7-74B3CE04067B}"/>
    <cellStyle name="Total 2 11 3 5" xfId="23559" xr:uid="{2A663FEE-6F6C-41B8-AAA4-345E0E491BCB}"/>
    <cellStyle name="Total 2 11 4" xfId="20832" xr:uid="{00000000-0005-0000-0000-0000DB520000}"/>
    <cellStyle name="Total 2 11 4 2" xfId="21037" xr:uid="{00000000-0005-0000-0000-0000DC520000}"/>
    <cellStyle name="Total 2 11 4 2 2" xfId="22470" xr:uid="{EA29CE4F-4E3F-4F66-B21B-422B5D33E483}"/>
    <cellStyle name="Total 2 11 4 2 3" xfId="23091" xr:uid="{3C3CB57B-2D10-4078-B211-6CCD5C5B9258}"/>
    <cellStyle name="Total 2 11 4 3" xfId="22298" xr:uid="{EBFD9DBD-2361-44EA-9A6B-F477863F01EF}"/>
    <cellStyle name="Total 2 11 4 4" xfId="22940" xr:uid="{12F4F526-D19A-4595-8986-760AC1B3FE38}"/>
    <cellStyle name="Total 2 11 4 5" xfId="23560" xr:uid="{F0A2250F-A068-4BDA-A72A-8DA20BB6DE72}"/>
    <cellStyle name="Total 2 11 5" xfId="20833" xr:uid="{00000000-0005-0000-0000-0000DD520000}"/>
    <cellStyle name="Total 2 11 5 2" xfId="21036" xr:uid="{00000000-0005-0000-0000-0000DE520000}"/>
    <cellStyle name="Total 2 11 5 2 2" xfId="22469" xr:uid="{DAD746D9-9718-4E93-8CFD-CE1AD3C0B271}"/>
    <cellStyle name="Total 2 11 5 2 3" xfId="23090" xr:uid="{B308F876-C4D6-4B19-BD10-895FD12F3960}"/>
    <cellStyle name="Total 2 11 5 3" xfId="22299" xr:uid="{8BA3EF9A-27D6-43B2-9C96-F38A1AC3D54E}"/>
    <cellStyle name="Total 2 11 5 4" xfId="22941" xr:uid="{AD72EA47-C81C-4986-A2B9-9C42A57C8D3F}"/>
    <cellStyle name="Total 2 11 5 5" xfId="23561" xr:uid="{F8A1E23D-6DF4-4248-82E5-8D6F1473AE8F}"/>
    <cellStyle name="Total 2 11 6" xfId="21040" xr:uid="{00000000-0005-0000-0000-0000DF520000}"/>
    <cellStyle name="Total 2 11 6 2" xfId="22473" xr:uid="{EEB8B281-2032-40A3-9D27-813E9FA8C5CB}"/>
    <cellStyle name="Total 2 11 6 3" xfId="23094" xr:uid="{B73B9B4F-DA7E-47DF-92CB-D0F4580F014B}"/>
    <cellStyle name="Total 2 11 7" xfId="22295" xr:uid="{9C96ADA5-9B37-4D08-B760-B82B523B68CE}"/>
    <cellStyle name="Total 2 11 8" xfId="22937" xr:uid="{3DFB579E-85D2-45AB-A59C-AC698E98C1EC}"/>
    <cellStyle name="Total 2 11 9" xfId="23557" xr:uid="{8AA27EDA-5A5F-44D8-A91B-0C6F613776FA}"/>
    <cellStyle name="Total 2 12" xfId="20834" xr:uid="{00000000-0005-0000-0000-0000E0520000}"/>
    <cellStyle name="Total 2 12 2" xfId="20835" xr:uid="{00000000-0005-0000-0000-0000E1520000}"/>
    <cellStyle name="Total 2 12 2 2" xfId="21034" xr:uid="{00000000-0005-0000-0000-0000E2520000}"/>
    <cellStyle name="Total 2 12 2 2 2" xfId="22467" xr:uid="{5A5B5C26-689E-4619-A8F5-59E918D49D54}"/>
    <cellStyle name="Total 2 12 2 2 3" xfId="23088" xr:uid="{338DF512-75DB-4F21-95DC-508D2FA994BF}"/>
    <cellStyle name="Total 2 12 2 3" xfId="22301" xr:uid="{2CBC2EC5-C3B6-4094-A41F-87A92E754830}"/>
    <cellStyle name="Total 2 12 2 4" xfId="22943" xr:uid="{B4633FC0-19D0-427A-94CE-5703A35DB044}"/>
    <cellStyle name="Total 2 12 2 5" xfId="23563" xr:uid="{A96DD370-3D3E-47D4-A3E9-EA2E75B2539F}"/>
    <cellStyle name="Total 2 12 3" xfId="20836" xr:uid="{00000000-0005-0000-0000-0000E3520000}"/>
    <cellStyle name="Total 2 12 3 2" xfId="21033" xr:uid="{00000000-0005-0000-0000-0000E4520000}"/>
    <cellStyle name="Total 2 12 3 2 2" xfId="22466" xr:uid="{3317EAC4-C11F-4E63-AFBA-A988297B2DBF}"/>
    <cellStyle name="Total 2 12 3 2 3" xfId="23087" xr:uid="{76B0CC3A-3009-4228-A3CC-F1867D0BFD78}"/>
    <cellStyle name="Total 2 12 3 3" xfId="22302" xr:uid="{109FE68F-BB50-47C2-8578-F2AF7457725D}"/>
    <cellStyle name="Total 2 12 3 4" xfId="22944" xr:uid="{ECF0475F-6706-42E9-AC5C-4DA39DE5B77D}"/>
    <cellStyle name="Total 2 12 3 5" xfId="23564" xr:uid="{2433B77B-275E-4D59-91ED-B7C89096215D}"/>
    <cellStyle name="Total 2 12 4" xfId="20837" xr:uid="{00000000-0005-0000-0000-0000E5520000}"/>
    <cellStyle name="Total 2 12 4 2" xfId="21032" xr:uid="{00000000-0005-0000-0000-0000E6520000}"/>
    <cellStyle name="Total 2 12 4 2 2" xfId="22465" xr:uid="{FE9900FB-024F-410A-854D-9ACED85C42F6}"/>
    <cellStyle name="Total 2 12 4 2 3" xfId="23086" xr:uid="{AAC62888-6039-41FF-BD7B-6ED69032D1C6}"/>
    <cellStyle name="Total 2 12 4 3" xfId="22303" xr:uid="{688A9F01-6892-4BDC-B660-85265A5CAB21}"/>
    <cellStyle name="Total 2 12 4 4" xfId="22945" xr:uid="{4B758A29-34C7-46CF-A7D9-B969DA2C28E5}"/>
    <cellStyle name="Total 2 12 4 5" xfId="23565" xr:uid="{9F262053-9353-4538-914D-1CD13685070D}"/>
    <cellStyle name="Total 2 12 5" xfId="20838" xr:uid="{00000000-0005-0000-0000-0000E7520000}"/>
    <cellStyle name="Total 2 12 5 2" xfId="21031" xr:uid="{00000000-0005-0000-0000-0000E8520000}"/>
    <cellStyle name="Total 2 12 5 2 2" xfId="22464" xr:uid="{3805265D-51D9-45E5-AB37-0B387E955960}"/>
    <cellStyle name="Total 2 12 5 2 3" xfId="23085" xr:uid="{727630AA-1DF6-4C55-B632-427D3DB98E64}"/>
    <cellStyle name="Total 2 12 5 3" xfId="22304" xr:uid="{9C9989BE-5F97-45D2-AD13-D62E9014FBF2}"/>
    <cellStyle name="Total 2 12 5 4" xfId="22946" xr:uid="{4A02E4C7-D0DF-4BAF-A3EF-AA9F5BDF45E5}"/>
    <cellStyle name="Total 2 12 5 5" xfId="23566" xr:uid="{06AD4C51-6BF0-48E0-85EB-A3EA43583C1C}"/>
    <cellStyle name="Total 2 12 6" xfId="21035" xr:uid="{00000000-0005-0000-0000-0000E9520000}"/>
    <cellStyle name="Total 2 12 6 2" xfId="22468" xr:uid="{1BCD20F1-DF33-4306-813A-703C5A792CA0}"/>
    <cellStyle name="Total 2 12 6 3" xfId="23089" xr:uid="{8A3A94BC-E29B-4B79-A77E-A6E65F4D2612}"/>
    <cellStyle name="Total 2 12 7" xfId="22300" xr:uid="{502A2238-C3EF-40A3-9176-A06686253F3D}"/>
    <cellStyle name="Total 2 12 8" xfId="22942" xr:uid="{370F8DEB-87EA-4673-A496-C43B0A35675C}"/>
    <cellStyle name="Total 2 12 9" xfId="23562" xr:uid="{5FD6B0E1-0DCC-4307-936A-23713C7FE04E}"/>
    <cellStyle name="Total 2 13" xfId="20839" xr:uid="{00000000-0005-0000-0000-0000EA520000}"/>
    <cellStyle name="Total 2 13 2" xfId="20840" xr:uid="{00000000-0005-0000-0000-0000EB520000}"/>
    <cellStyle name="Total 2 13 2 2" xfId="21029" xr:uid="{00000000-0005-0000-0000-0000EC520000}"/>
    <cellStyle name="Total 2 13 2 2 2" xfId="22462" xr:uid="{3C9986BB-0F7D-4E6E-BDE2-7C7724B126F8}"/>
    <cellStyle name="Total 2 13 2 2 3" xfId="23083" xr:uid="{563C18B3-3AAD-446C-A8A3-2A1D94838546}"/>
    <cellStyle name="Total 2 13 2 3" xfId="22306" xr:uid="{883F4D5D-C21E-48AD-B916-FDA680532089}"/>
    <cellStyle name="Total 2 13 2 4" xfId="22948" xr:uid="{9972DCFA-8C6A-42C0-BB93-ED1437887F12}"/>
    <cellStyle name="Total 2 13 2 5" xfId="23568" xr:uid="{0BE5F0EF-078D-4C50-95AB-D27A8F0FB3A3}"/>
    <cellStyle name="Total 2 13 3" xfId="20841" xr:uid="{00000000-0005-0000-0000-0000ED520000}"/>
    <cellStyle name="Total 2 13 3 2" xfId="21028" xr:uid="{00000000-0005-0000-0000-0000EE520000}"/>
    <cellStyle name="Total 2 13 3 2 2" xfId="22461" xr:uid="{1810DF21-49D9-41AF-B14A-526B43682B0F}"/>
    <cellStyle name="Total 2 13 3 2 3" xfId="23082" xr:uid="{21612183-1BE6-4802-9532-0BA246725810}"/>
    <cellStyle name="Total 2 13 3 3" xfId="22307" xr:uid="{85F65658-79FD-4D0E-BD0A-28630A44FC6E}"/>
    <cellStyle name="Total 2 13 3 4" xfId="22949" xr:uid="{96C73BA8-14B0-439E-B0BC-DD59FF278704}"/>
    <cellStyle name="Total 2 13 3 5" xfId="23569" xr:uid="{51602100-DA9D-482B-B855-2C501CEFDC43}"/>
    <cellStyle name="Total 2 13 4" xfId="20842" xr:uid="{00000000-0005-0000-0000-0000EF520000}"/>
    <cellStyle name="Total 2 13 4 2" xfId="21027" xr:uid="{00000000-0005-0000-0000-0000F0520000}"/>
    <cellStyle name="Total 2 13 4 2 2" xfId="22460" xr:uid="{D874BC19-0B6B-4357-AF69-8CFAB9D7B9C4}"/>
    <cellStyle name="Total 2 13 4 2 3" xfId="23081" xr:uid="{598B6CEF-97C3-4FEC-9669-1FB4865E0D3E}"/>
    <cellStyle name="Total 2 13 4 3" xfId="22308" xr:uid="{B52792BD-D26C-4616-9B51-80C22ABAFDCB}"/>
    <cellStyle name="Total 2 13 4 4" xfId="22950" xr:uid="{8ECEA4C4-C969-4CF3-89E3-95B4C7DA88E6}"/>
    <cellStyle name="Total 2 13 4 5" xfId="23570" xr:uid="{788B3836-ADD8-477A-A024-B1CCD1DD4B4C}"/>
    <cellStyle name="Total 2 13 5" xfId="21030" xr:uid="{00000000-0005-0000-0000-0000F1520000}"/>
    <cellStyle name="Total 2 13 5 2" xfId="22463" xr:uid="{DEAD11D9-BD77-4ECB-B872-00C7953659AF}"/>
    <cellStyle name="Total 2 13 5 3" xfId="23084" xr:uid="{0D2C6F7C-BF48-40EC-BEF5-2830E52A885C}"/>
    <cellStyle name="Total 2 13 6" xfId="22305" xr:uid="{06E53721-CCBA-4D02-97DB-C980B35DC561}"/>
    <cellStyle name="Total 2 13 7" xfId="22947" xr:uid="{0846589D-8697-4BEF-823E-3F4D712DC451}"/>
    <cellStyle name="Total 2 13 8" xfId="23567" xr:uid="{C244D74A-942D-4BF2-9117-930CEDF4DD00}"/>
    <cellStyle name="Total 2 14" xfId="20843" xr:uid="{00000000-0005-0000-0000-0000F2520000}"/>
    <cellStyle name="Total 2 14 2" xfId="21026" xr:uid="{00000000-0005-0000-0000-0000F3520000}"/>
    <cellStyle name="Total 2 14 2 2" xfId="22459" xr:uid="{9C1CD5C7-4142-45C3-A760-A8039EC6B28B}"/>
    <cellStyle name="Total 2 14 2 3" xfId="23080" xr:uid="{C9FA937B-4191-48B6-91FA-6C7C090CE077}"/>
    <cellStyle name="Total 2 14 3" xfId="22309" xr:uid="{0227D04E-7D82-4A8F-A41D-90D8C2D924C0}"/>
    <cellStyle name="Total 2 14 4" xfId="22951" xr:uid="{C9544A58-2D0A-4640-B139-F9A7BE6C7943}"/>
    <cellStyle name="Total 2 14 5" xfId="23571" xr:uid="{571FF6F7-B8AD-4075-8513-150B8F336081}"/>
    <cellStyle name="Total 2 15" xfId="20844" xr:uid="{00000000-0005-0000-0000-0000F4520000}"/>
    <cellStyle name="Total 2 15 2" xfId="21025" xr:uid="{00000000-0005-0000-0000-0000F5520000}"/>
    <cellStyle name="Total 2 15 2 2" xfId="22458" xr:uid="{40C56022-AE8E-4803-97F5-460C70CB7422}"/>
    <cellStyle name="Total 2 15 2 3" xfId="23079" xr:uid="{D9DF1035-319D-4634-B225-416E68868D30}"/>
    <cellStyle name="Total 2 15 3" xfId="22310" xr:uid="{7CD18640-4705-44EE-A7C0-271565950338}"/>
    <cellStyle name="Total 2 15 4" xfId="22952" xr:uid="{C60A35EF-D7B0-47EB-9071-0C59E9C74C3E}"/>
    <cellStyle name="Total 2 15 5" xfId="23572" xr:uid="{2CA54FEF-DEF3-4F25-9876-68319EFA9C3F}"/>
    <cellStyle name="Total 2 16" xfId="20845" xr:uid="{00000000-0005-0000-0000-0000F6520000}"/>
    <cellStyle name="Total 2 16 2" xfId="21024" xr:uid="{00000000-0005-0000-0000-0000F7520000}"/>
    <cellStyle name="Total 2 16 2 2" xfId="22457" xr:uid="{B9601687-8B20-4EE1-B04A-932E7688ACC0}"/>
    <cellStyle name="Total 2 16 2 3" xfId="23078" xr:uid="{39FA9F90-E620-4827-A054-C382E54E0274}"/>
    <cellStyle name="Total 2 16 3" xfId="22311" xr:uid="{303F19C6-63A0-441C-91CD-89D66F5A2F1A}"/>
    <cellStyle name="Total 2 16 4" xfId="22953" xr:uid="{C33352D7-B8A9-451A-8095-849CDBC5CBF5}"/>
    <cellStyle name="Total 2 16 5" xfId="23573" xr:uid="{7B564BC8-7344-45BF-B741-8CC81967E7DF}"/>
    <cellStyle name="Total 2 17" xfId="21045" xr:uid="{00000000-0005-0000-0000-0000F8520000}"/>
    <cellStyle name="Total 2 17 2" xfId="22478" xr:uid="{A2810EEC-7BC2-4EBE-A33F-4C4EF4775DDD}"/>
    <cellStyle name="Total 2 17 3" xfId="23099" xr:uid="{E3E4216B-EC73-4685-A620-2A1FCBBD869F}"/>
    <cellStyle name="Total 2 18" xfId="22290" xr:uid="{223C7341-2134-4DDC-8CF2-A0907C37802A}"/>
    <cellStyle name="Total 2 19" xfId="22932" xr:uid="{FB062ED0-1453-42DC-BA9B-FEE5CAC0191F}"/>
    <cellStyle name="Total 2 2" xfId="20846" xr:uid="{00000000-0005-0000-0000-0000F9520000}"/>
    <cellStyle name="Total 2 2 10" xfId="21023" xr:uid="{00000000-0005-0000-0000-0000FA520000}"/>
    <cellStyle name="Total 2 2 10 2" xfId="22456" xr:uid="{1CBB5CD1-AA69-414D-BA3D-915CFA50D586}"/>
    <cellStyle name="Total 2 2 10 3" xfId="23077" xr:uid="{AAFA3789-E87C-44D1-BFAE-43984AE99DA5}"/>
    <cellStyle name="Total 2 2 11" xfId="22312" xr:uid="{A62DF586-CC6A-434A-8128-CBFBB736AD32}"/>
    <cellStyle name="Total 2 2 12" xfId="22954" xr:uid="{3A1C5A13-7967-4B85-AAB9-B1346B811572}"/>
    <cellStyle name="Total 2 2 13" xfId="23574" xr:uid="{041DE1C1-690D-44EC-8103-8A9F8BC0934A}"/>
    <cellStyle name="Total 2 2 2" xfId="20847" xr:uid="{00000000-0005-0000-0000-0000FB520000}"/>
    <cellStyle name="Total 2 2 2 2" xfId="20848" xr:uid="{00000000-0005-0000-0000-0000FC520000}"/>
    <cellStyle name="Total 2 2 2 2 2" xfId="21021" xr:uid="{00000000-0005-0000-0000-0000FD520000}"/>
    <cellStyle name="Total 2 2 2 2 2 2" xfId="22454" xr:uid="{3E7971C7-354F-4F55-A8E0-7226EA8634A9}"/>
    <cellStyle name="Total 2 2 2 2 2 3" xfId="23075" xr:uid="{86F8A519-58D7-42BF-A4D7-CAC0D3F897FC}"/>
    <cellStyle name="Total 2 2 2 2 3" xfId="22314" xr:uid="{886B04CE-5F2C-4309-97A5-617AE5451700}"/>
    <cellStyle name="Total 2 2 2 2 4" xfId="22956" xr:uid="{406ACB3A-2CA9-4F61-8F9C-EF14E28B2C76}"/>
    <cellStyle name="Total 2 2 2 2 5" xfId="23576" xr:uid="{FA6AFFD3-8C0F-4655-B1F5-0B666A180BD9}"/>
    <cellStyle name="Total 2 2 2 3" xfId="20849" xr:uid="{00000000-0005-0000-0000-0000FE520000}"/>
    <cellStyle name="Total 2 2 2 3 2" xfId="21020" xr:uid="{00000000-0005-0000-0000-0000FF520000}"/>
    <cellStyle name="Total 2 2 2 3 2 2" xfId="22453" xr:uid="{AF84C5CF-F222-41D6-8D0C-C7702C04B2CC}"/>
    <cellStyle name="Total 2 2 2 3 2 3" xfId="23074" xr:uid="{F4C6470E-7102-4C73-B807-EEF23DE963C4}"/>
    <cellStyle name="Total 2 2 2 3 3" xfId="22315" xr:uid="{F004EBA5-E30A-473D-BAE2-EA0CFAA962A1}"/>
    <cellStyle name="Total 2 2 2 3 4" xfId="22957" xr:uid="{40BC2295-20EE-492D-96AE-0246AFC8E5F9}"/>
    <cellStyle name="Total 2 2 2 3 5" xfId="23577" xr:uid="{0922C84B-1164-4777-AC2E-0D7AD77E723A}"/>
    <cellStyle name="Total 2 2 2 4" xfId="20850" xr:uid="{00000000-0005-0000-0000-000000530000}"/>
    <cellStyle name="Total 2 2 2 4 2" xfId="21019" xr:uid="{00000000-0005-0000-0000-000001530000}"/>
    <cellStyle name="Total 2 2 2 4 2 2" xfId="22452" xr:uid="{A532B6E9-F2C2-49A6-9D88-E932961829CE}"/>
    <cellStyle name="Total 2 2 2 4 2 3" xfId="23073" xr:uid="{3991319B-1F7F-4298-93A3-4470D5DCEAB6}"/>
    <cellStyle name="Total 2 2 2 4 3" xfId="22316" xr:uid="{78D9C37D-48EE-4909-A29F-F5CD01DC3A81}"/>
    <cellStyle name="Total 2 2 2 4 4" xfId="22958" xr:uid="{86293B83-AF0A-4E64-922C-BF64A024E8EB}"/>
    <cellStyle name="Total 2 2 2 4 5" xfId="23578" xr:uid="{45F0EFB6-AAC8-434B-9BA1-3C151E6B0D05}"/>
    <cellStyle name="Total 2 2 2 5" xfId="21022" xr:uid="{00000000-0005-0000-0000-000002530000}"/>
    <cellStyle name="Total 2 2 2 5 2" xfId="22455" xr:uid="{FF4D994A-B4BE-42BF-BD74-0C74E00D658B}"/>
    <cellStyle name="Total 2 2 2 5 3" xfId="23076" xr:uid="{E6FBD233-57D7-4EAB-95D3-1F63131F4770}"/>
    <cellStyle name="Total 2 2 2 6" xfId="22313" xr:uid="{61A48964-5DFE-4A8C-B6ED-9A43D4FA5CE4}"/>
    <cellStyle name="Total 2 2 2 7" xfId="22955" xr:uid="{5860BC66-86AF-4476-AA3C-4429ABE328AF}"/>
    <cellStyle name="Total 2 2 2 8" xfId="23575" xr:uid="{A3C19B09-6A49-474F-A326-E261F20E0D57}"/>
    <cellStyle name="Total 2 2 3" xfId="20851" xr:uid="{00000000-0005-0000-0000-000003530000}"/>
    <cellStyle name="Total 2 2 3 2" xfId="20852" xr:uid="{00000000-0005-0000-0000-000004530000}"/>
    <cellStyle name="Total 2 2 3 2 2" xfId="21017" xr:uid="{00000000-0005-0000-0000-000005530000}"/>
    <cellStyle name="Total 2 2 3 2 2 2" xfId="22450" xr:uid="{21FC587D-F69B-46E2-9A75-ED87A7BAEFC2}"/>
    <cellStyle name="Total 2 2 3 2 2 3" xfId="23071" xr:uid="{9C3CC02E-A973-4D80-9AA1-9415B4AE7CE9}"/>
    <cellStyle name="Total 2 2 3 2 3" xfId="22318" xr:uid="{499B3985-E868-4D59-974B-416CA75F813C}"/>
    <cellStyle name="Total 2 2 3 2 4" xfId="22960" xr:uid="{00836318-961E-41CA-8592-EF70F93CBB0A}"/>
    <cellStyle name="Total 2 2 3 2 5" xfId="23580" xr:uid="{6C62A52D-9284-462E-8E63-9435DFC1DEA5}"/>
    <cellStyle name="Total 2 2 3 3" xfId="20853" xr:uid="{00000000-0005-0000-0000-000006530000}"/>
    <cellStyle name="Total 2 2 3 3 2" xfId="21016" xr:uid="{00000000-0005-0000-0000-000007530000}"/>
    <cellStyle name="Total 2 2 3 3 2 2" xfId="22449" xr:uid="{6524B955-2E96-46F7-880C-D5F538028FCF}"/>
    <cellStyle name="Total 2 2 3 3 2 3" xfId="23070" xr:uid="{7B5DEF43-E2DB-47DF-99DC-F18AA10C01A2}"/>
    <cellStyle name="Total 2 2 3 3 3" xfId="22319" xr:uid="{E1847768-174F-4234-8373-24BEF934CD03}"/>
    <cellStyle name="Total 2 2 3 3 4" xfId="22961" xr:uid="{6D5EF8BE-AF39-461E-ABBC-CB661228AB43}"/>
    <cellStyle name="Total 2 2 3 3 5" xfId="23581" xr:uid="{8F24B5D9-3936-4470-905D-68AB669ADEF3}"/>
    <cellStyle name="Total 2 2 3 4" xfId="20854" xr:uid="{00000000-0005-0000-0000-000008530000}"/>
    <cellStyle name="Total 2 2 3 4 2" xfId="21015" xr:uid="{00000000-0005-0000-0000-000009530000}"/>
    <cellStyle name="Total 2 2 3 4 2 2" xfId="22448" xr:uid="{019E1A8B-84C8-4DC7-9A14-AD9E1FFB87BB}"/>
    <cellStyle name="Total 2 2 3 4 2 3" xfId="23069" xr:uid="{EB87D551-C704-4D68-8C65-5DD5E4AEADA3}"/>
    <cellStyle name="Total 2 2 3 4 3" xfId="22320" xr:uid="{7505C1E7-81CB-4F6C-83DC-5C66E2018493}"/>
    <cellStyle name="Total 2 2 3 4 4" xfId="22962" xr:uid="{5E8F9D74-FADE-4E2D-8E61-172EBA687516}"/>
    <cellStyle name="Total 2 2 3 4 5" xfId="23582" xr:uid="{F00F2740-673E-499C-8C7D-3DD6A01C00B3}"/>
    <cellStyle name="Total 2 2 3 5" xfId="21018" xr:uid="{00000000-0005-0000-0000-00000A530000}"/>
    <cellStyle name="Total 2 2 3 5 2" xfId="22451" xr:uid="{F4208884-5B11-4143-B404-AB76167FC7DF}"/>
    <cellStyle name="Total 2 2 3 5 3" xfId="23072" xr:uid="{FC8853A1-DD7E-452E-B923-89E07FE4C117}"/>
    <cellStyle name="Total 2 2 3 6" xfId="22317" xr:uid="{750C0579-7B71-4C6E-BDFC-1004EE88BE6E}"/>
    <cellStyle name="Total 2 2 3 7" xfId="22959" xr:uid="{981BCDB6-1526-4059-BCB9-5E3ED89DA040}"/>
    <cellStyle name="Total 2 2 3 8" xfId="23579" xr:uid="{4596904A-11FB-4785-B7DC-035ED5AFD5F7}"/>
    <cellStyle name="Total 2 2 4" xfId="20855" xr:uid="{00000000-0005-0000-0000-00000B530000}"/>
    <cellStyle name="Total 2 2 4 2" xfId="20856" xr:uid="{00000000-0005-0000-0000-00000C530000}"/>
    <cellStyle name="Total 2 2 4 2 2" xfId="21013" xr:uid="{00000000-0005-0000-0000-00000D530000}"/>
    <cellStyle name="Total 2 2 4 2 2 2" xfId="22446" xr:uid="{E98FF4AD-2B1C-434E-9775-2DD7D5308E61}"/>
    <cellStyle name="Total 2 2 4 2 2 3" xfId="23067" xr:uid="{2886E0EC-26F7-4103-ACC4-E08DD1A4AB9B}"/>
    <cellStyle name="Total 2 2 4 2 3" xfId="22322" xr:uid="{D4417DB7-BC3A-47AB-8202-5A504A992633}"/>
    <cellStyle name="Total 2 2 4 2 4" xfId="22964" xr:uid="{FB32312B-C3DF-4CB8-9ECD-D921CCB9A0D7}"/>
    <cellStyle name="Total 2 2 4 2 5" xfId="23584" xr:uid="{8DC673CB-3D9C-4E9A-BA4B-C8E78B8F37CD}"/>
    <cellStyle name="Total 2 2 4 3" xfId="20857" xr:uid="{00000000-0005-0000-0000-00000E530000}"/>
    <cellStyle name="Total 2 2 4 3 2" xfId="21012" xr:uid="{00000000-0005-0000-0000-00000F530000}"/>
    <cellStyle name="Total 2 2 4 3 2 2" xfId="22445" xr:uid="{AAB100DF-4D33-4892-BB39-CFE9422EF87B}"/>
    <cellStyle name="Total 2 2 4 3 2 3" xfId="23066" xr:uid="{0172F8F0-DC72-4BE2-B2CC-9635B79B4C66}"/>
    <cellStyle name="Total 2 2 4 3 3" xfId="22323" xr:uid="{8E1E4CB3-2C01-490D-8DBE-5B8104E7A88E}"/>
    <cellStyle name="Total 2 2 4 3 4" xfId="22965" xr:uid="{76E4CF1D-C81B-478A-BDCC-40FE976D8462}"/>
    <cellStyle name="Total 2 2 4 3 5" xfId="23585" xr:uid="{9921751F-FFE3-4865-B287-4F44F2DD2238}"/>
    <cellStyle name="Total 2 2 4 4" xfId="20858" xr:uid="{00000000-0005-0000-0000-000010530000}"/>
    <cellStyle name="Total 2 2 4 4 2" xfId="21011" xr:uid="{00000000-0005-0000-0000-000011530000}"/>
    <cellStyle name="Total 2 2 4 4 2 2" xfId="22444" xr:uid="{5B5B40B4-5D80-45D2-A5F7-9447BA32D25B}"/>
    <cellStyle name="Total 2 2 4 4 2 3" xfId="23065" xr:uid="{D362CAF3-0D36-49A5-ABE0-2D46679151FC}"/>
    <cellStyle name="Total 2 2 4 4 3" xfId="22324" xr:uid="{349257F4-DC7F-4772-A1A0-E2AB715C14DA}"/>
    <cellStyle name="Total 2 2 4 4 4" xfId="22966" xr:uid="{FB8F0335-1943-451E-A2DF-10E96553DF09}"/>
    <cellStyle name="Total 2 2 4 4 5" xfId="23586" xr:uid="{3585B89D-DC56-4DBC-94A0-8EA1368F1643}"/>
    <cellStyle name="Total 2 2 4 5" xfId="21014" xr:uid="{00000000-0005-0000-0000-000012530000}"/>
    <cellStyle name="Total 2 2 4 5 2" xfId="22447" xr:uid="{3BA800E5-71B4-465E-A09C-8786FFF40482}"/>
    <cellStyle name="Total 2 2 4 5 3" xfId="23068" xr:uid="{6C8D3BAC-51F4-4017-B1DC-E80368321102}"/>
    <cellStyle name="Total 2 2 4 6" xfId="22321" xr:uid="{506E720B-F8FE-48CA-BBE6-162A52B4993E}"/>
    <cellStyle name="Total 2 2 4 7" xfId="22963" xr:uid="{DC2F9328-F7DD-422E-B6D2-0E4620407747}"/>
    <cellStyle name="Total 2 2 4 8" xfId="23583" xr:uid="{BAAA6956-D638-4462-9675-FF9B32933E46}"/>
    <cellStyle name="Total 2 2 5" xfId="20859" xr:uid="{00000000-0005-0000-0000-000013530000}"/>
    <cellStyle name="Total 2 2 5 2" xfId="20860" xr:uid="{00000000-0005-0000-0000-000014530000}"/>
    <cellStyle name="Total 2 2 5 2 2" xfId="21009" xr:uid="{00000000-0005-0000-0000-000015530000}"/>
    <cellStyle name="Total 2 2 5 2 2 2" xfId="22442" xr:uid="{0D08C0FB-0425-4C76-BBAC-0CB148CFBC41}"/>
    <cellStyle name="Total 2 2 5 2 2 3" xfId="23063" xr:uid="{3602F12F-7786-4E18-B3D5-7F9C9FFC2F06}"/>
    <cellStyle name="Total 2 2 5 2 3" xfId="22326" xr:uid="{3D0FBE4B-02AC-46CE-95F0-E220E1A89DFC}"/>
    <cellStyle name="Total 2 2 5 2 4" xfId="22968" xr:uid="{6E941721-9C0B-442D-9126-352B1271F50A}"/>
    <cellStyle name="Total 2 2 5 2 5" xfId="23588" xr:uid="{837C51AF-E3D8-4774-8AA4-F4EB295A97D0}"/>
    <cellStyle name="Total 2 2 5 3" xfId="20861" xr:uid="{00000000-0005-0000-0000-000016530000}"/>
    <cellStyle name="Total 2 2 5 3 2" xfId="21008" xr:uid="{00000000-0005-0000-0000-000017530000}"/>
    <cellStyle name="Total 2 2 5 3 2 2" xfId="22441" xr:uid="{8947FAC3-A922-4531-9483-F6045AE91F5C}"/>
    <cellStyle name="Total 2 2 5 3 2 3" xfId="23062" xr:uid="{72B126BD-2731-47D3-862B-A95EBED24FFA}"/>
    <cellStyle name="Total 2 2 5 3 3" xfId="22327" xr:uid="{7564F31D-DB11-425D-8DBF-F77159280C1F}"/>
    <cellStyle name="Total 2 2 5 3 4" xfId="22969" xr:uid="{6C28CA8A-611F-436A-AD60-D23672633342}"/>
    <cellStyle name="Total 2 2 5 3 5" xfId="23589" xr:uid="{C6F648D6-8CF2-434B-9673-BA9F361B5C43}"/>
    <cellStyle name="Total 2 2 5 4" xfId="20862" xr:uid="{00000000-0005-0000-0000-000018530000}"/>
    <cellStyle name="Total 2 2 5 4 2" xfId="21007" xr:uid="{00000000-0005-0000-0000-000019530000}"/>
    <cellStyle name="Total 2 2 5 4 2 2" xfId="22440" xr:uid="{6AA05A18-DE5A-409B-9DB4-AE3CF21B3AD8}"/>
    <cellStyle name="Total 2 2 5 4 2 3" xfId="23061" xr:uid="{4DF681CE-A6EA-40A8-8E4B-4BF99C859120}"/>
    <cellStyle name="Total 2 2 5 4 3" xfId="22328" xr:uid="{F5FB0648-AD47-4104-8BF6-84CDA7F36387}"/>
    <cellStyle name="Total 2 2 5 4 4" xfId="22970" xr:uid="{BD6173ED-0454-4E32-9BF9-3DE970A5CA8C}"/>
    <cellStyle name="Total 2 2 5 4 5" xfId="23590" xr:uid="{641822B5-9B16-4975-9B34-1BAADA50D69A}"/>
    <cellStyle name="Total 2 2 5 5" xfId="21010" xr:uid="{00000000-0005-0000-0000-00001A530000}"/>
    <cellStyle name="Total 2 2 5 5 2" xfId="22443" xr:uid="{E063C3B8-A72C-476F-9528-E97D74F2ED86}"/>
    <cellStyle name="Total 2 2 5 5 3" xfId="23064" xr:uid="{15EF175F-D70F-4C8C-AC87-51995837D9C7}"/>
    <cellStyle name="Total 2 2 5 6" xfId="22325" xr:uid="{89A054AC-5BB5-4816-892A-9795AB5C9022}"/>
    <cellStyle name="Total 2 2 5 7" xfId="22967" xr:uid="{CE778B5E-D54C-446D-84A4-A30D1BE8E05B}"/>
    <cellStyle name="Total 2 2 5 8" xfId="23587" xr:uid="{A32DECF3-A797-4654-8955-466FE6EFA671}"/>
    <cellStyle name="Total 2 2 6" xfId="20863" xr:uid="{00000000-0005-0000-0000-00001B530000}"/>
    <cellStyle name="Total 2 2 6 2" xfId="21006" xr:uid="{00000000-0005-0000-0000-00001C530000}"/>
    <cellStyle name="Total 2 2 6 2 2" xfId="22439" xr:uid="{DF39CCEF-2851-47D9-9B94-09F05AF3D3B2}"/>
    <cellStyle name="Total 2 2 6 2 3" xfId="23060" xr:uid="{8EB335B2-BA8B-40F8-A30E-698E388AC3DD}"/>
    <cellStyle name="Total 2 2 6 3" xfId="22329" xr:uid="{64FD26B7-6950-4573-B162-2EC3B207C990}"/>
    <cellStyle name="Total 2 2 6 4" xfId="22971" xr:uid="{339225DB-C06D-484F-BD1E-34522A32ECE3}"/>
    <cellStyle name="Total 2 2 6 5" xfId="23591" xr:uid="{217F5D22-E1BD-4200-A8FE-E48494C6FAC9}"/>
    <cellStyle name="Total 2 2 7" xfId="20864" xr:uid="{00000000-0005-0000-0000-00001D530000}"/>
    <cellStyle name="Total 2 2 7 2" xfId="21005" xr:uid="{00000000-0005-0000-0000-00001E530000}"/>
    <cellStyle name="Total 2 2 7 2 2" xfId="22438" xr:uid="{A8628C51-0A10-46AD-A2C1-658436DF40A1}"/>
    <cellStyle name="Total 2 2 7 2 3" xfId="23059" xr:uid="{8BA3FD67-2196-410B-8606-662EBBF8F0E6}"/>
    <cellStyle name="Total 2 2 7 3" xfId="22330" xr:uid="{0CC4222E-5796-4C6C-A968-3BAD788A43DD}"/>
    <cellStyle name="Total 2 2 7 4" xfId="22972" xr:uid="{BF6360C6-5321-48CA-B54F-A5E85380DF5E}"/>
    <cellStyle name="Total 2 2 7 5" xfId="23592" xr:uid="{F29AD1D8-E34F-4586-B998-325B54A65A35}"/>
    <cellStyle name="Total 2 2 8" xfId="20865" xr:uid="{00000000-0005-0000-0000-00001F530000}"/>
    <cellStyle name="Total 2 2 8 2" xfId="21004" xr:uid="{00000000-0005-0000-0000-000020530000}"/>
    <cellStyle name="Total 2 2 8 2 2" xfId="22437" xr:uid="{BB3863CC-EEDE-4E14-B192-4F03A37494F4}"/>
    <cellStyle name="Total 2 2 8 2 3" xfId="23058" xr:uid="{91652632-3E22-49AB-B84D-FDEA4F0E8BC0}"/>
    <cellStyle name="Total 2 2 8 3" xfId="22331" xr:uid="{7130914D-218C-45AF-BB9D-7896572B85D9}"/>
    <cellStyle name="Total 2 2 8 4" xfId="22973" xr:uid="{280F3BE2-671D-474C-B634-D3B4A6234CCF}"/>
    <cellStyle name="Total 2 2 8 5" xfId="23593" xr:uid="{D7627DCD-C15E-4D51-8615-C56B1401E8B5}"/>
    <cellStyle name="Total 2 2 9" xfId="20866" xr:uid="{00000000-0005-0000-0000-000021530000}"/>
    <cellStyle name="Total 2 2 9 2" xfId="21003" xr:uid="{00000000-0005-0000-0000-000022530000}"/>
    <cellStyle name="Total 2 2 9 2 2" xfId="22436" xr:uid="{974E6105-F7EA-495D-9FC1-6E644C293CE0}"/>
    <cellStyle name="Total 2 2 9 2 3" xfId="23057" xr:uid="{68E516A4-9E8E-41C4-8EC3-558CA27867BD}"/>
    <cellStyle name="Total 2 2 9 3" xfId="22332" xr:uid="{C2FF268E-D8D7-4DE2-BDA3-C9432E61EE1D}"/>
    <cellStyle name="Total 2 2 9 4" xfId="22974" xr:uid="{5B15A285-7999-45FC-8F31-12BBCEDFFE2B}"/>
    <cellStyle name="Total 2 2 9 5" xfId="23594" xr:uid="{93333B2D-F46C-4C3F-B0B8-F087534B07E8}"/>
    <cellStyle name="Total 2 20" xfId="23552" xr:uid="{4442421E-023E-4018-852E-7300D87A3E59}"/>
    <cellStyle name="Total 2 3" xfId="20867" xr:uid="{00000000-0005-0000-0000-000023530000}"/>
    <cellStyle name="Total 2 3 2" xfId="20868" xr:uid="{00000000-0005-0000-0000-000024530000}"/>
    <cellStyle name="Total 2 3 2 2" xfId="21002" xr:uid="{00000000-0005-0000-0000-000025530000}"/>
    <cellStyle name="Total 2 3 2 2 2" xfId="22435" xr:uid="{B45D14AE-125B-42C1-9BDC-10F60D006E17}"/>
    <cellStyle name="Total 2 3 2 2 3" xfId="23056" xr:uid="{99244521-B08D-4946-9E9B-9D80C6963E9E}"/>
    <cellStyle name="Total 2 3 2 3" xfId="22334" xr:uid="{21C5B06E-E91A-4AF7-A1F9-0C02A69FB999}"/>
    <cellStyle name="Total 2 3 2 4" xfId="22975" xr:uid="{2F164BE8-167B-4EF5-A505-A6BA360C5F66}"/>
    <cellStyle name="Total 2 3 2 5" xfId="23595" xr:uid="{7CC6DF80-FD35-4757-A935-A7BB784CE129}"/>
    <cellStyle name="Total 2 3 3" xfId="20869" xr:uid="{00000000-0005-0000-0000-000026530000}"/>
    <cellStyle name="Total 2 3 3 2" xfId="21001" xr:uid="{00000000-0005-0000-0000-000027530000}"/>
    <cellStyle name="Total 2 3 3 2 2" xfId="22434" xr:uid="{71E81C86-B9C9-4909-8E3A-1723DF872A04}"/>
    <cellStyle name="Total 2 3 3 2 3" xfId="23055" xr:uid="{454BB0E9-3451-45A8-9897-E63308E063D0}"/>
    <cellStyle name="Total 2 3 3 3" xfId="22335" xr:uid="{74C3A20B-4C04-4A7C-8B13-ED601AED9145}"/>
    <cellStyle name="Total 2 3 3 4" xfId="22976" xr:uid="{705AE358-E8C9-4140-AE49-B31C98733D93}"/>
    <cellStyle name="Total 2 3 3 5" xfId="23596" xr:uid="{D8D65180-7429-458B-8BBA-5DFC323F04A4}"/>
    <cellStyle name="Total 2 3 4" xfId="20870" xr:uid="{00000000-0005-0000-0000-000028530000}"/>
    <cellStyle name="Total 2 3 4 2" xfId="21000" xr:uid="{00000000-0005-0000-0000-000029530000}"/>
    <cellStyle name="Total 2 3 4 2 2" xfId="22433" xr:uid="{AC11A616-C8B8-4B8C-8F2A-1930C16FEFE5}"/>
    <cellStyle name="Total 2 3 4 2 3" xfId="23054" xr:uid="{36FEF6BE-C936-4393-AB46-4B48A30AF229}"/>
    <cellStyle name="Total 2 3 4 3" xfId="22336" xr:uid="{CE4C49C2-4002-48F5-B839-F551219E84F8}"/>
    <cellStyle name="Total 2 3 4 4" xfId="22977" xr:uid="{7D5CA9CD-F7A2-4945-989A-CCC3E7B38C5C}"/>
    <cellStyle name="Total 2 3 4 5" xfId="23597" xr:uid="{799C40A3-83BA-4D99-986F-8F3AF1EF2E44}"/>
    <cellStyle name="Total 2 3 5" xfId="20871" xr:uid="{00000000-0005-0000-0000-00002A530000}"/>
    <cellStyle name="Total 2 3 5 2" xfId="20999" xr:uid="{00000000-0005-0000-0000-00002B530000}"/>
    <cellStyle name="Total 2 3 5 2 2" xfId="22432" xr:uid="{27D92BEF-18C9-4021-9048-4CAAB136A6D6}"/>
    <cellStyle name="Total 2 3 5 2 3" xfId="23053" xr:uid="{9E6DA675-1A84-4D7D-8F8B-F6BC24FF9053}"/>
    <cellStyle name="Total 2 3 5 3" xfId="22337" xr:uid="{37D1D24B-63AB-4909-B9DC-1EC1B97F5F05}"/>
    <cellStyle name="Total 2 3 5 4" xfId="22978" xr:uid="{5E0E5CA5-3547-42F5-AA6B-2A8B9FF831B4}"/>
    <cellStyle name="Total 2 3 5 5" xfId="23598" xr:uid="{7F3CF16C-229B-4103-822B-49610CC28218}"/>
    <cellStyle name="Total 2 4" xfId="20872" xr:uid="{00000000-0005-0000-0000-00002C530000}"/>
    <cellStyle name="Total 2 4 2" xfId="20873" xr:uid="{00000000-0005-0000-0000-00002D530000}"/>
    <cellStyle name="Total 2 4 2 2" xfId="20998" xr:uid="{00000000-0005-0000-0000-00002E530000}"/>
    <cellStyle name="Total 2 4 2 2 2" xfId="22431" xr:uid="{55C27496-48E3-44FD-B941-4BB1FE406EA2}"/>
    <cellStyle name="Total 2 4 2 2 3" xfId="23052" xr:uid="{C98F3F46-882F-42DB-87E8-641B17877B8F}"/>
    <cellStyle name="Total 2 4 2 3" xfId="22339" xr:uid="{2698A4D3-2B5B-439F-A46E-7F00B1D2B5EE}"/>
    <cellStyle name="Total 2 4 2 4" xfId="22979" xr:uid="{04400C32-72AB-4041-A75B-6B813FB87B8B}"/>
    <cellStyle name="Total 2 4 2 5" xfId="23599" xr:uid="{96B619BA-C589-4261-A670-9D5463B8B34F}"/>
    <cellStyle name="Total 2 4 3" xfId="20874" xr:uid="{00000000-0005-0000-0000-00002F530000}"/>
    <cellStyle name="Total 2 4 3 2" xfId="20997" xr:uid="{00000000-0005-0000-0000-000030530000}"/>
    <cellStyle name="Total 2 4 3 2 2" xfId="22430" xr:uid="{9B6FA030-F1E9-4098-B37A-3883071DE65C}"/>
    <cellStyle name="Total 2 4 3 2 3" xfId="23051" xr:uid="{1AA7BBE5-F529-4376-9D64-9B21E6192C50}"/>
    <cellStyle name="Total 2 4 3 3" xfId="22340" xr:uid="{ABD37C58-F5E2-4636-9DB7-288FD5AF2B41}"/>
    <cellStyle name="Total 2 4 3 4" xfId="22980" xr:uid="{216C83D5-29D2-44AA-9F73-55B13E64C99D}"/>
    <cellStyle name="Total 2 4 3 5" xfId="23600" xr:uid="{00AC93A9-F4B8-4F89-9673-880BAF245EBE}"/>
    <cellStyle name="Total 2 4 4" xfId="20875" xr:uid="{00000000-0005-0000-0000-000031530000}"/>
    <cellStyle name="Total 2 4 4 2" xfId="20996" xr:uid="{00000000-0005-0000-0000-000032530000}"/>
    <cellStyle name="Total 2 4 4 2 2" xfId="22429" xr:uid="{667671A1-082E-45EE-BC9B-03F520C06945}"/>
    <cellStyle name="Total 2 4 4 2 3" xfId="23050" xr:uid="{DADF374B-EB23-4371-B6D8-782E25548352}"/>
    <cellStyle name="Total 2 4 4 3" xfId="22341" xr:uid="{8B9B642A-BA89-4AD0-924B-22C5C8FB7484}"/>
    <cellStyle name="Total 2 4 4 4" xfId="22981" xr:uid="{5A718632-2D0C-45C4-A3AB-543D24AD7558}"/>
    <cellStyle name="Total 2 4 4 5" xfId="23601" xr:uid="{61F03EDA-0D7B-4622-B8D8-F43A12AC2188}"/>
    <cellStyle name="Total 2 4 5" xfId="20876" xr:uid="{00000000-0005-0000-0000-000033530000}"/>
    <cellStyle name="Total 2 4 5 2" xfId="20995" xr:uid="{00000000-0005-0000-0000-000034530000}"/>
    <cellStyle name="Total 2 4 5 2 2" xfId="22428" xr:uid="{3F5D7621-5CA1-4821-964C-7EDC546B3C79}"/>
    <cellStyle name="Total 2 4 5 2 3" xfId="23049" xr:uid="{7929FC7E-0812-4519-B209-4ACB9F5F1C01}"/>
    <cellStyle name="Total 2 4 5 3" xfId="22342" xr:uid="{034B28BF-0BA0-4D6A-8015-632F1251C48F}"/>
    <cellStyle name="Total 2 4 5 4" xfId="22982" xr:uid="{3F236314-AE64-4FBA-AF77-915554D55C69}"/>
    <cellStyle name="Total 2 4 5 5" xfId="23602" xr:uid="{A28FCE81-545D-45CB-A1B3-F354A0F20195}"/>
    <cellStyle name="Total 2 5" xfId="20877" xr:uid="{00000000-0005-0000-0000-000035530000}"/>
    <cellStyle name="Total 2 5 2" xfId="20878" xr:uid="{00000000-0005-0000-0000-000036530000}"/>
    <cellStyle name="Total 2 5 2 2" xfId="20994" xr:uid="{00000000-0005-0000-0000-000037530000}"/>
    <cellStyle name="Total 2 5 2 2 2" xfId="22427" xr:uid="{EB3396ED-1EAB-4842-8C52-062BE82AF1AE}"/>
    <cellStyle name="Total 2 5 2 2 3" xfId="23048" xr:uid="{6C952FE6-19DA-4823-BC16-19EE458151F8}"/>
    <cellStyle name="Total 2 5 2 3" xfId="22344" xr:uid="{1564E95B-8793-4F87-9891-6ED3CD949130}"/>
    <cellStyle name="Total 2 5 2 4" xfId="22983" xr:uid="{6303F1D0-D3BA-47E2-AF1E-3E7F1020D74B}"/>
    <cellStyle name="Total 2 5 2 5" xfId="23603" xr:uid="{98BEC5F1-273E-4BAB-870C-88BBC31A85DA}"/>
    <cellStyle name="Total 2 5 3" xfId="20879" xr:uid="{00000000-0005-0000-0000-000038530000}"/>
    <cellStyle name="Total 2 5 3 2" xfId="20993" xr:uid="{00000000-0005-0000-0000-000039530000}"/>
    <cellStyle name="Total 2 5 3 2 2" xfId="22426" xr:uid="{36ABBADC-CA82-44D9-9C97-250FF969E499}"/>
    <cellStyle name="Total 2 5 3 2 3" xfId="23047" xr:uid="{BEB7EE73-D5AC-4592-9282-04D386D9745E}"/>
    <cellStyle name="Total 2 5 3 3" xfId="22345" xr:uid="{DC6CB7AC-DA92-4519-AA5C-08DC0521C796}"/>
    <cellStyle name="Total 2 5 3 4" xfId="22984" xr:uid="{BE7D989B-F445-478E-B3B3-3C8C4866DFB4}"/>
    <cellStyle name="Total 2 5 3 5" xfId="23604" xr:uid="{B3D225F3-347C-4392-A5FE-6ABB2ECD5C47}"/>
    <cellStyle name="Total 2 5 4" xfId="20880" xr:uid="{00000000-0005-0000-0000-00003A530000}"/>
    <cellStyle name="Total 2 5 4 2" xfId="20992" xr:uid="{00000000-0005-0000-0000-00003B530000}"/>
    <cellStyle name="Total 2 5 4 2 2" xfId="22425" xr:uid="{E7132120-E2E9-4001-A0F6-E32812B845E3}"/>
    <cellStyle name="Total 2 5 4 2 3" xfId="23046" xr:uid="{61390DE3-7042-4D17-A2B8-23903BDD8F77}"/>
    <cellStyle name="Total 2 5 4 3" xfId="22346" xr:uid="{78B83DCF-0CA4-42A3-A210-80F49AD77E74}"/>
    <cellStyle name="Total 2 5 4 4" xfId="22985" xr:uid="{062C9477-6E4E-4F26-9182-EF9D235D185F}"/>
    <cellStyle name="Total 2 5 4 5" xfId="23605" xr:uid="{7AC7A685-2F43-4B06-8718-747D2F880D4A}"/>
    <cellStyle name="Total 2 5 5" xfId="20881" xr:uid="{00000000-0005-0000-0000-00003C530000}"/>
    <cellStyle name="Total 2 5 5 2" xfId="20991" xr:uid="{00000000-0005-0000-0000-00003D530000}"/>
    <cellStyle name="Total 2 5 5 2 2" xfId="22424" xr:uid="{2056BD66-CC4A-444E-A8B0-565AAE9D2744}"/>
    <cellStyle name="Total 2 5 5 2 3" xfId="23045" xr:uid="{925B438F-F811-4977-8882-2EEC964FFF51}"/>
    <cellStyle name="Total 2 5 5 3" xfId="22347" xr:uid="{77401278-3F1A-4BB9-B9A8-AEB2D47E96BE}"/>
    <cellStyle name="Total 2 5 5 4" xfId="22986" xr:uid="{276A1976-1D0E-4394-8551-298C21F661A5}"/>
    <cellStyle name="Total 2 5 5 5" xfId="23606" xr:uid="{B2072B20-D871-4565-94EC-88F12C7BE85A}"/>
    <cellStyle name="Total 2 6" xfId="20882" xr:uid="{00000000-0005-0000-0000-00003E530000}"/>
    <cellStyle name="Total 2 6 2" xfId="20883" xr:uid="{00000000-0005-0000-0000-00003F530000}"/>
    <cellStyle name="Total 2 6 2 2" xfId="20990" xr:uid="{00000000-0005-0000-0000-000040530000}"/>
    <cellStyle name="Total 2 6 2 2 2" xfId="22423" xr:uid="{DC376372-E825-4B15-9A77-5FE9D448F93F}"/>
    <cellStyle name="Total 2 6 2 2 3" xfId="23044" xr:uid="{E0931294-D1C9-454E-895B-D1D0ABE7DDC1}"/>
    <cellStyle name="Total 2 6 2 3" xfId="22349" xr:uid="{34DCD408-F994-46CA-AD84-979544A6984C}"/>
    <cellStyle name="Total 2 6 2 4" xfId="22987" xr:uid="{AD956532-4153-4483-8474-47632DD37E10}"/>
    <cellStyle name="Total 2 6 2 5" xfId="23607" xr:uid="{E1B7B93B-AF1A-43A3-933C-86849F02F260}"/>
    <cellStyle name="Total 2 6 3" xfId="20884" xr:uid="{00000000-0005-0000-0000-000041530000}"/>
    <cellStyle name="Total 2 6 3 2" xfId="20989" xr:uid="{00000000-0005-0000-0000-000042530000}"/>
    <cellStyle name="Total 2 6 3 2 2" xfId="22422" xr:uid="{DD059992-EEC9-47E3-93E4-FDADF856239A}"/>
    <cellStyle name="Total 2 6 3 2 3" xfId="23043" xr:uid="{77623FD2-807B-482D-94F8-B6E95BFE513B}"/>
    <cellStyle name="Total 2 6 3 3" xfId="22350" xr:uid="{40ED0097-1524-491E-964F-8017910ECBAA}"/>
    <cellStyle name="Total 2 6 3 4" xfId="22988" xr:uid="{7BC1208E-01D7-49AC-9837-64FD2707E089}"/>
    <cellStyle name="Total 2 6 3 5" xfId="23608" xr:uid="{DF654A6D-1853-4F05-952A-FE705E7FF89D}"/>
    <cellStyle name="Total 2 6 4" xfId="20885" xr:uid="{00000000-0005-0000-0000-000043530000}"/>
    <cellStyle name="Total 2 6 4 2" xfId="20988" xr:uid="{00000000-0005-0000-0000-000044530000}"/>
    <cellStyle name="Total 2 6 4 2 2" xfId="22421" xr:uid="{E035AED7-04A7-414E-BEB4-EBD5EACAFD6E}"/>
    <cellStyle name="Total 2 6 4 2 3" xfId="23042" xr:uid="{F491052C-3435-468D-AB30-EC7B494312DB}"/>
    <cellStyle name="Total 2 6 4 3" xfId="22351" xr:uid="{249EEB26-4660-4B18-B725-F9FE4FC9A1F1}"/>
    <cellStyle name="Total 2 6 4 4" xfId="22989" xr:uid="{17765EC9-C9C5-476D-87E7-9FA4590D30B6}"/>
    <cellStyle name="Total 2 6 4 5" xfId="23609" xr:uid="{DCD2167D-D96E-4C5C-B5C6-47EAA5491ECE}"/>
    <cellStyle name="Total 2 6 5" xfId="20886" xr:uid="{00000000-0005-0000-0000-000045530000}"/>
    <cellStyle name="Total 2 6 5 2" xfId="20987" xr:uid="{00000000-0005-0000-0000-000046530000}"/>
    <cellStyle name="Total 2 6 5 2 2" xfId="22420" xr:uid="{5EA22234-E970-4EBB-A9F3-FF30FE59F5ED}"/>
    <cellStyle name="Total 2 6 5 2 3" xfId="23041" xr:uid="{B36FB538-C68D-4351-9169-F2EF6686C8F9}"/>
    <cellStyle name="Total 2 6 5 3" xfId="22352" xr:uid="{C0A1CF69-666D-4AD9-B35C-FB8B16AA46D2}"/>
    <cellStyle name="Total 2 6 5 4" xfId="22990" xr:uid="{A8E41D6A-6A77-4B9C-BA91-E166FC28CA06}"/>
    <cellStyle name="Total 2 6 5 5" xfId="23610" xr:uid="{C8DDD5DD-206D-4ED2-B5E3-F45C6730AFD5}"/>
    <cellStyle name="Total 2 7" xfId="20887" xr:uid="{00000000-0005-0000-0000-000047530000}"/>
    <cellStyle name="Total 2 7 2" xfId="20888" xr:uid="{00000000-0005-0000-0000-000048530000}"/>
    <cellStyle name="Total 2 7 2 2" xfId="20986" xr:uid="{00000000-0005-0000-0000-000049530000}"/>
    <cellStyle name="Total 2 7 2 2 2" xfId="22419" xr:uid="{14A97DC8-934B-42BB-8C79-69E684545DA1}"/>
    <cellStyle name="Total 2 7 2 2 3" xfId="23040" xr:uid="{CD8C44AC-F43D-40D2-91CA-D080031A13F3}"/>
    <cellStyle name="Total 2 7 2 3" xfId="22353" xr:uid="{2EA3BE75-739A-456D-86C2-4EBB0DBF940D}"/>
    <cellStyle name="Total 2 7 2 4" xfId="22991" xr:uid="{7C3E440C-80F5-478B-BECF-70FDB814096F}"/>
    <cellStyle name="Total 2 7 2 5" xfId="23611" xr:uid="{00A1BC84-8D3E-42AB-8EBF-89CA27E3636D}"/>
    <cellStyle name="Total 2 7 3" xfId="20889" xr:uid="{00000000-0005-0000-0000-00004A530000}"/>
    <cellStyle name="Total 2 7 3 2" xfId="20985" xr:uid="{00000000-0005-0000-0000-00004B530000}"/>
    <cellStyle name="Total 2 7 3 2 2" xfId="22418" xr:uid="{761B86B2-66D4-4D9A-8628-77AAAB7C50E6}"/>
    <cellStyle name="Total 2 7 3 2 3" xfId="23039" xr:uid="{7ABA418C-3181-4B18-9FF5-ABCD3C0F6E1B}"/>
    <cellStyle name="Total 2 7 3 3" xfId="22354" xr:uid="{C2C83A7E-2C30-4E4D-BF44-8D8F2E007EC2}"/>
    <cellStyle name="Total 2 7 3 4" xfId="22992" xr:uid="{B5B47343-A41F-4495-813E-7238BA158BBA}"/>
    <cellStyle name="Total 2 7 3 5" xfId="23612" xr:uid="{95DC0145-4A20-4F30-A75B-1F5B345B606C}"/>
    <cellStyle name="Total 2 7 4" xfId="20890" xr:uid="{00000000-0005-0000-0000-00004C530000}"/>
    <cellStyle name="Total 2 7 4 2" xfId="20984" xr:uid="{00000000-0005-0000-0000-00004D530000}"/>
    <cellStyle name="Total 2 7 4 2 2" xfId="22417" xr:uid="{4BDF6C8B-CEC4-4998-B9DC-EF4B8F35170C}"/>
    <cellStyle name="Total 2 7 4 2 3" xfId="23038" xr:uid="{751A3DDE-5DEF-4B09-AC66-6D4346E191BB}"/>
    <cellStyle name="Total 2 7 4 3" xfId="22355" xr:uid="{5FB7ECA3-0746-4322-85D8-F5DF2479F70E}"/>
    <cellStyle name="Total 2 7 4 4" xfId="22993" xr:uid="{BAECA98B-8372-4C3C-B16D-B39D4EB2A3A9}"/>
    <cellStyle name="Total 2 7 4 5" xfId="23613" xr:uid="{E749CDF1-FEFB-498E-AAEB-94EA0BE5AB24}"/>
    <cellStyle name="Total 2 7 5" xfId="20891" xr:uid="{00000000-0005-0000-0000-00004E530000}"/>
    <cellStyle name="Total 2 7 5 2" xfId="20983" xr:uid="{00000000-0005-0000-0000-00004F530000}"/>
    <cellStyle name="Total 2 7 5 2 2" xfId="22416" xr:uid="{EF3A24F0-8167-4158-BC1F-E903859EE4C8}"/>
    <cellStyle name="Total 2 7 5 2 3" xfId="23037" xr:uid="{1F0AF939-DBAB-400F-B222-228D383FA7F6}"/>
    <cellStyle name="Total 2 7 5 3" xfId="22356" xr:uid="{DE339D28-A271-43F9-8029-7390AE46B9CB}"/>
    <cellStyle name="Total 2 7 5 4" xfId="22994" xr:uid="{7BEFCD09-CBC1-4CDC-A51A-514E5D1E19DB}"/>
    <cellStyle name="Total 2 7 5 5" xfId="23614" xr:uid="{4DC43CBA-13D5-4BEE-B5D8-13547EB720E2}"/>
    <cellStyle name="Total 2 8" xfId="20892" xr:uid="{00000000-0005-0000-0000-000050530000}"/>
    <cellStyle name="Total 2 8 2" xfId="20893" xr:uid="{00000000-0005-0000-0000-000051530000}"/>
    <cellStyle name="Total 2 8 2 2" xfId="20982" xr:uid="{00000000-0005-0000-0000-000052530000}"/>
    <cellStyle name="Total 2 8 2 2 2" xfId="22415" xr:uid="{9D96EE16-9AD3-461E-BC87-290A44EC4996}"/>
    <cellStyle name="Total 2 8 2 2 3" xfId="23036" xr:uid="{5DC3C882-5B2C-4217-B7F1-AA9583762E0E}"/>
    <cellStyle name="Total 2 8 2 3" xfId="22358" xr:uid="{2B61B24B-6C92-4D7C-B8D0-F56AB9FEC698}"/>
    <cellStyle name="Total 2 8 2 4" xfId="22995" xr:uid="{71E2B6C9-C9DD-42E7-B715-4FC96BE9C16F}"/>
    <cellStyle name="Total 2 8 2 5" xfId="23615" xr:uid="{CAFF3A38-2475-4862-ADD1-7030CD9293B7}"/>
    <cellStyle name="Total 2 8 3" xfId="20894" xr:uid="{00000000-0005-0000-0000-000053530000}"/>
    <cellStyle name="Total 2 8 3 2" xfId="20981" xr:uid="{00000000-0005-0000-0000-000054530000}"/>
    <cellStyle name="Total 2 8 3 2 2" xfId="22414" xr:uid="{CA4D57D5-18D7-46A8-9FF8-3A54C2B1059F}"/>
    <cellStyle name="Total 2 8 3 2 3" xfId="23035" xr:uid="{84CE05FB-8BD5-4AF2-9FB6-439D6D8B26CD}"/>
    <cellStyle name="Total 2 8 3 3" xfId="22359" xr:uid="{F6B34397-A6AF-49A7-A92E-C91E9EC4C8B6}"/>
    <cellStyle name="Total 2 8 3 4" xfId="22996" xr:uid="{DE28F916-515F-457B-B870-E01F877B6386}"/>
    <cellStyle name="Total 2 8 3 5" xfId="23616" xr:uid="{DA4D829A-14F2-4A2B-8CE4-F43BDEB2E4B5}"/>
    <cellStyle name="Total 2 8 4" xfId="20895" xr:uid="{00000000-0005-0000-0000-000055530000}"/>
    <cellStyle name="Total 2 8 4 2" xfId="20980" xr:uid="{00000000-0005-0000-0000-000056530000}"/>
    <cellStyle name="Total 2 8 4 2 2" xfId="22413" xr:uid="{67DC4272-D9E0-448A-90EB-F4135DBD7E18}"/>
    <cellStyle name="Total 2 8 4 2 3" xfId="23034" xr:uid="{9929F42B-9ABE-48DC-AC62-10B8981035BC}"/>
    <cellStyle name="Total 2 8 4 3" xfId="22360" xr:uid="{BEA8F961-2891-4AAE-9183-8F74C429087D}"/>
    <cellStyle name="Total 2 8 4 4" xfId="22997" xr:uid="{3F328E53-E49A-416B-9066-57E6148F405C}"/>
    <cellStyle name="Total 2 8 4 5" xfId="23617" xr:uid="{517F8BB3-7166-4F3B-B281-13C8387D3478}"/>
    <cellStyle name="Total 2 8 5" xfId="20896" xr:uid="{00000000-0005-0000-0000-000057530000}"/>
    <cellStyle name="Total 2 8 5 2" xfId="20979" xr:uid="{00000000-0005-0000-0000-000058530000}"/>
    <cellStyle name="Total 2 8 5 2 2" xfId="22412" xr:uid="{4B202C41-012C-4BB8-9CA6-014A8E99F6E3}"/>
    <cellStyle name="Total 2 8 5 2 3" xfId="23033" xr:uid="{C6226405-1FD8-45AA-9D1B-9F5B48C48B33}"/>
    <cellStyle name="Total 2 8 5 3" xfId="22361" xr:uid="{60F56209-9247-4302-91C0-B9D71B3539EB}"/>
    <cellStyle name="Total 2 8 5 4" xfId="22998" xr:uid="{1B217E88-0398-4E8B-9143-C78CD2ECC8B2}"/>
    <cellStyle name="Total 2 8 5 5" xfId="23618" xr:uid="{400F89F9-C423-4132-BDD2-0424CD52BE3B}"/>
    <cellStyle name="Total 2 9" xfId="20897" xr:uid="{00000000-0005-0000-0000-000059530000}"/>
    <cellStyle name="Total 2 9 2" xfId="20898" xr:uid="{00000000-0005-0000-0000-00005A530000}"/>
    <cellStyle name="Total 2 9 2 2" xfId="20978" xr:uid="{00000000-0005-0000-0000-00005B530000}"/>
    <cellStyle name="Total 2 9 2 2 2" xfId="22411" xr:uid="{2603719D-11A3-43E1-BC33-66E0FC6AFBBA}"/>
    <cellStyle name="Total 2 9 2 2 3" xfId="23032" xr:uid="{4949A886-8441-46F5-B4FE-791F0C8DC547}"/>
    <cellStyle name="Total 2 9 2 3" xfId="22363" xr:uid="{C0EA3852-D298-4B73-AC84-89E63DBDD286}"/>
    <cellStyle name="Total 2 9 2 4" xfId="22999" xr:uid="{6ED68167-FF09-4FC7-903B-8FF3C0D2C026}"/>
    <cellStyle name="Total 2 9 2 5" xfId="23619" xr:uid="{595C9862-11DC-43AF-BCE4-A8B29EDB0279}"/>
    <cellStyle name="Total 2 9 3" xfId="20899" xr:uid="{00000000-0005-0000-0000-00005C530000}"/>
    <cellStyle name="Total 2 9 3 2" xfId="20977" xr:uid="{00000000-0005-0000-0000-00005D530000}"/>
    <cellStyle name="Total 2 9 3 2 2" xfId="22410" xr:uid="{DDB57399-532D-4873-ACC1-2CAC2602ED12}"/>
    <cellStyle name="Total 2 9 3 2 3" xfId="23031" xr:uid="{66DC41C5-9737-4467-AEEC-E1C38F146DFF}"/>
    <cellStyle name="Total 2 9 3 3" xfId="22364" xr:uid="{A14DFEE4-2E2A-4909-AB6A-36042248D8C8}"/>
    <cellStyle name="Total 2 9 3 4" xfId="23000" xr:uid="{8C2BCDFF-4B3B-4DE4-B7CF-67D4A21EF2F9}"/>
    <cellStyle name="Total 2 9 3 5" xfId="23620" xr:uid="{6B5FC10F-4021-4F07-BE0E-94606DAB5326}"/>
    <cellStyle name="Total 2 9 4" xfId="20900" xr:uid="{00000000-0005-0000-0000-00005E530000}"/>
    <cellStyle name="Total 2 9 4 2" xfId="20976" xr:uid="{00000000-0005-0000-0000-00005F530000}"/>
    <cellStyle name="Total 2 9 4 2 2" xfId="22409" xr:uid="{8BD1A0BB-B6BC-4D5F-B8FF-E349588C649E}"/>
    <cellStyle name="Total 2 9 4 2 3" xfId="23030" xr:uid="{AB6A990D-1D4F-4DCF-A8EA-80FC3700802B}"/>
    <cellStyle name="Total 2 9 4 3" xfId="22365" xr:uid="{164C5FA8-F446-44A9-9CE3-C9E7DA600323}"/>
    <cellStyle name="Total 2 9 4 4" xfId="23001" xr:uid="{D9A8ADA4-244A-467A-84A3-897DC115EFE3}"/>
    <cellStyle name="Total 2 9 4 5" xfId="23621" xr:uid="{C3CFD57F-5E7E-4334-8459-903707536BB7}"/>
    <cellStyle name="Total 2 9 5" xfId="20901" xr:uid="{00000000-0005-0000-0000-000060530000}"/>
    <cellStyle name="Total 2 9 5 2" xfId="20975" xr:uid="{00000000-0005-0000-0000-000061530000}"/>
    <cellStyle name="Total 2 9 5 2 2" xfId="22408" xr:uid="{F84BEA47-3CD9-4FD9-A281-1795ABB1EB93}"/>
    <cellStyle name="Total 2 9 5 2 3" xfId="23029" xr:uid="{023FDE6B-9D3C-4B20-A102-2DC1C915698F}"/>
    <cellStyle name="Total 2 9 5 3" xfId="22366" xr:uid="{3E8A81AC-52CC-466D-9AB6-32FF85F58A32}"/>
    <cellStyle name="Total 2 9 5 4" xfId="23002" xr:uid="{21B416E2-FCAE-4B99-A8A7-E83AC57ABBF1}"/>
    <cellStyle name="Total 2 9 5 5" xfId="23622" xr:uid="{46C513F2-D613-4ECB-A3BB-006B805410FC}"/>
    <cellStyle name="Total 3" xfId="20902" xr:uid="{00000000-0005-0000-0000-000062530000}"/>
    <cellStyle name="Total 3 2" xfId="20903" xr:uid="{00000000-0005-0000-0000-000063530000}"/>
    <cellStyle name="Total 3 2 2" xfId="20973" xr:uid="{00000000-0005-0000-0000-000064530000}"/>
    <cellStyle name="Total 3 2 2 2" xfId="22406" xr:uid="{A4CC59E1-FDE3-493D-B9AA-14897AFDE56F}"/>
    <cellStyle name="Total 3 2 2 3" xfId="23027" xr:uid="{D5A9C41B-0DBD-4224-BB9A-E4E6AA8E0E83}"/>
    <cellStyle name="Total 3 2 3" xfId="22368" xr:uid="{0A103354-D734-4556-A04A-1881A85A86B1}"/>
    <cellStyle name="Total 3 2 4" xfId="23004" xr:uid="{0EBEF642-3D5E-4D2F-9DC8-C4D2462E6A77}"/>
    <cellStyle name="Total 3 2 5" xfId="23624" xr:uid="{3DA7E150-480C-46EF-88DC-E6998CA185F6}"/>
    <cellStyle name="Total 3 3" xfId="20904" xr:uid="{00000000-0005-0000-0000-000065530000}"/>
    <cellStyle name="Total 3 3 2" xfId="20972" xr:uid="{00000000-0005-0000-0000-000066530000}"/>
    <cellStyle name="Total 3 3 2 2" xfId="22405" xr:uid="{8145BCE0-BCCC-4B8F-97D1-A43B10B04938}"/>
    <cellStyle name="Total 3 3 2 3" xfId="23026" xr:uid="{DA64CF25-B156-4498-92D2-05B9C412454F}"/>
    <cellStyle name="Total 3 3 3" xfId="22369" xr:uid="{F24A8016-5131-4224-91AE-8577FFA51610}"/>
    <cellStyle name="Total 3 3 4" xfId="23005" xr:uid="{710C6610-683F-4E9E-BD59-4C36605CAA28}"/>
    <cellStyle name="Total 3 3 5" xfId="23625" xr:uid="{42EAABFE-8A24-42ED-B280-3E258EA2EC7A}"/>
    <cellStyle name="Total 3 4" xfId="20974" xr:uid="{00000000-0005-0000-0000-000067530000}"/>
    <cellStyle name="Total 3 4 2" xfId="22407" xr:uid="{FCCA1198-DA36-46EC-BFEC-2D89B0BC1C58}"/>
    <cellStyle name="Total 3 4 3" xfId="23028" xr:uid="{E0E940E6-7BF4-4AAF-86D1-93F5B967C958}"/>
    <cellStyle name="Total 3 5" xfId="22367" xr:uid="{3853941E-C1BC-4480-8504-4BEF81B2F9EE}"/>
    <cellStyle name="Total 3 6" xfId="23003" xr:uid="{14221A1C-6623-4E4D-9F44-2F738E8FAB39}"/>
    <cellStyle name="Total 3 7" xfId="23623" xr:uid="{7881CEA0-71F4-4B2B-AC1E-58C4F206CE79}"/>
    <cellStyle name="Total 4" xfId="20905" xr:uid="{00000000-0005-0000-0000-000068530000}"/>
    <cellStyle name="Total 4 2" xfId="20906" xr:uid="{00000000-0005-0000-0000-000069530000}"/>
    <cellStyle name="Total 4 2 2" xfId="20970" xr:uid="{00000000-0005-0000-0000-00006A530000}"/>
    <cellStyle name="Total 4 2 2 2" xfId="22403" xr:uid="{071420B1-FB16-42C5-A145-1AABAB64E893}"/>
    <cellStyle name="Total 4 2 2 3" xfId="23024" xr:uid="{E2255176-5C4B-40CE-8564-7082FD5B2E85}"/>
    <cellStyle name="Total 4 2 3" xfId="22371" xr:uid="{1535F671-713F-493B-8A5D-6EEF5926A667}"/>
    <cellStyle name="Total 4 2 4" xfId="23007" xr:uid="{B11E5BF6-B442-4730-9FBF-F195C6B3531C}"/>
    <cellStyle name="Total 4 2 5" xfId="23627" xr:uid="{334B3C63-CE21-4C0F-B699-A2F1D3A9ACF3}"/>
    <cellStyle name="Total 4 3" xfId="20907" xr:uid="{00000000-0005-0000-0000-00006B530000}"/>
    <cellStyle name="Total 4 3 2" xfId="20969" xr:uid="{00000000-0005-0000-0000-00006C530000}"/>
    <cellStyle name="Total 4 3 2 2" xfId="22402" xr:uid="{E4D13D30-4C23-4F34-96B0-D545208141BA}"/>
    <cellStyle name="Total 4 3 2 3" xfId="23023" xr:uid="{7C42BBB8-A0F8-4084-A727-1F30CF6C4E56}"/>
    <cellStyle name="Total 4 3 3" xfId="22372" xr:uid="{5B591489-4156-439C-BE07-918BB74769AF}"/>
    <cellStyle name="Total 4 3 4" xfId="23008" xr:uid="{F18F1F7B-5CD0-46BA-AB35-3E0778EEF5AC}"/>
    <cellStyle name="Total 4 3 5" xfId="23628" xr:uid="{71E7CE55-22E6-481C-8397-048E1499223B}"/>
    <cellStyle name="Total 4 4" xfId="20971" xr:uid="{00000000-0005-0000-0000-00006D530000}"/>
    <cellStyle name="Total 4 4 2" xfId="22404" xr:uid="{A9ACEE28-9F80-4716-8B49-F0A936EAA615}"/>
    <cellStyle name="Total 4 4 3" xfId="23025" xr:uid="{A31FE9F0-8182-4B47-9B36-5D3153C38B06}"/>
    <cellStyle name="Total 4 5" xfId="22370" xr:uid="{8425F318-F6DD-4E9A-A121-B49A5BCCCF43}"/>
    <cellStyle name="Total 4 6" xfId="23006" xr:uid="{545B0060-60FB-4EA8-B2B4-072853D8D10E}"/>
    <cellStyle name="Total 4 7" xfId="23626" xr:uid="{5A0256CA-FEC4-4969-818B-1992EBEC4121}"/>
    <cellStyle name="Total 5" xfId="20908" xr:uid="{00000000-0005-0000-0000-00006E530000}"/>
    <cellStyle name="Total 5 2" xfId="20909" xr:uid="{00000000-0005-0000-0000-00006F530000}"/>
    <cellStyle name="Total 5 2 2" xfId="20967" xr:uid="{00000000-0005-0000-0000-000070530000}"/>
    <cellStyle name="Total 5 2 2 2" xfId="22400" xr:uid="{E5DD478F-8E30-4F01-B497-4BFA5410E9AF}"/>
    <cellStyle name="Total 5 2 2 3" xfId="23021" xr:uid="{1591A922-1626-48F6-A064-44A506B24CCE}"/>
    <cellStyle name="Total 5 2 3" xfId="22374" xr:uid="{1F431423-B0AD-47E2-861C-AC50F14388D6}"/>
    <cellStyle name="Total 5 2 4" xfId="23010" xr:uid="{C75A8B73-43EA-440D-AAA4-1FCC32AD5EE1}"/>
    <cellStyle name="Total 5 2 5" xfId="23630" xr:uid="{34524E94-04BC-436A-98D2-D2A525907D23}"/>
    <cellStyle name="Total 5 3" xfId="20910" xr:uid="{00000000-0005-0000-0000-000071530000}"/>
    <cellStyle name="Total 5 3 2" xfId="20966" xr:uid="{00000000-0005-0000-0000-000072530000}"/>
    <cellStyle name="Total 5 3 2 2" xfId="22399" xr:uid="{66AAC9B9-2FA9-4A6F-B56D-C9D7FFA8B7C0}"/>
    <cellStyle name="Total 5 3 2 3" xfId="23020" xr:uid="{A548FAC4-F0FA-46EE-B94D-34FAACF861DD}"/>
    <cellStyle name="Total 5 3 3" xfId="22375" xr:uid="{73169189-042D-4BFD-B97F-C3734EC3077E}"/>
    <cellStyle name="Total 5 3 4" xfId="23011" xr:uid="{7BD5CE89-8AE4-4A7F-B956-70D4AECB8C4A}"/>
    <cellStyle name="Total 5 3 5" xfId="23631" xr:uid="{CFBEEBA1-A7C2-41E0-8807-15C485B163EC}"/>
    <cellStyle name="Total 5 4" xfId="20968" xr:uid="{00000000-0005-0000-0000-000073530000}"/>
    <cellStyle name="Total 5 4 2" xfId="22401" xr:uid="{56606A82-85D7-4328-B579-C6EEB4992F7E}"/>
    <cellStyle name="Total 5 4 3" xfId="23022" xr:uid="{3EB9CB3B-85AF-4070-ABA6-AC9664D3B1BD}"/>
    <cellStyle name="Total 5 5" xfId="22373" xr:uid="{E6C82651-4822-4FD4-A5F9-17ACAE4D46EC}"/>
    <cellStyle name="Total 5 6" xfId="23009" xr:uid="{39B358DE-1052-4C63-93E9-4403D0B8A623}"/>
    <cellStyle name="Total 5 7" xfId="23629" xr:uid="{715F8A05-1CA9-4561-B9E4-397D585F2A20}"/>
    <cellStyle name="Total 6" xfId="20911" xr:uid="{00000000-0005-0000-0000-000074530000}"/>
    <cellStyle name="Total 6 2" xfId="20912" xr:uid="{00000000-0005-0000-0000-000075530000}"/>
    <cellStyle name="Total 6 2 2" xfId="20964" xr:uid="{00000000-0005-0000-0000-000076530000}"/>
    <cellStyle name="Total 6 2 2 2" xfId="22397" xr:uid="{40459DEE-479C-4D1F-89B3-96BFDDBC2B80}"/>
    <cellStyle name="Total 6 2 2 3" xfId="23018" xr:uid="{8498FB34-FB50-4BFE-A828-FD7DAEDC7583}"/>
    <cellStyle name="Total 6 2 3" xfId="22377" xr:uid="{C4A8AC1A-8D79-4256-ABAE-DF16C47D081A}"/>
    <cellStyle name="Total 6 2 4" xfId="23013" xr:uid="{10AB9F1C-5F5B-4E71-956A-2D3E1463A662}"/>
    <cellStyle name="Total 6 2 5" xfId="23633" xr:uid="{7E109167-C927-4086-9CCD-6EA0F073D2A2}"/>
    <cellStyle name="Total 6 3" xfId="20913" xr:uid="{00000000-0005-0000-0000-000077530000}"/>
    <cellStyle name="Total 6 3 2" xfId="20963" xr:uid="{00000000-0005-0000-0000-000078530000}"/>
    <cellStyle name="Total 6 3 2 2" xfId="22396" xr:uid="{F4EB868F-D836-4CF7-85B4-42E3A39572E3}"/>
    <cellStyle name="Total 6 3 2 3" xfId="23017" xr:uid="{037E846F-BEC4-4A61-909B-31882FE8FA2A}"/>
    <cellStyle name="Total 6 3 3" xfId="22378" xr:uid="{132F9327-78B2-43BA-ABA2-7CCCF0A78073}"/>
    <cellStyle name="Total 6 3 4" xfId="23014" xr:uid="{F4527FB8-3666-4BCE-8C94-A8D1A59FD900}"/>
    <cellStyle name="Total 6 3 5" xfId="23634" xr:uid="{4E6D7EC6-CE4E-48EA-83B7-B86FE31F546B}"/>
    <cellStyle name="Total 6 4" xfId="20965" xr:uid="{00000000-0005-0000-0000-000079530000}"/>
    <cellStyle name="Total 6 4 2" xfId="22398" xr:uid="{4767C85D-569B-44D8-AE32-8B41BA664C24}"/>
    <cellStyle name="Total 6 4 3" xfId="23019" xr:uid="{9F305B05-DDDE-476F-BF28-CAD509A0C131}"/>
    <cellStyle name="Total 6 5" xfId="22376" xr:uid="{E04F4D76-AB97-40AE-8486-4D92B78A1BA9}"/>
    <cellStyle name="Total 6 6" xfId="23012" xr:uid="{E0206A6C-4C4F-48C8-92F4-7B758A29B022}"/>
    <cellStyle name="Total 6 7" xfId="23632" xr:uid="{14B8B685-9BAA-4B0B-B785-FB805DD04211}"/>
    <cellStyle name="Total 7" xfId="20914" xr:uid="{00000000-0005-0000-0000-00007A530000}"/>
    <cellStyle name="Total 7 2" xfId="20962" xr:uid="{00000000-0005-0000-0000-00007B530000}"/>
    <cellStyle name="Total 7 2 2" xfId="22395" xr:uid="{CEE05C49-BB57-44AF-9D11-C02492B49F44}"/>
    <cellStyle name="Total 7 2 3" xfId="23016" xr:uid="{987A4500-5585-4F00-BA70-3EB81BA08EE7}"/>
    <cellStyle name="Total 7 3" xfId="22379" xr:uid="{69FF1993-AE25-45F7-860A-4122E8746524}"/>
    <cellStyle name="Total 7 4" xfId="23015" xr:uid="{823864C5-5CD1-43CA-8477-3DE8126F52AE}"/>
    <cellStyle name="Total 7 5" xfId="23635" xr:uid="{FF4ECDBF-55C2-471F-B282-0F40DA79F35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23" activePane="bottomRight" state="frozen"/>
      <selection pane="topRight" activeCell="B1" sqref="B1"/>
      <selection pane="bottomLeft" activeCell="A8" sqref="A8"/>
      <selection pane="bottomRight" activeCell="C13" sqref="C13"/>
    </sheetView>
  </sheetViews>
  <sheetFormatPr defaultRowHeight="14.4"/>
  <cols>
    <col min="1" max="1" width="10.33203125" style="1" customWidth="1"/>
    <col min="2" max="2" width="153" bestFit="1" customWidth="1"/>
    <col min="3" max="3" width="39.44140625" customWidth="1"/>
    <col min="7" max="7" width="25" customWidth="1"/>
  </cols>
  <sheetData>
    <row r="1" spans="1:3">
      <c r="A1" s="3"/>
      <c r="B1" s="88" t="s">
        <v>148</v>
      </c>
      <c r="C1" s="42"/>
    </row>
    <row r="2" spans="1:3" s="85" customFormat="1">
      <c r="A2" s="119">
        <v>1</v>
      </c>
      <c r="B2" s="86" t="s">
        <v>149</v>
      </c>
      <c r="C2" s="84" t="s">
        <v>749</v>
      </c>
    </row>
    <row r="3" spans="1:3" s="85" customFormat="1">
      <c r="A3" s="119">
        <v>2</v>
      </c>
      <c r="B3" s="87" t="s">
        <v>150</v>
      </c>
      <c r="C3" s="84" t="s">
        <v>750</v>
      </c>
    </row>
    <row r="4" spans="1:3" s="85" customFormat="1">
      <c r="A4" s="119">
        <v>3</v>
      </c>
      <c r="B4" s="87" t="s">
        <v>151</v>
      </c>
      <c r="C4" s="84" t="s">
        <v>751</v>
      </c>
    </row>
    <row r="5" spans="1:3" s="85" customFormat="1">
      <c r="A5" s="120">
        <v>4</v>
      </c>
      <c r="B5" s="90" t="s">
        <v>152</v>
      </c>
      <c r="C5" s="84" t="s">
        <v>752</v>
      </c>
    </row>
    <row r="6" spans="1:3" s="89" customFormat="1" ht="65.25" customHeight="1">
      <c r="A6" s="695" t="s">
        <v>211</v>
      </c>
      <c r="B6" s="696"/>
      <c r="C6" s="696"/>
    </row>
    <row r="7" spans="1:3">
      <c r="A7" s="214" t="s">
        <v>177</v>
      </c>
      <c r="B7" s="215" t="s">
        <v>153</v>
      </c>
    </row>
    <row r="8" spans="1:3">
      <c r="A8" s="216">
        <v>1</v>
      </c>
      <c r="B8" s="212" t="s">
        <v>128</v>
      </c>
    </row>
    <row r="9" spans="1:3">
      <c r="A9" s="216">
        <v>2</v>
      </c>
      <c r="B9" s="212" t="s">
        <v>154</v>
      </c>
    </row>
    <row r="10" spans="1:3">
      <c r="A10" s="216">
        <v>3</v>
      </c>
      <c r="B10" s="212" t="s">
        <v>155</v>
      </c>
    </row>
    <row r="11" spans="1:3">
      <c r="A11" s="216">
        <v>4</v>
      </c>
      <c r="B11" s="212" t="s">
        <v>156</v>
      </c>
    </row>
    <row r="12" spans="1:3">
      <c r="A12" s="216">
        <v>5</v>
      </c>
      <c r="B12" s="212" t="s">
        <v>96</v>
      </c>
    </row>
    <row r="13" spans="1:3">
      <c r="A13" s="216">
        <v>6</v>
      </c>
      <c r="B13" s="217" t="s">
        <v>80</v>
      </c>
    </row>
    <row r="14" spans="1:3">
      <c r="A14" s="216">
        <v>7</v>
      </c>
      <c r="B14" s="212" t="s">
        <v>157</v>
      </c>
    </row>
    <row r="15" spans="1:3">
      <c r="A15" s="216">
        <v>8</v>
      </c>
      <c r="B15" s="212" t="s">
        <v>160</v>
      </c>
    </row>
    <row r="16" spans="1:3">
      <c r="A16" s="216">
        <v>9</v>
      </c>
      <c r="B16" s="212" t="s">
        <v>74</v>
      </c>
    </row>
    <row r="17" spans="1:2">
      <c r="A17" s="218" t="s">
        <v>258</v>
      </c>
      <c r="B17" s="212" t="s">
        <v>238</v>
      </c>
    </row>
    <row r="18" spans="1:2">
      <c r="A18" s="216">
        <v>9.1999999999999993</v>
      </c>
      <c r="B18" s="423" t="s">
        <v>699</v>
      </c>
    </row>
    <row r="19" spans="1:2">
      <c r="A19" s="216">
        <v>9.3000000000000007</v>
      </c>
      <c r="B19" s="423" t="s">
        <v>700</v>
      </c>
    </row>
    <row r="20" spans="1:2">
      <c r="A20" s="216">
        <v>10</v>
      </c>
      <c r="B20" s="212" t="s">
        <v>161</v>
      </c>
    </row>
    <row r="21" spans="1:2">
      <c r="A21" s="216">
        <v>11</v>
      </c>
      <c r="B21" s="217" t="s">
        <v>144</v>
      </c>
    </row>
    <row r="22" spans="1:2">
      <c r="A22" s="216">
        <v>12</v>
      </c>
      <c r="B22" s="217" t="s">
        <v>141</v>
      </c>
    </row>
    <row r="23" spans="1:2">
      <c r="A23" s="216">
        <v>13</v>
      </c>
      <c r="B23" s="219" t="s">
        <v>206</v>
      </c>
    </row>
    <row r="24" spans="1:2">
      <c r="A24" s="216">
        <v>14</v>
      </c>
      <c r="B24" s="212" t="s">
        <v>232</v>
      </c>
    </row>
    <row r="25" spans="1:2">
      <c r="A25" s="216">
        <v>15</v>
      </c>
      <c r="B25" s="212" t="s">
        <v>73</v>
      </c>
    </row>
    <row r="26" spans="1:2">
      <c r="A26" s="216">
        <v>15.1</v>
      </c>
      <c r="B26" s="212" t="s">
        <v>267</v>
      </c>
    </row>
    <row r="27" spans="1:2">
      <c r="A27" s="422">
        <v>15.2</v>
      </c>
      <c r="B27" s="423" t="s">
        <v>713</v>
      </c>
    </row>
    <row r="28" spans="1:2">
      <c r="A28" s="216">
        <v>16</v>
      </c>
      <c r="B28" s="212" t="s">
        <v>314</v>
      </c>
    </row>
    <row r="29" spans="1:2">
      <c r="A29" s="216">
        <v>17</v>
      </c>
      <c r="B29" s="212" t="s">
        <v>464</v>
      </c>
    </row>
    <row r="30" spans="1:2">
      <c r="A30" s="216">
        <v>18</v>
      </c>
      <c r="B30" s="212" t="s">
        <v>661</v>
      </c>
    </row>
    <row r="31" spans="1:2">
      <c r="A31" s="216">
        <v>19</v>
      </c>
      <c r="B31" s="212" t="s">
        <v>662</v>
      </c>
    </row>
    <row r="32" spans="1:2">
      <c r="A32" s="216">
        <v>20</v>
      </c>
      <c r="B32" s="212" t="s">
        <v>663</v>
      </c>
    </row>
    <row r="33" spans="1:2">
      <c r="A33" s="216">
        <v>21</v>
      </c>
      <c r="B33" s="212" t="s">
        <v>403</v>
      </c>
    </row>
    <row r="34" spans="1:2">
      <c r="A34" s="216">
        <v>22</v>
      </c>
      <c r="B34" s="212" t="s">
        <v>664</v>
      </c>
    </row>
    <row r="35" spans="1:2" ht="26.4">
      <c r="A35" s="216">
        <v>23</v>
      </c>
      <c r="B35" s="385" t="s">
        <v>660</v>
      </c>
    </row>
    <row r="36" spans="1:2">
      <c r="A36" s="216">
        <v>24</v>
      </c>
      <c r="B36" s="212" t="s">
        <v>665</v>
      </c>
    </row>
    <row r="37" spans="1:2">
      <c r="A37" s="216">
        <v>25</v>
      </c>
      <c r="B37" s="212" t="s">
        <v>666</v>
      </c>
    </row>
    <row r="38" spans="1:2">
      <c r="A38" s="216">
        <v>26</v>
      </c>
      <c r="B38" s="212" t="s">
        <v>488</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E35" sqref="E35"/>
    </sheetView>
  </sheetViews>
  <sheetFormatPr defaultRowHeight="14.4"/>
  <cols>
    <col min="1" max="1" width="9.5546875" style="1" bestFit="1" customWidth="1"/>
    <col min="2" max="2" width="132.44140625" style="1" customWidth="1"/>
    <col min="3" max="3" width="18.44140625" style="1" customWidth="1"/>
    <col min="5" max="5" width="13.109375" bestFit="1" customWidth="1"/>
  </cols>
  <sheetData>
    <row r="1" spans="1:6">
      <c r="A1" s="10" t="s">
        <v>97</v>
      </c>
      <c r="B1" s="9" t="str">
        <f>Info!C2</f>
        <v>სს "ბაზისბანკი"</v>
      </c>
      <c r="D1" s="1"/>
      <c r="E1" s="1"/>
      <c r="F1" s="1"/>
    </row>
    <row r="2" spans="1:6" s="10" customFormat="1" ht="15.75" customHeight="1">
      <c r="A2" s="10" t="s">
        <v>98</v>
      </c>
      <c r="B2" s="256">
        <f>'1. key ratios'!B2</f>
        <v>46112</v>
      </c>
    </row>
    <row r="3" spans="1:6" s="10" customFormat="1" ht="15.75" customHeight="1"/>
    <row r="4" spans="1:6" ht="15" thickBot="1">
      <c r="A4" s="1" t="s">
        <v>183</v>
      </c>
      <c r="B4" s="19" t="s">
        <v>74</v>
      </c>
    </row>
    <row r="5" spans="1:6">
      <c r="A5" s="59" t="s">
        <v>25</v>
      </c>
      <c r="B5" s="60"/>
      <c r="C5" s="61" t="s">
        <v>26</v>
      </c>
    </row>
    <row r="6" spans="1:6">
      <c r="A6" s="62">
        <v>1</v>
      </c>
      <c r="B6" s="38" t="s">
        <v>27</v>
      </c>
      <c r="C6" s="128">
        <f>SUM(C7:C11)</f>
        <v>717639529.91000009</v>
      </c>
      <c r="E6" s="506"/>
    </row>
    <row r="7" spans="1:6">
      <c r="A7" s="62">
        <v>2</v>
      </c>
      <c r="B7" s="35" t="s">
        <v>28</v>
      </c>
      <c r="C7" s="129">
        <v>18251557</v>
      </c>
      <c r="E7" s="506"/>
    </row>
    <row r="8" spans="1:6">
      <c r="A8" s="62">
        <v>3</v>
      </c>
      <c r="B8" s="30" t="s">
        <v>29</v>
      </c>
      <c r="C8" s="129">
        <v>131442316.56999999</v>
      </c>
      <c r="E8" s="506"/>
    </row>
    <row r="9" spans="1:6">
      <c r="A9" s="62">
        <v>4</v>
      </c>
      <c r="B9" s="30" t="s">
        <v>30</v>
      </c>
      <c r="C9" s="129">
        <v>16891545.380000003</v>
      </c>
      <c r="E9" s="506"/>
    </row>
    <row r="10" spans="1:6">
      <c r="A10" s="62">
        <v>5</v>
      </c>
      <c r="B10" s="30" t="s">
        <v>31</v>
      </c>
      <c r="C10" s="129">
        <v>0</v>
      </c>
      <c r="E10" s="506"/>
    </row>
    <row r="11" spans="1:6">
      <c r="A11" s="62">
        <v>6</v>
      </c>
      <c r="B11" s="36" t="s">
        <v>32</v>
      </c>
      <c r="C11" s="129">
        <v>551054110.96000004</v>
      </c>
      <c r="E11" s="506"/>
    </row>
    <row r="12" spans="1:6" s="2" customFormat="1">
      <c r="A12" s="62">
        <v>7</v>
      </c>
      <c r="B12" s="38" t="s">
        <v>33</v>
      </c>
      <c r="C12" s="130">
        <f>SUM(C13:C28)</f>
        <v>38117244.540000007</v>
      </c>
      <c r="E12" s="506"/>
    </row>
    <row r="13" spans="1:6" s="2" customFormat="1">
      <c r="A13" s="62">
        <v>8</v>
      </c>
      <c r="B13" s="37" t="s">
        <v>34</v>
      </c>
      <c r="C13" s="131">
        <v>16891545.380000003</v>
      </c>
      <c r="E13" s="506"/>
    </row>
    <row r="14" spans="1:6" s="2" customFormat="1" ht="27.6">
      <c r="A14" s="62">
        <v>9</v>
      </c>
      <c r="B14" s="31" t="s">
        <v>35</v>
      </c>
      <c r="C14" s="131">
        <v>0</v>
      </c>
      <c r="E14" s="506"/>
    </row>
    <row r="15" spans="1:6" s="2" customFormat="1">
      <c r="A15" s="62">
        <v>10</v>
      </c>
      <c r="B15" s="32" t="s">
        <v>36</v>
      </c>
      <c r="C15" s="131">
        <v>17429049.16</v>
      </c>
      <c r="E15" s="506"/>
    </row>
    <row r="16" spans="1:6" s="2" customFormat="1">
      <c r="A16" s="62">
        <v>11</v>
      </c>
      <c r="B16" s="33" t="s">
        <v>37</v>
      </c>
      <c r="C16" s="131">
        <v>0</v>
      </c>
      <c r="E16" s="506"/>
    </row>
    <row r="17" spans="1:5" s="2" customFormat="1">
      <c r="A17" s="62">
        <v>12</v>
      </c>
      <c r="B17" s="32" t="s">
        <v>38</v>
      </c>
      <c r="C17" s="131">
        <v>0</v>
      </c>
      <c r="E17" s="506"/>
    </row>
    <row r="18" spans="1:5" s="2" customFormat="1">
      <c r="A18" s="62">
        <v>13</v>
      </c>
      <c r="B18" s="32" t="s">
        <v>39</v>
      </c>
      <c r="C18" s="131">
        <v>0</v>
      </c>
      <c r="E18" s="506"/>
    </row>
    <row r="19" spans="1:5" s="2" customFormat="1">
      <c r="A19" s="62">
        <v>14</v>
      </c>
      <c r="B19" s="32" t="s">
        <v>40</v>
      </c>
      <c r="C19" s="131">
        <v>0</v>
      </c>
      <c r="E19" s="506"/>
    </row>
    <row r="20" spans="1:5" s="2" customFormat="1" ht="27.6">
      <c r="A20" s="62">
        <v>15</v>
      </c>
      <c r="B20" s="32" t="s">
        <v>41</v>
      </c>
      <c r="C20" s="131">
        <v>0</v>
      </c>
      <c r="E20" s="506"/>
    </row>
    <row r="21" spans="1:5" s="2" customFormat="1" ht="27.6">
      <c r="A21" s="62">
        <v>16</v>
      </c>
      <c r="B21" s="31" t="s">
        <v>42</v>
      </c>
      <c r="C21" s="131">
        <v>0</v>
      </c>
      <c r="E21" s="506"/>
    </row>
    <row r="22" spans="1:5" s="2" customFormat="1">
      <c r="A22" s="62">
        <v>17</v>
      </c>
      <c r="B22" s="63" t="s">
        <v>43</v>
      </c>
      <c r="C22" s="131">
        <v>3796650</v>
      </c>
      <c r="E22" s="506"/>
    </row>
    <row r="23" spans="1:5" s="2" customFormat="1">
      <c r="A23" s="62">
        <v>18</v>
      </c>
      <c r="B23" s="419" t="s">
        <v>490</v>
      </c>
      <c r="C23" s="310">
        <v>0</v>
      </c>
      <c r="E23" s="506"/>
    </row>
    <row r="24" spans="1:5" s="2" customFormat="1" ht="27.6">
      <c r="A24" s="62">
        <v>19</v>
      </c>
      <c r="B24" s="31" t="s">
        <v>44</v>
      </c>
      <c r="C24" s="131">
        <v>0</v>
      </c>
      <c r="E24" s="506"/>
    </row>
    <row r="25" spans="1:5" s="2" customFormat="1" ht="27.6">
      <c r="A25" s="62">
        <v>20</v>
      </c>
      <c r="B25" s="31" t="s">
        <v>45</v>
      </c>
      <c r="C25" s="131">
        <v>0</v>
      </c>
      <c r="E25" s="506"/>
    </row>
    <row r="26" spans="1:5" s="2" customFormat="1" ht="27.6">
      <c r="A26" s="62">
        <v>21</v>
      </c>
      <c r="B26" s="33" t="s">
        <v>46</v>
      </c>
      <c r="C26" s="131">
        <v>0</v>
      </c>
      <c r="E26" s="506"/>
    </row>
    <row r="27" spans="1:5" s="2" customFormat="1">
      <c r="A27" s="62">
        <v>22</v>
      </c>
      <c r="B27" s="33" t="s">
        <v>47</v>
      </c>
      <c r="C27" s="131">
        <v>0</v>
      </c>
      <c r="E27" s="506"/>
    </row>
    <row r="28" spans="1:5" s="2" customFormat="1" ht="27.6">
      <c r="A28" s="62">
        <v>23</v>
      </c>
      <c r="B28" s="33" t="s">
        <v>48</v>
      </c>
      <c r="C28" s="131">
        <v>0</v>
      </c>
      <c r="E28" s="506"/>
    </row>
    <row r="29" spans="1:5" s="2" customFormat="1">
      <c r="A29" s="62">
        <v>24</v>
      </c>
      <c r="B29" s="39" t="s">
        <v>22</v>
      </c>
      <c r="C29" s="130">
        <f>C6-C12</f>
        <v>679522285.37000012</v>
      </c>
      <c r="E29" s="506"/>
    </row>
    <row r="30" spans="1:5" s="2" customFormat="1">
      <c r="A30" s="64"/>
      <c r="B30" s="34"/>
      <c r="C30" s="131"/>
      <c r="E30" s="506"/>
    </row>
    <row r="31" spans="1:5" s="2" customFormat="1">
      <c r="A31" s="64">
        <v>25</v>
      </c>
      <c r="B31" s="39" t="s">
        <v>49</v>
      </c>
      <c r="C31" s="130">
        <f>C32+C35</f>
        <v>0</v>
      </c>
      <c r="E31" s="506"/>
    </row>
    <row r="32" spans="1:5" s="2" customFormat="1">
      <c r="A32" s="64">
        <v>26</v>
      </c>
      <c r="B32" s="30" t="s">
        <v>50</v>
      </c>
      <c r="C32" s="132">
        <f>C33+C34</f>
        <v>0</v>
      </c>
      <c r="E32" s="506"/>
    </row>
    <row r="33" spans="1:5" s="2" customFormat="1">
      <c r="A33" s="64">
        <v>27</v>
      </c>
      <c r="B33" s="82" t="s">
        <v>51</v>
      </c>
      <c r="C33" s="131"/>
      <c r="E33" s="506"/>
    </row>
    <row r="34" spans="1:5" s="2" customFormat="1">
      <c r="A34" s="64">
        <v>28</v>
      </c>
      <c r="B34" s="82" t="s">
        <v>52</v>
      </c>
      <c r="C34" s="131"/>
      <c r="E34" s="506"/>
    </row>
    <row r="35" spans="1:5" s="2" customFormat="1">
      <c r="A35" s="64">
        <v>29</v>
      </c>
      <c r="B35" s="30" t="s">
        <v>53</v>
      </c>
      <c r="C35" s="131"/>
      <c r="E35" s="506"/>
    </row>
    <row r="36" spans="1:5" s="2" customFormat="1">
      <c r="A36" s="64">
        <v>30</v>
      </c>
      <c r="B36" s="39" t="s">
        <v>54</v>
      </c>
      <c r="C36" s="130">
        <f>SUM(C37:C41)</f>
        <v>0</v>
      </c>
      <c r="E36" s="506"/>
    </row>
    <row r="37" spans="1:5" s="2" customFormat="1">
      <c r="A37" s="64">
        <v>31</v>
      </c>
      <c r="B37" s="31" t="s">
        <v>55</v>
      </c>
      <c r="C37" s="131"/>
      <c r="E37" s="506"/>
    </row>
    <row r="38" spans="1:5" s="2" customFormat="1">
      <c r="A38" s="64">
        <v>32</v>
      </c>
      <c r="B38" s="32" t="s">
        <v>56</v>
      </c>
      <c r="C38" s="131"/>
      <c r="E38" s="506"/>
    </row>
    <row r="39" spans="1:5" s="2" customFormat="1" ht="27.6">
      <c r="A39" s="64">
        <v>33</v>
      </c>
      <c r="B39" s="31" t="s">
        <v>57</v>
      </c>
      <c r="C39" s="131"/>
      <c r="E39" s="506"/>
    </row>
    <row r="40" spans="1:5" s="2" customFormat="1" ht="27.6">
      <c r="A40" s="64">
        <v>34</v>
      </c>
      <c r="B40" s="31" t="s">
        <v>45</v>
      </c>
      <c r="C40" s="131"/>
      <c r="E40" s="506"/>
    </row>
    <row r="41" spans="1:5" s="2" customFormat="1" ht="27.6">
      <c r="A41" s="64">
        <v>35</v>
      </c>
      <c r="B41" s="33" t="s">
        <v>58</v>
      </c>
      <c r="C41" s="131"/>
      <c r="E41" s="506"/>
    </row>
    <row r="42" spans="1:5" s="2" customFormat="1">
      <c r="A42" s="64">
        <v>36</v>
      </c>
      <c r="B42" s="39" t="s">
        <v>23</v>
      </c>
      <c r="C42" s="130">
        <f>C31-C36</f>
        <v>0</v>
      </c>
      <c r="E42" s="506"/>
    </row>
    <row r="43" spans="1:5" s="2" customFormat="1">
      <c r="A43" s="64"/>
      <c r="B43" s="34"/>
      <c r="C43" s="131"/>
      <c r="E43" s="506"/>
    </row>
    <row r="44" spans="1:5" s="2" customFormat="1">
      <c r="A44" s="64">
        <v>37</v>
      </c>
      <c r="B44" s="40" t="s">
        <v>59</v>
      </c>
      <c r="C44" s="130">
        <f>SUM(C45:C47)</f>
        <v>162410365.92000002</v>
      </c>
      <c r="E44" s="506"/>
    </row>
    <row r="45" spans="1:5" s="2" customFormat="1">
      <c r="A45" s="64">
        <v>38</v>
      </c>
      <c r="B45" s="30" t="s">
        <v>60</v>
      </c>
      <c r="C45" s="131">
        <v>162410365.92000002</v>
      </c>
      <c r="E45" s="506"/>
    </row>
    <row r="46" spans="1:5" s="2" customFormat="1">
      <c r="A46" s="64">
        <v>39</v>
      </c>
      <c r="B46" s="30" t="s">
        <v>61</v>
      </c>
      <c r="C46" s="131"/>
      <c r="E46" s="506"/>
    </row>
    <row r="47" spans="1:5" s="2" customFormat="1">
      <c r="A47" s="64">
        <v>40</v>
      </c>
      <c r="B47" s="420" t="s">
        <v>489</v>
      </c>
      <c r="C47" s="131"/>
      <c r="E47" s="506"/>
    </row>
    <row r="48" spans="1:5" s="2" customFormat="1">
      <c r="A48" s="64">
        <v>41</v>
      </c>
      <c r="B48" s="40" t="s">
        <v>62</v>
      </c>
      <c r="C48" s="130">
        <f>SUM(C49:C52)</f>
        <v>0</v>
      </c>
      <c r="E48" s="506"/>
    </row>
    <row r="49" spans="1:5" s="2" customFormat="1">
      <c r="A49" s="64">
        <v>42</v>
      </c>
      <c r="B49" s="31" t="s">
        <v>63</v>
      </c>
      <c r="C49" s="131"/>
      <c r="E49" s="506"/>
    </row>
    <row r="50" spans="1:5" s="2" customFormat="1">
      <c r="A50" s="64">
        <v>43</v>
      </c>
      <c r="B50" s="32" t="s">
        <v>64</v>
      </c>
      <c r="C50" s="131"/>
      <c r="E50" s="506"/>
    </row>
    <row r="51" spans="1:5" s="2" customFormat="1" ht="27.6">
      <c r="A51" s="64">
        <v>44</v>
      </c>
      <c r="B51" s="31" t="s">
        <v>65</v>
      </c>
      <c r="C51" s="131"/>
      <c r="E51" s="506"/>
    </row>
    <row r="52" spans="1:5" s="2" customFormat="1" ht="27.6">
      <c r="A52" s="64">
        <v>45</v>
      </c>
      <c r="B52" s="31" t="s">
        <v>45</v>
      </c>
      <c r="C52" s="131"/>
      <c r="E52" s="506"/>
    </row>
    <row r="53" spans="1:5" s="2" customFormat="1" ht="15" thickBot="1">
      <c r="A53" s="64">
        <v>46</v>
      </c>
      <c r="B53" s="65" t="s">
        <v>24</v>
      </c>
      <c r="C53" s="133">
        <f>C44-C48</f>
        <v>162410365.92000002</v>
      </c>
      <c r="E53" s="506"/>
    </row>
    <row r="56" spans="1:5">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0" zoomScaleNormal="80" workbookViewId="0">
      <selection activeCell="B35" sqref="B35"/>
    </sheetView>
  </sheetViews>
  <sheetFormatPr defaultColWidth="9.33203125" defaultRowHeight="13.8"/>
  <cols>
    <col min="1" max="1" width="10.6640625" style="1" bestFit="1" customWidth="1"/>
    <col min="2" max="2" width="59" style="1" customWidth="1"/>
    <col min="3" max="3" width="16.6640625" style="1" bestFit="1" customWidth="1"/>
    <col min="4" max="4" width="22.33203125" style="1" customWidth="1"/>
    <col min="5" max="6" width="9.33203125" style="473"/>
    <col min="7" max="16384" width="9.33203125" style="1"/>
  </cols>
  <sheetData>
    <row r="1" spans="1:6">
      <c r="A1" s="10" t="s">
        <v>97</v>
      </c>
      <c r="B1" s="9" t="str">
        <f>Info!C2</f>
        <v>სს "ბაზისბანკი"</v>
      </c>
    </row>
    <row r="2" spans="1:6" s="10" customFormat="1" ht="15.75" customHeight="1">
      <c r="A2" s="10" t="s">
        <v>98</v>
      </c>
      <c r="B2" s="256">
        <f>'1. key ratios'!B2</f>
        <v>46112</v>
      </c>
      <c r="E2" s="520"/>
      <c r="F2" s="520"/>
    </row>
    <row r="3" spans="1:6" s="10" customFormat="1" ht="15.75" customHeight="1">
      <c r="E3" s="520"/>
      <c r="F3" s="520"/>
    </row>
    <row r="4" spans="1:6" ht="14.4" thickBot="1">
      <c r="A4" s="1" t="s">
        <v>237</v>
      </c>
      <c r="B4" s="202" t="s">
        <v>238</v>
      </c>
    </row>
    <row r="5" spans="1:6" s="26" customFormat="1">
      <c r="A5" s="725" t="s">
        <v>239</v>
      </c>
      <c r="B5" s="726"/>
      <c r="C5" s="192" t="s">
        <v>240</v>
      </c>
      <c r="D5" s="193" t="s">
        <v>241</v>
      </c>
      <c r="E5" s="521"/>
      <c r="F5" s="521"/>
    </row>
    <row r="6" spans="1:6" s="203" customFormat="1">
      <c r="A6" s="194">
        <v>1</v>
      </c>
      <c r="B6" s="195" t="s">
        <v>242</v>
      </c>
      <c r="C6" s="195"/>
      <c r="D6" s="196"/>
      <c r="E6" s="522"/>
      <c r="F6" s="522"/>
    </row>
    <row r="7" spans="1:6" s="203" customFormat="1">
      <c r="A7" s="197" t="s">
        <v>243</v>
      </c>
      <c r="B7" s="198" t="s">
        <v>244</v>
      </c>
      <c r="C7" s="220">
        <v>4.4999999999999998E-2</v>
      </c>
      <c r="D7" s="515">
        <f>C7*'5. RWA'!$C$13</f>
        <v>182859640.78273118</v>
      </c>
      <c r="E7" s="522"/>
      <c r="F7" s="522"/>
    </row>
    <row r="8" spans="1:6" s="203" customFormat="1">
      <c r="A8" s="197" t="s">
        <v>245</v>
      </c>
      <c r="B8" s="198" t="s">
        <v>246</v>
      </c>
      <c r="C8" s="221">
        <v>0.06</v>
      </c>
      <c r="D8" s="515">
        <f>C8*'5. RWA'!$C$13</f>
        <v>243812854.37697491</v>
      </c>
      <c r="E8" s="522"/>
      <c r="F8" s="522"/>
    </row>
    <row r="9" spans="1:6" s="203" customFormat="1">
      <c r="A9" s="197" t="s">
        <v>247</v>
      </c>
      <c r="B9" s="198" t="s">
        <v>248</v>
      </c>
      <c r="C9" s="221">
        <v>0.08</v>
      </c>
      <c r="D9" s="515">
        <f>C9*'5. RWA'!$C$13</f>
        <v>325083805.83596659</v>
      </c>
      <c r="E9" s="522"/>
      <c r="F9" s="522"/>
    </row>
    <row r="10" spans="1:6" s="203" customFormat="1">
      <c r="A10" s="194" t="s">
        <v>249</v>
      </c>
      <c r="B10" s="195" t="s">
        <v>250</v>
      </c>
      <c r="C10" s="222"/>
      <c r="D10" s="516"/>
      <c r="E10" s="522"/>
      <c r="F10" s="522"/>
    </row>
    <row r="11" spans="1:6" s="204" customFormat="1">
      <c r="A11" s="199" t="s">
        <v>251</v>
      </c>
      <c r="B11" s="200" t="s">
        <v>740</v>
      </c>
      <c r="C11" s="223">
        <v>2.5000000000000001E-2</v>
      </c>
      <c r="D11" s="517">
        <f>C11*'5. RWA'!$C$13</f>
        <v>101588689.32373956</v>
      </c>
      <c r="E11" s="522"/>
      <c r="F11" s="522"/>
    </row>
    <row r="12" spans="1:6" s="204" customFormat="1">
      <c r="A12" s="199" t="s">
        <v>252</v>
      </c>
      <c r="B12" s="200" t="s">
        <v>253</v>
      </c>
      <c r="C12" s="223">
        <v>7.4999999999999997E-3</v>
      </c>
      <c r="D12" s="517">
        <f>C12*'5. RWA'!$C$13</f>
        <v>30476606.797121864</v>
      </c>
      <c r="E12" s="522"/>
      <c r="F12" s="522"/>
    </row>
    <row r="13" spans="1:6" s="204" customFormat="1">
      <c r="A13" s="199" t="s">
        <v>254</v>
      </c>
      <c r="B13" s="200" t="s">
        <v>255</v>
      </c>
      <c r="C13" s="223">
        <v>0</v>
      </c>
      <c r="D13" s="517">
        <f>C13*'5. RWA'!$C$13</f>
        <v>0</v>
      </c>
      <c r="E13" s="522"/>
      <c r="F13" s="522"/>
    </row>
    <row r="14" spans="1:6" s="203" customFormat="1">
      <c r="A14" s="194" t="s">
        <v>256</v>
      </c>
      <c r="B14" s="195" t="s">
        <v>301</v>
      </c>
      <c r="C14" s="224"/>
      <c r="D14" s="516"/>
      <c r="E14" s="522"/>
      <c r="F14" s="522"/>
    </row>
    <row r="15" spans="1:6" s="203" customFormat="1">
      <c r="A15" s="213" t="s">
        <v>259</v>
      </c>
      <c r="B15" s="200" t="s">
        <v>302</v>
      </c>
      <c r="C15" s="223">
        <v>5.4426788349543974E-2</v>
      </c>
      <c r="D15" s="517">
        <f>C15*'5. RWA'!$C$13</f>
        <v>221165843.70123002</v>
      </c>
      <c r="E15" s="522"/>
      <c r="F15" s="522"/>
    </row>
    <row r="16" spans="1:6" s="203" customFormat="1">
      <c r="A16" s="213" t="s">
        <v>260</v>
      </c>
      <c r="B16" s="200" t="s">
        <v>262</v>
      </c>
      <c r="C16" s="223">
        <v>6.4171884862412515E-2</v>
      </c>
      <c r="D16" s="517">
        <f>C16*'5. RWA'!$C$13</f>
        <v>260765506.98425642</v>
      </c>
      <c r="E16" s="522"/>
      <c r="F16" s="522"/>
    </row>
    <row r="17" spans="1:6" s="203" customFormat="1">
      <c r="A17" s="213" t="s">
        <v>261</v>
      </c>
      <c r="B17" s="200" t="s">
        <v>299</v>
      </c>
      <c r="C17" s="223">
        <v>7.6994380274081675E-2</v>
      </c>
      <c r="D17" s="517">
        <f>C17*'5. RWA'!$C$13</f>
        <v>312870327.09350175</v>
      </c>
      <c r="E17" s="522"/>
      <c r="F17" s="522"/>
    </row>
    <row r="18" spans="1:6" s="26" customFormat="1">
      <c r="A18" s="727" t="s">
        <v>300</v>
      </c>
      <c r="B18" s="728"/>
      <c r="C18" s="225" t="s">
        <v>240</v>
      </c>
      <c r="D18" s="518" t="s">
        <v>241</v>
      </c>
      <c r="E18" s="522"/>
      <c r="F18" s="522"/>
    </row>
    <row r="19" spans="1:6" s="203" customFormat="1">
      <c r="A19" s="201">
        <v>4</v>
      </c>
      <c r="B19" s="200" t="s">
        <v>22</v>
      </c>
      <c r="C19" s="223">
        <f>C7+C11+C12+C13+C15</f>
        <v>0.13192678834954399</v>
      </c>
      <c r="D19" s="515">
        <f>C19*'5. RWA'!$C$13</f>
        <v>536090780.6048227</v>
      </c>
      <c r="E19" s="522"/>
      <c r="F19" s="522"/>
    </row>
    <row r="20" spans="1:6" s="203" customFormat="1">
      <c r="A20" s="201">
        <v>5</v>
      </c>
      <c r="B20" s="200" t="s">
        <v>75</v>
      </c>
      <c r="C20" s="223">
        <f>C8+C11+C12+C13+C16</f>
        <v>0.15667188486241251</v>
      </c>
      <c r="D20" s="515">
        <f>C20*'5. RWA'!$C$13</f>
        <v>636643657.48209274</v>
      </c>
      <c r="E20" s="522"/>
      <c r="F20" s="522"/>
    </row>
    <row r="21" spans="1:6" s="203" customFormat="1" ht="14.4" thickBot="1">
      <c r="A21" s="205" t="s">
        <v>257</v>
      </c>
      <c r="B21" s="206" t="s">
        <v>74</v>
      </c>
      <c r="C21" s="226">
        <f>C9+C11+C12+C13+C17</f>
        <v>0.18949438027408169</v>
      </c>
      <c r="D21" s="519">
        <f>C21*'5. RWA'!$C$13</f>
        <v>770019429.0503298</v>
      </c>
      <c r="E21" s="522"/>
      <c r="F21" s="522"/>
    </row>
    <row r="23" spans="1:6">
      <c r="B23" s="14"/>
    </row>
  </sheetData>
  <mergeCells count="2">
    <mergeCell ref="A5:B5"/>
    <mergeCell ref="A18:B18"/>
  </mergeCells>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A9" sqref="A9"/>
    </sheetView>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390" t="s">
        <v>97</v>
      </c>
      <c r="B1" s="9" t="str">
        <f>Info!C2</f>
        <v>სს "ბაზისბანკი"</v>
      </c>
    </row>
    <row r="2" spans="1:2">
      <c r="A2" s="390" t="s">
        <v>98</v>
      </c>
      <c r="B2" s="256">
        <f>'1. key ratios'!B2</f>
        <v>46112</v>
      </c>
    </row>
    <row r="3" spans="1:2">
      <c r="A3" s="391" t="s">
        <v>701</v>
      </c>
      <c r="B3" s="386" t="s">
        <v>672</v>
      </c>
    </row>
    <row r="4" spans="1:2" ht="15" thickBot="1"/>
    <row r="5" spans="1:2">
      <c r="A5" s="396"/>
      <c r="B5" s="397" t="s">
        <v>673</v>
      </c>
    </row>
    <row r="6" spans="1:2">
      <c r="A6" s="392" t="s">
        <v>674</v>
      </c>
      <c r="B6" s="398">
        <f>SUM(B7,B11)</f>
        <v>841932651.2900002</v>
      </c>
    </row>
    <row r="7" spans="1:2" ht="15.6">
      <c r="A7" s="392" t="s">
        <v>705</v>
      </c>
      <c r="B7" s="398">
        <f>SUM(B8:B10)</f>
        <v>841932651.2900002</v>
      </c>
    </row>
    <row r="8" spans="1:2">
      <c r="A8" s="393" t="s">
        <v>675</v>
      </c>
      <c r="B8" s="399">
        <f>'9. Capital'!C29</f>
        <v>679522285.37000012</v>
      </c>
    </row>
    <row r="9" spans="1:2">
      <c r="A9" s="393" t="s">
        <v>676</v>
      </c>
      <c r="B9" s="399">
        <f>'9. Capital'!C42</f>
        <v>0</v>
      </c>
    </row>
    <row r="10" spans="1:2">
      <c r="A10" s="393" t="s">
        <v>677</v>
      </c>
      <c r="B10" s="399">
        <f>'9. Capital'!C53</f>
        <v>162410365.92000002</v>
      </c>
    </row>
    <row r="11" spans="1:2">
      <c r="A11" s="392" t="s">
        <v>678</v>
      </c>
      <c r="B11" s="398">
        <f>SUM(B12:B13)</f>
        <v>0</v>
      </c>
    </row>
    <row r="12" spans="1:2" ht="15.6">
      <c r="A12" s="393" t="s">
        <v>706</v>
      </c>
      <c r="B12" s="399"/>
    </row>
    <row r="13" spans="1:2" ht="15.6">
      <c r="A13" s="393" t="s">
        <v>707</v>
      </c>
      <c r="B13" s="399"/>
    </row>
    <row r="14" spans="1:2">
      <c r="A14" s="392" t="s">
        <v>679</v>
      </c>
      <c r="B14" s="398">
        <f>SUM(B15:B16)</f>
        <v>841932651.2900002</v>
      </c>
    </row>
    <row r="15" spans="1:2">
      <c r="A15" s="394" t="s">
        <v>680</v>
      </c>
      <c r="B15" s="399"/>
    </row>
    <row r="16" spans="1:2">
      <c r="A16" s="394" t="s">
        <v>74</v>
      </c>
      <c r="B16" s="399">
        <f>B7</f>
        <v>841932651.2900002</v>
      </c>
    </row>
    <row r="17" spans="1:5">
      <c r="A17" s="392" t="s">
        <v>681</v>
      </c>
      <c r="B17" s="398"/>
    </row>
    <row r="18" spans="1:5">
      <c r="A18" s="394" t="s">
        <v>682</v>
      </c>
      <c r="B18" s="399">
        <f>'5. RWA'!C13</f>
        <v>4063547572.9495821</v>
      </c>
    </row>
    <row r="19" spans="1:5">
      <c r="A19" s="394" t="s">
        <v>683</v>
      </c>
      <c r="B19" s="399">
        <f>'15.1. LR'!C36</f>
        <v>0</v>
      </c>
    </row>
    <row r="20" spans="1:5">
      <c r="A20" s="392" t="s">
        <v>684</v>
      </c>
      <c r="B20" s="398"/>
    </row>
    <row r="21" spans="1:5">
      <c r="A21" s="395" t="s">
        <v>685</v>
      </c>
      <c r="B21" s="400">
        <f>IFERROR(B6/B18,0)</f>
        <v>0.20719153305712915</v>
      </c>
    </row>
    <row r="22" spans="1:5">
      <c r="A22" s="395" t="s">
        <v>686</v>
      </c>
      <c r="B22" s="400">
        <f>IFERROR(B6/B19,0)</f>
        <v>0</v>
      </c>
    </row>
    <row r="23" spans="1:5" ht="15" thickBot="1">
      <c r="A23" s="401" t="s">
        <v>687</v>
      </c>
      <c r="B23" s="402">
        <f>IFERROR(B6/B14,0)</f>
        <v>1</v>
      </c>
    </row>
    <row r="24" spans="1:5" ht="16.5" customHeight="1">
      <c r="A24" s="389" t="s">
        <v>708</v>
      </c>
      <c r="B24" s="387"/>
      <c r="C24" s="387"/>
      <c r="D24" s="387"/>
      <c r="E24" s="387"/>
    </row>
    <row r="25" spans="1:5" ht="25.5" customHeight="1">
      <c r="A25" s="389" t="s">
        <v>709</v>
      </c>
    </row>
    <row r="26" spans="1:5" ht="57" customHeight="1">
      <c r="A26" s="389" t="s">
        <v>710</v>
      </c>
    </row>
    <row r="27" spans="1:5">
      <c r="A27" s="388"/>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A9" sqref="A9"/>
    </sheetView>
  </sheetViews>
  <sheetFormatPr defaultRowHeight="14.4"/>
  <cols>
    <col min="1" max="1" width="82" customWidth="1"/>
    <col min="2" max="2" width="28.109375" bestFit="1" customWidth="1"/>
    <col min="3" max="3" width="28.33203125" customWidth="1"/>
    <col min="4" max="6" width="28.109375" customWidth="1"/>
  </cols>
  <sheetData>
    <row r="1" spans="1:6">
      <c r="A1" s="390" t="s">
        <v>97</v>
      </c>
      <c r="B1" s="9" t="str">
        <f>Info!C2</f>
        <v>სს "ბაზისბანკი"</v>
      </c>
      <c r="C1" s="1"/>
    </row>
    <row r="2" spans="1:6">
      <c r="A2" s="390" t="s">
        <v>98</v>
      </c>
      <c r="B2" s="256">
        <f>'1. key ratios'!B2</f>
        <v>46112</v>
      </c>
      <c r="C2" s="1"/>
    </row>
    <row r="3" spans="1:6">
      <c r="A3" s="391" t="s">
        <v>702</v>
      </c>
      <c r="B3" s="386" t="s">
        <v>672</v>
      </c>
      <c r="C3" s="1"/>
    </row>
    <row r="5" spans="1:6">
      <c r="A5" s="388"/>
    </row>
    <row r="6" spans="1:6" ht="15" thickBot="1">
      <c r="A6" s="403"/>
      <c r="B6" s="403"/>
      <c r="C6" s="403"/>
      <c r="D6" s="403"/>
      <c r="E6" s="403"/>
      <c r="F6" s="403"/>
    </row>
    <row r="7" spans="1:6">
      <c r="A7" s="729"/>
      <c r="B7" s="731" t="s">
        <v>688</v>
      </c>
      <c r="C7" s="731"/>
      <c r="D7" s="731"/>
      <c r="E7" s="731"/>
      <c r="F7" s="732" t="s">
        <v>689</v>
      </c>
    </row>
    <row r="8" spans="1:6" ht="27.6">
      <c r="A8" s="730"/>
      <c r="B8" s="404" t="s">
        <v>690</v>
      </c>
      <c r="C8" s="404" t="s">
        <v>691</v>
      </c>
      <c r="D8" s="404" t="s">
        <v>692</v>
      </c>
      <c r="E8" s="404" t="s">
        <v>693</v>
      </c>
      <c r="F8" s="733"/>
    </row>
    <row r="9" spans="1:6">
      <c r="A9" s="405" t="s">
        <v>694</v>
      </c>
      <c r="B9" s="406">
        <f>B13+B17</f>
        <v>0</v>
      </c>
      <c r="C9" s="406">
        <f t="shared" ref="C9:E9" si="0">C13+C17</f>
        <v>0</v>
      </c>
      <c r="D9" s="406">
        <f t="shared" si="0"/>
        <v>0</v>
      </c>
      <c r="E9" s="406">
        <f t="shared" si="0"/>
        <v>0</v>
      </c>
      <c r="F9" s="407">
        <f>F13+F17</f>
        <v>0</v>
      </c>
    </row>
    <row r="10" spans="1:6">
      <c r="A10" s="408" t="s">
        <v>695</v>
      </c>
      <c r="B10" s="409">
        <f t="shared" ref="B10:E12" si="1">B14+B18</f>
        <v>0</v>
      </c>
      <c r="C10" s="409">
        <f t="shared" si="1"/>
        <v>0</v>
      </c>
      <c r="D10" s="409">
        <f t="shared" si="1"/>
        <v>0</v>
      </c>
      <c r="E10" s="409">
        <f t="shared" si="1"/>
        <v>0</v>
      </c>
      <c r="F10" s="407">
        <f>SUM(B10:E10)</f>
        <v>0</v>
      </c>
    </row>
    <row r="11" spans="1:6">
      <c r="A11" s="408" t="s">
        <v>696</v>
      </c>
      <c r="B11" s="409">
        <f t="shared" si="1"/>
        <v>0</v>
      </c>
      <c r="C11" s="409">
        <f t="shared" si="1"/>
        <v>0</v>
      </c>
      <c r="D11" s="409">
        <f t="shared" si="1"/>
        <v>0</v>
      </c>
      <c r="E11" s="409">
        <f t="shared" si="1"/>
        <v>0</v>
      </c>
      <c r="F11" s="407">
        <f t="shared" ref="F11:F12" si="2">SUM(B11:E11)</f>
        <v>0</v>
      </c>
    </row>
    <row r="12" spans="1:6">
      <c r="A12" s="410" t="s">
        <v>697</v>
      </c>
      <c r="B12" s="409">
        <f t="shared" si="1"/>
        <v>0</v>
      </c>
      <c r="C12" s="409">
        <f t="shared" si="1"/>
        <v>0</v>
      </c>
      <c r="D12" s="409">
        <f t="shared" si="1"/>
        <v>0</v>
      </c>
      <c r="E12" s="409">
        <f t="shared" si="1"/>
        <v>0</v>
      </c>
      <c r="F12" s="407">
        <f t="shared" si="2"/>
        <v>0</v>
      </c>
    </row>
    <row r="13" spans="1:6">
      <c r="A13" s="411" t="s">
        <v>698</v>
      </c>
      <c r="B13" s="412"/>
      <c r="C13" s="412"/>
      <c r="D13" s="412"/>
      <c r="E13" s="412"/>
      <c r="F13" s="413"/>
    </row>
    <row r="14" spans="1:6">
      <c r="A14" s="408" t="s">
        <v>695</v>
      </c>
      <c r="B14" s="414"/>
      <c r="C14" s="414"/>
      <c r="D14" s="414"/>
      <c r="E14" s="414"/>
      <c r="F14" s="415"/>
    </row>
    <row r="15" spans="1:6">
      <c r="A15" s="408" t="s">
        <v>696</v>
      </c>
      <c r="B15" s="414"/>
      <c r="C15" s="414"/>
      <c r="D15" s="414"/>
      <c r="E15" s="414"/>
      <c r="F15" s="415"/>
    </row>
    <row r="16" spans="1:6">
      <c r="A16" s="410" t="s">
        <v>697</v>
      </c>
      <c r="B16" s="414"/>
      <c r="C16" s="414"/>
      <c r="D16" s="414"/>
      <c r="E16" s="414"/>
      <c r="F16" s="415"/>
    </row>
    <row r="17" spans="1:6">
      <c r="A17" s="411" t="s">
        <v>678</v>
      </c>
      <c r="B17" s="412"/>
      <c r="C17" s="412"/>
      <c r="D17" s="412"/>
      <c r="E17" s="412"/>
      <c r="F17" s="415"/>
    </row>
    <row r="18" spans="1:6">
      <c r="A18" s="408" t="s">
        <v>695</v>
      </c>
      <c r="B18" s="414"/>
      <c r="C18" s="414"/>
      <c r="D18" s="414"/>
      <c r="E18" s="414"/>
      <c r="F18" s="415"/>
    </row>
    <row r="19" spans="1:6">
      <c r="A19" s="408" t="s">
        <v>696</v>
      </c>
      <c r="B19" s="414"/>
      <c r="C19" s="414"/>
      <c r="D19" s="414"/>
      <c r="E19" s="414"/>
      <c r="F19" s="415"/>
    </row>
    <row r="20" spans="1:6" ht="15" thickBot="1">
      <c r="A20" s="416" t="s">
        <v>697</v>
      </c>
      <c r="B20" s="417"/>
      <c r="C20" s="417"/>
      <c r="D20" s="417"/>
      <c r="E20" s="417"/>
      <c r="F20" s="418"/>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D69"/>
  <sheetViews>
    <sheetView zoomScale="90" zoomScaleNormal="90" workbookViewId="0">
      <pane xSplit="1" ySplit="5" topLeftCell="B61" activePane="bottomRight" state="frozen"/>
      <selection pane="topRight" activeCell="B1" sqref="B1"/>
      <selection pane="bottomLeft" activeCell="A5" sqref="A5"/>
      <selection pane="bottomRight" activeCell="D73" sqref="D73"/>
    </sheetView>
  </sheetViews>
  <sheetFormatPr defaultRowHeight="14.4"/>
  <cols>
    <col min="1" max="1" width="10.6640625" style="27" customWidth="1"/>
    <col min="2" max="2" width="91.6640625" style="27" customWidth="1"/>
    <col min="3" max="3" width="35.6640625" style="27" customWidth="1"/>
    <col min="4" max="4" width="32.33203125" style="27" customWidth="1"/>
  </cols>
  <sheetData>
    <row r="1" spans="1:4">
      <c r="A1" s="10" t="s">
        <v>97</v>
      </c>
      <c r="B1" s="11" t="str">
        <f>Info!C2</f>
        <v>სს "ბაზისბანკი"</v>
      </c>
    </row>
    <row r="2" spans="1:4" s="10" customFormat="1" ht="15.75" customHeight="1">
      <c r="A2" s="10" t="s">
        <v>98</v>
      </c>
      <c r="B2" s="256">
        <f>'1. key ratios'!B2</f>
        <v>46112</v>
      </c>
    </row>
    <row r="3" spans="1:4" s="10" customFormat="1" ht="15.75" customHeight="1">
      <c r="A3" s="16"/>
    </row>
    <row r="4" spans="1:4" s="10" customFormat="1" ht="15.75" customHeight="1" thickBot="1">
      <c r="A4" s="10" t="s">
        <v>184</v>
      </c>
      <c r="B4" s="105" t="s">
        <v>161</v>
      </c>
      <c r="D4" s="107" t="s">
        <v>76</v>
      </c>
    </row>
    <row r="5" spans="1:4" ht="58.5" customHeight="1">
      <c r="A5" s="70" t="s">
        <v>25</v>
      </c>
      <c r="B5" s="71" t="s">
        <v>133</v>
      </c>
      <c r="C5" s="72" t="s">
        <v>609</v>
      </c>
      <c r="D5" s="106" t="s">
        <v>162</v>
      </c>
    </row>
    <row r="6" spans="1:4">
      <c r="A6" s="535">
        <v>1</v>
      </c>
      <c r="B6" s="494" t="s">
        <v>607</v>
      </c>
      <c r="C6" s="536">
        <f>SUM(C7:C9)</f>
        <v>801783928.65919995</v>
      </c>
      <c r="D6" s="537"/>
    </row>
    <row r="7" spans="1:4">
      <c r="A7" s="535">
        <v>1.1000000000000001</v>
      </c>
      <c r="B7" s="493" t="s">
        <v>85</v>
      </c>
      <c r="C7" s="524">
        <v>59934568.284699999</v>
      </c>
      <c r="D7" s="66"/>
    </row>
    <row r="8" spans="1:4">
      <c r="A8" s="535">
        <v>1.2</v>
      </c>
      <c r="B8" s="493" t="s">
        <v>86</v>
      </c>
      <c r="C8" s="524">
        <v>402223590.71530002</v>
      </c>
      <c r="D8" s="66"/>
    </row>
    <row r="9" spans="1:4">
      <c r="A9" s="535">
        <v>1.3</v>
      </c>
      <c r="B9" s="493" t="s">
        <v>87</v>
      </c>
      <c r="C9" s="524">
        <v>339625769.65920001</v>
      </c>
      <c r="D9" s="66"/>
    </row>
    <row r="10" spans="1:4">
      <c r="A10" s="535">
        <v>2</v>
      </c>
      <c r="B10" s="487" t="s">
        <v>494</v>
      </c>
      <c r="C10" s="525">
        <v>60496.140000000007</v>
      </c>
      <c r="D10" s="66"/>
    </row>
    <row r="11" spans="1:4">
      <c r="A11" s="535">
        <v>2.1</v>
      </c>
      <c r="B11" s="492" t="s">
        <v>495</v>
      </c>
      <c r="C11" s="526">
        <v>60496.140000000007</v>
      </c>
      <c r="D11" s="67"/>
    </row>
    <row r="12" spans="1:4" ht="23.7" customHeight="1">
      <c r="A12" s="535">
        <v>3</v>
      </c>
      <c r="B12" s="495" t="s">
        <v>496</v>
      </c>
      <c r="C12" s="527">
        <v>0</v>
      </c>
      <c r="D12" s="67"/>
    </row>
    <row r="13" spans="1:4" ht="22.95" customHeight="1">
      <c r="A13" s="535">
        <v>4</v>
      </c>
      <c r="B13" s="484" t="s">
        <v>497</v>
      </c>
      <c r="C13" s="527">
        <v>0</v>
      </c>
      <c r="D13" s="67"/>
    </row>
    <row r="14" spans="1:4">
      <c r="A14" s="535">
        <v>5</v>
      </c>
      <c r="B14" s="484" t="s">
        <v>498</v>
      </c>
      <c r="C14" s="527">
        <f>SUM(C15:C17)</f>
        <v>236974341.59999999</v>
      </c>
      <c r="D14" s="67"/>
    </row>
    <row r="15" spans="1:4">
      <c r="A15" s="535">
        <v>5.0999999999999996</v>
      </c>
      <c r="B15" s="488" t="s">
        <v>499</v>
      </c>
      <c r="C15" s="524">
        <v>0</v>
      </c>
      <c r="D15" s="67"/>
    </row>
    <row r="16" spans="1:4">
      <c r="A16" s="535">
        <v>5.2</v>
      </c>
      <c r="B16" s="488" t="s">
        <v>426</v>
      </c>
      <c r="C16" s="524">
        <v>236974341.59999999</v>
      </c>
      <c r="D16" s="66"/>
    </row>
    <row r="17" spans="1:4">
      <c r="A17" s="535">
        <v>5.3</v>
      </c>
      <c r="B17" s="488" t="s">
        <v>500</v>
      </c>
      <c r="C17" s="524">
        <v>0</v>
      </c>
      <c r="D17" s="66"/>
    </row>
    <row r="18" spans="1:4">
      <c r="A18" s="535">
        <v>6</v>
      </c>
      <c r="B18" s="495" t="s">
        <v>501</v>
      </c>
      <c r="C18" s="525">
        <f>SUM(C19:C20)</f>
        <v>3850652538.2003002</v>
      </c>
      <c r="D18" s="66"/>
    </row>
    <row r="19" spans="1:4">
      <c r="A19" s="535">
        <v>6.1</v>
      </c>
      <c r="B19" s="488" t="s">
        <v>426</v>
      </c>
      <c r="C19" s="526">
        <v>187795560.20030001</v>
      </c>
      <c r="D19" s="66"/>
    </row>
    <row r="20" spans="1:4">
      <c r="A20" s="535">
        <v>6.2</v>
      </c>
      <c r="B20" s="488" t="s">
        <v>500</v>
      </c>
      <c r="C20" s="526">
        <v>3662856978</v>
      </c>
      <c r="D20" s="66"/>
    </row>
    <row r="21" spans="1:4">
      <c r="A21" s="535">
        <v>7</v>
      </c>
      <c r="B21" s="491" t="s">
        <v>502</v>
      </c>
      <c r="C21" s="527">
        <v>27859354.66</v>
      </c>
      <c r="D21" s="66" t="s">
        <v>743</v>
      </c>
    </row>
    <row r="22" spans="1:4">
      <c r="A22" s="535">
        <v>8</v>
      </c>
      <c r="B22" s="491" t="s">
        <v>503</v>
      </c>
      <c r="C22" s="525">
        <v>752889.92</v>
      </c>
      <c r="D22" s="66"/>
    </row>
    <row r="23" spans="1:4">
      <c r="A23" s="535">
        <v>9</v>
      </c>
      <c r="B23" s="484" t="s">
        <v>504</v>
      </c>
      <c r="C23" s="525">
        <f>SUM(C24:C25)</f>
        <v>147503677.68000001</v>
      </c>
      <c r="D23" s="326"/>
    </row>
    <row r="24" spans="1:4">
      <c r="A24" s="535">
        <v>9.1</v>
      </c>
      <c r="B24" s="489" t="s">
        <v>505</v>
      </c>
      <c r="C24" s="528">
        <v>147503677.68000001</v>
      </c>
      <c r="D24" s="68"/>
    </row>
    <row r="25" spans="1:4">
      <c r="A25" s="535">
        <v>9.1999999999999993</v>
      </c>
      <c r="B25" s="489" t="s">
        <v>506</v>
      </c>
      <c r="C25" s="529">
        <v>0</v>
      </c>
      <c r="D25" s="325"/>
    </row>
    <row r="26" spans="1:4">
      <c r="A26" s="535">
        <v>10</v>
      </c>
      <c r="B26" s="484" t="s">
        <v>36</v>
      </c>
      <c r="C26" s="530">
        <f>SUM(C27:C28)</f>
        <v>17429049.16</v>
      </c>
      <c r="D26" s="66" t="s">
        <v>658</v>
      </c>
    </row>
    <row r="27" spans="1:4">
      <c r="A27" s="535">
        <v>10.1</v>
      </c>
      <c r="B27" s="489" t="s">
        <v>507</v>
      </c>
      <c r="C27" s="524">
        <v>0</v>
      </c>
      <c r="D27" s="66"/>
    </row>
    <row r="28" spans="1:4">
      <c r="A28" s="535">
        <v>10.199999999999999</v>
      </c>
      <c r="B28" s="489" t="s">
        <v>508</v>
      </c>
      <c r="C28" s="524">
        <v>17429049.16</v>
      </c>
      <c r="D28" s="66"/>
    </row>
    <row r="29" spans="1:4">
      <c r="A29" s="535">
        <v>11</v>
      </c>
      <c r="B29" s="484" t="s">
        <v>509</v>
      </c>
      <c r="C29" s="525">
        <f>SUM(C30:C31)</f>
        <v>44092.53</v>
      </c>
      <c r="D29" s="66"/>
    </row>
    <row r="30" spans="1:4">
      <c r="A30" s="535">
        <v>11.1</v>
      </c>
      <c r="B30" s="489" t="s">
        <v>510</v>
      </c>
      <c r="C30" s="524">
        <v>44092.53</v>
      </c>
      <c r="D30" s="66"/>
    </row>
    <row r="31" spans="1:4">
      <c r="A31" s="535">
        <v>11.2</v>
      </c>
      <c r="B31" s="489" t="s">
        <v>511</v>
      </c>
      <c r="C31" s="524">
        <v>0</v>
      </c>
      <c r="D31" s="66"/>
    </row>
    <row r="32" spans="1:4">
      <c r="A32" s="535">
        <v>13</v>
      </c>
      <c r="B32" s="484" t="s">
        <v>88</v>
      </c>
      <c r="C32" s="525">
        <v>70518421.010000005</v>
      </c>
      <c r="D32" s="66"/>
    </row>
    <row r="33" spans="1:4">
      <c r="A33" s="535">
        <v>13.1</v>
      </c>
      <c r="B33" s="496" t="s">
        <v>512</v>
      </c>
      <c r="C33" s="524">
        <v>56785649.691528901</v>
      </c>
      <c r="D33" s="66"/>
    </row>
    <row r="34" spans="1:4">
      <c r="A34" s="535">
        <v>13.2</v>
      </c>
      <c r="B34" s="496" t="s">
        <v>513</v>
      </c>
      <c r="C34" s="528">
        <v>0</v>
      </c>
      <c r="D34" s="68"/>
    </row>
    <row r="35" spans="1:4">
      <c r="A35" s="535">
        <v>14</v>
      </c>
      <c r="B35" s="421" t="s">
        <v>514</v>
      </c>
      <c r="C35" s="531">
        <f>SUM(C6,C10,C12,C13,C14,C18,C21,C22,C23,C26,C29,C32)</f>
        <v>5153578789.5595007</v>
      </c>
      <c r="D35" s="68"/>
    </row>
    <row r="36" spans="1:4">
      <c r="A36" s="535"/>
      <c r="B36" s="534" t="s">
        <v>93</v>
      </c>
      <c r="C36" s="532"/>
      <c r="D36" s="69"/>
    </row>
    <row r="37" spans="1:4">
      <c r="A37" s="535">
        <v>15</v>
      </c>
      <c r="B37" s="491" t="s">
        <v>515</v>
      </c>
      <c r="C37" s="529">
        <v>0</v>
      </c>
      <c r="D37" s="325"/>
    </row>
    <row r="38" spans="1:4">
      <c r="A38" s="535">
        <v>15.1</v>
      </c>
      <c r="B38" s="492" t="s">
        <v>495</v>
      </c>
      <c r="C38" s="524">
        <v>0</v>
      </c>
      <c r="D38" s="66"/>
    </row>
    <row r="39" spans="1:4" ht="20.399999999999999">
      <c r="A39" s="535">
        <v>16</v>
      </c>
      <c r="B39" s="491" t="s">
        <v>516</v>
      </c>
      <c r="C39" s="525">
        <v>0</v>
      </c>
      <c r="D39" s="66"/>
    </row>
    <row r="40" spans="1:4">
      <c r="A40" s="535">
        <v>17</v>
      </c>
      <c r="B40" s="491" t="s">
        <v>517</v>
      </c>
      <c r="C40" s="525">
        <f>SUM(C41:C44)</f>
        <v>4185445862.3400006</v>
      </c>
      <c r="D40" s="66"/>
    </row>
    <row r="41" spans="1:4">
      <c r="A41" s="535">
        <v>17.100000000000001</v>
      </c>
      <c r="B41" s="486" t="s">
        <v>518</v>
      </c>
      <c r="C41" s="524">
        <v>3737547459.2400002</v>
      </c>
      <c r="D41" s="66"/>
    </row>
    <row r="42" spans="1:4">
      <c r="A42" s="538">
        <v>17.2</v>
      </c>
      <c r="B42" s="493" t="s">
        <v>89</v>
      </c>
      <c r="C42" s="528">
        <v>382422138.08999997</v>
      </c>
      <c r="D42" s="68"/>
    </row>
    <row r="43" spans="1:4">
      <c r="A43" s="535">
        <v>17.3</v>
      </c>
      <c r="B43" s="486" t="s">
        <v>519</v>
      </c>
      <c r="C43" s="539">
        <v>54499415.57</v>
      </c>
      <c r="D43" s="540"/>
    </row>
    <row r="44" spans="1:4">
      <c r="A44" s="535">
        <v>17.399999999999999</v>
      </c>
      <c r="B44" s="486" t="s">
        <v>520</v>
      </c>
      <c r="C44" s="539">
        <v>10976849.440000001</v>
      </c>
      <c r="D44" s="540"/>
    </row>
    <row r="45" spans="1:4">
      <c r="A45" s="535">
        <v>18</v>
      </c>
      <c r="B45" s="484" t="s">
        <v>521</v>
      </c>
      <c r="C45" s="541">
        <v>3294603.88</v>
      </c>
      <c r="D45" s="540"/>
    </row>
    <row r="46" spans="1:4">
      <c r="A46" s="535">
        <v>19</v>
      </c>
      <c r="B46" s="484" t="s">
        <v>522</v>
      </c>
      <c r="C46" s="541">
        <f>SUM(C47:C48)</f>
        <v>5329004.28</v>
      </c>
      <c r="D46" s="542"/>
    </row>
    <row r="47" spans="1:4">
      <c r="A47" s="535">
        <v>19.100000000000001</v>
      </c>
      <c r="B47" s="485" t="s">
        <v>523</v>
      </c>
      <c r="C47" s="539">
        <v>4949486.49</v>
      </c>
      <c r="D47" s="542"/>
    </row>
    <row r="48" spans="1:4">
      <c r="A48" s="535">
        <v>19.2</v>
      </c>
      <c r="B48" s="485" t="s">
        <v>524</v>
      </c>
      <c r="C48" s="539">
        <v>379517.79</v>
      </c>
      <c r="D48" s="542"/>
    </row>
    <row r="49" spans="1:4">
      <c r="A49" s="535">
        <v>20</v>
      </c>
      <c r="B49" s="421" t="s">
        <v>90</v>
      </c>
      <c r="C49" s="541">
        <v>208432258.98000002</v>
      </c>
      <c r="D49" s="542" t="s">
        <v>744</v>
      </c>
    </row>
    <row r="50" spans="1:4">
      <c r="A50" s="535">
        <v>21</v>
      </c>
      <c r="B50" s="487" t="s">
        <v>78</v>
      </c>
      <c r="C50" s="541">
        <v>33437530.290000003</v>
      </c>
      <c r="D50" s="542"/>
    </row>
    <row r="51" spans="1:4">
      <c r="A51" s="535">
        <v>21.1</v>
      </c>
      <c r="B51" s="493" t="s">
        <v>525</v>
      </c>
      <c r="C51" s="539">
        <v>0</v>
      </c>
      <c r="D51" s="542"/>
    </row>
    <row r="52" spans="1:4">
      <c r="A52" s="535">
        <v>22</v>
      </c>
      <c r="B52" s="421" t="s">
        <v>526</v>
      </c>
      <c r="C52" s="541">
        <f>SUM(C37,C39,C40,C45,C46,C49,C50)</f>
        <v>4435939259.7700014</v>
      </c>
      <c r="D52" s="542"/>
    </row>
    <row r="53" spans="1:4">
      <c r="A53" s="535"/>
      <c r="B53" s="534" t="s">
        <v>527</v>
      </c>
      <c r="C53" s="539"/>
      <c r="D53" s="542"/>
    </row>
    <row r="54" spans="1:4">
      <c r="A54" s="535">
        <v>23</v>
      </c>
      <c r="B54" s="421" t="s">
        <v>94</v>
      </c>
      <c r="C54" s="541">
        <v>18251557</v>
      </c>
      <c r="D54" s="542" t="s">
        <v>745</v>
      </c>
    </row>
    <row r="55" spans="1:4">
      <c r="A55" s="535">
        <v>24</v>
      </c>
      <c r="B55" s="421" t="s">
        <v>528</v>
      </c>
      <c r="C55" s="541">
        <v>0</v>
      </c>
      <c r="D55" s="542"/>
    </row>
    <row r="56" spans="1:4">
      <c r="A56" s="535">
        <v>25</v>
      </c>
      <c r="B56" s="421" t="s">
        <v>91</v>
      </c>
      <c r="C56" s="541">
        <v>131442316.56999999</v>
      </c>
      <c r="D56" s="542" t="s">
        <v>746</v>
      </c>
    </row>
    <row r="57" spans="1:4">
      <c r="A57" s="535">
        <v>26</v>
      </c>
      <c r="B57" s="484" t="s">
        <v>529</v>
      </c>
      <c r="C57" s="541">
        <v>0</v>
      </c>
      <c r="D57" s="542"/>
    </row>
    <row r="58" spans="1:4">
      <c r="A58" s="535">
        <v>27</v>
      </c>
      <c r="B58" s="484" t="s">
        <v>530</v>
      </c>
      <c r="C58" s="541">
        <f>SUM(C59:C60)</f>
        <v>0</v>
      </c>
      <c r="D58" s="542"/>
    </row>
    <row r="59" spans="1:4">
      <c r="A59" s="535">
        <v>27.1</v>
      </c>
      <c r="B59" s="485" t="s">
        <v>531</v>
      </c>
      <c r="C59" s="539">
        <v>0</v>
      </c>
      <c r="D59" s="542"/>
    </row>
    <row r="60" spans="1:4">
      <c r="A60" s="535">
        <v>27.2</v>
      </c>
      <c r="B60" s="486" t="s">
        <v>532</v>
      </c>
      <c r="C60" s="539">
        <v>0</v>
      </c>
      <c r="D60" s="542"/>
    </row>
    <row r="61" spans="1:4">
      <c r="A61" s="535">
        <v>28</v>
      </c>
      <c r="B61" s="487" t="s">
        <v>533</v>
      </c>
      <c r="C61" s="541">
        <v>0</v>
      </c>
      <c r="D61" s="542"/>
    </row>
    <row r="62" spans="1:4">
      <c r="A62" s="535">
        <v>29</v>
      </c>
      <c r="B62" s="484" t="s">
        <v>534</v>
      </c>
      <c r="C62" s="541">
        <f>SUM(C63:C65)</f>
        <v>16891545.380000003</v>
      </c>
      <c r="D62" s="542" t="s">
        <v>747</v>
      </c>
    </row>
    <row r="63" spans="1:4">
      <c r="A63" s="535">
        <v>29.1</v>
      </c>
      <c r="B63" s="488" t="s">
        <v>535</v>
      </c>
      <c r="C63" s="539">
        <v>16817652.170000002</v>
      </c>
      <c r="D63" s="542"/>
    </row>
    <row r="64" spans="1:4" ht="24" customHeight="1">
      <c r="A64" s="535">
        <v>29.2</v>
      </c>
      <c r="B64" s="485" t="s">
        <v>536</v>
      </c>
      <c r="C64" s="539">
        <v>0</v>
      </c>
      <c r="D64" s="542"/>
    </row>
    <row r="65" spans="1:4" ht="22.2" customHeight="1">
      <c r="A65" s="535">
        <v>29.3</v>
      </c>
      <c r="B65" s="489" t="s">
        <v>537</v>
      </c>
      <c r="C65" s="539">
        <v>73893.209999999963</v>
      </c>
      <c r="D65" s="542"/>
    </row>
    <row r="66" spans="1:4">
      <c r="A66" s="535">
        <v>30</v>
      </c>
      <c r="B66" s="484" t="s">
        <v>92</v>
      </c>
      <c r="C66" s="541">
        <v>551054110.96000004</v>
      </c>
      <c r="D66" s="542" t="s">
        <v>748</v>
      </c>
    </row>
    <row r="67" spans="1:4">
      <c r="A67" s="535">
        <v>31</v>
      </c>
      <c r="B67" s="490" t="s">
        <v>538</v>
      </c>
      <c r="C67" s="541">
        <f>SUM(C54,C55,C56,C57,C58,C61,C62,C66)</f>
        <v>717639529.91000009</v>
      </c>
      <c r="D67" s="542"/>
    </row>
    <row r="68" spans="1:4" ht="15" thickBot="1">
      <c r="A68" s="543">
        <v>32</v>
      </c>
      <c r="B68" s="544" t="s">
        <v>539</v>
      </c>
      <c r="C68" s="545">
        <f>SUM(C52,C67)</f>
        <v>5153578789.6800013</v>
      </c>
      <c r="D68" s="546"/>
    </row>
    <row r="69" spans="1:4">
      <c r="C69" s="53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U25"/>
  <sheetViews>
    <sheetView zoomScale="80" zoomScaleNormal="80" workbookViewId="0">
      <pane xSplit="2" ySplit="7" topLeftCell="H8" activePane="bottomRight" state="frozen"/>
      <selection pane="topRight" activeCell="C1" sqref="C1"/>
      <selection pane="bottomLeft" activeCell="A8" sqref="A8"/>
      <selection pane="bottomRight" activeCell="S36" sqref="S36"/>
    </sheetView>
  </sheetViews>
  <sheetFormatPr defaultColWidth="9.33203125" defaultRowHeight="13.8"/>
  <cols>
    <col min="1" max="1" width="10.5546875" style="1" bestFit="1" customWidth="1"/>
    <col min="2" max="2" width="97" style="1" bestFit="1" customWidth="1"/>
    <col min="3" max="3" width="13" style="475" bestFit="1" customWidth="1"/>
    <col min="4" max="4" width="15.33203125" style="475" bestFit="1" customWidth="1"/>
    <col min="5" max="5" width="13" style="475" bestFit="1" customWidth="1"/>
    <col min="6" max="6" width="15.33203125" style="475" bestFit="1" customWidth="1"/>
    <col min="7" max="7" width="13" style="475" bestFit="1" customWidth="1"/>
    <col min="8" max="8" width="15.33203125" style="475" bestFit="1" customWidth="1"/>
    <col min="9" max="9" width="12" style="475" bestFit="1" customWidth="1"/>
    <col min="10" max="10" width="15.33203125" style="475" bestFit="1" customWidth="1"/>
    <col min="11" max="11" width="13" style="475" bestFit="1" customWidth="1"/>
    <col min="12" max="12" width="15.33203125" style="475" bestFit="1" customWidth="1"/>
    <col min="13" max="13" width="14.88671875" style="475" bestFit="1" customWidth="1"/>
    <col min="14" max="14" width="15.88671875" style="475" bestFit="1" customWidth="1"/>
    <col min="15" max="15" width="14.88671875" style="475" bestFit="1" customWidth="1"/>
    <col min="16" max="16" width="13.44140625" style="475" bestFit="1" customWidth="1"/>
    <col min="17" max="17" width="14.88671875" style="475" bestFit="1" customWidth="1"/>
    <col min="18" max="18" width="13.44140625" style="475" bestFit="1" customWidth="1"/>
    <col min="19" max="19" width="31.6640625" style="475" bestFit="1" customWidth="1"/>
    <col min="20" max="16384" width="9.33203125" style="5"/>
  </cols>
  <sheetData>
    <row r="1" spans="1:21">
      <c r="A1" s="1" t="s">
        <v>97</v>
      </c>
      <c r="B1" s="1" t="str">
        <f>Info!C2</f>
        <v>სს "ბაზისბანკი"</v>
      </c>
    </row>
    <row r="2" spans="1:21">
      <c r="A2" s="1" t="s">
        <v>98</v>
      </c>
      <c r="B2" s="256">
        <f>'1. key ratios'!B2</f>
        <v>46112</v>
      </c>
    </row>
    <row r="4" spans="1:21" ht="28.2" thickBot="1">
      <c r="A4" s="26" t="s">
        <v>185</v>
      </c>
      <c r="B4" s="147" t="s">
        <v>203</v>
      </c>
    </row>
    <row r="5" spans="1:21">
      <c r="A5" s="56"/>
      <c r="B5" s="58"/>
      <c r="C5" s="547" t="s">
        <v>0</v>
      </c>
      <c r="D5" s="547" t="s">
        <v>1</v>
      </c>
      <c r="E5" s="547" t="s">
        <v>2</v>
      </c>
      <c r="F5" s="547" t="s">
        <v>3</v>
      </c>
      <c r="G5" s="547" t="s">
        <v>4</v>
      </c>
      <c r="H5" s="547" t="s">
        <v>5</v>
      </c>
      <c r="I5" s="547" t="s">
        <v>134</v>
      </c>
      <c r="J5" s="547" t="s">
        <v>135</v>
      </c>
      <c r="K5" s="547" t="s">
        <v>136</v>
      </c>
      <c r="L5" s="547" t="s">
        <v>137</v>
      </c>
      <c r="M5" s="547" t="s">
        <v>138</v>
      </c>
      <c r="N5" s="547" t="s">
        <v>139</v>
      </c>
      <c r="O5" s="547" t="s">
        <v>190</v>
      </c>
      <c r="P5" s="547" t="s">
        <v>191</v>
      </c>
      <c r="Q5" s="547" t="s">
        <v>192</v>
      </c>
      <c r="R5" s="548" t="s">
        <v>193</v>
      </c>
      <c r="S5" s="549" t="s">
        <v>194</v>
      </c>
    </row>
    <row r="6" spans="1:21" ht="46.5" customHeight="1">
      <c r="A6" s="73"/>
      <c r="B6" s="738" t="s">
        <v>195</v>
      </c>
      <c r="C6" s="736">
        <v>0</v>
      </c>
      <c r="D6" s="737"/>
      <c r="E6" s="736">
        <v>0.2</v>
      </c>
      <c r="F6" s="737"/>
      <c r="G6" s="736">
        <v>0.35</v>
      </c>
      <c r="H6" s="737"/>
      <c r="I6" s="736">
        <v>0.5</v>
      </c>
      <c r="J6" s="737"/>
      <c r="K6" s="736">
        <v>0.75</v>
      </c>
      <c r="L6" s="737"/>
      <c r="M6" s="736">
        <v>1</v>
      </c>
      <c r="N6" s="737"/>
      <c r="O6" s="736">
        <v>1.5</v>
      </c>
      <c r="P6" s="737"/>
      <c r="Q6" s="736">
        <v>2.5</v>
      </c>
      <c r="R6" s="737"/>
      <c r="S6" s="734" t="s">
        <v>145</v>
      </c>
    </row>
    <row r="7" spans="1:21">
      <c r="A7" s="73"/>
      <c r="B7" s="739"/>
      <c r="C7" s="550" t="s">
        <v>188</v>
      </c>
      <c r="D7" s="550" t="s">
        <v>189</v>
      </c>
      <c r="E7" s="550" t="s">
        <v>188</v>
      </c>
      <c r="F7" s="550" t="s">
        <v>189</v>
      </c>
      <c r="G7" s="550" t="s">
        <v>188</v>
      </c>
      <c r="H7" s="550" t="s">
        <v>189</v>
      </c>
      <c r="I7" s="550" t="s">
        <v>188</v>
      </c>
      <c r="J7" s="550" t="s">
        <v>189</v>
      </c>
      <c r="K7" s="550" t="s">
        <v>188</v>
      </c>
      <c r="L7" s="550" t="s">
        <v>189</v>
      </c>
      <c r="M7" s="550" t="s">
        <v>188</v>
      </c>
      <c r="N7" s="550" t="s">
        <v>189</v>
      </c>
      <c r="O7" s="550" t="s">
        <v>188</v>
      </c>
      <c r="P7" s="550" t="s">
        <v>189</v>
      </c>
      <c r="Q7" s="550" t="s">
        <v>188</v>
      </c>
      <c r="R7" s="550" t="s">
        <v>189</v>
      </c>
      <c r="S7" s="735"/>
    </row>
    <row r="8" spans="1:21">
      <c r="A8" s="54">
        <v>1</v>
      </c>
      <c r="B8" s="81" t="s">
        <v>123</v>
      </c>
      <c r="C8" s="551">
        <v>410730885.37489998</v>
      </c>
      <c r="D8" s="551">
        <v>0</v>
      </c>
      <c r="E8" s="551">
        <v>0</v>
      </c>
      <c r="F8" s="552">
        <v>0</v>
      </c>
      <c r="G8" s="551">
        <v>0</v>
      </c>
      <c r="H8" s="551">
        <v>0</v>
      </c>
      <c r="I8" s="551">
        <v>0</v>
      </c>
      <c r="J8" s="551">
        <v>0</v>
      </c>
      <c r="K8" s="551">
        <v>0</v>
      </c>
      <c r="L8" s="551">
        <v>0</v>
      </c>
      <c r="M8" s="551">
        <v>348310673.40450001</v>
      </c>
      <c r="N8" s="551">
        <v>0</v>
      </c>
      <c r="O8" s="551">
        <v>0</v>
      </c>
      <c r="P8" s="551">
        <v>0</v>
      </c>
      <c r="Q8" s="551">
        <v>0</v>
      </c>
      <c r="R8" s="552">
        <v>0</v>
      </c>
      <c r="S8" s="553">
        <f>$C$6*SUM(C8:D8)+$E$6*SUM(E8:F8)+$G$6*SUM(G8:H8)+$I$6*SUM(I8:J8)+$K$6*SUM(K8:L8)+$M$6*SUM(M8:N8)+$O$6*SUM(O8:P8)+$Q$6*SUM(Q8:R8)</f>
        <v>348310673.40450001</v>
      </c>
      <c r="U8" s="556"/>
    </row>
    <row r="9" spans="1:21">
      <c r="A9" s="54">
        <v>2</v>
      </c>
      <c r="B9" s="81" t="s">
        <v>124</v>
      </c>
      <c r="C9" s="551">
        <v>0</v>
      </c>
      <c r="D9" s="551">
        <v>0</v>
      </c>
      <c r="E9" s="551">
        <v>0</v>
      </c>
      <c r="F9" s="551">
        <v>0</v>
      </c>
      <c r="G9" s="551">
        <v>0</v>
      </c>
      <c r="H9" s="551">
        <v>0</v>
      </c>
      <c r="I9" s="551">
        <v>0</v>
      </c>
      <c r="J9" s="551">
        <v>0</v>
      </c>
      <c r="K9" s="551">
        <v>0</v>
      </c>
      <c r="L9" s="551">
        <v>0</v>
      </c>
      <c r="M9" s="551">
        <v>0</v>
      </c>
      <c r="N9" s="551">
        <v>0</v>
      </c>
      <c r="O9" s="551">
        <v>0</v>
      </c>
      <c r="P9" s="551">
        <v>0</v>
      </c>
      <c r="Q9" s="551">
        <v>0</v>
      </c>
      <c r="R9" s="552">
        <v>0</v>
      </c>
      <c r="S9" s="553">
        <f t="shared" ref="S9:S21" si="0">$C$6*SUM(C9:D9)+$E$6*SUM(E9:F9)+$G$6*SUM(G9:H9)+$I$6*SUM(I9:J9)+$K$6*SUM(K9:L9)+$M$6*SUM(M9:N9)+$O$6*SUM(O9:P9)+$Q$6*SUM(Q9:R9)</f>
        <v>0</v>
      </c>
      <c r="U9" s="556"/>
    </row>
    <row r="10" spans="1:21">
      <c r="A10" s="54">
        <v>3</v>
      </c>
      <c r="B10" s="81" t="s">
        <v>125</v>
      </c>
      <c r="C10" s="551">
        <v>0</v>
      </c>
      <c r="D10" s="551">
        <v>0</v>
      </c>
      <c r="E10" s="551">
        <v>0</v>
      </c>
      <c r="F10" s="551">
        <v>0</v>
      </c>
      <c r="G10" s="551">
        <v>0</v>
      </c>
      <c r="H10" s="551">
        <v>0</v>
      </c>
      <c r="I10" s="551">
        <v>0</v>
      </c>
      <c r="J10" s="551">
        <v>0</v>
      </c>
      <c r="K10" s="551">
        <v>0</v>
      </c>
      <c r="L10" s="551">
        <v>0</v>
      </c>
      <c r="M10" s="551">
        <v>963146.09459999995</v>
      </c>
      <c r="N10" s="551">
        <v>0</v>
      </c>
      <c r="O10" s="551">
        <v>0</v>
      </c>
      <c r="P10" s="551">
        <v>0</v>
      </c>
      <c r="Q10" s="551">
        <v>0</v>
      </c>
      <c r="R10" s="552">
        <v>0</v>
      </c>
      <c r="S10" s="553">
        <f t="shared" si="0"/>
        <v>963146.09459999995</v>
      </c>
      <c r="U10" s="556"/>
    </row>
    <row r="11" spans="1:21">
      <c r="A11" s="54">
        <v>4</v>
      </c>
      <c r="B11" s="81" t="s">
        <v>126</v>
      </c>
      <c r="C11" s="551">
        <v>1350902.9128</v>
      </c>
      <c r="D11" s="551">
        <v>0</v>
      </c>
      <c r="E11" s="551">
        <v>0</v>
      </c>
      <c r="F11" s="551">
        <v>0</v>
      </c>
      <c r="G11" s="551">
        <v>0</v>
      </c>
      <c r="H11" s="551">
        <v>0</v>
      </c>
      <c r="I11" s="551">
        <v>0</v>
      </c>
      <c r="J11" s="551">
        <v>0</v>
      </c>
      <c r="K11" s="551">
        <v>0</v>
      </c>
      <c r="L11" s="551">
        <v>0</v>
      </c>
      <c r="M11" s="551">
        <v>0</v>
      </c>
      <c r="N11" s="551">
        <v>0</v>
      </c>
      <c r="O11" s="551">
        <v>0</v>
      </c>
      <c r="P11" s="551">
        <v>0</v>
      </c>
      <c r="Q11" s="551">
        <v>0</v>
      </c>
      <c r="R11" s="552">
        <v>0</v>
      </c>
      <c r="S11" s="553">
        <f t="shared" si="0"/>
        <v>0</v>
      </c>
      <c r="U11" s="556"/>
    </row>
    <row r="12" spans="1:21">
      <c r="A12" s="54">
        <v>5</v>
      </c>
      <c r="B12" s="81" t="s">
        <v>667</v>
      </c>
      <c r="C12" s="551">
        <v>0</v>
      </c>
      <c r="D12" s="551">
        <v>0</v>
      </c>
      <c r="E12" s="551">
        <v>0</v>
      </c>
      <c r="F12" s="551">
        <v>0</v>
      </c>
      <c r="G12" s="551">
        <v>0</v>
      </c>
      <c r="H12" s="551">
        <v>0</v>
      </c>
      <c r="I12" s="551">
        <v>0</v>
      </c>
      <c r="J12" s="551">
        <v>0</v>
      </c>
      <c r="K12" s="551">
        <v>0</v>
      </c>
      <c r="L12" s="551">
        <v>0</v>
      </c>
      <c r="M12" s="551">
        <v>0</v>
      </c>
      <c r="N12" s="551">
        <v>0</v>
      </c>
      <c r="O12" s="551">
        <v>0</v>
      </c>
      <c r="P12" s="551">
        <v>0</v>
      </c>
      <c r="Q12" s="551">
        <v>0</v>
      </c>
      <c r="R12" s="552">
        <v>0</v>
      </c>
      <c r="S12" s="553">
        <f t="shared" si="0"/>
        <v>0</v>
      </c>
      <c r="U12" s="556"/>
    </row>
    <row r="13" spans="1:21">
      <c r="A13" s="54">
        <v>6</v>
      </c>
      <c r="B13" s="81" t="s">
        <v>127</v>
      </c>
      <c r="C13" s="551">
        <v>0</v>
      </c>
      <c r="D13" s="551">
        <v>0</v>
      </c>
      <c r="E13" s="551">
        <v>636154471.48130012</v>
      </c>
      <c r="F13" s="551">
        <v>0</v>
      </c>
      <c r="G13" s="551">
        <v>0</v>
      </c>
      <c r="H13" s="551">
        <v>0</v>
      </c>
      <c r="I13" s="551">
        <v>11327330.6295</v>
      </c>
      <c r="J13" s="551">
        <v>0</v>
      </c>
      <c r="K13" s="551">
        <v>0</v>
      </c>
      <c r="L13" s="551">
        <v>0</v>
      </c>
      <c r="M13" s="551">
        <v>11768994.6547</v>
      </c>
      <c r="N13" s="551">
        <v>0</v>
      </c>
      <c r="O13" s="551">
        <v>840232.99080000003</v>
      </c>
      <c r="P13" s="551">
        <v>0</v>
      </c>
      <c r="Q13" s="551">
        <v>0</v>
      </c>
      <c r="R13" s="552">
        <v>0</v>
      </c>
      <c r="S13" s="553">
        <f t="shared" si="0"/>
        <v>145923903.75191003</v>
      </c>
      <c r="U13" s="556"/>
    </row>
    <row r="14" spans="1:21">
      <c r="A14" s="54">
        <v>7</v>
      </c>
      <c r="B14" s="81" t="s">
        <v>71</v>
      </c>
      <c r="C14" s="551">
        <v>0</v>
      </c>
      <c r="D14" s="551">
        <v>0</v>
      </c>
      <c r="E14" s="551">
        <v>0</v>
      </c>
      <c r="F14" s="551">
        <v>0</v>
      </c>
      <c r="G14" s="551">
        <v>0</v>
      </c>
      <c r="H14" s="551">
        <v>0</v>
      </c>
      <c r="I14" s="551">
        <v>0</v>
      </c>
      <c r="J14" s="551">
        <v>0</v>
      </c>
      <c r="K14" s="551">
        <v>0</v>
      </c>
      <c r="L14" s="551">
        <v>0</v>
      </c>
      <c r="M14" s="551">
        <v>2101945878.4483376</v>
      </c>
      <c r="N14" s="551">
        <v>300028714.41470987</v>
      </c>
      <c r="O14" s="551">
        <v>0</v>
      </c>
      <c r="P14" s="551">
        <v>0</v>
      </c>
      <c r="Q14" s="551">
        <v>0</v>
      </c>
      <c r="R14" s="552">
        <v>0</v>
      </c>
      <c r="S14" s="553">
        <f t="shared" si="0"/>
        <v>2401974592.8630476</v>
      </c>
      <c r="U14" s="556"/>
    </row>
    <row r="15" spans="1:21">
      <c r="A15" s="54">
        <v>8</v>
      </c>
      <c r="B15" s="81" t="s">
        <v>72</v>
      </c>
      <c r="C15" s="551">
        <v>0</v>
      </c>
      <c r="D15" s="551">
        <v>0</v>
      </c>
      <c r="E15" s="551">
        <v>0</v>
      </c>
      <c r="F15" s="551">
        <v>0</v>
      </c>
      <c r="G15" s="551">
        <v>0</v>
      </c>
      <c r="H15" s="551">
        <v>0</v>
      </c>
      <c r="I15" s="551">
        <v>0</v>
      </c>
      <c r="J15" s="551">
        <v>0</v>
      </c>
      <c r="K15" s="551">
        <v>310347106.8839612</v>
      </c>
      <c r="L15" s="551">
        <v>4869058.8006799798</v>
      </c>
      <c r="M15" s="551">
        <v>0</v>
      </c>
      <c r="N15" s="551">
        <v>645618.56930000021</v>
      </c>
      <c r="O15" s="551">
        <v>0</v>
      </c>
      <c r="P15" s="551">
        <v>0</v>
      </c>
      <c r="Q15" s="551">
        <v>0</v>
      </c>
      <c r="R15" s="552">
        <v>0</v>
      </c>
      <c r="S15" s="553">
        <f t="shared" si="0"/>
        <v>237057742.8327809</v>
      </c>
      <c r="U15" s="556"/>
    </row>
    <row r="16" spans="1:21">
      <c r="A16" s="54">
        <v>9</v>
      </c>
      <c r="B16" s="81" t="s">
        <v>668</v>
      </c>
      <c r="C16" s="551">
        <v>0</v>
      </c>
      <c r="D16" s="551">
        <v>0</v>
      </c>
      <c r="E16" s="551">
        <v>0</v>
      </c>
      <c r="F16" s="551">
        <v>0</v>
      </c>
      <c r="G16" s="551">
        <v>504052614.96998554</v>
      </c>
      <c r="H16" s="551">
        <v>2134429.2653800002</v>
      </c>
      <c r="I16" s="551">
        <v>0</v>
      </c>
      <c r="J16" s="551">
        <v>0</v>
      </c>
      <c r="K16" s="551">
        <v>0</v>
      </c>
      <c r="L16" s="551">
        <v>1813189.0470699996</v>
      </c>
      <c r="M16" s="551">
        <v>0</v>
      </c>
      <c r="N16" s="551">
        <v>144770.53099999999</v>
      </c>
      <c r="O16" s="551">
        <v>0</v>
      </c>
      <c r="P16" s="551">
        <v>0</v>
      </c>
      <c r="Q16" s="551">
        <v>0</v>
      </c>
      <c r="R16" s="552">
        <v>0</v>
      </c>
      <c r="S16" s="553">
        <f t="shared" si="0"/>
        <v>178670127.79868042</v>
      </c>
      <c r="U16" s="556"/>
    </row>
    <row r="17" spans="1:21">
      <c r="A17" s="54">
        <v>10</v>
      </c>
      <c r="B17" s="81" t="s">
        <v>67</v>
      </c>
      <c r="C17" s="551">
        <v>0</v>
      </c>
      <c r="D17" s="551">
        <v>0</v>
      </c>
      <c r="E17" s="551">
        <v>0</v>
      </c>
      <c r="F17" s="551">
        <v>0</v>
      </c>
      <c r="G17" s="551">
        <v>0</v>
      </c>
      <c r="H17" s="551">
        <v>0</v>
      </c>
      <c r="I17" s="551">
        <v>3683374.9667212749</v>
      </c>
      <c r="J17" s="551">
        <v>0</v>
      </c>
      <c r="K17" s="551">
        <v>0</v>
      </c>
      <c r="L17" s="551">
        <v>0</v>
      </c>
      <c r="M17" s="551">
        <v>10943920.703046452</v>
      </c>
      <c r="N17" s="551">
        <v>274.34500000000003</v>
      </c>
      <c r="O17" s="551">
        <v>35157808.04176826</v>
      </c>
      <c r="P17" s="551">
        <v>548045.12563999998</v>
      </c>
      <c r="Q17" s="551">
        <v>0</v>
      </c>
      <c r="R17" s="552">
        <v>0</v>
      </c>
      <c r="S17" s="553">
        <f t="shared" si="0"/>
        <v>66344662.282519475</v>
      </c>
      <c r="U17" s="556"/>
    </row>
    <row r="18" spans="1:21">
      <c r="A18" s="54">
        <v>11</v>
      </c>
      <c r="B18" s="81" t="s">
        <v>68</v>
      </c>
      <c r="C18" s="551">
        <v>0</v>
      </c>
      <c r="D18" s="551">
        <v>0</v>
      </c>
      <c r="E18" s="551">
        <v>0</v>
      </c>
      <c r="F18" s="551">
        <v>0</v>
      </c>
      <c r="G18" s="551">
        <v>0</v>
      </c>
      <c r="H18" s="551">
        <v>0</v>
      </c>
      <c r="I18" s="551">
        <v>0</v>
      </c>
      <c r="J18" s="551">
        <v>0</v>
      </c>
      <c r="K18" s="551">
        <v>0</v>
      </c>
      <c r="L18" s="551">
        <v>0</v>
      </c>
      <c r="M18" s="551">
        <v>0</v>
      </c>
      <c r="N18" s="551">
        <v>0</v>
      </c>
      <c r="O18" s="551">
        <v>0</v>
      </c>
      <c r="P18" s="551">
        <v>0</v>
      </c>
      <c r="Q18" s="551">
        <v>985555.46</v>
      </c>
      <c r="R18" s="552">
        <v>0</v>
      </c>
      <c r="S18" s="553">
        <f t="shared" si="0"/>
        <v>2463888.65</v>
      </c>
      <c r="U18" s="556"/>
    </row>
    <row r="19" spans="1:21">
      <c r="A19" s="54">
        <v>12</v>
      </c>
      <c r="B19" s="81" t="s">
        <v>69</v>
      </c>
      <c r="C19" s="551">
        <v>0</v>
      </c>
      <c r="D19" s="551">
        <v>0</v>
      </c>
      <c r="E19" s="551">
        <v>0</v>
      </c>
      <c r="F19" s="551">
        <v>0</v>
      </c>
      <c r="G19" s="551">
        <v>0</v>
      </c>
      <c r="H19" s="551">
        <v>0</v>
      </c>
      <c r="I19" s="551">
        <v>0</v>
      </c>
      <c r="J19" s="551">
        <v>0</v>
      </c>
      <c r="K19" s="551">
        <v>0</v>
      </c>
      <c r="L19" s="551">
        <v>6029.4250000000002</v>
      </c>
      <c r="M19" s="551">
        <v>45366669.858247302</v>
      </c>
      <c r="N19" s="551">
        <v>61402917.497400001</v>
      </c>
      <c r="O19" s="551">
        <v>0</v>
      </c>
      <c r="P19" s="551">
        <v>0</v>
      </c>
      <c r="Q19" s="551">
        <v>0</v>
      </c>
      <c r="R19" s="552">
        <v>0</v>
      </c>
      <c r="S19" s="553">
        <f t="shared" si="0"/>
        <v>106774109.42439729</v>
      </c>
      <c r="U19" s="556"/>
    </row>
    <row r="20" spans="1:21">
      <c r="A20" s="54">
        <v>13</v>
      </c>
      <c r="B20" s="81" t="s">
        <v>70</v>
      </c>
      <c r="C20" s="551">
        <v>0</v>
      </c>
      <c r="D20" s="551">
        <v>0</v>
      </c>
      <c r="E20" s="551">
        <v>0</v>
      </c>
      <c r="F20" s="551">
        <v>0</v>
      </c>
      <c r="G20" s="551">
        <v>0</v>
      </c>
      <c r="H20" s="551">
        <v>0</v>
      </c>
      <c r="I20" s="551">
        <v>0</v>
      </c>
      <c r="J20" s="551">
        <v>0</v>
      </c>
      <c r="K20" s="551">
        <v>0</v>
      </c>
      <c r="L20" s="551">
        <v>0</v>
      </c>
      <c r="M20" s="551">
        <v>0</v>
      </c>
      <c r="N20" s="551">
        <v>0</v>
      </c>
      <c r="O20" s="551">
        <v>0</v>
      </c>
      <c r="P20" s="551">
        <v>0</v>
      </c>
      <c r="Q20" s="551">
        <v>0</v>
      </c>
      <c r="R20" s="552">
        <v>0</v>
      </c>
      <c r="S20" s="553">
        <f t="shared" si="0"/>
        <v>0</v>
      </c>
      <c r="U20" s="556"/>
    </row>
    <row r="21" spans="1:21">
      <c r="A21" s="54">
        <v>14</v>
      </c>
      <c r="B21" s="81" t="s">
        <v>143</v>
      </c>
      <c r="C21" s="551">
        <v>59918845.441599995</v>
      </c>
      <c r="D21" s="551">
        <v>0</v>
      </c>
      <c r="E21" s="551">
        <v>26745</v>
      </c>
      <c r="F21" s="551">
        <v>0</v>
      </c>
      <c r="G21" s="551">
        <v>0</v>
      </c>
      <c r="H21" s="551">
        <v>0</v>
      </c>
      <c r="I21" s="551">
        <v>0</v>
      </c>
      <c r="J21" s="551">
        <v>0</v>
      </c>
      <c r="K21" s="551">
        <v>0</v>
      </c>
      <c r="L21" s="551">
        <v>3954.9075999999995</v>
      </c>
      <c r="M21" s="551">
        <v>614477932.799335</v>
      </c>
      <c r="N21" s="551">
        <v>10550237.571469977</v>
      </c>
      <c r="O21" s="551">
        <v>0</v>
      </c>
      <c r="P21" s="551">
        <v>62645.4306</v>
      </c>
      <c r="Q21" s="551">
        <v>24000000</v>
      </c>
      <c r="R21" s="552">
        <v>0</v>
      </c>
      <c r="S21" s="553">
        <f t="shared" si="0"/>
        <v>685130453.69740498</v>
      </c>
      <c r="U21" s="556"/>
    </row>
    <row r="22" spans="1:21" ht="14.4" thickBot="1">
      <c r="A22" s="50"/>
      <c r="B22" s="77" t="s">
        <v>66</v>
      </c>
      <c r="C22" s="554">
        <f>SUM(C8:C21)</f>
        <v>472000633.72930002</v>
      </c>
      <c r="D22" s="554">
        <f t="shared" ref="D22:S22" si="1">SUM(D8:D21)</f>
        <v>0</v>
      </c>
      <c r="E22" s="554">
        <f t="shared" si="1"/>
        <v>636181216.48130012</v>
      </c>
      <c r="F22" s="554">
        <f t="shared" si="1"/>
        <v>0</v>
      </c>
      <c r="G22" s="554">
        <f t="shared" si="1"/>
        <v>504052614.96998554</v>
      </c>
      <c r="H22" s="554">
        <f t="shared" si="1"/>
        <v>2134429.2653800002</v>
      </c>
      <c r="I22" s="554">
        <f t="shared" si="1"/>
        <v>15010705.596221276</v>
      </c>
      <c r="J22" s="554">
        <f t="shared" si="1"/>
        <v>0</v>
      </c>
      <c r="K22" s="554">
        <f t="shared" si="1"/>
        <v>310347106.8839612</v>
      </c>
      <c r="L22" s="554">
        <f t="shared" si="1"/>
        <v>6692232.1803499786</v>
      </c>
      <c r="M22" s="554">
        <f t="shared" si="1"/>
        <v>3133777215.9627662</v>
      </c>
      <c r="N22" s="554">
        <f t="shared" si="1"/>
        <v>372772532.92887986</v>
      </c>
      <c r="O22" s="554">
        <f t="shared" si="1"/>
        <v>35998041.032568261</v>
      </c>
      <c r="P22" s="554">
        <f t="shared" si="1"/>
        <v>610690.55623999995</v>
      </c>
      <c r="Q22" s="554">
        <f t="shared" si="1"/>
        <v>24985555.460000001</v>
      </c>
      <c r="R22" s="554">
        <f t="shared" si="1"/>
        <v>0</v>
      </c>
      <c r="S22" s="555">
        <f t="shared" si="1"/>
        <v>4173613300.7998405</v>
      </c>
      <c r="U22" s="556"/>
    </row>
    <row r="25" spans="1:21">
      <c r="T25" s="475"/>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X28"/>
  <sheetViews>
    <sheetView zoomScale="80" zoomScaleNormal="80" workbookViewId="0">
      <pane xSplit="2" ySplit="6" topLeftCell="C7" activePane="bottomRight" state="frozen"/>
      <selection pane="topRight" activeCell="C1" sqref="C1"/>
      <selection pane="bottomLeft" activeCell="A6" sqref="A6"/>
      <selection pane="bottomRight" activeCell="E25" sqref="E25"/>
    </sheetView>
  </sheetViews>
  <sheetFormatPr defaultColWidth="9.33203125" defaultRowHeight="13.8"/>
  <cols>
    <col min="1" max="1" width="10.5546875" style="1" bestFit="1" customWidth="1"/>
    <col min="2" max="2" width="97" style="1" bestFit="1" customWidth="1"/>
    <col min="3" max="3" width="19" style="1" customWidth="1"/>
    <col min="4" max="4" width="19.5546875" style="1" customWidth="1"/>
    <col min="5" max="5" width="31.33203125" style="1" customWidth="1"/>
    <col min="6" max="6" width="29.3320312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664062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33203125" style="1" customWidth="1"/>
    <col min="22" max="22" width="20" style="1" customWidth="1"/>
    <col min="23" max="16384" width="9.33203125" style="5"/>
  </cols>
  <sheetData>
    <row r="1" spans="1:24">
      <c r="A1" s="1" t="s">
        <v>97</v>
      </c>
      <c r="B1" s="1" t="str">
        <f>Info!C2</f>
        <v>სს "ბაზისბანკი"</v>
      </c>
    </row>
    <row r="2" spans="1:24">
      <c r="A2" s="1" t="s">
        <v>98</v>
      </c>
      <c r="B2" s="256">
        <f>'1. key ratios'!B2</f>
        <v>46112</v>
      </c>
    </row>
    <row r="4" spans="1:24" ht="28.2" thickBot="1">
      <c r="A4" s="1" t="s">
        <v>186</v>
      </c>
      <c r="B4" s="147" t="s">
        <v>204</v>
      </c>
      <c r="V4" s="107" t="s">
        <v>76</v>
      </c>
    </row>
    <row r="5" spans="1:24">
      <c r="A5" s="48"/>
      <c r="B5" s="49"/>
      <c r="C5" s="740" t="s">
        <v>105</v>
      </c>
      <c r="D5" s="741"/>
      <c r="E5" s="741"/>
      <c r="F5" s="741"/>
      <c r="G5" s="741"/>
      <c r="H5" s="741"/>
      <c r="I5" s="741"/>
      <c r="J5" s="741"/>
      <c r="K5" s="741"/>
      <c r="L5" s="742"/>
      <c r="M5" s="740" t="s">
        <v>106</v>
      </c>
      <c r="N5" s="741"/>
      <c r="O5" s="741"/>
      <c r="P5" s="741"/>
      <c r="Q5" s="741"/>
      <c r="R5" s="741"/>
      <c r="S5" s="742"/>
      <c r="T5" s="745" t="s">
        <v>202</v>
      </c>
      <c r="U5" s="745" t="s">
        <v>201</v>
      </c>
      <c r="V5" s="743" t="s">
        <v>107</v>
      </c>
    </row>
    <row r="6" spans="1:24" s="26" customFormat="1" ht="138">
      <c r="A6" s="52"/>
      <c r="B6" s="83"/>
      <c r="C6" s="46" t="s">
        <v>108</v>
      </c>
      <c r="D6" s="45" t="s">
        <v>109</v>
      </c>
      <c r="E6" s="43" t="s">
        <v>110</v>
      </c>
      <c r="F6" s="43" t="s">
        <v>196</v>
      </c>
      <c r="G6" s="45" t="s">
        <v>111</v>
      </c>
      <c r="H6" s="45" t="s">
        <v>112</v>
      </c>
      <c r="I6" s="45" t="s">
        <v>113</v>
      </c>
      <c r="J6" s="45" t="s">
        <v>142</v>
      </c>
      <c r="K6" s="45" t="s">
        <v>114</v>
      </c>
      <c r="L6" s="47" t="s">
        <v>115</v>
      </c>
      <c r="M6" s="46" t="s">
        <v>116</v>
      </c>
      <c r="N6" s="45" t="s">
        <v>117</v>
      </c>
      <c r="O6" s="45" t="s">
        <v>118</v>
      </c>
      <c r="P6" s="45" t="s">
        <v>119</v>
      </c>
      <c r="Q6" s="45" t="s">
        <v>120</v>
      </c>
      <c r="R6" s="45" t="s">
        <v>121</v>
      </c>
      <c r="S6" s="47" t="s">
        <v>122</v>
      </c>
      <c r="T6" s="746"/>
      <c r="U6" s="746"/>
      <c r="V6" s="744"/>
    </row>
    <row r="7" spans="1:24">
      <c r="A7" s="76">
        <v>1</v>
      </c>
      <c r="B7" s="81" t="s">
        <v>123</v>
      </c>
      <c r="C7" s="136"/>
      <c r="D7" s="134">
        <v>0</v>
      </c>
      <c r="E7" s="134"/>
      <c r="F7" s="134"/>
      <c r="G7" s="134"/>
      <c r="H7" s="134"/>
      <c r="I7" s="134"/>
      <c r="J7" s="134"/>
      <c r="K7" s="134"/>
      <c r="L7" s="137"/>
      <c r="M7" s="136">
        <v>0</v>
      </c>
      <c r="N7" s="134"/>
      <c r="O7" s="134"/>
      <c r="P7" s="134"/>
      <c r="Q7" s="134"/>
      <c r="R7" s="134"/>
      <c r="S7" s="137"/>
      <c r="T7" s="145">
        <v>0</v>
      </c>
      <c r="U7" s="144">
        <v>0</v>
      </c>
      <c r="V7" s="138">
        <f>SUM(C7:S7)</f>
        <v>0</v>
      </c>
      <c r="X7" s="558"/>
    </row>
    <row r="8" spans="1:24">
      <c r="A8" s="76">
        <v>2</v>
      </c>
      <c r="B8" s="81" t="s">
        <v>124</v>
      </c>
      <c r="C8" s="136"/>
      <c r="D8" s="134">
        <v>0</v>
      </c>
      <c r="E8" s="134"/>
      <c r="F8" s="134"/>
      <c r="G8" s="134"/>
      <c r="H8" s="134"/>
      <c r="I8" s="134"/>
      <c r="J8" s="134"/>
      <c r="K8" s="134"/>
      <c r="L8" s="137"/>
      <c r="M8" s="136">
        <v>0</v>
      </c>
      <c r="N8" s="134"/>
      <c r="O8" s="134"/>
      <c r="P8" s="134"/>
      <c r="Q8" s="134"/>
      <c r="R8" s="134"/>
      <c r="S8" s="137"/>
      <c r="T8" s="144">
        <v>0</v>
      </c>
      <c r="U8" s="144">
        <v>0</v>
      </c>
      <c r="V8" s="138">
        <f t="shared" ref="V8:V20" si="0">SUM(C8:S8)</f>
        <v>0</v>
      </c>
      <c r="X8" s="558"/>
    </row>
    <row r="9" spans="1:24">
      <c r="A9" s="76">
        <v>3</v>
      </c>
      <c r="B9" s="81" t="s">
        <v>125</v>
      </c>
      <c r="C9" s="136"/>
      <c r="D9" s="134">
        <v>273.39</v>
      </c>
      <c r="E9" s="134"/>
      <c r="F9" s="134"/>
      <c r="G9" s="134"/>
      <c r="H9" s="134"/>
      <c r="I9" s="134"/>
      <c r="J9" s="134"/>
      <c r="K9" s="134"/>
      <c r="L9" s="137"/>
      <c r="M9" s="136">
        <v>0</v>
      </c>
      <c r="N9" s="134"/>
      <c r="O9" s="134"/>
      <c r="P9" s="134"/>
      <c r="Q9" s="134"/>
      <c r="R9" s="134"/>
      <c r="S9" s="137"/>
      <c r="T9" s="144">
        <v>273.39</v>
      </c>
      <c r="U9" s="144">
        <v>0</v>
      </c>
      <c r="V9" s="138">
        <f>SUM(C9:S9)</f>
        <v>273.39</v>
      </c>
      <c r="X9" s="558"/>
    </row>
    <row r="10" spans="1:24">
      <c r="A10" s="76">
        <v>4</v>
      </c>
      <c r="B10" s="81" t="s">
        <v>126</v>
      </c>
      <c r="C10" s="136"/>
      <c r="D10" s="134">
        <v>0</v>
      </c>
      <c r="E10" s="134"/>
      <c r="F10" s="134"/>
      <c r="G10" s="134"/>
      <c r="H10" s="134"/>
      <c r="I10" s="134"/>
      <c r="J10" s="134"/>
      <c r="K10" s="134"/>
      <c r="L10" s="137"/>
      <c r="M10" s="136">
        <v>0</v>
      </c>
      <c r="N10" s="134"/>
      <c r="O10" s="134"/>
      <c r="P10" s="134"/>
      <c r="Q10" s="134"/>
      <c r="R10" s="134"/>
      <c r="S10" s="137"/>
      <c r="T10" s="144">
        <v>0</v>
      </c>
      <c r="U10" s="144">
        <v>0</v>
      </c>
      <c r="V10" s="138">
        <f t="shared" si="0"/>
        <v>0</v>
      </c>
      <c r="X10" s="558"/>
    </row>
    <row r="11" spans="1:24">
      <c r="A11" s="76">
        <v>5</v>
      </c>
      <c r="B11" s="81" t="s">
        <v>667</v>
      </c>
      <c r="C11" s="136"/>
      <c r="D11" s="134">
        <v>0</v>
      </c>
      <c r="E11" s="134"/>
      <c r="F11" s="134"/>
      <c r="G11" s="134"/>
      <c r="H11" s="134"/>
      <c r="I11" s="134"/>
      <c r="J11" s="134"/>
      <c r="K11" s="134"/>
      <c r="L11" s="137"/>
      <c r="M11" s="136">
        <v>0</v>
      </c>
      <c r="N11" s="134"/>
      <c r="O11" s="134"/>
      <c r="P11" s="134"/>
      <c r="Q11" s="134"/>
      <c r="R11" s="134"/>
      <c r="S11" s="137"/>
      <c r="T11" s="144">
        <v>0</v>
      </c>
      <c r="U11" s="144">
        <v>0</v>
      </c>
      <c r="V11" s="138">
        <f t="shared" si="0"/>
        <v>0</v>
      </c>
      <c r="X11" s="558"/>
    </row>
    <row r="12" spans="1:24">
      <c r="A12" s="76">
        <v>6</v>
      </c>
      <c r="B12" s="81" t="s">
        <v>127</v>
      </c>
      <c r="C12" s="136"/>
      <c r="D12" s="134">
        <v>0</v>
      </c>
      <c r="E12" s="134">
        <v>60800000</v>
      </c>
      <c r="F12" s="134"/>
      <c r="G12" s="134"/>
      <c r="H12" s="134"/>
      <c r="I12" s="134"/>
      <c r="J12" s="134"/>
      <c r="K12" s="134"/>
      <c r="L12" s="137"/>
      <c r="M12" s="136">
        <v>0</v>
      </c>
      <c r="N12" s="134"/>
      <c r="O12" s="134"/>
      <c r="P12" s="134"/>
      <c r="Q12" s="134"/>
      <c r="R12" s="134"/>
      <c r="S12" s="137"/>
      <c r="T12" s="144">
        <v>60800000</v>
      </c>
      <c r="U12" s="144">
        <v>0</v>
      </c>
      <c r="V12" s="138">
        <f t="shared" si="0"/>
        <v>60800000</v>
      </c>
      <c r="X12" s="558"/>
    </row>
    <row r="13" spans="1:24">
      <c r="A13" s="76">
        <v>7</v>
      </c>
      <c r="B13" s="81" t="s">
        <v>71</v>
      </c>
      <c r="C13" s="136"/>
      <c r="D13" s="134">
        <v>227176456.77135003</v>
      </c>
      <c r="E13" s="134"/>
      <c r="F13" s="134"/>
      <c r="G13" s="134"/>
      <c r="H13" s="134"/>
      <c r="I13" s="134"/>
      <c r="J13" s="134"/>
      <c r="K13" s="134"/>
      <c r="L13" s="137"/>
      <c r="M13" s="136">
        <v>12741650.902741</v>
      </c>
      <c r="N13" s="134"/>
      <c r="O13" s="134"/>
      <c r="P13" s="134"/>
      <c r="Q13" s="134"/>
      <c r="R13" s="134">
        <v>5313708</v>
      </c>
      <c r="S13" s="137"/>
      <c r="T13" s="144">
        <v>216168630.70622152</v>
      </c>
      <c r="U13" s="144">
        <v>29063184.96786949</v>
      </c>
      <c r="V13" s="138">
        <f t="shared" si="0"/>
        <v>245231815.67409104</v>
      </c>
      <c r="X13" s="558"/>
    </row>
    <row r="14" spans="1:24">
      <c r="A14" s="76">
        <v>8</v>
      </c>
      <c r="B14" s="81" t="s">
        <v>72</v>
      </c>
      <c r="C14" s="136"/>
      <c r="D14" s="134">
        <v>4887096.5772826001</v>
      </c>
      <c r="E14" s="134"/>
      <c r="F14" s="134"/>
      <c r="G14" s="134"/>
      <c r="H14" s="134"/>
      <c r="I14" s="134"/>
      <c r="J14" s="134"/>
      <c r="K14" s="134"/>
      <c r="L14" s="137"/>
      <c r="M14" s="136">
        <v>751988.20217324991</v>
      </c>
      <c r="N14" s="134"/>
      <c r="O14" s="134"/>
      <c r="P14" s="134"/>
      <c r="Q14" s="134"/>
      <c r="R14" s="134"/>
      <c r="S14" s="137"/>
      <c r="T14" s="144">
        <v>5103069.16385685</v>
      </c>
      <c r="U14" s="144">
        <v>536015.61559900001</v>
      </c>
      <c r="V14" s="138">
        <f t="shared" si="0"/>
        <v>5639084.7794558499</v>
      </c>
      <c r="X14" s="558"/>
    </row>
    <row r="15" spans="1:24">
      <c r="A15" s="76">
        <v>9</v>
      </c>
      <c r="B15" s="81" t="s">
        <v>668</v>
      </c>
      <c r="C15" s="136"/>
      <c r="D15" s="134">
        <v>0</v>
      </c>
      <c r="E15" s="134"/>
      <c r="F15" s="134"/>
      <c r="G15" s="134"/>
      <c r="H15" s="134"/>
      <c r="I15" s="134"/>
      <c r="J15" s="134"/>
      <c r="K15" s="134"/>
      <c r="L15" s="137"/>
      <c r="M15" s="136">
        <v>82373.830969849994</v>
      </c>
      <c r="N15" s="134"/>
      <c r="O15" s="134"/>
      <c r="P15" s="134"/>
      <c r="Q15" s="134"/>
      <c r="R15" s="134"/>
      <c r="S15" s="137"/>
      <c r="T15" s="144">
        <v>82373.830969850009</v>
      </c>
      <c r="U15" s="144">
        <v>0</v>
      </c>
      <c r="V15" s="138">
        <f t="shared" si="0"/>
        <v>82373.830969849994</v>
      </c>
      <c r="X15" s="558"/>
    </row>
    <row r="16" spans="1:24">
      <c r="A16" s="76">
        <v>10</v>
      </c>
      <c r="B16" s="81" t="s">
        <v>67</v>
      </c>
      <c r="C16" s="136"/>
      <c r="D16" s="134">
        <v>1687425.92729</v>
      </c>
      <c r="E16" s="134"/>
      <c r="F16" s="134"/>
      <c r="G16" s="134"/>
      <c r="H16" s="134"/>
      <c r="I16" s="134"/>
      <c r="J16" s="134"/>
      <c r="K16" s="134"/>
      <c r="L16" s="137"/>
      <c r="M16" s="136">
        <v>128445.7348025</v>
      </c>
      <c r="N16" s="134"/>
      <c r="O16" s="134"/>
      <c r="P16" s="134"/>
      <c r="Q16" s="134"/>
      <c r="R16" s="134"/>
      <c r="S16" s="137"/>
      <c r="T16" s="144">
        <v>1815480.3580924999</v>
      </c>
      <c r="U16" s="144">
        <v>391.30399999999997</v>
      </c>
      <c r="V16" s="138">
        <f t="shared" si="0"/>
        <v>1815871.6620924999</v>
      </c>
      <c r="X16" s="558"/>
    </row>
    <row r="17" spans="1:24">
      <c r="A17" s="76">
        <v>11</v>
      </c>
      <c r="B17" s="81" t="s">
        <v>68</v>
      </c>
      <c r="C17" s="136"/>
      <c r="D17" s="134">
        <v>0</v>
      </c>
      <c r="E17" s="134"/>
      <c r="F17" s="134"/>
      <c r="G17" s="134"/>
      <c r="H17" s="134"/>
      <c r="I17" s="134"/>
      <c r="J17" s="134"/>
      <c r="K17" s="134"/>
      <c r="L17" s="137"/>
      <c r="M17" s="136">
        <v>0</v>
      </c>
      <c r="N17" s="134"/>
      <c r="O17" s="134"/>
      <c r="P17" s="134"/>
      <c r="Q17" s="134"/>
      <c r="R17" s="134"/>
      <c r="S17" s="137"/>
      <c r="T17" s="144">
        <v>0</v>
      </c>
      <c r="U17" s="144">
        <v>0</v>
      </c>
      <c r="V17" s="138">
        <f t="shared" si="0"/>
        <v>0</v>
      </c>
      <c r="X17" s="558"/>
    </row>
    <row r="18" spans="1:24">
      <c r="A18" s="76">
        <v>12</v>
      </c>
      <c r="B18" s="81" t="s">
        <v>69</v>
      </c>
      <c r="C18" s="136"/>
      <c r="D18" s="134">
        <v>55073339.830445796</v>
      </c>
      <c r="E18" s="134"/>
      <c r="F18" s="134"/>
      <c r="G18" s="134"/>
      <c r="H18" s="134"/>
      <c r="I18" s="134"/>
      <c r="J18" s="134"/>
      <c r="K18" s="134"/>
      <c r="L18" s="137"/>
      <c r="M18" s="136">
        <v>0</v>
      </c>
      <c r="N18" s="134"/>
      <c r="O18" s="134"/>
      <c r="P18" s="134"/>
      <c r="Q18" s="134"/>
      <c r="R18" s="134"/>
      <c r="S18" s="137"/>
      <c r="T18" s="144">
        <v>9594465.3777696006</v>
      </c>
      <c r="U18" s="144">
        <v>45478874.452676192</v>
      </c>
      <c r="V18" s="138">
        <f t="shared" si="0"/>
        <v>55073339.830445796</v>
      </c>
      <c r="X18" s="558"/>
    </row>
    <row r="19" spans="1:24">
      <c r="A19" s="76">
        <v>13</v>
      </c>
      <c r="B19" s="81" t="s">
        <v>70</v>
      </c>
      <c r="C19" s="136"/>
      <c r="D19" s="134">
        <v>0</v>
      </c>
      <c r="E19" s="134"/>
      <c r="F19" s="134"/>
      <c r="G19" s="134"/>
      <c r="H19" s="134"/>
      <c r="I19" s="134"/>
      <c r="J19" s="134"/>
      <c r="K19" s="134"/>
      <c r="L19" s="137"/>
      <c r="M19" s="136">
        <v>0</v>
      </c>
      <c r="N19" s="134"/>
      <c r="O19" s="134"/>
      <c r="P19" s="134"/>
      <c r="Q19" s="134"/>
      <c r="R19" s="134"/>
      <c r="S19" s="137"/>
      <c r="T19" s="144">
        <v>0</v>
      </c>
      <c r="U19" s="144">
        <v>0</v>
      </c>
      <c r="V19" s="138">
        <f t="shared" si="0"/>
        <v>0</v>
      </c>
      <c r="X19" s="558"/>
    </row>
    <row r="20" spans="1:24">
      <c r="A20" s="76">
        <v>14</v>
      </c>
      <c r="B20" s="81" t="s">
        <v>143</v>
      </c>
      <c r="C20" s="136"/>
      <c r="D20" s="134">
        <v>106719633.08229998</v>
      </c>
      <c r="E20" s="134"/>
      <c r="F20" s="134"/>
      <c r="G20" s="134"/>
      <c r="H20" s="134"/>
      <c r="I20" s="134"/>
      <c r="J20" s="134"/>
      <c r="K20" s="134"/>
      <c r="L20" s="137"/>
      <c r="M20" s="136">
        <v>28992.949630999999</v>
      </c>
      <c r="N20" s="134"/>
      <c r="O20" s="134"/>
      <c r="P20" s="134"/>
      <c r="Q20" s="134"/>
      <c r="R20" s="134"/>
      <c r="S20" s="137"/>
      <c r="T20" s="144">
        <v>105989982.23193099</v>
      </c>
      <c r="U20" s="144">
        <v>758643.8</v>
      </c>
      <c r="V20" s="138">
        <f t="shared" si="0"/>
        <v>106748626.03193098</v>
      </c>
      <c r="X20" s="558"/>
    </row>
    <row r="21" spans="1:24" ht="14.4" thickBot="1">
      <c r="A21" s="50"/>
      <c r="B21" s="51" t="s">
        <v>66</v>
      </c>
      <c r="C21" s="139">
        <f>SUM(C7:C20)</f>
        <v>0</v>
      </c>
      <c r="D21" s="135">
        <f t="shared" ref="D21:V21" si="1">SUM(D7:D20)</f>
        <v>395544225.57866836</v>
      </c>
      <c r="E21" s="135">
        <f t="shared" si="1"/>
        <v>60800000</v>
      </c>
      <c r="F21" s="135">
        <f t="shared" si="1"/>
        <v>0</v>
      </c>
      <c r="G21" s="135">
        <f t="shared" si="1"/>
        <v>0</v>
      </c>
      <c r="H21" s="135">
        <f t="shared" si="1"/>
        <v>0</v>
      </c>
      <c r="I21" s="135">
        <f t="shared" si="1"/>
        <v>0</v>
      </c>
      <c r="J21" s="135">
        <f t="shared" si="1"/>
        <v>0</v>
      </c>
      <c r="K21" s="135">
        <f t="shared" si="1"/>
        <v>0</v>
      </c>
      <c r="L21" s="140">
        <f t="shared" si="1"/>
        <v>0</v>
      </c>
      <c r="M21" s="139">
        <f t="shared" si="1"/>
        <v>13733451.620317599</v>
      </c>
      <c r="N21" s="135">
        <f t="shared" si="1"/>
        <v>0</v>
      </c>
      <c r="O21" s="135">
        <f t="shared" si="1"/>
        <v>0</v>
      </c>
      <c r="P21" s="135">
        <f t="shared" si="1"/>
        <v>0</v>
      </c>
      <c r="Q21" s="135">
        <f t="shared" si="1"/>
        <v>0</v>
      </c>
      <c r="R21" s="135">
        <f t="shared" si="1"/>
        <v>5313708</v>
      </c>
      <c r="S21" s="140">
        <f t="shared" si="1"/>
        <v>0</v>
      </c>
      <c r="T21" s="140">
        <f>SUM(T7:T20)</f>
        <v>399554275.05884129</v>
      </c>
      <c r="U21" s="140">
        <f t="shared" si="1"/>
        <v>75837110.140144676</v>
      </c>
      <c r="V21" s="141">
        <f t="shared" si="1"/>
        <v>475391385.19898599</v>
      </c>
      <c r="X21" s="558"/>
    </row>
    <row r="23" spans="1:24">
      <c r="D23" s="557"/>
      <c r="E23" s="557"/>
      <c r="F23" s="557"/>
      <c r="G23" s="557"/>
      <c r="H23" s="557"/>
      <c r="I23" s="557"/>
      <c r="J23" s="557"/>
      <c r="K23" s="557"/>
      <c r="L23" s="557"/>
      <c r="M23" s="557"/>
      <c r="N23" s="557"/>
      <c r="O23" s="557"/>
      <c r="P23" s="557"/>
      <c r="Q23" s="557"/>
      <c r="R23" s="557"/>
      <c r="S23" s="557"/>
      <c r="T23" s="557"/>
      <c r="U23" s="557"/>
      <c r="V23" s="557"/>
      <c r="W23" s="557"/>
    </row>
    <row r="24" spans="1:24">
      <c r="C24" s="29"/>
      <c r="D24" s="29"/>
      <c r="E24" s="29"/>
    </row>
    <row r="25" spans="1:24">
      <c r="A25" s="25"/>
      <c r="B25" s="25"/>
      <c r="D25" s="29"/>
      <c r="E25" s="29"/>
    </row>
    <row r="26" spans="1:24">
      <c r="A26" s="25"/>
      <c r="B26" s="44"/>
      <c r="D26" s="29"/>
      <c r="E26" s="29"/>
    </row>
    <row r="27" spans="1:24">
      <c r="A27" s="25"/>
      <c r="B27" s="25"/>
      <c r="D27" s="29"/>
      <c r="E27" s="29"/>
    </row>
    <row r="28" spans="1:24">
      <c r="A28" s="25"/>
      <c r="B28" s="44"/>
      <c r="D28" s="29"/>
      <c r="E28" s="29"/>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J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D33" sqref="D33"/>
    </sheetView>
  </sheetViews>
  <sheetFormatPr defaultColWidth="9.33203125" defaultRowHeight="13.8"/>
  <cols>
    <col min="1" max="1" width="10.5546875" style="1" bestFit="1" customWidth="1"/>
    <col min="2" max="2" width="101.6640625" style="1" customWidth="1"/>
    <col min="3" max="3" width="13.6640625" style="1" customWidth="1"/>
    <col min="4" max="4" width="14.6640625" style="1" bestFit="1" customWidth="1"/>
    <col min="5" max="5" width="17.6640625" style="1" customWidth="1"/>
    <col min="6" max="6" width="15.6640625" style="1" customWidth="1"/>
    <col min="7" max="7" width="17.44140625" style="1" customWidth="1"/>
    <col min="8" max="8" width="15.33203125" style="1" customWidth="1"/>
    <col min="9" max="16384" width="9.33203125" style="5"/>
  </cols>
  <sheetData>
    <row r="1" spans="1:10">
      <c r="A1" s="1" t="s">
        <v>97</v>
      </c>
      <c r="B1" s="1" t="str">
        <f>Info!C2</f>
        <v>სს "ბაზისბანკი"</v>
      </c>
    </row>
    <row r="2" spans="1:10">
      <c r="A2" s="1" t="s">
        <v>98</v>
      </c>
      <c r="B2" s="256">
        <f>'1. key ratios'!B2</f>
        <v>46112</v>
      </c>
    </row>
    <row r="4" spans="1:10" ht="14.4" thickBot="1">
      <c r="A4" s="1" t="s">
        <v>187</v>
      </c>
      <c r="B4" s="19" t="s">
        <v>205</v>
      </c>
    </row>
    <row r="5" spans="1:10">
      <c r="A5" s="48"/>
      <c r="B5" s="74"/>
      <c r="C5" s="78" t="s">
        <v>0</v>
      </c>
      <c r="D5" s="78" t="s">
        <v>1</v>
      </c>
      <c r="E5" s="78" t="s">
        <v>2</v>
      </c>
      <c r="F5" s="78" t="s">
        <v>3</v>
      </c>
      <c r="G5" s="143" t="s">
        <v>4</v>
      </c>
      <c r="H5" s="79" t="s">
        <v>5</v>
      </c>
      <c r="I5" s="15"/>
    </row>
    <row r="6" spans="1:10" ht="15" customHeight="1">
      <c r="A6" s="73"/>
      <c r="B6" s="13"/>
      <c r="C6" s="738" t="s">
        <v>197</v>
      </c>
      <c r="D6" s="749" t="s">
        <v>207</v>
      </c>
      <c r="E6" s="750"/>
      <c r="F6" s="738" t="s">
        <v>208</v>
      </c>
      <c r="G6" s="738" t="s">
        <v>209</v>
      </c>
      <c r="H6" s="747" t="s">
        <v>199</v>
      </c>
      <c r="I6" s="15"/>
    </row>
    <row r="7" spans="1:10" ht="69">
      <c r="A7" s="73"/>
      <c r="B7" s="13"/>
      <c r="C7" s="739"/>
      <c r="D7" s="146" t="s">
        <v>200</v>
      </c>
      <c r="E7" s="146" t="s">
        <v>198</v>
      </c>
      <c r="F7" s="739"/>
      <c r="G7" s="739"/>
      <c r="H7" s="748"/>
      <c r="I7" s="15"/>
    </row>
    <row r="8" spans="1:10">
      <c r="A8" s="41">
        <v>1</v>
      </c>
      <c r="B8" s="81" t="s">
        <v>123</v>
      </c>
      <c r="C8" s="134">
        <v>759041558.77939999</v>
      </c>
      <c r="D8" s="134"/>
      <c r="E8" s="134"/>
      <c r="F8" s="134">
        <v>348310673.40450001</v>
      </c>
      <c r="G8" s="142">
        <v>348310673.40450001</v>
      </c>
      <c r="H8" s="148">
        <f>G8/(C8+E8)</f>
        <v>0.45888221715371114</v>
      </c>
      <c r="J8" s="559"/>
    </row>
    <row r="9" spans="1:10" ht="15" customHeight="1">
      <c r="A9" s="41">
        <v>2</v>
      </c>
      <c r="B9" s="81" t="s">
        <v>124</v>
      </c>
      <c r="C9" s="134">
        <v>0</v>
      </c>
      <c r="D9" s="134"/>
      <c r="E9" s="134"/>
      <c r="F9" s="134">
        <v>0</v>
      </c>
      <c r="G9" s="142">
        <v>0</v>
      </c>
      <c r="H9" s="148"/>
      <c r="J9" s="559"/>
    </row>
    <row r="10" spans="1:10">
      <c r="A10" s="41">
        <v>3</v>
      </c>
      <c r="B10" s="81" t="s">
        <v>125</v>
      </c>
      <c r="C10" s="134">
        <v>963146.09459999995</v>
      </c>
      <c r="D10" s="134">
        <v>0</v>
      </c>
      <c r="E10" s="134">
        <v>0</v>
      </c>
      <c r="F10" s="134">
        <v>963146.09459999995</v>
      </c>
      <c r="G10" s="142">
        <v>962872.70459999994</v>
      </c>
      <c r="H10" s="148">
        <f t="shared" ref="H10:H21" si="0">G10/(C10+E10)</f>
        <v>0.99971614898141326</v>
      </c>
      <c r="J10" s="559"/>
    </row>
    <row r="11" spans="1:10">
      <c r="A11" s="41">
        <v>4</v>
      </c>
      <c r="B11" s="81" t="s">
        <v>126</v>
      </c>
      <c r="C11" s="134">
        <v>1350902.9128</v>
      </c>
      <c r="D11" s="134"/>
      <c r="E11" s="134"/>
      <c r="F11" s="134">
        <v>0</v>
      </c>
      <c r="G11" s="142">
        <v>0</v>
      </c>
      <c r="H11" s="148">
        <f t="shared" si="0"/>
        <v>0</v>
      </c>
      <c r="J11" s="559"/>
    </row>
    <row r="12" spans="1:10">
      <c r="A12" s="41">
        <v>5</v>
      </c>
      <c r="B12" s="81" t="s">
        <v>667</v>
      </c>
      <c r="C12" s="134">
        <v>0</v>
      </c>
      <c r="D12" s="134"/>
      <c r="E12" s="134"/>
      <c r="F12" s="134">
        <v>0</v>
      </c>
      <c r="G12" s="142">
        <v>0</v>
      </c>
      <c r="H12" s="148"/>
      <c r="J12" s="559"/>
    </row>
    <row r="13" spans="1:10">
      <c r="A13" s="41">
        <v>6</v>
      </c>
      <c r="B13" s="81" t="s">
        <v>127</v>
      </c>
      <c r="C13" s="134">
        <v>660091029.75630021</v>
      </c>
      <c r="D13" s="134"/>
      <c r="E13" s="134"/>
      <c r="F13" s="134">
        <v>145923903.75191003</v>
      </c>
      <c r="G13" s="142">
        <v>85123903.751910031</v>
      </c>
      <c r="H13" s="148">
        <f t="shared" si="0"/>
        <v>0.12895782538256431</v>
      </c>
      <c r="J13" s="559"/>
    </row>
    <row r="14" spans="1:10">
      <c r="A14" s="41">
        <v>7</v>
      </c>
      <c r="B14" s="81" t="s">
        <v>71</v>
      </c>
      <c r="C14" s="134">
        <v>2101945878.4483376</v>
      </c>
      <c r="D14" s="134">
        <v>491776892.74369985</v>
      </c>
      <c r="E14" s="134">
        <v>300028714.41470987</v>
      </c>
      <c r="F14" s="134">
        <v>2401974592.8630476</v>
      </c>
      <c r="G14" s="142">
        <v>2156742777.1889563</v>
      </c>
      <c r="H14" s="148">
        <f>G14/(C14+E14)</f>
        <v>0.89790407592039267</v>
      </c>
      <c r="J14" s="559"/>
    </row>
    <row r="15" spans="1:10">
      <c r="A15" s="41">
        <v>8</v>
      </c>
      <c r="B15" s="81" t="s">
        <v>72</v>
      </c>
      <c r="C15" s="134">
        <v>310347106.8839612</v>
      </c>
      <c r="D15" s="134">
        <v>11159362.39049997</v>
      </c>
      <c r="E15" s="134">
        <v>5514677.369979986</v>
      </c>
      <c r="F15" s="134">
        <v>237057742.8327809</v>
      </c>
      <c r="G15" s="142">
        <v>231418658.05332503</v>
      </c>
      <c r="H15" s="148">
        <f t="shared" si="0"/>
        <v>0.7326579839341153</v>
      </c>
      <c r="J15" s="559"/>
    </row>
    <row r="16" spans="1:10">
      <c r="A16" s="41">
        <v>9</v>
      </c>
      <c r="B16" s="81" t="s">
        <v>668</v>
      </c>
      <c r="C16" s="134">
        <v>504052614.96998554</v>
      </c>
      <c r="D16" s="134">
        <v>8688088.274299996</v>
      </c>
      <c r="E16" s="134">
        <v>4092388.8434499972</v>
      </c>
      <c r="F16" s="134">
        <v>178670127.79868042</v>
      </c>
      <c r="G16" s="142">
        <v>178587753.96771058</v>
      </c>
      <c r="H16" s="148">
        <f t="shared" si="0"/>
        <v>0.35145037858775985</v>
      </c>
      <c r="J16" s="559"/>
    </row>
    <row r="17" spans="1:10">
      <c r="A17" s="41">
        <v>10</v>
      </c>
      <c r="B17" s="81" t="s">
        <v>67</v>
      </c>
      <c r="C17" s="134">
        <v>49785103.71153599</v>
      </c>
      <c r="D17" s="134">
        <v>1667621.0831999995</v>
      </c>
      <c r="E17" s="134">
        <v>548319.47063999996</v>
      </c>
      <c r="F17" s="134">
        <v>66344662.282519482</v>
      </c>
      <c r="G17" s="142">
        <v>64528790.620426983</v>
      </c>
      <c r="H17" s="148">
        <f t="shared" si="0"/>
        <v>1.2820266642082438</v>
      </c>
      <c r="J17" s="559"/>
    </row>
    <row r="18" spans="1:10">
      <c r="A18" s="41">
        <v>11</v>
      </c>
      <c r="B18" s="81" t="s">
        <v>68</v>
      </c>
      <c r="C18" s="134">
        <v>985555.46</v>
      </c>
      <c r="D18" s="134">
        <v>0</v>
      </c>
      <c r="E18" s="134">
        <v>0</v>
      </c>
      <c r="F18" s="134">
        <v>2463888.65</v>
      </c>
      <c r="G18" s="142">
        <v>2463888.65</v>
      </c>
      <c r="H18" s="148">
        <f t="shared" si="0"/>
        <v>2.5</v>
      </c>
      <c r="J18" s="559"/>
    </row>
    <row r="19" spans="1:10">
      <c r="A19" s="41">
        <v>12</v>
      </c>
      <c r="B19" s="81" t="s">
        <v>69</v>
      </c>
      <c r="C19" s="134">
        <v>45366669.858247302</v>
      </c>
      <c r="D19" s="134">
        <v>78949780.492699966</v>
      </c>
      <c r="E19" s="134">
        <v>61408946.922399998</v>
      </c>
      <c r="F19" s="134">
        <v>106774109.4243973</v>
      </c>
      <c r="G19" s="142">
        <v>51700769.593951516</v>
      </c>
      <c r="H19" s="148">
        <f t="shared" si="0"/>
        <v>0.48420014936707995</v>
      </c>
      <c r="J19" s="559"/>
    </row>
    <row r="20" spans="1:10">
      <c r="A20" s="41">
        <v>13</v>
      </c>
      <c r="B20" s="81" t="s">
        <v>70</v>
      </c>
      <c r="C20" s="134">
        <v>0</v>
      </c>
      <c r="D20" s="134">
        <v>0</v>
      </c>
      <c r="E20" s="134">
        <v>0</v>
      </c>
      <c r="F20" s="134">
        <v>0</v>
      </c>
      <c r="G20" s="142">
        <v>0</v>
      </c>
      <c r="H20" s="148"/>
      <c r="J20" s="559"/>
    </row>
    <row r="21" spans="1:10">
      <c r="A21" s="41">
        <v>14</v>
      </c>
      <c r="B21" s="81" t="s">
        <v>143</v>
      </c>
      <c r="C21" s="134">
        <v>698423523.24093497</v>
      </c>
      <c r="D21" s="134">
        <v>23630775.858299971</v>
      </c>
      <c r="E21" s="134">
        <v>10616837.909669979</v>
      </c>
      <c r="F21" s="134">
        <v>685130453.69740498</v>
      </c>
      <c r="G21" s="142">
        <v>578381827.66547406</v>
      </c>
      <c r="H21" s="148">
        <f t="shared" si="0"/>
        <v>0.81572482943974733</v>
      </c>
      <c r="J21" s="559"/>
    </row>
    <row r="22" spans="1:10" ht="14.4" thickBot="1">
      <c r="A22" s="75"/>
      <c r="B22" s="80" t="s">
        <v>66</v>
      </c>
      <c r="C22" s="135">
        <f>SUM(C8:C21)</f>
        <v>5132353090.1161041</v>
      </c>
      <c r="D22" s="135">
        <f>SUM(D8:D21)</f>
        <v>615872520.84269965</v>
      </c>
      <c r="E22" s="135">
        <f>SUM(E8:E21)</f>
        <v>382209884.93084985</v>
      </c>
      <c r="F22" s="135">
        <f>SUM(F8:F21)</f>
        <v>4173613300.7998405</v>
      </c>
      <c r="G22" s="135">
        <f>SUM(G8:G21)</f>
        <v>3698221915.6008549</v>
      </c>
      <c r="H22" s="149">
        <f>G22/(C22+E22)</f>
        <v>0.67062828592856283</v>
      </c>
      <c r="J22" s="559"/>
    </row>
    <row r="24" spans="1:10">
      <c r="C24" s="557"/>
      <c r="D24" s="557"/>
      <c r="E24" s="557"/>
      <c r="F24" s="557"/>
      <c r="G24" s="557"/>
      <c r="H24" s="557"/>
    </row>
    <row r="28" spans="1:10"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J39" sqref="J39"/>
    </sheetView>
  </sheetViews>
  <sheetFormatPr defaultColWidth="9.33203125" defaultRowHeight="13.8"/>
  <cols>
    <col min="1" max="1" width="10.5546875" style="1" bestFit="1" customWidth="1"/>
    <col min="2" max="2" width="104.33203125" style="1" customWidth="1"/>
    <col min="3" max="5" width="14.88671875" style="1" bestFit="1" customWidth="1"/>
    <col min="6" max="7" width="12.6640625" style="1" customWidth="1"/>
    <col min="8" max="8" width="14.88671875" style="1" bestFit="1" customWidth="1"/>
    <col min="9" max="10" width="12.6640625" style="1" customWidth="1"/>
    <col min="11" max="11" width="14.88671875" style="1" bestFit="1" customWidth="1"/>
    <col min="12" max="16384" width="9.33203125" style="1"/>
  </cols>
  <sheetData>
    <row r="1" spans="1:11">
      <c r="A1" s="1" t="s">
        <v>97</v>
      </c>
      <c r="B1" s="1" t="str">
        <f>Info!C2</f>
        <v>სს "ბაზისბანკი"</v>
      </c>
    </row>
    <row r="2" spans="1:11">
      <c r="A2" s="1" t="s">
        <v>98</v>
      </c>
      <c r="B2" s="256">
        <f>'1. key ratios'!B2</f>
        <v>46112</v>
      </c>
    </row>
    <row r="4" spans="1:11" ht="14.4" thickBot="1">
      <c r="A4" s="1" t="s">
        <v>233</v>
      </c>
      <c r="B4" s="19" t="s">
        <v>232</v>
      </c>
    </row>
    <row r="5" spans="1:11" ht="30" customHeight="1">
      <c r="A5" s="754"/>
      <c r="B5" s="755"/>
      <c r="C5" s="752" t="s">
        <v>264</v>
      </c>
      <c r="D5" s="752"/>
      <c r="E5" s="752"/>
      <c r="F5" s="752" t="s">
        <v>265</v>
      </c>
      <c r="G5" s="752"/>
      <c r="H5" s="752"/>
      <c r="I5" s="752" t="s">
        <v>266</v>
      </c>
      <c r="J5" s="752"/>
      <c r="K5" s="753"/>
    </row>
    <row r="6" spans="1:11">
      <c r="A6" s="175"/>
      <c r="B6" s="176"/>
      <c r="C6" s="177" t="s">
        <v>26</v>
      </c>
      <c r="D6" s="177" t="s">
        <v>79</v>
      </c>
      <c r="E6" s="177" t="s">
        <v>66</v>
      </c>
      <c r="F6" s="177" t="s">
        <v>26</v>
      </c>
      <c r="G6" s="177" t="s">
        <v>79</v>
      </c>
      <c r="H6" s="177" t="s">
        <v>66</v>
      </c>
      <c r="I6" s="177" t="s">
        <v>26</v>
      </c>
      <c r="J6" s="177" t="s">
        <v>79</v>
      </c>
      <c r="K6" s="178" t="s">
        <v>66</v>
      </c>
    </row>
    <row r="7" spans="1:11">
      <c r="A7" s="179" t="s">
        <v>212</v>
      </c>
      <c r="B7" s="174"/>
      <c r="C7" s="174"/>
      <c r="D7" s="174"/>
      <c r="E7" s="174"/>
      <c r="F7" s="174"/>
      <c r="G7" s="174"/>
      <c r="H7" s="174"/>
      <c r="I7" s="174"/>
      <c r="J7" s="174"/>
      <c r="K7" s="180"/>
    </row>
    <row r="8" spans="1:11">
      <c r="A8" s="173">
        <v>1</v>
      </c>
      <c r="B8" s="154" t="s">
        <v>212</v>
      </c>
      <c r="C8" s="669"/>
      <c r="D8" s="669"/>
      <c r="E8" s="669"/>
      <c r="F8" s="670">
        <v>783425382.77477741</v>
      </c>
      <c r="G8" s="670">
        <v>642193372.93166661</v>
      </c>
      <c r="H8" s="670">
        <v>1425618755.706444</v>
      </c>
      <c r="I8" s="670">
        <v>749449201.57533371</v>
      </c>
      <c r="J8" s="670">
        <v>366869744.95044458</v>
      </c>
      <c r="K8" s="671">
        <v>1116318946.5257781</v>
      </c>
    </row>
    <row r="9" spans="1:11">
      <c r="A9" s="179" t="s">
        <v>213</v>
      </c>
      <c r="B9" s="174"/>
      <c r="C9" s="672"/>
      <c r="D9" s="672"/>
      <c r="E9" s="672"/>
      <c r="F9" s="672"/>
      <c r="G9" s="672"/>
      <c r="H9" s="672"/>
      <c r="I9" s="672"/>
      <c r="J9" s="672"/>
      <c r="K9" s="673"/>
    </row>
    <row r="10" spans="1:11">
      <c r="A10" s="181">
        <v>2</v>
      </c>
      <c r="B10" s="155" t="s">
        <v>214</v>
      </c>
      <c r="C10" s="275">
        <v>446060105.20233339</v>
      </c>
      <c r="D10" s="674">
        <v>1032494689.394444</v>
      </c>
      <c r="E10" s="674">
        <v>1478554794.5967774</v>
      </c>
      <c r="F10" s="674">
        <v>50612491.392218888</v>
      </c>
      <c r="G10" s="674">
        <v>166420925.07890281</v>
      </c>
      <c r="H10" s="674">
        <v>217033416.4711217</v>
      </c>
      <c r="I10" s="674">
        <v>11684772.11942778</v>
      </c>
      <c r="J10" s="674">
        <v>29710407.164788909</v>
      </c>
      <c r="K10" s="675">
        <v>41395179.284216687</v>
      </c>
    </row>
    <row r="11" spans="1:11">
      <c r="A11" s="181">
        <v>3</v>
      </c>
      <c r="B11" s="155" t="s">
        <v>215</v>
      </c>
      <c r="C11" s="275">
        <v>1280821498.3044441</v>
      </c>
      <c r="D11" s="674">
        <v>1245660608.6136661</v>
      </c>
      <c r="E11" s="674">
        <v>2526482106.9181099</v>
      </c>
      <c r="F11" s="674">
        <v>240713426.40943879</v>
      </c>
      <c r="G11" s="674">
        <v>269129041.46098888</v>
      </c>
      <c r="H11" s="674">
        <v>509842467.87042767</v>
      </c>
      <c r="I11" s="674">
        <v>164830292.0315778</v>
      </c>
      <c r="J11" s="674">
        <v>196730303.8130444</v>
      </c>
      <c r="K11" s="675">
        <v>361560595.84462219</v>
      </c>
    </row>
    <row r="12" spans="1:11">
      <c r="A12" s="181">
        <v>4</v>
      </c>
      <c r="B12" s="155" t="s">
        <v>216</v>
      </c>
      <c r="C12" s="275">
        <v>16666.666666666672</v>
      </c>
      <c r="D12" s="674">
        <v>0</v>
      </c>
      <c r="E12" s="674">
        <v>16666.666666666672</v>
      </c>
      <c r="F12" s="674"/>
      <c r="G12" s="674"/>
      <c r="H12" s="674">
        <v>0</v>
      </c>
      <c r="I12" s="674"/>
      <c r="J12" s="674"/>
      <c r="K12" s="675">
        <v>0</v>
      </c>
    </row>
    <row r="13" spans="1:11">
      <c r="A13" s="181">
        <v>5</v>
      </c>
      <c r="B13" s="155" t="s">
        <v>217</v>
      </c>
      <c r="C13" s="275">
        <v>274391969.12333328</v>
      </c>
      <c r="D13" s="674">
        <v>282150130.70900011</v>
      </c>
      <c r="E13" s="674">
        <v>556542099.83233333</v>
      </c>
      <c r="F13" s="674">
        <v>45471730.212831669</v>
      </c>
      <c r="G13" s="674">
        <v>61807300.074977219</v>
      </c>
      <c r="H13" s="674">
        <v>107279030.2878089</v>
      </c>
      <c r="I13" s="674">
        <v>18466645.57312778</v>
      </c>
      <c r="J13" s="674">
        <v>24432370.328877769</v>
      </c>
      <c r="K13" s="675">
        <v>42899015.902005553</v>
      </c>
    </row>
    <row r="14" spans="1:11">
      <c r="A14" s="181">
        <v>6</v>
      </c>
      <c r="B14" s="155" t="s">
        <v>231</v>
      </c>
      <c r="C14" s="275"/>
      <c r="D14" s="674"/>
      <c r="E14" s="674">
        <v>0</v>
      </c>
      <c r="F14" s="674"/>
      <c r="G14" s="674"/>
      <c r="H14" s="674">
        <v>0</v>
      </c>
      <c r="I14" s="674"/>
      <c r="J14" s="674"/>
      <c r="K14" s="675">
        <v>0</v>
      </c>
    </row>
    <row r="15" spans="1:11">
      <c r="A15" s="181">
        <v>7</v>
      </c>
      <c r="B15" s="155" t="s">
        <v>218</v>
      </c>
      <c r="C15" s="275">
        <v>34711216.924888887</v>
      </c>
      <c r="D15" s="674">
        <v>49159882.761222243</v>
      </c>
      <c r="E15" s="674">
        <v>83871099.686111122</v>
      </c>
      <c r="F15" s="674">
        <v>5031540.8643333334</v>
      </c>
      <c r="G15" s="674">
        <v>23705200.64266666</v>
      </c>
      <c r="H15" s="674">
        <v>28736741.506999992</v>
      </c>
      <c r="I15" s="674">
        <v>5031540.8643333334</v>
      </c>
      <c r="J15" s="674">
        <v>23705200.64266666</v>
      </c>
      <c r="K15" s="675">
        <v>28736741.506999992</v>
      </c>
    </row>
    <row r="16" spans="1:11">
      <c r="A16" s="181">
        <v>8</v>
      </c>
      <c r="B16" s="156" t="s">
        <v>219</v>
      </c>
      <c r="C16" s="275">
        <v>2036001456.2216663</v>
      </c>
      <c r="D16" s="674">
        <v>2609465311.4783325</v>
      </c>
      <c r="E16" s="674">
        <v>4645466767.6999989</v>
      </c>
      <c r="F16" s="674">
        <v>341829188.87882268</v>
      </c>
      <c r="G16" s="674">
        <v>521062467.25753558</v>
      </c>
      <c r="H16" s="674">
        <v>862891656.13635826</v>
      </c>
      <c r="I16" s="674">
        <v>200013250.58846667</v>
      </c>
      <c r="J16" s="674">
        <v>274578281.94937772</v>
      </c>
      <c r="K16" s="675">
        <v>474591532.53784442</v>
      </c>
    </row>
    <row r="17" spans="1:11">
      <c r="A17" s="179" t="s">
        <v>220</v>
      </c>
      <c r="B17" s="174"/>
      <c r="C17" s="672"/>
      <c r="D17" s="672"/>
      <c r="E17" s="672"/>
      <c r="F17" s="672"/>
      <c r="G17" s="672"/>
      <c r="H17" s="672"/>
      <c r="I17" s="672"/>
      <c r="J17" s="672"/>
      <c r="K17" s="673"/>
    </row>
    <row r="18" spans="1:11">
      <c r="A18" s="181">
        <v>9</v>
      </c>
      <c r="B18" s="155" t="s">
        <v>221</v>
      </c>
      <c r="C18" s="275">
        <v>193779807.2236667</v>
      </c>
      <c r="D18" s="674">
        <v>0</v>
      </c>
      <c r="E18" s="674">
        <v>193779807.2236667</v>
      </c>
      <c r="F18" s="674">
        <v>0</v>
      </c>
      <c r="G18" s="674">
        <v>0</v>
      </c>
      <c r="H18" s="674">
        <v>0</v>
      </c>
      <c r="I18" s="674">
        <v>0</v>
      </c>
      <c r="J18" s="674">
        <v>0</v>
      </c>
      <c r="K18" s="675">
        <v>0</v>
      </c>
    </row>
    <row r="19" spans="1:11">
      <c r="A19" s="181">
        <v>10</v>
      </c>
      <c r="B19" s="155" t="s">
        <v>222</v>
      </c>
      <c r="C19" s="275">
        <v>1468504856.5221109</v>
      </c>
      <c r="D19" s="674">
        <v>1834286389.5613339</v>
      </c>
      <c r="E19" s="674">
        <v>3302791246.0834446</v>
      </c>
      <c r="F19" s="674">
        <v>45208160.050777763</v>
      </c>
      <c r="G19" s="674">
        <v>40266318.23538889</v>
      </c>
      <c r="H19" s="674">
        <v>85474478.286166653</v>
      </c>
      <c r="I19" s="674">
        <v>79184341.250222251</v>
      </c>
      <c r="J19" s="674">
        <v>328432044.12361109</v>
      </c>
      <c r="K19" s="675">
        <v>407616385.37383336</v>
      </c>
    </row>
    <row r="20" spans="1:11">
      <c r="A20" s="181">
        <v>11</v>
      </c>
      <c r="B20" s="155" t="s">
        <v>223</v>
      </c>
      <c r="C20" s="275">
        <v>55210706.7637778</v>
      </c>
      <c r="D20" s="674">
        <v>3522745.4831111128</v>
      </c>
      <c r="E20" s="674">
        <v>58733452.246888913</v>
      </c>
      <c r="F20" s="674">
        <v>1471894.2703333329</v>
      </c>
      <c r="G20" s="674">
        <v>0</v>
      </c>
      <c r="H20" s="674">
        <v>1471894.2703333329</v>
      </c>
      <c r="I20" s="674">
        <v>1471894.2703333329</v>
      </c>
      <c r="J20" s="674">
        <v>0</v>
      </c>
      <c r="K20" s="675">
        <v>1471894.2703333329</v>
      </c>
    </row>
    <row r="21" spans="1:11" ht="14.4" thickBot="1">
      <c r="A21" s="115">
        <v>12</v>
      </c>
      <c r="B21" s="182" t="s">
        <v>224</v>
      </c>
      <c r="C21" s="676">
        <v>1717495370.5095553</v>
      </c>
      <c r="D21" s="677">
        <v>1837809135.044445</v>
      </c>
      <c r="E21" s="676">
        <v>3555304505.5540004</v>
      </c>
      <c r="F21" s="677">
        <v>46680054.321111098</v>
      </c>
      <c r="G21" s="677">
        <v>40266318.23538889</v>
      </c>
      <c r="H21" s="677">
        <v>86946372.556499988</v>
      </c>
      <c r="I21" s="677">
        <v>80656235.520555586</v>
      </c>
      <c r="J21" s="677">
        <v>328432044.12361109</v>
      </c>
      <c r="K21" s="678">
        <v>409088279.64416671</v>
      </c>
    </row>
    <row r="22" spans="1:11" ht="38.25" customHeight="1" thickBot="1">
      <c r="A22" s="171"/>
      <c r="B22" s="172"/>
      <c r="C22" s="172"/>
      <c r="D22" s="172"/>
      <c r="E22" s="172"/>
      <c r="F22" s="751" t="s">
        <v>225</v>
      </c>
      <c r="G22" s="752"/>
      <c r="H22" s="752"/>
      <c r="I22" s="751" t="s">
        <v>226</v>
      </c>
      <c r="J22" s="752"/>
      <c r="K22" s="753"/>
    </row>
    <row r="23" spans="1:11">
      <c r="A23" s="162">
        <v>13</v>
      </c>
      <c r="B23" s="157" t="s">
        <v>212</v>
      </c>
      <c r="C23" s="170"/>
      <c r="D23" s="170"/>
      <c r="E23" s="170"/>
      <c r="F23" s="158">
        <v>783425382.77477741</v>
      </c>
      <c r="G23" s="158">
        <v>642193372.93166661</v>
      </c>
      <c r="H23" s="158">
        <v>1425618755.706444</v>
      </c>
      <c r="I23" s="158">
        <v>749449201.57533371</v>
      </c>
      <c r="J23" s="158">
        <v>366869744.95044458</v>
      </c>
      <c r="K23" s="163">
        <v>1116318946.5257781</v>
      </c>
    </row>
    <row r="24" spans="1:11" ht="14.4" thickBot="1">
      <c r="A24" s="164">
        <v>14</v>
      </c>
      <c r="B24" s="159" t="s">
        <v>227</v>
      </c>
      <c r="C24" s="183"/>
      <c r="D24" s="168"/>
      <c r="E24" s="169"/>
      <c r="F24" s="160">
        <v>295149134.55771148</v>
      </c>
      <c r="G24" s="160">
        <v>480796149.02214658</v>
      </c>
      <c r="H24" s="160">
        <v>775945283.57985818</v>
      </c>
      <c r="I24" s="160">
        <v>119357015.0679111</v>
      </c>
      <c r="J24" s="160">
        <v>68644570.487344444</v>
      </c>
      <c r="K24" s="165">
        <v>119484175.34559169</v>
      </c>
    </row>
    <row r="25" spans="1:11" ht="14.4" thickBot="1">
      <c r="A25" s="166">
        <v>15</v>
      </c>
      <c r="B25" s="161" t="s">
        <v>228</v>
      </c>
      <c r="C25" s="167"/>
      <c r="D25" s="167"/>
      <c r="E25" s="167"/>
      <c r="F25" s="679">
        <v>2.7178962255766912</v>
      </c>
      <c r="G25" s="679">
        <v>1.3421311081286711</v>
      </c>
      <c r="H25" s="679">
        <v>1.8470533806831879</v>
      </c>
      <c r="I25" s="679">
        <v>6.8055859481983783</v>
      </c>
      <c r="J25" s="679">
        <v>5.3907016060795208</v>
      </c>
      <c r="K25" s="680">
        <v>9.3821364983273146</v>
      </c>
    </row>
    <row r="28" spans="1:11" ht="41.4">
      <c r="B28" s="14" t="s">
        <v>263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7" activePane="bottomRight" state="frozen"/>
      <selection pane="topRight" activeCell="B1" sqref="B1"/>
      <selection pane="bottomLeft" activeCell="A5" sqref="A5"/>
      <selection pane="bottomRight" activeCell="F26" sqref="F26"/>
    </sheetView>
  </sheetViews>
  <sheetFormatPr defaultColWidth="9.33203125" defaultRowHeight="13.8"/>
  <cols>
    <col min="1" max="1" width="10.5546875" style="27" bestFit="1" customWidth="1"/>
    <col min="2" max="2" width="68" style="27" customWidth="1"/>
    <col min="3" max="9" width="15" style="27" customWidth="1"/>
    <col min="10" max="14" width="18.5546875" style="27" customWidth="1"/>
    <col min="15" max="17" width="18.5546875" style="5" customWidth="1"/>
    <col min="18" max="16384" width="9.33203125" style="5"/>
  </cols>
  <sheetData>
    <row r="1" spans="1:17">
      <c r="A1" s="9" t="s">
        <v>97</v>
      </c>
      <c r="B1" s="27" t="str">
        <f>Info!C2</f>
        <v>სს "ბაზისბანკი"</v>
      </c>
    </row>
    <row r="2" spans="1:17">
      <c r="A2" s="27" t="s">
        <v>98</v>
      </c>
      <c r="B2" s="256">
        <f>'1. key ratios'!B2</f>
        <v>46112</v>
      </c>
    </row>
    <row r="3" spans="1:17">
      <c r="B3" s="5"/>
      <c r="C3" s="5"/>
      <c r="D3" s="5"/>
      <c r="E3" s="5"/>
      <c r="F3" s="5"/>
      <c r="G3" s="5"/>
      <c r="H3" s="5"/>
      <c r="I3" s="5"/>
      <c r="J3" s="5"/>
      <c r="K3" s="5"/>
      <c r="L3" s="5"/>
      <c r="M3" s="5"/>
      <c r="N3" s="5"/>
    </row>
    <row r="4" spans="1:17" ht="14.4">
      <c r="B4" s="455" t="s">
        <v>723</v>
      </c>
      <c r="C4" s="5"/>
      <c r="D4" s="5"/>
      <c r="E4" s="5"/>
      <c r="F4" s="5"/>
      <c r="G4" s="5"/>
      <c r="H4" s="5"/>
      <c r="I4" s="5"/>
      <c r="J4" s="5"/>
      <c r="K4" s="5"/>
      <c r="L4" s="5"/>
      <c r="M4" s="5"/>
      <c r="N4" s="5"/>
    </row>
    <row r="5" spans="1:17" ht="86.4">
      <c r="B5" s="456" t="s">
        <v>724</v>
      </c>
      <c r="C5" s="457" t="s">
        <v>725</v>
      </c>
      <c r="D5" s="457" t="s">
        <v>726</v>
      </c>
      <c r="E5" s="457" t="s">
        <v>727</v>
      </c>
      <c r="F5" s="457" t="s">
        <v>728</v>
      </c>
      <c r="G5" s="457" t="s">
        <v>729</v>
      </c>
      <c r="H5" s="457" t="s">
        <v>730</v>
      </c>
      <c r="I5" s="458" t="s">
        <v>731</v>
      </c>
      <c r="J5" s="459">
        <v>0.02</v>
      </c>
      <c r="K5" s="459">
        <v>0.2</v>
      </c>
      <c r="L5" s="459">
        <v>0.35</v>
      </c>
      <c r="M5" s="459">
        <v>0.5</v>
      </c>
      <c r="N5" s="459">
        <v>0.75</v>
      </c>
      <c r="O5" s="459">
        <v>1</v>
      </c>
      <c r="P5" s="459">
        <v>1.5</v>
      </c>
      <c r="Q5" s="460" t="s">
        <v>73</v>
      </c>
    </row>
    <row r="6" spans="1:17" ht="14.4">
      <c r="B6" s="461"/>
      <c r="C6" s="427">
        <f>IF(C7&gt;0,C7,IF(C8&gt;0,C8,IF(C9&gt;0,C9,0)))</f>
        <v>54442496.136762008</v>
      </c>
      <c r="D6" s="427">
        <f t="shared" ref="D6:I6" si="0">IF(D7&gt;0,D7,IF(D8&gt;0,D8,IF(D9&gt;0,D9,0)))</f>
        <v>116959.20409400016</v>
      </c>
      <c r="E6" s="427">
        <f t="shared" si="0"/>
        <v>0</v>
      </c>
      <c r="F6" s="427">
        <f t="shared" si="0"/>
        <v>2699800</v>
      </c>
      <c r="G6" s="427">
        <f t="shared" si="0"/>
        <v>2855196.2112187566</v>
      </c>
      <c r="H6" s="427"/>
      <c r="I6" s="427">
        <f t="shared" si="0"/>
        <v>7776994.6957062585</v>
      </c>
      <c r="J6" s="427">
        <f t="shared" ref="J6" si="1">IF(J7&gt;0,J7,IF(J8&gt;0,J8,IF(J9&gt;0,J9,0)))</f>
        <v>0</v>
      </c>
      <c r="K6" s="427">
        <f t="shared" ref="K6" si="2">IF(K7&gt;0,K7,IF(K8&gt;0,K8,IF(K9&gt;0,K9,0)))</f>
        <v>7776994.6957062585</v>
      </c>
      <c r="L6" s="427">
        <f t="shared" ref="L6" si="3">IF(L7&gt;0,L7,IF(L8&gt;0,L8,IF(L9&gt;0,L9,0)))</f>
        <v>0</v>
      </c>
      <c r="M6" s="427">
        <f t="shared" ref="M6" si="4">IF(M7&gt;0,M7,IF(M8&gt;0,M8,IF(M9&gt;0,M9,0)))</f>
        <v>0</v>
      </c>
      <c r="N6" s="427">
        <f t="shared" ref="N6" si="5">IF(N7&gt;0,N7,IF(N8&gt;0,N8,IF(N9&gt;0,N9,0)))</f>
        <v>0</v>
      </c>
      <c r="O6" s="427">
        <f t="shared" ref="O6" si="6">IF(O7&gt;0,O7,IF(O8&gt;0,O8,IF(O9&gt;0,O9,0)))</f>
        <v>0</v>
      </c>
      <c r="P6" s="427">
        <f t="shared" ref="P6" si="7">IF(P7&gt;0,P7,IF(P8&gt;0,P8,IF(P9&gt;0,P9,0)))</f>
        <v>0</v>
      </c>
      <c r="Q6" s="427">
        <f t="shared" ref="Q6" si="8">IF(Q7&gt;0,Q7,IF(Q8&gt;0,Q8,IF(Q9&gt;0,Q9,0)))</f>
        <v>1555398.9391412518</v>
      </c>
    </row>
    <row r="7" spans="1:17" ht="14.4">
      <c r="B7" s="462" t="s">
        <v>719</v>
      </c>
      <c r="C7" s="427">
        <f>C11+C15+C19+C23+C27+C31</f>
        <v>54442496.136762008</v>
      </c>
      <c r="D7" s="427">
        <f>D11+D15+D19+D23+D27+D31</f>
        <v>116959.20409400016</v>
      </c>
      <c r="E7" s="427">
        <f t="shared" ref="E7" si="9">E11+E15+E19+E23+E27+E31</f>
        <v>0</v>
      </c>
      <c r="F7" s="427">
        <f t="shared" ref="F7:G9" si="10">F11+F15+F19+F23+F27+F31</f>
        <v>2699800</v>
      </c>
      <c r="G7" s="427">
        <f t="shared" si="10"/>
        <v>2855196.2112187566</v>
      </c>
      <c r="H7" s="463">
        <v>1.4</v>
      </c>
      <c r="I7" s="464">
        <f t="shared" ref="I7:I33" si="11">(F7+G7)*H7</f>
        <v>7776994.6957062585</v>
      </c>
      <c r="J7" s="427">
        <f>J11+J15+J19+J23+J27+J31</f>
        <v>0</v>
      </c>
      <c r="K7" s="427">
        <f t="shared" ref="J7:Q9" si="12">K11+K15+K19+K23+K27+K31</f>
        <v>7776994.6957062585</v>
      </c>
      <c r="L7" s="427">
        <f t="shared" si="12"/>
        <v>0</v>
      </c>
      <c r="M7" s="427">
        <f t="shared" si="12"/>
        <v>0</v>
      </c>
      <c r="N7" s="427">
        <f t="shared" si="12"/>
        <v>0</v>
      </c>
      <c r="O7" s="427">
        <f t="shared" si="12"/>
        <v>0</v>
      </c>
      <c r="P7" s="427">
        <f t="shared" si="12"/>
        <v>0</v>
      </c>
      <c r="Q7" s="427">
        <f>Q11+Q15+Q19+Q23+Q27+Q31</f>
        <v>1555398.9391412518</v>
      </c>
    </row>
    <row r="8" spans="1:17" ht="14.4">
      <c r="B8" s="462" t="s">
        <v>720</v>
      </c>
      <c r="C8" s="427">
        <f>C12+C16+C20+C24+C28+C32</f>
        <v>0</v>
      </c>
      <c r="D8" s="427">
        <f>D12+D16+D20+D24+D28+D32</f>
        <v>0</v>
      </c>
      <c r="E8" s="427">
        <f t="shared" ref="E8" si="13">E12+E16+E20+E24+E28+E32</f>
        <v>0</v>
      </c>
      <c r="F8" s="427">
        <f t="shared" si="10"/>
        <v>0</v>
      </c>
      <c r="G8" s="427">
        <f t="shared" si="10"/>
        <v>0</v>
      </c>
      <c r="H8" s="463">
        <v>1.4</v>
      </c>
      <c r="I8" s="464">
        <f t="shared" si="11"/>
        <v>0</v>
      </c>
      <c r="J8" s="427">
        <f t="shared" si="12"/>
        <v>0</v>
      </c>
      <c r="K8" s="427">
        <f t="shared" si="12"/>
        <v>0</v>
      </c>
      <c r="L8" s="427">
        <f t="shared" si="12"/>
        <v>0</v>
      </c>
      <c r="M8" s="427">
        <f t="shared" si="12"/>
        <v>0</v>
      </c>
      <c r="N8" s="427">
        <f t="shared" si="12"/>
        <v>0</v>
      </c>
      <c r="O8" s="427">
        <f t="shared" si="12"/>
        <v>0</v>
      </c>
      <c r="P8" s="427">
        <f t="shared" si="12"/>
        <v>0</v>
      </c>
      <c r="Q8" s="427">
        <f>Q12+Q16+Q20+Q24+Q28+Q32</f>
        <v>0</v>
      </c>
    </row>
    <row r="9" spans="1:17" ht="14.4">
      <c r="B9" s="462" t="s">
        <v>721</v>
      </c>
      <c r="C9" s="427">
        <f>C13+C17+C21+C25+C29+C33</f>
        <v>0</v>
      </c>
      <c r="D9" s="427">
        <f t="shared" ref="D9:E9" si="14">D13+D17+D21+D25+D29+D33</f>
        <v>0</v>
      </c>
      <c r="E9" s="427">
        <f t="shared" si="14"/>
        <v>0</v>
      </c>
      <c r="F9" s="427">
        <f t="shared" si="10"/>
        <v>0</v>
      </c>
      <c r="G9" s="427">
        <f t="shared" si="10"/>
        <v>0</v>
      </c>
      <c r="H9" s="463">
        <v>1.4</v>
      </c>
      <c r="I9" s="464">
        <f t="shared" si="11"/>
        <v>0</v>
      </c>
      <c r="J9" s="427">
        <f t="shared" si="12"/>
        <v>0</v>
      </c>
      <c r="K9" s="427">
        <f t="shared" si="12"/>
        <v>0</v>
      </c>
      <c r="L9" s="427">
        <f t="shared" si="12"/>
        <v>0</v>
      </c>
      <c r="M9" s="427">
        <f t="shared" si="12"/>
        <v>0</v>
      </c>
      <c r="N9" s="427">
        <f t="shared" si="12"/>
        <v>0</v>
      </c>
      <c r="O9" s="427">
        <f t="shared" si="12"/>
        <v>0</v>
      </c>
      <c r="P9" s="427">
        <f t="shared" si="12"/>
        <v>0</v>
      </c>
      <c r="Q9" s="427">
        <f t="shared" si="12"/>
        <v>0</v>
      </c>
    </row>
    <row r="10" spans="1:17" ht="14.4">
      <c r="B10" s="465" t="s">
        <v>732</v>
      </c>
      <c r="C10" s="466">
        <v>0</v>
      </c>
      <c r="D10" s="466">
        <v>0</v>
      </c>
      <c r="E10" s="466">
        <v>0</v>
      </c>
      <c r="F10" s="466">
        <v>0</v>
      </c>
      <c r="G10" s="466">
        <v>0</v>
      </c>
      <c r="H10" s="463">
        <v>1.4</v>
      </c>
      <c r="I10" s="464">
        <f t="shared" si="11"/>
        <v>0</v>
      </c>
      <c r="J10" s="424">
        <v>0</v>
      </c>
      <c r="K10" s="424">
        <v>0</v>
      </c>
      <c r="L10" s="424">
        <v>0</v>
      </c>
      <c r="M10" s="424">
        <v>0</v>
      </c>
      <c r="N10" s="424">
        <v>0</v>
      </c>
      <c r="O10" s="424">
        <v>0</v>
      </c>
      <c r="P10" s="424">
        <v>0</v>
      </c>
      <c r="Q10" s="427">
        <f>IF(Q11&gt;0,Q11,IF(Q12&gt;0,Q12,IF(Q13&gt;0,Q13,0)))</f>
        <v>0</v>
      </c>
    </row>
    <row r="11" spans="1:17" ht="14.4">
      <c r="B11" s="467" t="s">
        <v>719</v>
      </c>
      <c r="C11" s="466">
        <v>0</v>
      </c>
      <c r="D11" s="466">
        <v>0</v>
      </c>
      <c r="E11" s="466">
        <v>0</v>
      </c>
      <c r="F11" s="466">
        <v>0</v>
      </c>
      <c r="G11" s="466">
        <v>0</v>
      </c>
      <c r="H11" s="463">
        <v>1.4</v>
      </c>
      <c r="I11" s="464">
        <f t="shared" si="11"/>
        <v>0</v>
      </c>
      <c r="J11" s="424">
        <v>0</v>
      </c>
      <c r="K11" s="424">
        <v>0</v>
      </c>
      <c r="L11" s="424">
        <v>0</v>
      </c>
      <c r="M11" s="424">
        <v>0</v>
      </c>
      <c r="N11" s="424">
        <v>0</v>
      </c>
      <c r="O11" s="424">
        <v>0</v>
      </c>
      <c r="P11" s="424">
        <v>0</v>
      </c>
      <c r="Q11" s="427">
        <f>SUMPRODUCT($J$5:$P$5,J11:P11)</f>
        <v>0</v>
      </c>
    </row>
    <row r="12" spans="1:17" ht="14.4">
      <c r="B12" s="467" t="s">
        <v>720</v>
      </c>
      <c r="C12" s="466">
        <v>0</v>
      </c>
      <c r="D12" s="466">
        <v>0</v>
      </c>
      <c r="E12" s="466">
        <v>0</v>
      </c>
      <c r="F12" s="466">
        <v>0</v>
      </c>
      <c r="G12" s="466">
        <v>0</v>
      </c>
      <c r="H12" s="463">
        <v>1.4</v>
      </c>
      <c r="I12" s="464">
        <f t="shared" si="11"/>
        <v>0</v>
      </c>
      <c r="J12" s="424">
        <v>0</v>
      </c>
      <c r="K12" s="424">
        <v>0</v>
      </c>
      <c r="L12" s="424">
        <v>0</v>
      </c>
      <c r="M12" s="424">
        <v>0</v>
      </c>
      <c r="N12" s="424">
        <v>0</v>
      </c>
      <c r="O12" s="424">
        <v>0</v>
      </c>
      <c r="P12" s="424">
        <v>0</v>
      </c>
      <c r="Q12" s="427">
        <f>SUMPRODUCT($J$5:$P$5,J12:P12)</f>
        <v>0</v>
      </c>
    </row>
    <row r="13" spans="1:17" ht="14.4">
      <c r="B13" s="467" t="s">
        <v>721</v>
      </c>
      <c r="C13" s="466">
        <v>0</v>
      </c>
      <c r="D13" s="466">
        <v>0</v>
      </c>
      <c r="E13" s="466">
        <v>0</v>
      </c>
      <c r="F13" s="466">
        <v>0</v>
      </c>
      <c r="G13" s="466">
        <v>0</v>
      </c>
      <c r="H13" s="463">
        <v>1.4</v>
      </c>
      <c r="I13" s="464">
        <f t="shared" si="11"/>
        <v>0</v>
      </c>
      <c r="J13" s="424">
        <v>0</v>
      </c>
      <c r="K13" s="424">
        <v>0</v>
      </c>
      <c r="L13" s="424">
        <v>0</v>
      </c>
      <c r="M13" s="424">
        <v>0</v>
      </c>
      <c r="N13" s="424">
        <v>0</v>
      </c>
      <c r="O13" s="424">
        <v>0</v>
      </c>
      <c r="P13" s="424">
        <v>0</v>
      </c>
      <c r="Q13" s="427">
        <f>SUMPRODUCT($J$5:$P$5,J13:P13)</f>
        <v>0</v>
      </c>
    </row>
    <row r="14" spans="1:17" ht="14.4">
      <c r="B14" s="465" t="s">
        <v>733</v>
      </c>
      <c r="C14" s="466">
        <v>0</v>
      </c>
      <c r="D14" s="466">
        <v>0</v>
      </c>
      <c r="E14" s="466">
        <v>0</v>
      </c>
      <c r="F14" s="466">
        <v>0</v>
      </c>
      <c r="G14" s="466">
        <v>0</v>
      </c>
      <c r="H14" s="463">
        <v>1.4</v>
      </c>
      <c r="I14" s="464">
        <f t="shared" si="11"/>
        <v>0</v>
      </c>
      <c r="J14" s="424">
        <v>0</v>
      </c>
      <c r="K14" s="424">
        <v>0</v>
      </c>
      <c r="L14" s="424">
        <v>0</v>
      </c>
      <c r="M14" s="424">
        <v>0</v>
      </c>
      <c r="N14" s="424">
        <v>0</v>
      </c>
      <c r="O14" s="424">
        <v>0</v>
      </c>
      <c r="P14" s="424">
        <v>0</v>
      </c>
      <c r="Q14" s="427">
        <f>IF(Q15&gt;0,Q15,IF(Q16&gt;0,Q16,IF(Q17&gt;0,Q17,0)))</f>
        <v>0</v>
      </c>
    </row>
    <row r="15" spans="1:17" ht="14.4">
      <c r="B15" s="467" t="s">
        <v>719</v>
      </c>
      <c r="C15" s="466">
        <v>0</v>
      </c>
      <c r="D15" s="466">
        <v>0</v>
      </c>
      <c r="E15" s="466">
        <v>0</v>
      </c>
      <c r="F15" s="466">
        <v>0</v>
      </c>
      <c r="G15" s="466">
        <v>0</v>
      </c>
      <c r="H15" s="463">
        <v>1.4</v>
      </c>
      <c r="I15" s="464">
        <f t="shared" si="11"/>
        <v>0</v>
      </c>
      <c r="J15" s="424">
        <v>0</v>
      </c>
      <c r="K15" s="424">
        <v>0</v>
      </c>
      <c r="L15" s="424">
        <v>0</v>
      </c>
      <c r="M15" s="424">
        <v>0</v>
      </c>
      <c r="N15" s="424">
        <v>0</v>
      </c>
      <c r="O15" s="424">
        <v>0</v>
      </c>
      <c r="P15" s="424">
        <v>0</v>
      </c>
      <c r="Q15" s="427">
        <f>SUMPRODUCT($J$5:$P$5,J15:P15)</f>
        <v>0</v>
      </c>
    </row>
    <row r="16" spans="1:17" ht="14.4">
      <c r="B16" s="467" t="s">
        <v>720</v>
      </c>
      <c r="C16" s="466">
        <v>0</v>
      </c>
      <c r="D16" s="466">
        <v>0</v>
      </c>
      <c r="E16" s="466">
        <v>0</v>
      </c>
      <c r="F16" s="466">
        <v>0</v>
      </c>
      <c r="G16" s="466">
        <v>0</v>
      </c>
      <c r="H16" s="463">
        <v>1.4</v>
      </c>
      <c r="I16" s="464">
        <f t="shared" si="11"/>
        <v>0</v>
      </c>
      <c r="J16" s="424">
        <v>0</v>
      </c>
      <c r="K16" s="424">
        <v>0</v>
      </c>
      <c r="L16" s="424">
        <v>0</v>
      </c>
      <c r="M16" s="424">
        <v>0</v>
      </c>
      <c r="N16" s="424">
        <v>0</v>
      </c>
      <c r="O16" s="424">
        <v>0</v>
      </c>
      <c r="P16" s="424">
        <v>0</v>
      </c>
      <c r="Q16" s="427">
        <f t="shared" ref="Q16:Q17" si="15">SUMPRODUCT($J$5:$P$5,J16:P16)</f>
        <v>0</v>
      </c>
    </row>
    <row r="17" spans="2:17" ht="14.4">
      <c r="B17" s="467" t="s">
        <v>721</v>
      </c>
      <c r="C17" s="466">
        <v>0</v>
      </c>
      <c r="D17" s="466">
        <v>0</v>
      </c>
      <c r="E17" s="466">
        <v>0</v>
      </c>
      <c r="F17" s="466">
        <v>0</v>
      </c>
      <c r="G17" s="466">
        <v>0</v>
      </c>
      <c r="H17" s="463">
        <v>1.4</v>
      </c>
      <c r="I17" s="464">
        <f t="shared" si="11"/>
        <v>0</v>
      </c>
      <c r="J17" s="424">
        <v>0</v>
      </c>
      <c r="K17" s="424">
        <v>0</v>
      </c>
      <c r="L17" s="424">
        <v>0</v>
      </c>
      <c r="M17" s="424">
        <v>0</v>
      </c>
      <c r="N17" s="424">
        <v>0</v>
      </c>
      <c r="O17" s="424">
        <v>0</v>
      </c>
      <c r="P17" s="424">
        <v>0</v>
      </c>
      <c r="Q17" s="427">
        <f t="shared" si="15"/>
        <v>0</v>
      </c>
    </row>
    <row r="18" spans="2:17" ht="14.4">
      <c r="B18" s="465" t="s">
        <v>734</v>
      </c>
      <c r="C18" s="466">
        <v>0</v>
      </c>
      <c r="D18" s="466">
        <v>0</v>
      </c>
      <c r="E18" s="466">
        <v>0</v>
      </c>
      <c r="F18" s="466">
        <v>0</v>
      </c>
      <c r="G18" s="466">
        <v>0</v>
      </c>
      <c r="H18" s="463">
        <v>1.4</v>
      </c>
      <c r="I18" s="464">
        <f t="shared" si="11"/>
        <v>0</v>
      </c>
      <c r="J18" s="424">
        <v>0</v>
      </c>
      <c r="K18" s="424">
        <v>0</v>
      </c>
      <c r="L18" s="424">
        <v>0</v>
      </c>
      <c r="M18" s="424">
        <v>0</v>
      </c>
      <c r="N18" s="424">
        <v>0</v>
      </c>
      <c r="O18" s="424">
        <v>0</v>
      </c>
      <c r="P18" s="424">
        <v>0</v>
      </c>
      <c r="Q18" s="427">
        <f t="shared" ref="Q18" si="16">IF(Q19&gt;0,Q19,IF(Q20&gt;0,Q20,IF(Q21&gt;0,Q21,0)))</f>
        <v>0</v>
      </c>
    </row>
    <row r="19" spans="2:17" ht="14.4">
      <c r="B19" s="467" t="s">
        <v>719</v>
      </c>
      <c r="C19" s="466">
        <v>0</v>
      </c>
      <c r="D19" s="466">
        <v>0</v>
      </c>
      <c r="E19" s="466">
        <v>0</v>
      </c>
      <c r="F19" s="466">
        <v>0</v>
      </c>
      <c r="G19" s="466">
        <v>0</v>
      </c>
      <c r="H19" s="463">
        <v>1.4</v>
      </c>
      <c r="I19" s="464">
        <f t="shared" si="11"/>
        <v>0</v>
      </c>
      <c r="J19" s="424">
        <v>0</v>
      </c>
      <c r="K19" s="424">
        <v>0</v>
      </c>
      <c r="L19" s="424">
        <v>0</v>
      </c>
      <c r="M19" s="424">
        <v>0</v>
      </c>
      <c r="N19" s="424">
        <v>0</v>
      </c>
      <c r="O19" s="424">
        <v>0</v>
      </c>
      <c r="P19" s="424">
        <v>0</v>
      </c>
      <c r="Q19" s="427">
        <f>SUMPRODUCT($J$5:$P$5,J19:P19)</f>
        <v>0</v>
      </c>
    </row>
    <row r="20" spans="2:17" ht="14.4">
      <c r="B20" s="467" t="s">
        <v>720</v>
      </c>
      <c r="C20" s="466">
        <v>0</v>
      </c>
      <c r="D20" s="466">
        <v>0</v>
      </c>
      <c r="E20" s="466">
        <v>0</v>
      </c>
      <c r="F20" s="466">
        <v>0</v>
      </c>
      <c r="G20" s="466">
        <v>0</v>
      </c>
      <c r="H20" s="463">
        <v>1.4</v>
      </c>
      <c r="I20" s="464">
        <f t="shared" si="11"/>
        <v>0</v>
      </c>
      <c r="J20" s="424">
        <v>0</v>
      </c>
      <c r="K20" s="424">
        <v>0</v>
      </c>
      <c r="L20" s="424">
        <v>0</v>
      </c>
      <c r="M20" s="424">
        <v>0</v>
      </c>
      <c r="N20" s="424">
        <v>0</v>
      </c>
      <c r="O20" s="424">
        <v>0</v>
      </c>
      <c r="P20" s="424">
        <v>0</v>
      </c>
      <c r="Q20" s="427">
        <f t="shared" ref="Q20:Q21" si="17">SUMPRODUCT($J$5:$P$5,J20:P20)</f>
        <v>0</v>
      </c>
    </row>
    <row r="21" spans="2:17" ht="14.4">
      <c r="B21" s="467" t="s">
        <v>721</v>
      </c>
      <c r="C21" s="466">
        <v>0</v>
      </c>
      <c r="D21" s="466">
        <v>0</v>
      </c>
      <c r="E21" s="466">
        <v>0</v>
      </c>
      <c r="F21" s="466">
        <v>0</v>
      </c>
      <c r="G21" s="466">
        <v>0</v>
      </c>
      <c r="H21" s="463">
        <v>1.4</v>
      </c>
      <c r="I21" s="464">
        <f t="shared" si="11"/>
        <v>0</v>
      </c>
      <c r="J21" s="424">
        <v>0</v>
      </c>
      <c r="K21" s="424">
        <v>0</v>
      </c>
      <c r="L21" s="424">
        <v>0</v>
      </c>
      <c r="M21" s="424">
        <v>0</v>
      </c>
      <c r="N21" s="424">
        <v>0</v>
      </c>
      <c r="O21" s="424">
        <v>0</v>
      </c>
      <c r="P21" s="424">
        <v>0</v>
      </c>
      <c r="Q21" s="427">
        <f t="shared" si="17"/>
        <v>0</v>
      </c>
    </row>
    <row r="22" spans="2:17" ht="14.4">
      <c r="B22" s="465" t="s">
        <v>735</v>
      </c>
      <c r="C22" s="560">
        <v>54442496.136762008</v>
      </c>
      <c r="D22" s="560">
        <v>116959.20409400016</v>
      </c>
      <c r="E22" s="560">
        <v>0</v>
      </c>
      <c r="F22" s="560">
        <v>2699800</v>
      </c>
      <c r="G22" s="560">
        <v>2855196.2112187566</v>
      </c>
      <c r="H22" s="561">
        <v>1.4</v>
      </c>
      <c r="I22" s="562">
        <f t="shared" si="11"/>
        <v>7776994.6957062585</v>
      </c>
      <c r="J22" s="560">
        <v>0</v>
      </c>
      <c r="K22" s="560">
        <v>7776994.6957062585</v>
      </c>
      <c r="L22" s="424">
        <v>0</v>
      </c>
      <c r="M22" s="424">
        <v>0</v>
      </c>
      <c r="N22" s="424">
        <v>0</v>
      </c>
      <c r="O22" s="424">
        <v>0</v>
      </c>
      <c r="P22" s="424">
        <v>0</v>
      </c>
      <c r="Q22" s="427">
        <f t="shared" ref="Q22" si="18">IF(Q23&gt;0,Q23,IF(Q24&gt;0,Q24,IF(Q25&gt;0,Q25,0)))</f>
        <v>1555398.9391412518</v>
      </c>
    </row>
    <row r="23" spans="2:17" ht="14.4">
      <c r="B23" s="467" t="s">
        <v>719</v>
      </c>
      <c r="C23" s="560">
        <v>54442496.136762008</v>
      </c>
      <c r="D23" s="560">
        <v>116959.20409400016</v>
      </c>
      <c r="E23" s="560">
        <v>0</v>
      </c>
      <c r="F23" s="560">
        <v>2699800</v>
      </c>
      <c r="G23" s="560">
        <v>2855196.2112187566</v>
      </c>
      <c r="H23" s="561">
        <v>1.4</v>
      </c>
      <c r="I23" s="562">
        <f t="shared" si="11"/>
        <v>7776994.6957062585</v>
      </c>
      <c r="J23" s="560">
        <v>0</v>
      </c>
      <c r="K23" s="560">
        <v>7776994.6957062585</v>
      </c>
      <c r="L23" s="424">
        <v>0</v>
      </c>
      <c r="M23" s="424">
        <v>0</v>
      </c>
      <c r="N23" s="424"/>
      <c r="O23" s="424">
        <v>0</v>
      </c>
      <c r="P23" s="424">
        <v>0</v>
      </c>
      <c r="Q23" s="427">
        <f>SUMPRODUCT($J$5:$P$5,J23:P23)</f>
        <v>1555398.9391412518</v>
      </c>
    </row>
    <row r="24" spans="2:17" ht="14.4">
      <c r="B24" s="467" t="s">
        <v>720</v>
      </c>
      <c r="C24" s="466">
        <v>0</v>
      </c>
      <c r="D24" s="466">
        <v>0</v>
      </c>
      <c r="E24" s="466">
        <v>0</v>
      </c>
      <c r="F24" s="466">
        <v>0</v>
      </c>
      <c r="G24" s="466">
        <v>0</v>
      </c>
      <c r="H24" s="463">
        <v>1.4</v>
      </c>
      <c r="I24" s="464">
        <f t="shared" si="11"/>
        <v>0</v>
      </c>
      <c r="J24" s="424">
        <v>0</v>
      </c>
      <c r="K24" s="424">
        <v>0</v>
      </c>
      <c r="L24" s="424">
        <v>0</v>
      </c>
      <c r="M24" s="424">
        <v>0</v>
      </c>
      <c r="N24" s="424">
        <v>0</v>
      </c>
      <c r="O24" s="424">
        <v>0</v>
      </c>
      <c r="P24" s="424">
        <v>0</v>
      </c>
      <c r="Q24" s="427">
        <f t="shared" ref="Q24:Q25" si="19">SUMPRODUCT($J$5:$P$5,J24:P24)</f>
        <v>0</v>
      </c>
    </row>
    <row r="25" spans="2:17" ht="14.4">
      <c r="B25" s="467" t="s">
        <v>721</v>
      </c>
      <c r="C25" s="466">
        <v>0</v>
      </c>
      <c r="D25" s="466">
        <v>0</v>
      </c>
      <c r="E25" s="466">
        <v>0</v>
      </c>
      <c r="F25" s="466">
        <v>0</v>
      </c>
      <c r="G25" s="466">
        <v>0</v>
      </c>
      <c r="H25" s="463">
        <v>1.4</v>
      </c>
      <c r="I25" s="464">
        <f t="shared" si="11"/>
        <v>0</v>
      </c>
      <c r="J25" s="424">
        <v>0</v>
      </c>
      <c r="K25" s="424">
        <v>0</v>
      </c>
      <c r="L25" s="424">
        <v>0</v>
      </c>
      <c r="M25" s="424">
        <v>0</v>
      </c>
      <c r="N25" s="424">
        <v>0</v>
      </c>
      <c r="O25" s="424">
        <v>0</v>
      </c>
      <c r="P25" s="424">
        <v>0</v>
      </c>
      <c r="Q25" s="427">
        <f t="shared" si="19"/>
        <v>0</v>
      </c>
    </row>
    <row r="26" spans="2:17" ht="14.4">
      <c r="B26" s="465" t="s">
        <v>736</v>
      </c>
      <c r="C26" s="466">
        <v>0</v>
      </c>
      <c r="D26" s="466">
        <v>0</v>
      </c>
      <c r="E26" s="466">
        <v>0</v>
      </c>
      <c r="F26" s="466">
        <v>0</v>
      </c>
      <c r="G26" s="466">
        <v>0</v>
      </c>
      <c r="H26" s="463">
        <v>1.4</v>
      </c>
      <c r="I26" s="464">
        <f t="shared" si="11"/>
        <v>0</v>
      </c>
      <c r="J26" s="424">
        <v>0</v>
      </c>
      <c r="K26" s="424">
        <v>0</v>
      </c>
      <c r="L26" s="424">
        <v>0</v>
      </c>
      <c r="M26" s="424">
        <v>0</v>
      </c>
      <c r="N26" s="424">
        <v>0</v>
      </c>
      <c r="O26" s="424">
        <v>0</v>
      </c>
      <c r="P26" s="424">
        <v>0</v>
      </c>
      <c r="Q26" s="427">
        <f t="shared" ref="Q26" si="20">IF(Q27&gt;0,Q27,IF(Q28&gt;0,Q28,IF(Q29&gt;0,Q29,0)))</f>
        <v>0</v>
      </c>
    </row>
    <row r="27" spans="2:17" ht="14.4">
      <c r="B27" s="467" t="s">
        <v>719</v>
      </c>
      <c r="C27" s="466">
        <v>0</v>
      </c>
      <c r="D27" s="466">
        <v>0</v>
      </c>
      <c r="E27" s="466">
        <v>0</v>
      </c>
      <c r="F27" s="466">
        <v>0</v>
      </c>
      <c r="G27" s="466">
        <v>0</v>
      </c>
      <c r="H27" s="463">
        <v>1.4</v>
      </c>
      <c r="I27" s="464">
        <f t="shared" si="11"/>
        <v>0</v>
      </c>
      <c r="J27" s="424">
        <v>0</v>
      </c>
      <c r="K27" s="424">
        <v>0</v>
      </c>
      <c r="L27" s="424">
        <v>0</v>
      </c>
      <c r="M27" s="424">
        <v>0</v>
      </c>
      <c r="N27" s="424">
        <v>0</v>
      </c>
      <c r="O27" s="424">
        <v>0</v>
      </c>
      <c r="P27" s="424">
        <v>0</v>
      </c>
      <c r="Q27" s="427">
        <f>SUMPRODUCT($J$5:$P$5,J27:P27)</f>
        <v>0</v>
      </c>
    </row>
    <row r="28" spans="2:17" ht="14.4">
      <c r="B28" s="467" t="s">
        <v>720</v>
      </c>
      <c r="C28" s="466">
        <v>0</v>
      </c>
      <c r="D28" s="466">
        <v>0</v>
      </c>
      <c r="E28" s="466">
        <v>0</v>
      </c>
      <c r="F28" s="466">
        <v>0</v>
      </c>
      <c r="G28" s="466">
        <v>0</v>
      </c>
      <c r="H28" s="463">
        <v>1.4</v>
      </c>
      <c r="I28" s="464">
        <f t="shared" si="11"/>
        <v>0</v>
      </c>
      <c r="J28" s="424">
        <v>0</v>
      </c>
      <c r="K28" s="424">
        <v>0</v>
      </c>
      <c r="L28" s="424">
        <v>0</v>
      </c>
      <c r="M28" s="424">
        <v>0</v>
      </c>
      <c r="N28" s="424">
        <v>0</v>
      </c>
      <c r="O28" s="424">
        <v>0</v>
      </c>
      <c r="P28" s="424">
        <v>0</v>
      </c>
      <c r="Q28" s="427">
        <f t="shared" ref="Q28:Q29" si="21">SUMPRODUCT($J$5:$P$5,J28:P28)</f>
        <v>0</v>
      </c>
    </row>
    <row r="29" spans="2:17" ht="14.4">
      <c r="B29" s="467" t="s">
        <v>721</v>
      </c>
      <c r="C29" s="466">
        <v>0</v>
      </c>
      <c r="D29" s="466">
        <v>0</v>
      </c>
      <c r="E29" s="466">
        <v>0</v>
      </c>
      <c r="F29" s="466">
        <v>0</v>
      </c>
      <c r="G29" s="466">
        <v>0</v>
      </c>
      <c r="H29" s="463">
        <v>1.4</v>
      </c>
      <c r="I29" s="464">
        <f t="shared" si="11"/>
        <v>0</v>
      </c>
      <c r="J29" s="424">
        <v>0</v>
      </c>
      <c r="K29" s="424">
        <v>0</v>
      </c>
      <c r="L29" s="424">
        <v>0</v>
      </c>
      <c r="M29" s="424">
        <v>0</v>
      </c>
      <c r="N29" s="424">
        <v>0</v>
      </c>
      <c r="O29" s="424">
        <v>0</v>
      </c>
      <c r="P29" s="424">
        <v>0</v>
      </c>
      <c r="Q29" s="427">
        <f t="shared" si="21"/>
        <v>0</v>
      </c>
    </row>
    <row r="30" spans="2:17" ht="14.4">
      <c r="B30" s="468" t="s">
        <v>737</v>
      </c>
      <c r="C30" s="466">
        <v>0</v>
      </c>
      <c r="D30" s="466">
        <v>0</v>
      </c>
      <c r="E30" s="466">
        <v>0</v>
      </c>
      <c r="F30" s="466">
        <v>0</v>
      </c>
      <c r="G30" s="466">
        <v>0</v>
      </c>
      <c r="H30" s="463">
        <v>1.4</v>
      </c>
      <c r="I30" s="464">
        <f t="shared" si="11"/>
        <v>0</v>
      </c>
      <c r="J30" s="424">
        <v>0</v>
      </c>
      <c r="K30" s="424">
        <v>0</v>
      </c>
      <c r="L30" s="424">
        <v>0</v>
      </c>
      <c r="M30" s="424">
        <v>0</v>
      </c>
      <c r="N30" s="424">
        <v>0</v>
      </c>
      <c r="O30" s="424">
        <v>0</v>
      </c>
      <c r="P30" s="424">
        <v>0</v>
      </c>
      <c r="Q30" s="427">
        <f t="shared" ref="Q30" si="22">IF(Q31&gt;0,Q31,IF(Q32&gt;0,Q32,IF(Q33&gt;0,Q33,0)))</f>
        <v>0</v>
      </c>
    </row>
    <row r="31" spans="2:17" ht="14.4">
      <c r="B31" s="467" t="s">
        <v>719</v>
      </c>
      <c r="C31" s="466">
        <v>0</v>
      </c>
      <c r="D31" s="466">
        <v>0</v>
      </c>
      <c r="E31" s="466">
        <v>0</v>
      </c>
      <c r="F31" s="466">
        <v>0</v>
      </c>
      <c r="G31" s="466">
        <v>0</v>
      </c>
      <c r="H31" s="463">
        <v>1.4</v>
      </c>
      <c r="I31" s="464">
        <f t="shared" si="11"/>
        <v>0</v>
      </c>
      <c r="J31" s="424">
        <v>0</v>
      </c>
      <c r="K31" s="424">
        <v>0</v>
      </c>
      <c r="L31" s="424">
        <v>0</v>
      </c>
      <c r="M31" s="424">
        <v>0</v>
      </c>
      <c r="N31" s="424">
        <v>0</v>
      </c>
      <c r="O31" s="424">
        <v>0</v>
      </c>
      <c r="P31" s="424">
        <v>0</v>
      </c>
      <c r="Q31" s="427">
        <f>SUMPRODUCT($J$5:$P$5,J31:P31)</f>
        <v>0</v>
      </c>
    </row>
    <row r="32" spans="2:17" ht="14.4">
      <c r="B32" s="467" t="s">
        <v>720</v>
      </c>
      <c r="C32" s="466">
        <v>0</v>
      </c>
      <c r="D32" s="466">
        <v>0</v>
      </c>
      <c r="E32" s="466">
        <v>0</v>
      </c>
      <c r="F32" s="466">
        <v>0</v>
      </c>
      <c r="G32" s="466">
        <v>0</v>
      </c>
      <c r="H32" s="463">
        <v>1.4</v>
      </c>
      <c r="I32" s="464">
        <f t="shared" si="11"/>
        <v>0</v>
      </c>
      <c r="J32" s="424">
        <v>0</v>
      </c>
      <c r="K32" s="424">
        <v>0</v>
      </c>
      <c r="L32" s="424">
        <v>0</v>
      </c>
      <c r="M32" s="424">
        <v>0</v>
      </c>
      <c r="N32" s="424">
        <v>0</v>
      </c>
      <c r="O32" s="424">
        <v>0</v>
      </c>
      <c r="P32" s="424">
        <v>0</v>
      </c>
      <c r="Q32" s="427">
        <f t="shared" ref="Q32:Q33" si="23">SUMPRODUCT($J$5:$P$5,J32:P32)</f>
        <v>0</v>
      </c>
    </row>
    <row r="33" spans="2:17" ht="14.4">
      <c r="B33" s="467" t="s">
        <v>721</v>
      </c>
      <c r="C33" s="466">
        <v>0</v>
      </c>
      <c r="D33" s="466">
        <v>0</v>
      </c>
      <c r="E33" s="466">
        <v>0</v>
      </c>
      <c r="F33" s="466">
        <v>0</v>
      </c>
      <c r="G33" s="466">
        <v>0</v>
      </c>
      <c r="H33" s="463">
        <v>1.4</v>
      </c>
      <c r="I33" s="464">
        <f t="shared" si="11"/>
        <v>0</v>
      </c>
      <c r="J33" s="424">
        <v>0</v>
      </c>
      <c r="K33" s="424">
        <v>0</v>
      </c>
      <c r="L33" s="424">
        <v>0</v>
      </c>
      <c r="M33" s="424">
        <v>0</v>
      </c>
      <c r="N33" s="424">
        <v>0</v>
      </c>
      <c r="O33" s="424">
        <v>0</v>
      </c>
      <c r="P33" s="424">
        <v>0</v>
      </c>
      <c r="Q33" s="427">
        <f t="shared" si="23"/>
        <v>0</v>
      </c>
    </row>
    <row r="34" spans="2:17" ht="14.4">
      <c r="B34" s="469" t="s">
        <v>66</v>
      </c>
      <c r="C34" s="470">
        <f>C6</f>
        <v>54442496.136762008</v>
      </c>
      <c r="D34" s="470">
        <f t="shared" ref="D34:G34" si="24">D6</f>
        <v>116959.20409400016</v>
      </c>
      <c r="E34" s="470">
        <f t="shared" si="24"/>
        <v>0</v>
      </c>
      <c r="F34" s="470">
        <f t="shared" si="24"/>
        <v>2699800</v>
      </c>
      <c r="G34" s="470">
        <f t="shared" si="24"/>
        <v>2855196.2112187566</v>
      </c>
      <c r="H34" s="463">
        <v>1.4</v>
      </c>
      <c r="I34" s="464">
        <f>(F34+G34)*H34</f>
        <v>7776994.6957062585</v>
      </c>
      <c r="J34" s="470">
        <f t="shared" ref="J34:Q34" si="25">J6</f>
        <v>0</v>
      </c>
      <c r="K34" s="470">
        <f t="shared" si="25"/>
        <v>7776994.6957062585</v>
      </c>
      <c r="L34" s="470">
        <f t="shared" si="25"/>
        <v>0</v>
      </c>
      <c r="M34" s="470">
        <f t="shared" si="25"/>
        <v>0</v>
      </c>
      <c r="N34" s="470">
        <f t="shared" si="25"/>
        <v>0</v>
      </c>
      <c r="O34" s="470">
        <f t="shared" si="25"/>
        <v>0</v>
      </c>
      <c r="P34" s="470">
        <f t="shared" si="25"/>
        <v>0</v>
      </c>
      <c r="Q34" s="470">
        <f t="shared" si="25"/>
        <v>1555398.9391412518</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G53"/>
  <sheetViews>
    <sheetView zoomScaleNormal="100" workbookViewId="0">
      <pane xSplit="1" ySplit="5" topLeftCell="B26" activePane="bottomRight" state="frozen"/>
      <selection pane="topRight" activeCell="B1" sqref="B1"/>
      <selection pane="bottomLeft" activeCell="A6" sqref="A6"/>
      <selection pane="bottomRight" activeCell="S35" sqref="S35"/>
    </sheetView>
  </sheetViews>
  <sheetFormatPr defaultRowHeight="14.4"/>
  <cols>
    <col min="1" max="1" width="9.5546875" style="11" bestFit="1" customWidth="1"/>
    <col min="2" max="2" width="88.33203125" style="9" customWidth="1"/>
    <col min="3" max="3" width="12.6640625" style="9" customWidth="1"/>
    <col min="4" max="7" width="12.6640625" style="1" customWidth="1"/>
    <col min="8" max="9" width="6.6640625" customWidth="1"/>
  </cols>
  <sheetData>
    <row r="1" spans="1:7">
      <c r="A1" s="10" t="s">
        <v>97</v>
      </c>
      <c r="B1" s="227" t="str">
        <f>Info!C2</f>
        <v>სს "ბაზისბანკი"</v>
      </c>
    </row>
    <row r="2" spans="1:7">
      <c r="A2" s="10" t="s">
        <v>98</v>
      </c>
      <c r="B2" s="256">
        <v>46112</v>
      </c>
    </row>
    <row r="3" spans="1:7" ht="15" thickBot="1">
      <c r="A3" s="10"/>
    </row>
    <row r="4" spans="1:7" ht="15" customHeight="1" thickBot="1">
      <c r="A4" s="28" t="s">
        <v>178</v>
      </c>
      <c r="B4" s="108" t="s">
        <v>128</v>
      </c>
      <c r="C4" s="109"/>
      <c r="D4" s="697" t="s">
        <v>659</v>
      </c>
      <c r="E4" s="698"/>
      <c r="F4" s="698"/>
      <c r="G4" s="699"/>
    </row>
    <row r="5" spans="1:7">
      <c r="A5" s="150" t="s">
        <v>25</v>
      </c>
      <c r="B5" s="151"/>
      <c r="C5" s="240" t="str">
        <f>INT((MONTH($B$2))/3)&amp;"Q"&amp;"-"&amp;YEAR($B$2)</f>
        <v>1Q-2026</v>
      </c>
      <c r="D5" s="240" t="str">
        <f>IF(INT(MONTH($B$2))=3, "4"&amp;"Q"&amp;"-"&amp;YEAR($B$2)-1, IF(INT(MONTH($B$2))=6, "1"&amp;"Q"&amp;"-"&amp;YEAR($B$2), IF(INT(MONTH($B$2))=9, "2"&amp;"Q"&amp;"-"&amp;YEAR($B$2),IF(INT(MONTH($B$2))=12, "3"&amp;"Q"&amp;"-"&amp;YEAR($B$2), 0))))</f>
        <v>4Q-2025</v>
      </c>
      <c r="E5" s="240" t="str">
        <f>IF(INT(MONTH($B$2))=3, "3"&amp;"Q"&amp;"-"&amp;YEAR($B$2)-1, IF(INT(MONTH($B$2))=6, "4"&amp;"Q"&amp;"-"&amp;YEAR($B$2)-1, IF(INT(MONTH($B$2))=9, "1"&amp;"Q"&amp;"-"&amp;YEAR($B$2),IF(INT(MONTH($B$2))=12, "2"&amp;"Q"&amp;"-"&amp;YEAR($B$2), 0))))</f>
        <v>3Q-2025</v>
      </c>
      <c r="F5" s="240" t="str">
        <f>IF(INT(MONTH($B$2))=3, "2"&amp;"Q"&amp;"-"&amp;YEAR($B$2)-1, IF(INT(MONTH($B$2))=6, "3"&amp;"Q"&amp;"-"&amp;YEAR($B$2)-1, IF(INT(MONTH($B$2))=9, "4"&amp;"Q"&amp;"-"&amp;YEAR($B$2)-1,IF(INT(MONTH($B$2))=12, "1"&amp;"Q"&amp;"-"&amp;YEAR($B$2), 0))))</f>
        <v>2Q-2025</v>
      </c>
      <c r="G5" s="241" t="str">
        <f>IF(INT(MONTH($B$2))=3, "1"&amp;"Q"&amp;"-"&amp;YEAR($B$2)-1, IF(INT(MONTH($B$2))=6, "2"&amp;"Q"&amp;"-"&amp;YEAR($B$2)-1, IF(INT(MONTH($B$2))=9, "3"&amp;"Q"&amp;"-"&amp;YEAR($B$2)-1,IF(INT(MONTH($B$2))=12, "4"&amp;"Q"&amp;"-"&amp;YEAR($B$2)-1, 0))))</f>
        <v>1Q-2025</v>
      </c>
    </row>
    <row r="6" spans="1:7">
      <c r="A6" s="242"/>
      <c r="B6" s="243" t="s">
        <v>95</v>
      </c>
      <c r="C6" s="152"/>
      <c r="D6" s="152"/>
      <c r="E6" s="152"/>
      <c r="F6" s="152"/>
      <c r="G6" s="153"/>
    </row>
    <row r="7" spans="1:7">
      <c r="A7" s="242"/>
      <c r="B7" s="244" t="s">
        <v>99</v>
      </c>
      <c r="C7" s="152"/>
      <c r="D7" s="152"/>
      <c r="E7" s="152"/>
      <c r="F7" s="152"/>
      <c r="G7" s="153"/>
    </row>
    <row r="8" spans="1:7">
      <c r="A8" s="231">
        <v>1</v>
      </c>
      <c r="B8" s="232" t="s">
        <v>22</v>
      </c>
      <c r="C8" s="245">
        <v>679522285.37000012</v>
      </c>
      <c r="D8" s="246">
        <v>651840367</v>
      </c>
      <c r="E8" s="246">
        <v>621275283</v>
      </c>
      <c r="F8" s="246">
        <v>593988940</v>
      </c>
      <c r="G8" s="247">
        <v>594772798</v>
      </c>
    </row>
    <row r="9" spans="1:7">
      <c r="A9" s="231">
        <v>2</v>
      </c>
      <c r="B9" s="232" t="s">
        <v>75</v>
      </c>
      <c r="C9" s="245">
        <v>679522285.37000012</v>
      </c>
      <c r="D9" s="246">
        <v>651840367</v>
      </c>
      <c r="E9" s="246">
        <v>621275283</v>
      </c>
      <c r="F9" s="246">
        <v>593988940</v>
      </c>
      <c r="G9" s="247">
        <v>594772798</v>
      </c>
    </row>
    <row r="10" spans="1:7">
      <c r="A10" s="231">
        <v>3</v>
      </c>
      <c r="B10" s="232" t="s">
        <v>74</v>
      </c>
      <c r="C10" s="245">
        <v>841932651.2900002</v>
      </c>
      <c r="D10" s="246">
        <v>821179853</v>
      </c>
      <c r="E10" s="246">
        <v>764005183</v>
      </c>
      <c r="F10" s="246">
        <v>725435305</v>
      </c>
      <c r="G10" s="247">
        <v>729708655</v>
      </c>
    </row>
    <row r="11" spans="1:7">
      <c r="A11" s="231">
        <v>4</v>
      </c>
      <c r="B11" s="232" t="s">
        <v>306</v>
      </c>
      <c r="C11" s="245">
        <v>536090780.60482258</v>
      </c>
      <c r="D11" s="246">
        <v>525138371</v>
      </c>
      <c r="E11" s="246">
        <v>488195667</v>
      </c>
      <c r="F11" s="246">
        <v>475458852</v>
      </c>
      <c r="G11" s="247">
        <v>456655092</v>
      </c>
    </row>
    <row r="12" spans="1:7">
      <c r="A12" s="231">
        <v>5</v>
      </c>
      <c r="B12" s="232" t="s">
        <v>307</v>
      </c>
      <c r="C12" s="245">
        <v>636643657.48209274</v>
      </c>
      <c r="D12" s="246">
        <v>624880800</v>
      </c>
      <c r="E12" s="246">
        <v>582881261</v>
      </c>
      <c r="F12" s="246">
        <v>567487106</v>
      </c>
      <c r="G12" s="247">
        <v>544377831</v>
      </c>
    </row>
    <row r="13" spans="1:7">
      <c r="A13" s="231">
        <v>6</v>
      </c>
      <c r="B13" s="232" t="s">
        <v>308</v>
      </c>
      <c r="C13" s="245">
        <v>770019429.05032969</v>
      </c>
      <c r="D13" s="246">
        <v>757184096</v>
      </c>
      <c r="E13" s="246">
        <v>708482773</v>
      </c>
      <c r="F13" s="246">
        <v>689582344</v>
      </c>
      <c r="G13" s="247">
        <v>660764770</v>
      </c>
    </row>
    <row r="14" spans="1:7">
      <c r="A14" s="242"/>
      <c r="B14" s="243" t="s">
        <v>310</v>
      </c>
      <c r="C14" s="152"/>
      <c r="D14" s="152"/>
      <c r="E14" s="152"/>
      <c r="F14" s="152"/>
      <c r="G14" s="153"/>
    </row>
    <row r="15" spans="1:7" ht="22.2" customHeight="1">
      <c r="A15" s="231">
        <v>7</v>
      </c>
      <c r="B15" s="232" t="s">
        <v>309</v>
      </c>
      <c r="C15" s="248">
        <v>4063547572.9495821</v>
      </c>
      <c r="D15" s="246">
        <v>4040382097</v>
      </c>
      <c r="E15" s="246">
        <v>3857772786</v>
      </c>
      <c r="F15" s="246">
        <v>3820635649</v>
      </c>
      <c r="G15" s="247">
        <v>3656842811</v>
      </c>
    </row>
    <row r="16" spans="1:7">
      <c r="A16" s="242"/>
      <c r="B16" s="243" t="s">
        <v>313</v>
      </c>
      <c r="C16" s="152"/>
      <c r="D16" s="152"/>
      <c r="E16" s="152"/>
      <c r="F16" s="152"/>
      <c r="G16" s="153"/>
    </row>
    <row r="17" spans="1:7">
      <c r="A17" s="231"/>
      <c r="B17" s="244" t="s">
        <v>712</v>
      </c>
      <c r="C17" s="152"/>
      <c r="D17" s="152"/>
      <c r="E17" s="152"/>
      <c r="F17" s="152"/>
      <c r="G17" s="153"/>
    </row>
    <row r="18" spans="1:7">
      <c r="A18" s="231">
        <v>8</v>
      </c>
      <c r="B18" s="232" t="s">
        <v>304</v>
      </c>
      <c r="C18" s="257">
        <v>0.16722390304803531</v>
      </c>
      <c r="D18" s="258">
        <v>0.161</v>
      </c>
      <c r="E18" s="258">
        <v>0.161</v>
      </c>
      <c r="F18" s="258">
        <v>0.155</v>
      </c>
      <c r="G18" s="259">
        <v>0.16300000000000001</v>
      </c>
    </row>
    <row r="19" spans="1:7" ht="15" customHeight="1">
      <c r="A19" s="231">
        <v>9</v>
      </c>
      <c r="B19" s="232" t="s">
        <v>303</v>
      </c>
      <c r="C19" s="257">
        <v>0.16722390304803531</v>
      </c>
      <c r="D19" s="258">
        <v>0.161</v>
      </c>
      <c r="E19" s="258">
        <v>0.161</v>
      </c>
      <c r="F19" s="258">
        <v>0.155</v>
      </c>
      <c r="G19" s="259">
        <v>0.16300000000000001</v>
      </c>
    </row>
    <row r="20" spans="1:7">
      <c r="A20" s="231">
        <v>10</v>
      </c>
      <c r="B20" s="232" t="s">
        <v>305</v>
      </c>
      <c r="C20" s="257">
        <v>0.20719153305712915</v>
      </c>
      <c r="D20" s="258">
        <v>0.20300000000000001</v>
      </c>
      <c r="E20" s="258">
        <v>0.19800000000000001</v>
      </c>
      <c r="F20" s="258">
        <v>0.19</v>
      </c>
      <c r="G20" s="259">
        <v>0.2</v>
      </c>
    </row>
    <row r="21" spans="1:7">
      <c r="A21" s="231">
        <v>11</v>
      </c>
      <c r="B21" s="232" t="s">
        <v>306</v>
      </c>
      <c r="C21" s="257">
        <v>0.13192678834954397</v>
      </c>
      <c r="D21" s="258">
        <v>0.13</v>
      </c>
      <c r="E21" s="258">
        <v>0.127</v>
      </c>
      <c r="F21" s="258">
        <v>0.124</v>
      </c>
      <c r="G21" s="259">
        <v>0.125</v>
      </c>
    </row>
    <row r="22" spans="1:7">
      <c r="A22" s="231">
        <v>12</v>
      </c>
      <c r="B22" s="232" t="s">
        <v>307</v>
      </c>
      <c r="C22" s="257">
        <v>0.15667188486241251</v>
      </c>
      <c r="D22" s="258">
        <v>0.155</v>
      </c>
      <c r="E22" s="258">
        <v>0.151</v>
      </c>
      <c r="F22" s="258">
        <v>0.14899999999999999</v>
      </c>
      <c r="G22" s="259">
        <v>0.14899999999999999</v>
      </c>
    </row>
    <row r="23" spans="1:7">
      <c r="A23" s="231">
        <v>13</v>
      </c>
      <c r="B23" s="232" t="s">
        <v>308</v>
      </c>
      <c r="C23" s="257">
        <v>0.18949438027408166</v>
      </c>
      <c r="D23" s="258">
        <v>0.187</v>
      </c>
      <c r="E23" s="258">
        <v>0.184</v>
      </c>
      <c r="F23" s="258">
        <v>0.18</v>
      </c>
      <c r="G23" s="259">
        <v>0.18099999999999999</v>
      </c>
    </row>
    <row r="24" spans="1:7">
      <c r="A24" s="242"/>
      <c r="B24" s="243" t="s">
        <v>703</v>
      </c>
      <c r="C24" s="152"/>
      <c r="D24" s="152"/>
      <c r="E24" s="152"/>
      <c r="F24" s="152"/>
      <c r="G24" s="153"/>
    </row>
    <row r="25" spans="1:7" ht="27.6">
      <c r="A25" s="231">
        <v>14</v>
      </c>
      <c r="B25" s="232" t="s">
        <v>704</v>
      </c>
      <c r="C25" s="257"/>
      <c r="D25" s="258"/>
      <c r="E25" s="258"/>
      <c r="F25" s="258"/>
      <c r="G25" s="259"/>
    </row>
    <row r="26" spans="1:7">
      <c r="A26" s="242"/>
      <c r="B26" s="243" t="s">
        <v>6</v>
      </c>
      <c r="C26" s="152"/>
      <c r="D26" s="152"/>
      <c r="E26" s="152"/>
      <c r="F26" s="152"/>
      <c r="G26" s="153"/>
    </row>
    <row r="27" spans="1:7" ht="15" customHeight="1">
      <c r="A27" s="249">
        <v>15</v>
      </c>
      <c r="B27" s="250" t="s">
        <v>7</v>
      </c>
      <c r="C27" s="681">
        <v>9.1177119308934754E-2</v>
      </c>
      <c r="D27" s="683">
        <v>9.6000000000000002E-2</v>
      </c>
      <c r="E27" s="683">
        <v>9.6000000000000002E-2</v>
      </c>
      <c r="F27" s="683">
        <v>9.5000000000000001E-2</v>
      </c>
      <c r="G27" s="684">
        <v>9.5000000000000001E-2</v>
      </c>
    </row>
    <row r="28" spans="1:7">
      <c r="A28" s="249">
        <v>16</v>
      </c>
      <c r="B28" s="250" t="s">
        <v>8</v>
      </c>
      <c r="C28" s="681">
        <v>5.3081206633179473E-2</v>
      </c>
      <c r="D28" s="683">
        <v>5.3999999999999999E-2</v>
      </c>
      <c r="E28" s="683">
        <v>5.2999999999999999E-2</v>
      </c>
      <c r="F28" s="683">
        <v>5.3999999999999999E-2</v>
      </c>
      <c r="G28" s="684">
        <v>5.3999999999999999E-2</v>
      </c>
    </row>
    <row r="29" spans="1:7">
      <c r="A29" s="249">
        <v>17</v>
      </c>
      <c r="B29" s="250" t="s">
        <v>9</v>
      </c>
      <c r="C29" s="681">
        <v>2.6991101499241211E-2</v>
      </c>
      <c r="D29" s="683">
        <v>0.03</v>
      </c>
      <c r="E29" s="683">
        <v>0.03</v>
      </c>
      <c r="F29" s="683">
        <v>2.9000000000000001E-2</v>
      </c>
      <c r="G29" s="684">
        <v>2.7E-2</v>
      </c>
    </row>
    <row r="30" spans="1:7">
      <c r="A30" s="249">
        <v>18</v>
      </c>
      <c r="B30" s="250" t="s">
        <v>129</v>
      </c>
      <c r="C30" s="683">
        <v>3.8095912675755274E-2</v>
      </c>
      <c r="D30" s="683">
        <v>4.2000000000000003E-2</v>
      </c>
      <c r="E30" s="683">
        <v>4.2999999999999997E-2</v>
      </c>
      <c r="F30" s="683">
        <v>4.2000000000000003E-2</v>
      </c>
      <c r="G30" s="684">
        <v>4.1000000000000002E-2</v>
      </c>
    </row>
    <row r="31" spans="1:7">
      <c r="A31" s="249">
        <v>19</v>
      </c>
      <c r="B31" s="250" t="s">
        <v>10</v>
      </c>
      <c r="C31" s="681">
        <v>2.2563607200760439E-2</v>
      </c>
      <c r="D31" s="683">
        <v>2.5999999999999999E-2</v>
      </c>
      <c r="E31" s="683">
        <v>2.5000000000000001E-2</v>
      </c>
      <c r="F31" s="683">
        <v>2.5000000000000001E-2</v>
      </c>
      <c r="G31" s="684">
        <v>2.3E-2</v>
      </c>
    </row>
    <row r="32" spans="1:7">
      <c r="A32" s="249">
        <v>20</v>
      </c>
      <c r="B32" s="250" t="s">
        <v>11</v>
      </c>
      <c r="C32" s="681">
        <v>0.16072236741393325</v>
      </c>
      <c r="D32" s="683">
        <v>0.17299999999999999</v>
      </c>
      <c r="E32" s="683">
        <v>0.16800000000000001</v>
      </c>
      <c r="F32" s="683">
        <v>0.16500000000000001</v>
      </c>
      <c r="G32" s="684">
        <v>0.151</v>
      </c>
    </row>
    <row r="33" spans="1:7">
      <c r="A33" s="242"/>
      <c r="B33" s="243" t="s">
        <v>12</v>
      </c>
      <c r="C33" s="682"/>
      <c r="D33" s="685"/>
      <c r="E33" s="685"/>
      <c r="F33" s="685"/>
      <c r="G33" s="686"/>
    </row>
    <row r="34" spans="1:7">
      <c r="A34" s="249">
        <v>21</v>
      </c>
      <c r="B34" s="250" t="s">
        <v>13</v>
      </c>
      <c r="C34" s="681">
        <v>3.0209650767387807E-2</v>
      </c>
      <c r="D34" s="683">
        <v>3.2000000000000001E-2</v>
      </c>
      <c r="E34" s="683">
        <v>2.9000000000000001E-2</v>
      </c>
      <c r="F34" s="683">
        <v>3.2000000000000001E-2</v>
      </c>
      <c r="G34" s="684">
        <v>3.3000000000000002E-2</v>
      </c>
    </row>
    <row r="35" spans="1:7" ht="15" customHeight="1">
      <c r="A35" s="249">
        <v>22</v>
      </c>
      <c r="B35" s="250" t="s">
        <v>671</v>
      </c>
      <c r="C35" s="681">
        <v>8.5125655067922312E-3</v>
      </c>
      <c r="D35" s="683">
        <v>8.9999999999999993E-3</v>
      </c>
      <c r="E35" s="683">
        <v>1.0999999999999999E-2</v>
      </c>
      <c r="F35" s="683">
        <v>1.2E-2</v>
      </c>
      <c r="G35" s="684">
        <v>1.2E-2</v>
      </c>
    </row>
    <row r="36" spans="1:7">
      <c r="A36" s="249">
        <v>23</v>
      </c>
      <c r="B36" s="250" t="s">
        <v>14</v>
      </c>
      <c r="C36" s="681">
        <v>0.47141447920775115</v>
      </c>
      <c r="D36" s="683">
        <v>0.49299999999999999</v>
      </c>
      <c r="E36" s="683">
        <v>0.49399999999999999</v>
      </c>
      <c r="F36" s="683">
        <v>0.49199999999999999</v>
      </c>
      <c r="G36" s="684">
        <v>0.48699999999999999</v>
      </c>
    </row>
    <row r="37" spans="1:7" ht="15" customHeight="1">
      <c r="A37" s="249">
        <v>24</v>
      </c>
      <c r="B37" s="250" t="s">
        <v>15</v>
      </c>
      <c r="C37" s="681">
        <v>0.4661903597314086</v>
      </c>
      <c r="D37" s="683">
        <v>0.47599999999999998</v>
      </c>
      <c r="E37" s="683">
        <v>0.47299999999999998</v>
      </c>
      <c r="F37" s="683">
        <v>0.48099999999999998</v>
      </c>
      <c r="G37" s="684">
        <v>0.46100000000000002</v>
      </c>
    </row>
    <row r="38" spans="1:7">
      <c r="A38" s="249">
        <v>25</v>
      </c>
      <c r="B38" s="250" t="s">
        <v>16</v>
      </c>
      <c r="C38" s="681">
        <v>8.1421518376731505E-2</v>
      </c>
      <c r="D38" s="683">
        <v>0.155</v>
      </c>
      <c r="E38" s="683">
        <v>0.06</v>
      </c>
      <c r="F38" s="683">
        <v>3.2000000000000001E-2</v>
      </c>
      <c r="G38" s="684">
        <v>1.9E-2</v>
      </c>
    </row>
    <row r="39" spans="1:7" ht="15" customHeight="1">
      <c r="A39" s="242"/>
      <c r="B39" s="243" t="s">
        <v>17</v>
      </c>
      <c r="C39" s="682"/>
      <c r="D39" s="685"/>
      <c r="E39" s="685"/>
      <c r="F39" s="685"/>
      <c r="G39" s="686"/>
    </row>
    <row r="40" spans="1:7" ht="15" customHeight="1">
      <c r="A40" s="249">
        <v>26</v>
      </c>
      <c r="B40" s="250" t="s">
        <v>18</v>
      </c>
      <c r="C40" s="681">
        <v>0.30222809837998649</v>
      </c>
      <c r="D40" s="681">
        <v>0.28000000000000003</v>
      </c>
      <c r="E40" s="681">
        <v>0.27400000000000002</v>
      </c>
      <c r="F40" s="681">
        <v>0.24399999999999999</v>
      </c>
      <c r="G40" s="687">
        <v>0.186</v>
      </c>
    </row>
    <row r="41" spans="1:7" ht="15" customHeight="1">
      <c r="A41" s="249">
        <v>27</v>
      </c>
      <c r="B41" s="250" t="s">
        <v>19</v>
      </c>
      <c r="C41" s="681">
        <v>0.55270917731246183</v>
      </c>
      <c r="D41" s="681">
        <v>0.56799999999999995</v>
      </c>
      <c r="E41" s="681">
        <v>0.57299999999999995</v>
      </c>
      <c r="F41" s="681">
        <v>0.57199999999999995</v>
      </c>
      <c r="G41" s="687">
        <v>0.55300000000000005</v>
      </c>
    </row>
    <row r="42" spans="1:7" ht="15" customHeight="1">
      <c r="A42" s="249">
        <v>28</v>
      </c>
      <c r="B42" s="251" t="s">
        <v>20</v>
      </c>
      <c r="C42" s="681">
        <v>0.24360058513189167</v>
      </c>
      <c r="D42" s="681">
        <v>0.216</v>
      </c>
      <c r="E42" s="681">
        <v>0.216</v>
      </c>
      <c r="F42" s="681">
        <v>0.23</v>
      </c>
      <c r="G42" s="687">
        <v>0.17299999999999999</v>
      </c>
    </row>
    <row r="43" spans="1:7" ht="15" customHeight="1">
      <c r="A43" s="255"/>
      <c r="B43" s="243" t="s">
        <v>236</v>
      </c>
      <c r="C43" s="152"/>
      <c r="D43" s="152"/>
      <c r="E43" s="152"/>
      <c r="F43" s="152"/>
      <c r="G43" s="153"/>
    </row>
    <row r="44" spans="1:7" ht="15" customHeight="1">
      <c r="A44" s="249">
        <v>29</v>
      </c>
      <c r="B44" s="298" t="s">
        <v>229</v>
      </c>
      <c r="C44" s="251">
        <v>1425618755.706444</v>
      </c>
      <c r="D44" s="251">
        <v>1299107707</v>
      </c>
      <c r="E44" s="251">
        <v>1046753317</v>
      </c>
      <c r="F44" s="251">
        <v>830751289</v>
      </c>
      <c r="G44" s="254">
        <v>756423122</v>
      </c>
    </row>
    <row r="45" spans="1:7">
      <c r="A45" s="249">
        <v>30</v>
      </c>
      <c r="B45" s="250" t="s">
        <v>230</v>
      </c>
      <c r="C45" s="251">
        <v>775945283.57985818</v>
      </c>
      <c r="D45" s="252">
        <v>580953739</v>
      </c>
      <c r="E45" s="252">
        <v>492162811</v>
      </c>
      <c r="F45" s="252">
        <v>448879613</v>
      </c>
      <c r="G45" s="253">
        <v>346144450</v>
      </c>
    </row>
    <row r="46" spans="1:7">
      <c r="A46" s="293">
        <v>31</v>
      </c>
      <c r="B46" s="294" t="s">
        <v>228</v>
      </c>
      <c r="C46" s="681">
        <v>1.8470533806831879</v>
      </c>
      <c r="D46" s="651">
        <v>2.2360000000000002</v>
      </c>
      <c r="E46" s="651">
        <v>2.1419999999999999</v>
      </c>
      <c r="F46" s="651">
        <v>1.851</v>
      </c>
      <c r="G46" s="652">
        <v>2.1850000000000001</v>
      </c>
    </row>
    <row r="47" spans="1:7">
      <c r="A47" s="293"/>
      <c r="B47" s="243" t="s">
        <v>314</v>
      </c>
      <c r="C47" s="152"/>
      <c r="D47" s="152"/>
      <c r="E47" s="152"/>
      <c r="F47" s="152"/>
      <c r="G47" s="153"/>
    </row>
    <row r="48" spans="1:7">
      <c r="A48" s="293">
        <v>32</v>
      </c>
      <c r="B48" s="294" t="s">
        <v>321</v>
      </c>
      <c r="C48" s="295">
        <v>3680258548.4254999</v>
      </c>
      <c r="D48" s="296">
        <v>3500865649</v>
      </c>
      <c r="E48" s="296">
        <v>3174929303</v>
      </c>
      <c r="F48" s="296">
        <v>3022505202</v>
      </c>
      <c r="G48" s="297">
        <v>2899896694</v>
      </c>
    </row>
    <row r="49" spans="1:7">
      <c r="A49" s="293">
        <v>33</v>
      </c>
      <c r="B49" s="294" t="s">
        <v>334</v>
      </c>
      <c r="C49" s="295">
        <v>2624945946.1119571</v>
      </c>
      <c r="D49" s="296">
        <v>2609834858</v>
      </c>
      <c r="E49" s="296">
        <v>2398164031</v>
      </c>
      <c r="F49" s="296">
        <v>2366748006</v>
      </c>
      <c r="G49" s="297">
        <v>2365710758</v>
      </c>
    </row>
    <row r="50" spans="1:7" ht="15" thickBot="1">
      <c r="A50" s="55">
        <v>34</v>
      </c>
      <c r="B50" s="121" t="s">
        <v>348</v>
      </c>
      <c r="C50" s="688">
        <v>1.4020321271288123</v>
      </c>
      <c r="D50" s="653">
        <v>1.341</v>
      </c>
      <c r="E50" s="653">
        <v>1.3240000000000001</v>
      </c>
      <c r="F50" s="653">
        <v>1.2769999999999999</v>
      </c>
      <c r="G50" s="654">
        <v>1.226</v>
      </c>
    </row>
    <row r="51" spans="1:7">
      <c r="A51" s="12"/>
    </row>
    <row r="52" spans="1:7">
      <c r="B52" s="14"/>
    </row>
    <row r="53" spans="1:7" ht="69">
      <c r="B53" s="191" t="s">
        <v>235</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F39"/>
  <sheetViews>
    <sheetView zoomScale="80" zoomScaleNormal="80" workbookViewId="0">
      <selection activeCell="H26" sqref="H26"/>
    </sheetView>
  </sheetViews>
  <sheetFormatPr defaultRowHeight="14.4"/>
  <cols>
    <col min="1" max="1" width="11.44140625" customWidth="1"/>
    <col min="2" max="2" width="76.6640625" style="2" customWidth="1"/>
    <col min="3" max="3" width="22.6640625" customWidth="1"/>
    <col min="6" max="6" width="15.88671875" bestFit="1" customWidth="1"/>
  </cols>
  <sheetData>
    <row r="1" spans="1:6">
      <c r="A1" s="1" t="s">
        <v>97</v>
      </c>
      <c r="B1" t="str">
        <f>Info!C2</f>
        <v>სს "ბაზისბანკი"</v>
      </c>
    </row>
    <row r="2" spans="1:6">
      <c r="A2" s="1" t="s">
        <v>98</v>
      </c>
      <c r="B2" s="256">
        <f>'1. key ratios'!B2</f>
        <v>46112</v>
      </c>
    </row>
    <row r="3" spans="1:6">
      <c r="A3" s="1"/>
      <c r="B3"/>
    </row>
    <row r="4" spans="1:6">
      <c r="A4" s="1" t="s">
        <v>298</v>
      </c>
      <c r="B4" t="s">
        <v>267</v>
      </c>
    </row>
    <row r="5" spans="1:6">
      <c r="A5" s="431"/>
      <c r="B5" s="431" t="s">
        <v>268</v>
      </c>
      <c r="C5" s="432"/>
    </row>
    <row r="6" spans="1:6">
      <c r="A6" s="433">
        <v>1</v>
      </c>
      <c r="B6" s="434" t="s">
        <v>268</v>
      </c>
      <c r="C6" s="435">
        <v>5153578789.7111034</v>
      </c>
      <c r="F6" s="563"/>
    </row>
    <row r="7" spans="1:6">
      <c r="A7" s="433">
        <v>2</v>
      </c>
      <c r="B7" s="434" t="s">
        <v>269</v>
      </c>
      <c r="C7" s="435">
        <v>-38117244.540000007</v>
      </c>
      <c r="F7" s="563"/>
    </row>
    <row r="8" spans="1:6">
      <c r="A8" s="436">
        <v>3</v>
      </c>
      <c r="B8" s="437" t="s">
        <v>270</v>
      </c>
      <c r="C8" s="438">
        <f>C6+C7</f>
        <v>5115461545.1711035</v>
      </c>
      <c r="F8" s="563"/>
    </row>
    <row r="9" spans="1:6">
      <c r="A9" s="439"/>
      <c r="B9" s="439" t="s">
        <v>271</v>
      </c>
      <c r="C9" s="440"/>
      <c r="F9" s="563"/>
    </row>
    <row r="10" spans="1:6">
      <c r="A10" s="441">
        <v>4</v>
      </c>
      <c r="B10" s="442" t="s">
        <v>272</v>
      </c>
      <c r="C10" s="435">
        <f>'15. CCR'!F34</f>
        <v>2699800</v>
      </c>
      <c r="F10" s="563"/>
    </row>
    <row r="11" spans="1:6">
      <c r="A11" s="441">
        <v>5</v>
      </c>
      <c r="B11" s="443" t="s">
        <v>273</v>
      </c>
      <c r="C11" s="435">
        <f>'15. CCR'!G34</f>
        <v>2855196.2112187566</v>
      </c>
      <c r="F11" s="563"/>
    </row>
    <row r="12" spans="1:6">
      <c r="A12" s="441">
        <v>6</v>
      </c>
      <c r="B12" s="444" t="s">
        <v>722</v>
      </c>
      <c r="C12" s="438">
        <f>'15. CCR'!I34</f>
        <v>7776994.6957062585</v>
      </c>
      <c r="F12" s="563"/>
    </row>
    <row r="13" spans="1:6">
      <c r="A13" s="445">
        <v>7</v>
      </c>
      <c r="B13" s="446" t="s">
        <v>274</v>
      </c>
      <c r="C13" s="435">
        <f>'15. CCR'!E34</f>
        <v>0</v>
      </c>
      <c r="F13" s="563"/>
    </row>
    <row r="14" spans="1:6">
      <c r="A14" s="447">
        <v>8</v>
      </c>
      <c r="B14" s="448" t="s">
        <v>275</v>
      </c>
      <c r="C14" s="438">
        <f>C12</f>
        <v>7776994.6957062585</v>
      </c>
      <c r="F14" s="563"/>
    </row>
    <row r="15" spans="1:6">
      <c r="A15" s="439"/>
      <c r="B15" s="439" t="s">
        <v>276</v>
      </c>
      <c r="C15" s="449"/>
      <c r="F15" s="563"/>
    </row>
    <row r="16" spans="1:6">
      <c r="A16" s="445">
        <v>9</v>
      </c>
      <c r="B16" s="450" t="s">
        <v>277</v>
      </c>
      <c r="C16" s="435"/>
      <c r="F16" s="563"/>
    </row>
    <row r="17" spans="1:6">
      <c r="A17" s="441">
        <v>10</v>
      </c>
      <c r="B17" s="434" t="s">
        <v>278</v>
      </c>
      <c r="C17" s="435"/>
      <c r="F17" s="563"/>
    </row>
    <row r="18" spans="1:6">
      <c r="A18" s="441">
        <v>11</v>
      </c>
      <c r="B18" s="434" t="s">
        <v>279</v>
      </c>
      <c r="C18" s="435"/>
      <c r="F18" s="563"/>
    </row>
    <row r="19" spans="1:6" ht="22.8">
      <c r="A19" s="445">
        <v>12</v>
      </c>
      <c r="B19" s="450" t="s">
        <v>280</v>
      </c>
      <c r="C19" s="435"/>
      <c r="F19" s="563"/>
    </row>
    <row r="20" spans="1:6">
      <c r="A20" s="445">
        <v>13</v>
      </c>
      <c r="B20" s="450" t="s">
        <v>281</v>
      </c>
      <c r="C20" s="435"/>
      <c r="F20" s="563"/>
    </row>
    <row r="21" spans="1:6">
      <c r="A21" s="445">
        <v>14</v>
      </c>
      <c r="B21" s="434" t="s">
        <v>282</v>
      </c>
      <c r="C21" s="435"/>
      <c r="F21" s="563"/>
    </row>
    <row r="22" spans="1:6">
      <c r="A22" s="447">
        <v>15</v>
      </c>
      <c r="B22" s="448" t="s">
        <v>283</v>
      </c>
      <c r="C22" s="438">
        <f>SUM(C16:C21)</f>
        <v>0</v>
      </c>
      <c r="F22" s="563"/>
    </row>
    <row r="23" spans="1:6">
      <c r="A23" s="439"/>
      <c r="B23" s="439" t="s">
        <v>284</v>
      </c>
      <c r="C23" s="440"/>
      <c r="F23" s="563"/>
    </row>
    <row r="24" spans="1:6">
      <c r="A24" s="441">
        <v>16</v>
      </c>
      <c r="B24" s="434" t="s">
        <v>285</v>
      </c>
      <c r="C24" s="435">
        <v>615872520.84269989</v>
      </c>
      <c r="F24" s="563"/>
    </row>
    <row r="25" spans="1:6">
      <c r="A25" s="441">
        <v>17</v>
      </c>
      <c r="B25" s="434" t="s">
        <v>286</v>
      </c>
      <c r="C25" s="435">
        <v>-233662635.91184992</v>
      </c>
      <c r="F25" s="563"/>
    </row>
    <row r="26" spans="1:6">
      <c r="A26" s="447">
        <v>18</v>
      </c>
      <c r="B26" s="448" t="s">
        <v>287</v>
      </c>
      <c r="C26" s="438">
        <f>C24+C25</f>
        <v>382209884.93084997</v>
      </c>
      <c r="F26" s="563"/>
    </row>
    <row r="27" spans="1:6">
      <c r="A27" s="439"/>
      <c r="B27" s="439" t="s">
        <v>288</v>
      </c>
      <c r="C27" s="449"/>
      <c r="F27" s="563"/>
    </row>
    <row r="28" spans="1:6">
      <c r="A28" s="441">
        <v>19</v>
      </c>
      <c r="B28" s="434" t="s">
        <v>289</v>
      </c>
      <c r="C28" s="435"/>
      <c r="F28" s="563"/>
    </row>
    <row r="29" spans="1:6">
      <c r="A29" s="441">
        <v>20</v>
      </c>
      <c r="B29" s="434" t="s">
        <v>290</v>
      </c>
      <c r="C29" s="435"/>
      <c r="F29" s="563"/>
    </row>
    <row r="30" spans="1:6">
      <c r="A30" s="439"/>
      <c r="B30" s="439" t="s">
        <v>291</v>
      </c>
      <c r="C30" s="440"/>
      <c r="F30" s="563"/>
    </row>
    <row r="31" spans="1:6">
      <c r="A31" s="447">
        <v>21</v>
      </c>
      <c r="B31" s="448" t="s">
        <v>75</v>
      </c>
      <c r="C31" s="438">
        <f>'1. key ratios'!C9</f>
        <v>679522285.37000012</v>
      </c>
      <c r="F31" s="563"/>
    </row>
    <row r="32" spans="1:6">
      <c r="A32" s="447">
        <v>22</v>
      </c>
      <c r="B32" s="448" t="s">
        <v>292</v>
      </c>
      <c r="C32" s="438">
        <f>C8+C14+C22+C26</f>
        <v>5505448424.7976599</v>
      </c>
      <c r="F32" s="563"/>
    </row>
    <row r="33" spans="1:6">
      <c r="A33" s="451"/>
      <c r="B33" s="451" t="s">
        <v>267</v>
      </c>
      <c r="C33" s="440"/>
      <c r="F33" s="563"/>
    </row>
    <row r="34" spans="1:6">
      <c r="A34" s="447">
        <v>23</v>
      </c>
      <c r="B34" s="448" t="s">
        <v>267</v>
      </c>
      <c r="C34" s="689">
        <f>IFERROR(C31/C32,0)</f>
        <v>0.12342723660969986</v>
      </c>
      <c r="F34" s="563"/>
    </row>
    <row r="35" spans="1:6">
      <c r="A35" s="451"/>
      <c r="B35" s="451" t="s">
        <v>293</v>
      </c>
      <c r="C35" s="440"/>
    </row>
    <row r="36" spans="1:6">
      <c r="A36" s="445" t="s">
        <v>294</v>
      </c>
      <c r="B36" s="450" t="s">
        <v>295</v>
      </c>
      <c r="C36" s="452"/>
    </row>
    <row r="37" spans="1:6">
      <c r="A37" s="453" t="s">
        <v>296</v>
      </c>
      <c r="B37" s="454" t="s">
        <v>297</v>
      </c>
      <c r="C37" s="452"/>
    </row>
    <row r="39" spans="1:6">
      <c r="B39" s="22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F18" sqref="F18"/>
    </sheetView>
  </sheetViews>
  <sheetFormatPr defaultRowHeight="14.4"/>
  <cols>
    <col min="1" max="1" width="11.44140625" customWidth="1"/>
    <col min="2" max="2" width="76.6640625" style="2" customWidth="1"/>
    <col min="3" max="6" width="24.44140625" customWidth="1"/>
  </cols>
  <sheetData>
    <row r="1" spans="1:6">
      <c r="A1" s="9" t="s">
        <v>97</v>
      </c>
      <c r="B1" t="str">
        <f>Info!C2</f>
        <v>სს "ბაზისბანკი"</v>
      </c>
    </row>
    <row r="2" spans="1:6">
      <c r="A2" s="1" t="s">
        <v>98</v>
      </c>
      <c r="B2" s="256">
        <f>'1. key ratios'!B2</f>
        <v>46112</v>
      </c>
    </row>
    <row r="3" spans="1:6">
      <c r="A3" s="1"/>
      <c r="B3"/>
    </row>
    <row r="4" spans="1:6">
      <c r="A4" s="430" t="s">
        <v>714</v>
      </c>
    </row>
    <row r="5" spans="1:6" ht="86.4">
      <c r="B5" s="424"/>
      <c r="C5" s="425" t="s">
        <v>715</v>
      </c>
      <c r="D5" s="425" t="s">
        <v>716</v>
      </c>
      <c r="E5" s="425" t="s">
        <v>717</v>
      </c>
      <c r="F5" s="425" t="s">
        <v>718</v>
      </c>
    </row>
    <row r="6" spans="1:6">
      <c r="B6" s="426" t="s">
        <v>713</v>
      </c>
      <c r="C6" s="427">
        <f>IF(C7&gt;0,C7,IF(C8&gt;0,C8,IF(C9&gt;0,C9,0)))</f>
        <v>0</v>
      </c>
      <c r="D6" s="427">
        <f t="shared" ref="D6:F6" si="0">IF(D7&gt;0,D7,IF(D8&gt;0,D8,IF(D9&gt;0,D9,0)))</f>
        <v>163925.88241308409</v>
      </c>
      <c r="E6" s="427">
        <f t="shared" si="0"/>
        <v>0</v>
      </c>
      <c r="F6" s="427">
        <f t="shared" si="0"/>
        <v>2049073.5301635512</v>
      </c>
    </row>
    <row r="7" spans="1:6">
      <c r="B7" s="428" t="s">
        <v>719</v>
      </c>
      <c r="C7" s="429"/>
      <c r="D7" s="429">
        <v>163925.88241308409</v>
      </c>
      <c r="E7" s="429"/>
      <c r="F7" s="429">
        <v>2049073.5301635512</v>
      </c>
    </row>
    <row r="8" spans="1:6">
      <c r="B8" s="428" t="s">
        <v>720</v>
      </c>
      <c r="C8" s="429"/>
      <c r="D8" s="429"/>
      <c r="E8" s="429"/>
      <c r="F8" s="429"/>
    </row>
    <row r="9" spans="1:6">
      <c r="B9" s="428" t="s">
        <v>721</v>
      </c>
      <c r="C9" s="429"/>
      <c r="D9" s="429"/>
      <c r="E9" s="429"/>
      <c r="F9" s="429"/>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30" activePane="bottomRight" state="frozen"/>
      <selection pane="topRight" activeCell="C1" sqref="C1"/>
      <selection pane="bottomLeft" activeCell="A7" sqref="A7"/>
      <selection pane="bottomRight" activeCell="K21" sqref="K21"/>
    </sheetView>
  </sheetViews>
  <sheetFormatPr defaultRowHeight="14.4"/>
  <cols>
    <col min="1" max="1" width="9.88671875" style="1" bestFit="1" customWidth="1"/>
    <col min="2" max="2" width="82.6640625" style="14" customWidth="1"/>
    <col min="3" max="7" width="17.5546875" style="1" customWidth="1"/>
  </cols>
  <sheetData>
    <row r="1" spans="1:7">
      <c r="A1" s="1" t="s">
        <v>97</v>
      </c>
      <c r="B1" s="1" t="str">
        <f>Info!C2</f>
        <v>სს "ბაზისბანკი"</v>
      </c>
    </row>
    <row r="2" spans="1:7">
      <c r="A2" s="1" t="s">
        <v>98</v>
      </c>
      <c r="B2" s="256">
        <f>'1. key ratios'!B2</f>
        <v>46112</v>
      </c>
    </row>
    <row r="3" spans="1:7">
      <c r="B3" s="256"/>
    </row>
    <row r="4" spans="1:7" ht="15" thickBot="1">
      <c r="A4" s="1" t="s">
        <v>349</v>
      </c>
      <c r="B4" s="147" t="s">
        <v>314</v>
      </c>
    </row>
    <row r="5" spans="1:7">
      <c r="A5" s="260"/>
      <c r="B5" s="261"/>
      <c r="C5" s="756" t="s">
        <v>315</v>
      </c>
      <c r="D5" s="756"/>
      <c r="E5" s="756"/>
      <c r="F5" s="756"/>
      <c r="G5" s="757" t="s">
        <v>316</v>
      </c>
    </row>
    <row r="6" spans="1:7">
      <c r="A6" s="262"/>
      <c r="B6" s="263"/>
      <c r="C6" s="264" t="s">
        <v>317</v>
      </c>
      <c r="D6" s="264" t="s">
        <v>318</v>
      </c>
      <c r="E6" s="264" t="s">
        <v>319</v>
      </c>
      <c r="F6" s="264" t="s">
        <v>320</v>
      </c>
      <c r="G6" s="758"/>
    </row>
    <row r="7" spans="1:7">
      <c r="A7" s="265"/>
      <c r="B7" s="266" t="s">
        <v>321</v>
      </c>
      <c r="C7" s="267"/>
      <c r="D7" s="267"/>
      <c r="E7" s="267"/>
      <c r="F7" s="267"/>
      <c r="G7" s="268"/>
    </row>
    <row r="8" spans="1:7">
      <c r="A8" s="269">
        <v>1</v>
      </c>
      <c r="B8" s="270" t="s">
        <v>322</v>
      </c>
      <c r="C8" s="271">
        <f>SUM(C9:C10)</f>
        <v>0</v>
      </c>
      <c r="D8" s="271">
        <f>SUM(D9:D10)</f>
        <v>0</v>
      </c>
      <c r="E8" s="271">
        <f>SUM(E9:E10)</f>
        <v>0</v>
      </c>
      <c r="F8" s="271">
        <f>SUM(F9:F10)</f>
        <v>1435390697.1900001</v>
      </c>
      <c r="G8" s="272">
        <f>SUM(G9:G10)</f>
        <v>1435390697.1900001</v>
      </c>
    </row>
    <row r="9" spans="1:7">
      <c r="A9" s="269">
        <v>2</v>
      </c>
      <c r="B9" s="273" t="s">
        <v>74</v>
      </c>
      <c r="C9" s="271"/>
      <c r="D9" s="271"/>
      <c r="E9" s="271"/>
      <c r="F9" s="271">
        <v>841932651.2900002</v>
      </c>
      <c r="G9" s="272">
        <v>841932651.2900002</v>
      </c>
    </row>
    <row r="10" spans="1:7">
      <c r="A10" s="269">
        <v>3</v>
      </c>
      <c r="B10" s="273" t="s">
        <v>323</v>
      </c>
      <c r="C10" s="274"/>
      <c r="D10" s="274"/>
      <c r="E10" s="274"/>
      <c r="F10" s="271">
        <v>593458045.89999998</v>
      </c>
      <c r="G10" s="272">
        <v>593458045.89999998</v>
      </c>
    </row>
    <row r="11" spans="1:7" ht="27.6">
      <c r="A11" s="269">
        <v>4</v>
      </c>
      <c r="B11" s="270" t="s">
        <v>324</v>
      </c>
      <c r="C11" s="271">
        <f t="shared" ref="C11:F11" si="0">SUM(C12:C13)</f>
        <v>425417534.35000002</v>
      </c>
      <c r="D11" s="271">
        <f t="shared" si="0"/>
        <v>736687980.25999999</v>
      </c>
      <c r="E11" s="271">
        <f t="shared" si="0"/>
        <v>336637359.83999997</v>
      </c>
      <c r="F11" s="271">
        <f t="shared" si="0"/>
        <v>0</v>
      </c>
      <c r="G11" s="272">
        <f>SUM(G12:G13)</f>
        <v>1270447030.0355</v>
      </c>
    </row>
    <row r="12" spans="1:7">
      <c r="A12" s="269">
        <v>5</v>
      </c>
      <c r="B12" s="273" t="s">
        <v>325</v>
      </c>
      <c r="C12" s="271">
        <v>321098565.72000003</v>
      </c>
      <c r="D12" s="275">
        <v>549575127.87</v>
      </c>
      <c r="E12" s="271">
        <v>287272068.19999999</v>
      </c>
      <c r="F12" s="271"/>
      <c r="G12" s="272">
        <v>1100048473.7005</v>
      </c>
    </row>
    <row r="13" spans="1:7">
      <c r="A13" s="269">
        <v>6</v>
      </c>
      <c r="B13" s="273" t="s">
        <v>326</v>
      </c>
      <c r="C13" s="271">
        <v>104318968.63</v>
      </c>
      <c r="D13" s="275">
        <v>187112852.38999999</v>
      </c>
      <c r="E13" s="271">
        <v>49365291.640000001</v>
      </c>
      <c r="F13" s="271"/>
      <c r="G13" s="272">
        <v>170398556.33500001</v>
      </c>
    </row>
    <row r="14" spans="1:7">
      <c r="A14" s="269">
        <v>7</v>
      </c>
      <c r="B14" s="270" t="s">
        <v>327</v>
      </c>
      <c r="C14" s="271">
        <f t="shared" ref="C14:F14" si="1">SUM(C15:C16)</f>
        <v>888766409.50999999</v>
      </c>
      <c r="D14" s="271">
        <f t="shared" si="1"/>
        <v>753642503.83000004</v>
      </c>
      <c r="E14" s="271">
        <f t="shared" si="1"/>
        <v>419538898.40000004</v>
      </c>
      <c r="F14" s="271">
        <f t="shared" si="1"/>
        <v>0</v>
      </c>
      <c r="G14" s="272">
        <f>SUM(G15:G16)</f>
        <v>974420821.20000005</v>
      </c>
    </row>
    <row r="15" spans="1:7" ht="55.2">
      <c r="A15" s="269">
        <v>8</v>
      </c>
      <c r="B15" s="273" t="s">
        <v>328</v>
      </c>
      <c r="C15" s="271">
        <v>881059006.16999996</v>
      </c>
      <c r="D15" s="275">
        <v>648243737.83000004</v>
      </c>
      <c r="E15" s="271">
        <v>300023144.16000003</v>
      </c>
      <c r="F15" s="271"/>
      <c r="G15" s="272">
        <v>914662944.08000004</v>
      </c>
    </row>
    <row r="16" spans="1:7" ht="27.6">
      <c r="A16" s="269">
        <v>9</v>
      </c>
      <c r="B16" s="273" t="s">
        <v>329</v>
      </c>
      <c r="C16" s="271">
        <v>7707403.3399999999</v>
      </c>
      <c r="D16" s="275">
        <v>105398766</v>
      </c>
      <c r="E16" s="271">
        <v>119515754.23999999</v>
      </c>
      <c r="F16" s="271"/>
      <c r="G16" s="272">
        <v>59757877.119999997</v>
      </c>
    </row>
    <row r="17" spans="1:7">
      <c r="A17" s="269">
        <v>10</v>
      </c>
      <c r="B17" s="270" t="s">
        <v>330</v>
      </c>
      <c r="C17" s="271">
        <v>0</v>
      </c>
      <c r="D17" s="275">
        <v>0</v>
      </c>
      <c r="E17" s="271">
        <v>0</v>
      </c>
      <c r="F17" s="271">
        <v>0</v>
      </c>
      <c r="G17" s="272">
        <v>0</v>
      </c>
    </row>
    <row r="18" spans="1:7">
      <c r="A18" s="269">
        <v>11</v>
      </c>
      <c r="B18" s="270" t="s">
        <v>78</v>
      </c>
      <c r="C18" s="271">
        <f>SUM(C19:C20)</f>
        <v>47323440.810000002</v>
      </c>
      <c r="D18" s="275">
        <f t="shared" ref="D18:G18" si="2">SUM(D19:D20)</f>
        <v>36333585.75</v>
      </c>
      <c r="E18" s="271">
        <f t="shared" si="2"/>
        <v>26610863.629999999</v>
      </c>
      <c r="F18" s="271">
        <f t="shared" si="2"/>
        <v>7071142.7399992933</v>
      </c>
      <c r="G18" s="272">
        <f t="shared" si="2"/>
        <v>0</v>
      </c>
    </row>
    <row r="19" spans="1:7">
      <c r="A19" s="269">
        <v>12</v>
      </c>
      <c r="B19" s="273" t="s">
        <v>331</v>
      </c>
      <c r="C19" s="274"/>
      <c r="D19" s="275"/>
      <c r="E19" s="271"/>
      <c r="F19" s="271"/>
      <c r="G19" s="272"/>
    </row>
    <row r="20" spans="1:7" ht="27.6">
      <c r="A20" s="269">
        <v>13</v>
      </c>
      <c r="B20" s="273" t="s">
        <v>332</v>
      </c>
      <c r="C20" s="271">
        <v>47323440.810000002</v>
      </c>
      <c r="D20" s="271">
        <v>36333585.75</v>
      </c>
      <c r="E20" s="271">
        <v>26610863.629999999</v>
      </c>
      <c r="F20" s="271">
        <v>7071142.7399992933</v>
      </c>
      <c r="G20" s="272">
        <v>0</v>
      </c>
    </row>
    <row r="21" spans="1:7">
      <c r="A21" s="276">
        <v>14</v>
      </c>
      <c r="B21" s="277" t="s">
        <v>333</v>
      </c>
      <c r="C21" s="274"/>
      <c r="D21" s="274"/>
      <c r="E21" s="274"/>
      <c r="F21" s="274"/>
      <c r="G21" s="278">
        <f>SUM(G8,G11,G14,G17,G18)</f>
        <v>3680258548.4254999</v>
      </c>
    </row>
    <row r="22" spans="1:7">
      <c r="A22" s="279"/>
      <c r="B22" s="299" t="s">
        <v>334</v>
      </c>
      <c r="C22" s="280"/>
      <c r="D22" s="281"/>
      <c r="E22" s="280"/>
      <c r="F22" s="280"/>
      <c r="G22" s="282"/>
    </row>
    <row r="23" spans="1:7">
      <c r="A23" s="269">
        <v>15</v>
      </c>
      <c r="B23" s="270" t="s">
        <v>212</v>
      </c>
      <c r="C23" s="283">
        <v>1129766752.25</v>
      </c>
      <c r="D23" s="284">
        <v>49995765.099999964</v>
      </c>
      <c r="E23" s="283">
        <v>33203900</v>
      </c>
      <c r="F23" s="283">
        <v>344589900</v>
      </c>
      <c r="G23" s="272">
        <v>54774531.449499995</v>
      </c>
    </row>
    <row r="24" spans="1:7">
      <c r="A24" s="269">
        <v>16</v>
      </c>
      <c r="B24" s="270" t="s">
        <v>335</v>
      </c>
      <c r="C24" s="271">
        <f>SUM(C25:C27,C29,C31)</f>
        <v>219315621.57999998</v>
      </c>
      <c r="D24" s="275">
        <f t="shared" ref="D24:G24" si="3">SUM(D25:D27,D29,D31)</f>
        <v>1060149555.5699999</v>
      </c>
      <c r="E24" s="271">
        <f t="shared" si="3"/>
        <v>319873045.92000002</v>
      </c>
      <c r="F24" s="271">
        <f t="shared" si="3"/>
        <v>1802897952.5731001</v>
      </c>
      <c r="G24" s="272">
        <f t="shared" si="3"/>
        <v>2080063216.8850152</v>
      </c>
    </row>
    <row r="25" spans="1:7" ht="27.6">
      <c r="A25" s="269">
        <v>17</v>
      </c>
      <c r="B25" s="273" t="s">
        <v>336</v>
      </c>
      <c r="C25" s="271">
        <v>0</v>
      </c>
      <c r="D25" s="275">
        <v>309620803.61000001</v>
      </c>
      <c r="E25" s="271">
        <v>0</v>
      </c>
      <c r="F25" s="271">
        <v>0</v>
      </c>
      <c r="G25" s="272">
        <v>30962080.361000001</v>
      </c>
    </row>
    <row r="26" spans="1:7" ht="27.6">
      <c r="A26" s="269">
        <v>18</v>
      </c>
      <c r="B26" s="273" t="s">
        <v>337</v>
      </c>
      <c r="C26" s="271">
        <v>6680499.8200000003</v>
      </c>
      <c r="D26" s="275">
        <v>163629607.02000001</v>
      </c>
      <c r="E26" s="271">
        <v>17509463.940000001</v>
      </c>
      <c r="F26" s="271">
        <v>2188421.98</v>
      </c>
      <c r="G26" s="272">
        <v>36454527.93</v>
      </c>
    </row>
    <row r="27" spans="1:7">
      <c r="A27" s="269">
        <v>19</v>
      </c>
      <c r="B27" s="273" t="s">
        <v>338</v>
      </c>
      <c r="C27" s="271">
        <v>173213679</v>
      </c>
      <c r="D27" s="275">
        <v>557256682.89999998</v>
      </c>
      <c r="E27" s="271">
        <v>274392038.48000002</v>
      </c>
      <c r="F27" s="271">
        <v>1416998502.51</v>
      </c>
      <c r="G27" s="272">
        <v>1707277514.6600001</v>
      </c>
    </row>
    <row r="28" spans="1:7">
      <c r="A28" s="269">
        <v>20</v>
      </c>
      <c r="B28" s="285" t="s">
        <v>339</v>
      </c>
      <c r="C28" s="271">
        <v>0</v>
      </c>
      <c r="D28" s="275">
        <v>0</v>
      </c>
      <c r="E28" s="271">
        <v>0</v>
      </c>
      <c r="F28" s="271">
        <v>0</v>
      </c>
      <c r="G28" s="272">
        <v>0</v>
      </c>
    </row>
    <row r="29" spans="1:7">
      <c r="A29" s="269">
        <v>21</v>
      </c>
      <c r="B29" s="273" t="s">
        <v>340</v>
      </c>
      <c r="C29" s="271">
        <v>39421442.759999998</v>
      </c>
      <c r="D29" s="275">
        <v>28943638.23</v>
      </c>
      <c r="E29" s="271">
        <v>25438205.109999999</v>
      </c>
      <c r="F29" s="271">
        <v>352195640.40310001</v>
      </c>
      <c r="G29" s="272">
        <v>275833676.53601497</v>
      </c>
    </row>
    <row r="30" spans="1:7">
      <c r="A30" s="269">
        <v>22</v>
      </c>
      <c r="B30" s="285" t="s">
        <v>339</v>
      </c>
      <c r="C30" s="271">
        <v>39421442.759999998</v>
      </c>
      <c r="D30" s="275">
        <v>28943638.23</v>
      </c>
      <c r="E30" s="271">
        <v>25438205.109999999</v>
      </c>
      <c r="F30" s="271">
        <v>352195640.40310001</v>
      </c>
      <c r="G30" s="272">
        <v>275833676.53601497</v>
      </c>
    </row>
    <row r="31" spans="1:7" ht="27.6">
      <c r="A31" s="269">
        <v>23</v>
      </c>
      <c r="B31" s="273" t="s">
        <v>341</v>
      </c>
      <c r="C31" s="271">
        <v>0</v>
      </c>
      <c r="D31" s="275">
        <v>698823.81</v>
      </c>
      <c r="E31" s="271">
        <v>2533338.39</v>
      </c>
      <c r="F31" s="271">
        <v>31515387.680000003</v>
      </c>
      <c r="G31" s="272">
        <v>29535417.397999998</v>
      </c>
    </row>
    <row r="32" spans="1:7">
      <c r="A32" s="269">
        <v>24</v>
      </c>
      <c r="B32" s="270" t="s">
        <v>342</v>
      </c>
      <c r="C32" s="271"/>
      <c r="D32" s="275"/>
      <c r="E32" s="271"/>
      <c r="F32" s="271"/>
      <c r="G32" s="272"/>
    </row>
    <row r="33" spans="1:7">
      <c r="A33" s="269">
        <v>25</v>
      </c>
      <c r="B33" s="270" t="s">
        <v>88</v>
      </c>
      <c r="C33" s="271">
        <f>SUM(C34:C35)</f>
        <v>17965402.620000001</v>
      </c>
      <c r="D33" s="271">
        <f>SUM(D34:D35)</f>
        <v>44030500.090000004</v>
      </c>
      <c r="E33" s="271">
        <f>SUM(E34:E35)</f>
        <v>19905561.25</v>
      </c>
      <c r="F33" s="271">
        <f>SUM(F34:F35)</f>
        <v>419333704.65000004</v>
      </c>
      <c r="G33" s="272">
        <f>SUM(G34:G35)</f>
        <v>439807710.95671999</v>
      </c>
    </row>
    <row r="34" spans="1:7">
      <c r="A34" s="269">
        <v>26</v>
      </c>
      <c r="B34" s="273" t="s">
        <v>343</v>
      </c>
      <c r="C34" s="274"/>
      <c r="D34" s="275">
        <v>0</v>
      </c>
      <c r="E34" s="271">
        <v>0</v>
      </c>
      <c r="F34" s="271">
        <v>60496.24</v>
      </c>
      <c r="G34" s="272">
        <v>60496.149999999994</v>
      </c>
    </row>
    <row r="35" spans="1:7">
      <c r="A35" s="269">
        <v>27</v>
      </c>
      <c r="B35" s="273" t="s">
        <v>344</v>
      </c>
      <c r="C35" s="271">
        <v>17965402.620000001</v>
      </c>
      <c r="D35" s="275">
        <v>44030500.090000004</v>
      </c>
      <c r="E35" s="271">
        <v>19905561.25</v>
      </c>
      <c r="F35" s="271">
        <v>419273208.41000003</v>
      </c>
      <c r="G35" s="272">
        <v>439747214.80672002</v>
      </c>
    </row>
    <row r="36" spans="1:7">
      <c r="A36" s="269">
        <v>28</v>
      </c>
      <c r="B36" s="270" t="s">
        <v>345</v>
      </c>
      <c r="C36" s="271">
        <v>297888264.08999997</v>
      </c>
      <c r="D36" s="275">
        <v>121901376.79000001</v>
      </c>
      <c r="E36" s="271">
        <v>124370964.76443325</v>
      </c>
      <c r="F36" s="271">
        <v>71711915.590000004</v>
      </c>
      <c r="G36" s="272">
        <v>50300486.820721671</v>
      </c>
    </row>
    <row r="37" spans="1:7">
      <c r="A37" s="276">
        <v>29</v>
      </c>
      <c r="B37" s="277" t="s">
        <v>346</v>
      </c>
      <c r="C37" s="274"/>
      <c r="D37" s="274"/>
      <c r="E37" s="274"/>
      <c r="F37" s="274"/>
      <c r="G37" s="278">
        <f>SUM(G23:G24,G32:G33,G36)</f>
        <v>2624945946.1119571</v>
      </c>
    </row>
    <row r="38" spans="1:7">
      <c r="A38" s="265"/>
      <c r="B38" s="286"/>
      <c r="C38" s="287"/>
      <c r="D38" s="287"/>
      <c r="E38" s="287"/>
      <c r="F38" s="287"/>
      <c r="G38" s="288"/>
    </row>
    <row r="39" spans="1:7" ht="15" thickBot="1">
      <c r="A39" s="289">
        <v>30</v>
      </c>
      <c r="B39" s="290" t="s">
        <v>314</v>
      </c>
      <c r="C39" s="183"/>
      <c r="D39" s="168"/>
      <c r="E39" s="168"/>
      <c r="F39" s="291"/>
      <c r="G39" s="292">
        <f>IFERROR(G21/G37,0)</f>
        <v>1.4020321271288123</v>
      </c>
    </row>
    <row r="42" spans="1:7" ht="41.4">
      <c r="B42" s="14" t="s">
        <v>347</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J26"/>
  <sheetViews>
    <sheetView showGridLines="0" zoomScale="80" zoomScaleNormal="80" workbookViewId="0">
      <selection activeCell="B35" sqref="B35"/>
    </sheetView>
  </sheetViews>
  <sheetFormatPr defaultColWidth="9.33203125" defaultRowHeight="12"/>
  <cols>
    <col min="1" max="1" width="11.6640625" style="301" bestFit="1" customWidth="1"/>
    <col min="2" max="2" width="105.33203125" style="301" bestFit="1" customWidth="1"/>
    <col min="3" max="3" width="19.33203125" style="301" bestFit="1" customWidth="1"/>
    <col min="4" max="4" width="18.44140625" style="301" bestFit="1" customWidth="1"/>
    <col min="5" max="5" width="18.88671875" style="301" bestFit="1" customWidth="1"/>
    <col min="6" max="6" width="19.33203125" style="301" bestFit="1" customWidth="1"/>
    <col min="7" max="7" width="19.109375" style="301" customWidth="1"/>
    <col min="8" max="8" width="20.88671875" style="301" bestFit="1" customWidth="1"/>
    <col min="9" max="16384" width="9.33203125" style="301"/>
  </cols>
  <sheetData>
    <row r="1" spans="1:10" ht="13.8">
      <c r="A1" s="300" t="s">
        <v>97</v>
      </c>
      <c r="B1" s="227" t="str">
        <f>Info!C2</f>
        <v>სს "ბაზისბანკი"</v>
      </c>
    </row>
    <row r="2" spans="1:10">
      <c r="A2" s="300" t="s">
        <v>98</v>
      </c>
      <c r="B2" s="303">
        <f>'1. key ratios'!B2</f>
        <v>46112</v>
      </c>
    </row>
    <row r="3" spans="1:10">
      <c r="A3" s="302" t="s">
        <v>350</v>
      </c>
    </row>
    <row r="4" spans="1:10" ht="12.6" thickBot="1"/>
    <row r="5" spans="1:10">
      <c r="A5" s="759" t="s">
        <v>351</v>
      </c>
      <c r="B5" s="760"/>
      <c r="C5" s="765" t="s">
        <v>352</v>
      </c>
      <c r="D5" s="766"/>
      <c r="E5" s="766"/>
      <c r="F5" s="766"/>
      <c r="G5" s="766"/>
      <c r="H5" s="767"/>
    </row>
    <row r="6" spans="1:10">
      <c r="A6" s="761"/>
      <c r="B6" s="762"/>
      <c r="C6" s="768"/>
      <c r="D6" s="769"/>
      <c r="E6" s="769"/>
      <c r="F6" s="769"/>
      <c r="G6" s="769"/>
      <c r="H6" s="770"/>
    </row>
    <row r="7" spans="1:10" ht="24">
      <c r="A7" s="763"/>
      <c r="B7" s="764"/>
      <c r="C7" s="340" t="s">
        <v>353</v>
      </c>
      <c r="D7" s="340" t="s">
        <v>354</v>
      </c>
      <c r="E7" s="340" t="s">
        <v>355</v>
      </c>
      <c r="F7" s="340" t="s">
        <v>356</v>
      </c>
      <c r="G7" s="340" t="s">
        <v>466</v>
      </c>
      <c r="H7" s="564" t="s">
        <v>66</v>
      </c>
    </row>
    <row r="8" spans="1:10">
      <c r="A8" s="565">
        <v>1</v>
      </c>
      <c r="B8" s="566" t="s">
        <v>123</v>
      </c>
      <c r="C8" s="567">
        <v>402223590.71530002</v>
      </c>
      <c r="D8" s="567">
        <v>34291142.700000003</v>
      </c>
      <c r="E8" s="567">
        <v>270816903.2256</v>
      </c>
      <c r="F8" s="567">
        <v>51709922.138499998</v>
      </c>
      <c r="G8" s="567">
        <v>0</v>
      </c>
      <c r="H8" s="568">
        <f t="shared" ref="H8:H20" si="0">SUM(C8:G8)</f>
        <v>759041558.77939999</v>
      </c>
      <c r="J8" s="576"/>
    </row>
    <row r="9" spans="1:10">
      <c r="A9" s="565">
        <v>2</v>
      </c>
      <c r="B9" s="566" t="s">
        <v>124</v>
      </c>
      <c r="C9" s="567">
        <v>0</v>
      </c>
      <c r="D9" s="567">
        <v>0</v>
      </c>
      <c r="E9" s="567">
        <v>0</v>
      </c>
      <c r="F9" s="567">
        <v>0</v>
      </c>
      <c r="G9" s="567">
        <v>0</v>
      </c>
      <c r="H9" s="568">
        <f t="shared" si="0"/>
        <v>0</v>
      </c>
      <c r="J9" s="576"/>
    </row>
    <row r="10" spans="1:10">
      <c r="A10" s="565">
        <v>3</v>
      </c>
      <c r="B10" s="566" t="s">
        <v>125</v>
      </c>
      <c r="C10" s="567">
        <v>0</v>
      </c>
      <c r="D10" s="567">
        <v>34988.297299999998</v>
      </c>
      <c r="E10" s="567">
        <v>337.19</v>
      </c>
      <c r="F10" s="567">
        <v>927820.60719999997</v>
      </c>
      <c r="G10" s="567">
        <v>1E-4</v>
      </c>
      <c r="H10" s="568">
        <f t="shared" si="0"/>
        <v>963146.09459999995</v>
      </c>
      <c r="J10" s="576"/>
    </row>
    <row r="11" spans="1:10">
      <c r="A11" s="565">
        <v>4</v>
      </c>
      <c r="B11" s="566" t="s">
        <v>126</v>
      </c>
      <c r="C11" s="567">
        <v>0</v>
      </c>
      <c r="D11" s="567">
        <v>0</v>
      </c>
      <c r="E11" s="567">
        <v>0</v>
      </c>
      <c r="F11" s="567">
        <v>0</v>
      </c>
      <c r="G11" s="567">
        <v>1350902.9128</v>
      </c>
      <c r="H11" s="568">
        <f t="shared" si="0"/>
        <v>1350902.9128</v>
      </c>
      <c r="J11" s="576"/>
    </row>
    <row r="12" spans="1:10">
      <c r="A12" s="565">
        <v>5</v>
      </c>
      <c r="B12" s="566" t="s">
        <v>667</v>
      </c>
      <c r="C12" s="567">
        <v>0</v>
      </c>
      <c r="D12" s="567">
        <v>0</v>
      </c>
      <c r="E12" s="567">
        <v>0</v>
      </c>
      <c r="F12" s="567">
        <v>0</v>
      </c>
      <c r="G12" s="567">
        <v>0</v>
      </c>
      <c r="H12" s="568">
        <f t="shared" si="0"/>
        <v>0</v>
      </c>
      <c r="J12" s="576"/>
    </row>
    <row r="13" spans="1:10">
      <c r="A13" s="565">
        <v>6</v>
      </c>
      <c r="B13" s="566" t="s">
        <v>127</v>
      </c>
      <c r="C13" s="567">
        <v>289630004.5636</v>
      </c>
      <c r="D13" s="567">
        <v>359751558.70639998</v>
      </c>
      <c r="E13" s="567">
        <v>10709466.485300001</v>
      </c>
      <c r="F13" s="567">
        <v>0</v>
      </c>
      <c r="G13" s="567">
        <v>1.0003100614994764E-3</v>
      </c>
      <c r="H13" s="568">
        <f t="shared" si="0"/>
        <v>660091029.75630021</v>
      </c>
      <c r="J13" s="576"/>
    </row>
    <row r="14" spans="1:10">
      <c r="A14" s="565">
        <v>7</v>
      </c>
      <c r="B14" s="566" t="s">
        <v>71</v>
      </c>
      <c r="C14" s="567">
        <v>154774.2249</v>
      </c>
      <c r="D14" s="567">
        <v>715361937.2349</v>
      </c>
      <c r="E14" s="567">
        <v>505689159.73760003</v>
      </c>
      <c r="F14" s="567">
        <v>884787298.79869998</v>
      </c>
      <c r="G14" s="567">
        <v>2429720.7445</v>
      </c>
      <c r="H14" s="568">
        <f t="shared" si="0"/>
        <v>2108422890.7405999</v>
      </c>
      <c r="J14" s="576"/>
    </row>
    <row r="15" spans="1:10">
      <c r="A15" s="565">
        <v>8</v>
      </c>
      <c r="B15" s="569" t="s">
        <v>72</v>
      </c>
      <c r="C15" s="567">
        <v>1257863.398</v>
      </c>
      <c r="D15" s="567">
        <v>35967673.3389</v>
      </c>
      <c r="E15" s="567">
        <v>178689511.67250001</v>
      </c>
      <c r="F15" s="567">
        <v>133180358.0544</v>
      </c>
      <c r="G15" s="567">
        <v>4557732.5685999999</v>
      </c>
      <c r="H15" s="568">
        <f t="shared" si="0"/>
        <v>353653139.03240001</v>
      </c>
      <c r="J15" s="576"/>
    </row>
    <row r="16" spans="1:10">
      <c r="A16" s="565">
        <v>9</v>
      </c>
      <c r="B16" s="566" t="s">
        <v>668</v>
      </c>
      <c r="C16" s="567">
        <v>69356.455199999997</v>
      </c>
      <c r="D16" s="567">
        <v>20768092.317299999</v>
      </c>
      <c r="E16" s="567">
        <v>125037137.9429</v>
      </c>
      <c r="F16" s="567">
        <v>358178028.15329999</v>
      </c>
      <c r="G16" s="567">
        <v>0.10150000000000001</v>
      </c>
      <c r="H16" s="568">
        <f t="shared" si="0"/>
        <v>504052614.9702</v>
      </c>
      <c r="J16" s="576"/>
    </row>
    <row r="17" spans="1:10">
      <c r="A17" s="565">
        <v>10</v>
      </c>
      <c r="B17" s="570" t="s">
        <v>371</v>
      </c>
      <c r="C17" s="567">
        <v>7612411.6003</v>
      </c>
      <c r="D17" s="567">
        <v>4601277.8145000003</v>
      </c>
      <c r="E17" s="567">
        <v>13831557.4749</v>
      </c>
      <c r="F17" s="567">
        <v>23739856.821800001</v>
      </c>
      <c r="G17" s="567">
        <v>0</v>
      </c>
      <c r="H17" s="568">
        <f t="shared" si="0"/>
        <v>49785103.711500004</v>
      </c>
      <c r="J17" s="576"/>
    </row>
    <row r="18" spans="1:10">
      <c r="A18" s="565">
        <v>11</v>
      </c>
      <c r="B18" s="566" t="s">
        <v>68</v>
      </c>
      <c r="C18" s="567">
        <v>0</v>
      </c>
      <c r="D18" s="567">
        <v>0</v>
      </c>
      <c r="E18" s="567">
        <v>0</v>
      </c>
      <c r="F18" s="567">
        <v>0</v>
      </c>
      <c r="G18" s="567">
        <v>985555.46</v>
      </c>
      <c r="H18" s="568">
        <f t="shared" si="0"/>
        <v>985555.46</v>
      </c>
      <c r="J18" s="576"/>
    </row>
    <row r="19" spans="1:10">
      <c r="A19" s="565">
        <v>12</v>
      </c>
      <c r="B19" s="566" t="s">
        <v>69</v>
      </c>
      <c r="C19" s="567">
        <v>5.9999999999999995E-4</v>
      </c>
      <c r="D19" s="567">
        <v>45366669.856399998</v>
      </c>
      <c r="E19" s="567">
        <v>0</v>
      </c>
      <c r="F19" s="567">
        <v>0</v>
      </c>
      <c r="G19" s="567">
        <v>1.2999999999999999E-3</v>
      </c>
      <c r="H19" s="568">
        <f t="shared" si="0"/>
        <v>45366669.8583</v>
      </c>
      <c r="J19" s="576"/>
    </row>
    <row r="20" spans="1:10">
      <c r="A20" s="571">
        <v>13</v>
      </c>
      <c r="B20" s="569" t="s">
        <v>70</v>
      </c>
      <c r="C20" s="567">
        <v>0</v>
      </c>
      <c r="D20" s="567">
        <v>0</v>
      </c>
      <c r="E20" s="567">
        <v>0</v>
      </c>
      <c r="F20" s="567">
        <v>0</v>
      </c>
      <c r="G20" s="567">
        <v>0</v>
      </c>
      <c r="H20" s="568">
        <f t="shared" si="0"/>
        <v>0</v>
      </c>
      <c r="J20" s="576"/>
    </row>
    <row r="21" spans="1:10">
      <c r="A21" s="565">
        <v>14</v>
      </c>
      <c r="B21" s="566" t="s">
        <v>357</v>
      </c>
      <c r="C21" s="567">
        <v>635929.90720000002</v>
      </c>
      <c r="D21" s="567">
        <v>121480760.633</v>
      </c>
      <c r="E21" s="567">
        <v>119194417.8617</v>
      </c>
      <c r="F21" s="567">
        <v>157033176.34299999</v>
      </c>
      <c r="G21" s="567">
        <v>300081297.49603498</v>
      </c>
      <c r="H21" s="568">
        <f>SUM(C21:G21)</f>
        <v>698425582.24093497</v>
      </c>
      <c r="J21" s="576"/>
    </row>
    <row r="22" spans="1:10" ht="12.6" thickBot="1">
      <c r="A22" s="572">
        <v>15</v>
      </c>
      <c r="B22" s="573" t="s">
        <v>66</v>
      </c>
      <c r="C22" s="574">
        <f>SUM(C18:C21)+SUM(C8:C16)</f>
        <v>693971519.26479995</v>
      </c>
      <c r="D22" s="574">
        <f t="shared" ref="D22:H22" si="1">SUM(D18:D21)+SUM(D8:D16)</f>
        <v>1333022823.0842001</v>
      </c>
      <c r="E22" s="574">
        <f t="shared" si="1"/>
        <v>1210136934.1156001</v>
      </c>
      <c r="F22" s="574">
        <f t="shared" si="1"/>
        <v>1585816604.0950999</v>
      </c>
      <c r="G22" s="574">
        <f t="shared" si="1"/>
        <v>309405209.28583533</v>
      </c>
      <c r="H22" s="575">
        <f t="shared" si="1"/>
        <v>5132353089.8455343</v>
      </c>
      <c r="J22" s="576"/>
    </row>
    <row r="24" spans="1:10">
      <c r="C24" s="576"/>
      <c r="D24" s="576"/>
      <c r="E24" s="576"/>
      <c r="F24" s="576"/>
      <c r="G24" s="576"/>
      <c r="H24" s="576"/>
    </row>
    <row r="26" spans="1:10" ht="36">
      <c r="B26" s="309" t="s">
        <v>465</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T42"/>
  <sheetViews>
    <sheetView showGridLines="0" zoomScale="80" zoomScaleNormal="80" workbookViewId="0">
      <selection activeCell="D31" sqref="D31"/>
    </sheetView>
  </sheetViews>
  <sheetFormatPr defaultColWidth="9.33203125" defaultRowHeight="12"/>
  <cols>
    <col min="1" max="1" width="11.6640625" style="304" bestFit="1" customWidth="1"/>
    <col min="2" max="2" width="86.6640625" style="301" customWidth="1"/>
    <col min="3" max="4" width="31.5546875" style="301" customWidth="1"/>
    <col min="5" max="5" width="16.44140625" style="301" bestFit="1" customWidth="1"/>
    <col min="6" max="6" width="14.33203125" style="301" bestFit="1" customWidth="1"/>
    <col min="7" max="7" width="20" style="301" bestFit="1" customWidth="1"/>
    <col min="8" max="8" width="25.33203125" style="301" bestFit="1" customWidth="1"/>
    <col min="9" max="16384" width="9.33203125" style="301"/>
  </cols>
  <sheetData>
    <row r="1" spans="1:8" ht="13.8">
      <c r="A1" s="300" t="s">
        <v>97</v>
      </c>
      <c r="B1" s="227" t="str">
        <f>Info!C2</f>
        <v>სს "ბაზისბანკი"</v>
      </c>
      <c r="C1" s="332"/>
      <c r="D1" s="332"/>
      <c r="E1" s="332"/>
      <c r="F1" s="332"/>
      <c r="G1" s="332"/>
      <c r="H1" s="332"/>
    </row>
    <row r="2" spans="1:8">
      <c r="A2" s="300" t="s">
        <v>98</v>
      </c>
      <c r="B2" s="303">
        <f>'1. key ratios'!B2</f>
        <v>46112</v>
      </c>
      <c r="C2" s="332"/>
      <c r="D2" s="332"/>
      <c r="E2" s="332"/>
      <c r="F2" s="332"/>
      <c r="G2" s="332"/>
      <c r="H2" s="332"/>
    </row>
    <row r="3" spans="1:8">
      <c r="A3" s="302" t="s">
        <v>358</v>
      </c>
      <c r="B3" s="332"/>
      <c r="C3" s="332"/>
      <c r="D3" s="332"/>
      <c r="E3" s="332"/>
      <c r="F3" s="332"/>
      <c r="G3" s="332"/>
      <c r="H3" s="332"/>
    </row>
    <row r="4" spans="1:8" ht="12.6" thickBot="1">
      <c r="A4" s="333"/>
      <c r="B4" s="332"/>
      <c r="C4" s="579" t="s">
        <v>359</v>
      </c>
      <c r="D4" s="579" t="s">
        <v>360</v>
      </c>
      <c r="E4" s="579" t="s">
        <v>361</v>
      </c>
      <c r="F4" s="579" t="s">
        <v>362</v>
      </c>
      <c r="G4" s="579" t="s">
        <v>363</v>
      </c>
      <c r="H4" s="579" t="s">
        <v>364</v>
      </c>
    </row>
    <row r="5" spans="1:8" ht="34.200000000000003" customHeight="1">
      <c r="A5" s="759" t="s">
        <v>616</v>
      </c>
      <c r="B5" s="760"/>
      <c r="C5" s="773" t="s">
        <v>453</v>
      </c>
      <c r="D5" s="773"/>
      <c r="E5" s="773" t="s">
        <v>615</v>
      </c>
      <c r="F5" s="771" t="s">
        <v>614</v>
      </c>
      <c r="G5" s="771" t="s">
        <v>368</v>
      </c>
      <c r="H5" s="580" t="s">
        <v>613</v>
      </c>
    </row>
    <row r="6" spans="1:8" ht="24">
      <c r="A6" s="763"/>
      <c r="B6" s="764"/>
      <c r="C6" s="331" t="s">
        <v>369</v>
      </c>
      <c r="D6" s="331" t="s">
        <v>370</v>
      </c>
      <c r="E6" s="774"/>
      <c r="F6" s="772"/>
      <c r="G6" s="772"/>
      <c r="H6" s="472" t="s">
        <v>612</v>
      </c>
    </row>
    <row r="7" spans="1:8">
      <c r="A7" s="581">
        <v>1</v>
      </c>
      <c r="B7" s="566" t="s">
        <v>123</v>
      </c>
      <c r="C7" s="577">
        <v>0</v>
      </c>
      <c r="D7" s="577">
        <v>759481854.31920004</v>
      </c>
      <c r="E7" s="577">
        <v>440295.53980000003</v>
      </c>
      <c r="F7" s="577"/>
      <c r="G7" s="577">
        <v>0</v>
      </c>
      <c r="H7" s="582">
        <f t="shared" ref="H7:H20" si="0">C7+D7-E7-F7</f>
        <v>759041558.77939999</v>
      </c>
    </row>
    <row r="8" spans="1:8" ht="14.7" customHeight="1">
      <c r="A8" s="581">
        <v>2</v>
      </c>
      <c r="B8" s="566" t="s">
        <v>124</v>
      </c>
      <c r="C8" s="577">
        <v>0</v>
      </c>
      <c r="D8" s="577">
        <v>0</v>
      </c>
      <c r="E8" s="577">
        <v>0</v>
      </c>
      <c r="F8" s="577"/>
      <c r="G8" s="577">
        <v>0</v>
      </c>
      <c r="H8" s="582">
        <f t="shared" si="0"/>
        <v>0</v>
      </c>
    </row>
    <row r="9" spans="1:8">
      <c r="A9" s="581">
        <v>3</v>
      </c>
      <c r="B9" s="566" t="s">
        <v>125</v>
      </c>
      <c r="C9" s="577">
        <v>0</v>
      </c>
      <c r="D9" s="577">
        <v>964259.41339999996</v>
      </c>
      <c r="E9" s="577">
        <v>1113.3188</v>
      </c>
      <c r="F9" s="577"/>
      <c r="G9" s="577">
        <v>0</v>
      </c>
      <c r="H9" s="582">
        <f t="shared" si="0"/>
        <v>963146.09459999995</v>
      </c>
    </row>
    <row r="10" spans="1:8">
      <c r="A10" s="581">
        <v>4</v>
      </c>
      <c r="B10" s="566" t="s">
        <v>126</v>
      </c>
      <c r="C10" s="577">
        <v>0</v>
      </c>
      <c r="D10" s="577">
        <v>1351405.5164999999</v>
      </c>
      <c r="E10" s="577">
        <v>502.6037</v>
      </c>
      <c r="F10" s="577"/>
      <c r="G10" s="577">
        <v>0</v>
      </c>
      <c r="H10" s="582">
        <f t="shared" si="0"/>
        <v>1350902.9127999998</v>
      </c>
    </row>
    <row r="11" spans="1:8">
      <c r="A11" s="581">
        <v>5</v>
      </c>
      <c r="B11" s="566" t="s">
        <v>667</v>
      </c>
      <c r="C11" s="577">
        <v>0</v>
      </c>
      <c r="D11" s="577">
        <v>0</v>
      </c>
      <c r="E11" s="577">
        <v>0</v>
      </c>
      <c r="F11" s="577"/>
      <c r="G11" s="577">
        <v>0</v>
      </c>
      <c r="H11" s="582">
        <f t="shared" si="0"/>
        <v>0</v>
      </c>
    </row>
    <row r="12" spans="1:8">
      <c r="A12" s="581">
        <v>6</v>
      </c>
      <c r="B12" s="566" t="s">
        <v>127</v>
      </c>
      <c r="C12" s="577">
        <v>0</v>
      </c>
      <c r="D12" s="577">
        <v>660186143.50080025</v>
      </c>
      <c r="E12" s="577">
        <v>95113.744500047687</v>
      </c>
      <c r="F12" s="577"/>
      <c r="G12" s="577">
        <v>0</v>
      </c>
      <c r="H12" s="582">
        <f t="shared" si="0"/>
        <v>660091029.75630021</v>
      </c>
    </row>
    <row r="13" spans="1:8">
      <c r="A13" s="581">
        <v>7</v>
      </c>
      <c r="B13" s="566" t="s">
        <v>71</v>
      </c>
      <c r="C13" s="577">
        <v>40799458.648900002</v>
      </c>
      <c r="D13" s="577">
        <v>2078551794.2447</v>
      </c>
      <c r="E13" s="577">
        <v>10928362.1528749</v>
      </c>
      <c r="F13" s="577"/>
      <c r="G13" s="577">
        <v>0</v>
      </c>
      <c r="H13" s="582">
        <f t="shared" si="0"/>
        <v>2108422890.740725</v>
      </c>
    </row>
    <row r="14" spans="1:8">
      <c r="A14" s="581">
        <v>8</v>
      </c>
      <c r="B14" s="569" t="s">
        <v>72</v>
      </c>
      <c r="C14" s="577">
        <v>59857636.059699804</v>
      </c>
      <c r="D14" s="577">
        <v>311512336.91321301</v>
      </c>
      <c r="E14" s="577">
        <v>17716833.9397493</v>
      </c>
      <c r="F14" s="577"/>
      <c r="G14" s="577">
        <v>1594222.2113440007</v>
      </c>
      <c r="H14" s="582">
        <f t="shared" si="0"/>
        <v>353653139.03316349</v>
      </c>
    </row>
    <row r="15" spans="1:8">
      <c r="A15" s="581">
        <v>9</v>
      </c>
      <c r="B15" s="566" t="s">
        <v>668</v>
      </c>
      <c r="C15" s="577">
        <v>7789420.3525</v>
      </c>
      <c r="D15" s="577">
        <v>497461796.08550102</v>
      </c>
      <c r="E15" s="577">
        <v>1198601.4681593799</v>
      </c>
      <c r="F15" s="577"/>
      <c r="G15" s="577">
        <v>0</v>
      </c>
      <c r="H15" s="582">
        <f t="shared" si="0"/>
        <v>504052614.96984166</v>
      </c>
    </row>
    <row r="16" spans="1:8">
      <c r="A16" s="581">
        <v>10</v>
      </c>
      <c r="B16" s="570" t="s">
        <v>371</v>
      </c>
      <c r="C16" s="577">
        <v>55002564.136699803</v>
      </c>
      <c r="D16" s="577">
        <v>6546350.1574999997</v>
      </c>
      <c r="E16" s="577">
        <v>11763810.582664</v>
      </c>
      <c r="F16" s="577"/>
      <c r="G16" s="577">
        <v>0</v>
      </c>
      <c r="H16" s="582">
        <f t="shared" si="0"/>
        <v>49785103.711535804</v>
      </c>
    </row>
    <row r="17" spans="1:20">
      <c r="A17" s="581">
        <v>11</v>
      </c>
      <c r="B17" s="566" t="s">
        <v>68</v>
      </c>
      <c r="C17" s="577">
        <v>0</v>
      </c>
      <c r="D17" s="577">
        <v>985555.46</v>
      </c>
      <c r="E17" s="577">
        <v>0</v>
      </c>
      <c r="F17" s="577"/>
      <c r="G17" s="577">
        <v>0</v>
      </c>
      <c r="H17" s="582">
        <f t="shared" si="0"/>
        <v>985555.46</v>
      </c>
    </row>
    <row r="18" spans="1:20">
      <c r="A18" s="581">
        <v>12</v>
      </c>
      <c r="B18" s="566" t="s">
        <v>69</v>
      </c>
      <c r="C18" s="577">
        <v>0</v>
      </c>
      <c r="D18" s="577">
        <v>45368747.641800001</v>
      </c>
      <c r="E18" s="577">
        <v>2077.7835686943999</v>
      </c>
      <c r="F18" s="577"/>
      <c r="G18" s="577">
        <v>0</v>
      </c>
      <c r="H18" s="582">
        <f t="shared" si="0"/>
        <v>45366669.858231306</v>
      </c>
    </row>
    <row r="19" spans="1:20">
      <c r="A19" s="583">
        <v>13</v>
      </c>
      <c r="B19" s="569" t="s">
        <v>70</v>
      </c>
      <c r="C19" s="577">
        <v>0</v>
      </c>
      <c r="D19" s="577">
        <v>0</v>
      </c>
      <c r="E19" s="577">
        <v>0</v>
      </c>
      <c r="F19" s="577"/>
      <c r="G19" s="577">
        <v>0</v>
      </c>
      <c r="H19" s="582">
        <f t="shared" si="0"/>
        <v>0</v>
      </c>
    </row>
    <row r="20" spans="1:20">
      <c r="A20" s="581">
        <v>14</v>
      </c>
      <c r="B20" s="566" t="s">
        <v>357</v>
      </c>
      <c r="C20" s="577">
        <v>6050887.1711999997</v>
      </c>
      <c r="D20" s="577">
        <v>717222848.51128876</v>
      </c>
      <c r="E20" s="577">
        <v>3622453.5764476759</v>
      </c>
      <c r="F20" s="577"/>
      <c r="G20" s="577">
        <v>0</v>
      </c>
      <c r="H20" s="582">
        <f t="shared" si="0"/>
        <v>719651282.10604107</v>
      </c>
    </row>
    <row r="21" spans="1:20" s="305" customFormat="1">
      <c r="A21" s="584">
        <v>15</v>
      </c>
      <c r="B21" s="329" t="s">
        <v>66</v>
      </c>
      <c r="C21" s="578">
        <f t="shared" ref="C21:H21" si="1">SUM(C7:C15)+SUM(C17:C20)</f>
        <v>114497402.2322998</v>
      </c>
      <c r="D21" s="578">
        <f t="shared" si="1"/>
        <v>5073086741.6064024</v>
      </c>
      <c r="E21" s="578">
        <f t="shared" si="1"/>
        <v>34005354.127599999</v>
      </c>
      <c r="F21" s="578">
        <f t="shared" si="1"/>
        <v>0</v>
      </c>
      <c r="G21" s="578">
        <f t="shared" si="1"/>
        <v>1594222.2113440007</v>
      </c>
      <c r="H21" s="582">
        <f t="shared" si="1"/>
        <v>5153578789.7111025</v>
      </c>
    </row>
    <row r="22" spans="1:20">
      <c r="A22" s="585">
        <v>16</v>
      </c>
      <c r="B22" s="328" t="s">
        <v>372</v>
      </c>
      <c r="C22" s="577">
        <v>111603663.73119999</v>
      </c>
      <c r="D22" s="577">
        <v>3582701331.6778302</v>
      </c>
      <c r="E22" s="577">
        <v>31448013.239999998</v>
      </c>
      <c r="F22" s="577"/>
      <c r="G22" s="577">
        <v>1594222.2113440007</v>
      </c>
      <c r="H22" s="582">
        <f>C22+D22-E22-F22</f>
        <v>3662856982.1690307</v>
      </c>
    </row>
    <row r="23" spans="1:20" ht="12.6" thickBot="1">
      <c r="A23" s="586">
        <v>17</v>
      </c>
      <c r="B23" s="587" t="s">
        <v>373</v>
      </c>
      <c r="C23" s="588">
        <v>0</v>
      </c>
      <c r="D23" s="588">
        <v>425177593.7579</v>
      </c>
      <c r="E23" s="588">
        <v>407691.95760000002</v>
      </c>
      <c r="F23" s="588"/>
      <c r="G23" s="588">
        <v>0</v>
      </c>
      <c r="H23" s="589">
        <f>C23+D23-E23-F23</f>
        <v>424769901.8003</v>
      </c>
    </row>
    <row r="26" spans="1:20" ht="42.45" customHeight="1">
      <c r="B26" s="309" t="s">
        <v>465</v>
      </c>
      <c r="I26" s="576"/>
      <c r="J26" s="576"/>
      <c r="K26" s="576"/>
      <c r="L26" s="576"/>
      <c r="M26" s="576"/>
      <c r="N26" s="576"/>
      <c r="O26" s="576"/>
      <c r="P26" s="576"/>
      <c r="Q26" s="576"/>
      <c r="R26" s="576"/>
      <c r="S26" s="576"/>
      <c r="T26" s="576"/>
    </row>
    <row r="27" spans="1:20">
      <c r="I27" s="576"/>
      <c r="J27" s="576"/>
      <c r="K27" s="576"/>
      <c r="L27" s="576"/>
      <c r="M27" s="576"/>
      <c r="N27" s="576"/>
      <c r="O27" s="576"/>
      <c r="P27" s="576"/>
      <c r="Q27" s="576"/>
      <c r="R27" s="576"/>
      <c r="S27" s="576"/>
      <c r="T27" s="576"/>
    </row>
    <row r="28" spans="1:20">
      <c r="I28" s="576"/>
      <c r="J28" s="576"/>
      <c r="K28" s="576"/>
      <c r="L28" s="576"/>
      <c r="M28" s="576"/>
      <c r="N28" s="576"/>
      <c r="O28" s="576"/>
      <c r="P28" s="576"/>
      <c r="Q28" s="576"/>
      <c r="R28" s="576"/>
      <c r="S28" s="576"/>
      <c r="T28" s="576"/>
    </row>
    <row r="29" spans="1:20">
      <c r="I29" s="576"/>
      <c r="J29" s="576"/>
      <c r="K29" s="576"/>
      <c r="L29" s="576"/>
      <c r="M29" s="576"/>
      <c r="N29" s="576"/>
      <c r="O29" s="576"/>
      <c r="P29" s="576"/>
      <c r="Q29" s="576"/>
      <c r="R29" s="576"/>
      <c r="S29" s="576"/>
      <c r="T29" s="576"/>
    </row>
    <row r="30" spans="1:20">
      <c r="I30" s="576"/>
      <c r="J30" s="576"/>
      <c r="K30" s="576"/>
      <c r="L30" s="576"/>
      <c r="M30" s="576"/>
      <c r="N30" s="576"/>
      <c r="O30" s="576"/>
      <c r="P30" s="576"/>
      <c r="Q30" s="576"/>
      <c r="R30" s="576"/>
      <c r="S30" s="576"/>
      <c r="T30" s="576"/>
    </row>
    <row r="31" spans="1:20">
      <c r="I31" s="576"/>
      <c r="J31" s="576"/>
      <c r="K31" s="576"/>
      <c r="L31" s="576"/>
      <c r="M31" s="576"/>
      <c r="N31" s="576"/>
      <c r="O31" s="576"/>
      <c r="P31" s="576"/>
      <c r="Q31" s="576"/>
      <c r="R31" s="576"/>
      <c r="S31" s="576"/>
      <c r="T31" s="576"/>
    </row>
    <row r="32" spans="1:20">
      <c r="I32" s="576"/>
      <c r="J32" s="576"/>
      <c r="K32" s="576"/>
      <c r="L32" s="576"/>
      <c r="M32" s="576"/>
      <c r="N32" s="576"/>
      <c r="O32" s="576"/>
      <c r="P32" s="576"/>
      <c r="Q32" s="576"/>
      <c r="R32" s="576"/>
      <c r="S32" s="576"/>
      <c r="T32" s="576"/>
    </row>
    <row r="33" spans="9:20">
      <c r="I33" s="576"/>
      <c r="J33" s="576"/>
      <c r="K33" s="576"/>
      <c r="L33" s="576"/>
      <c r="M33" s="576"/>
      <c r="N33" s="576"/>
      <c r="O33" s="576"/>
      <c r="P33" s="576"/>
      <c r="Q33" s="576"/>
      <c r="R33" s="576"/>
      <c r="S33" s="576"/>
      <c r="T33" s="576"/>
    </row>
    <row r="34" spans="9:20">
      <c r="I34" s="576"/>
      <c r="J34" s="576"/>
      <c r="K34" s="576"/>
      <c r="L34" s="576"/>
      <c r="M34" s="576"/>
      <c r="N34" s="576"/>
      <c r="O34" s="576"/>
      <c r="P34" s="576"/>
      <c r="Q34" s="576"/>
      <c r="R34" s="576"/>
      <c r="S34" s="576"/>
      <c r="T34" s="576"/>
    </row>
    <row r="35" spans="9:20">
      <c r="I35" s="576"/>
      <c r="J35" s="576"/>
      <c r="K35" s="576"/>
      <c r="L35" s="576"/>
      <c r="M35" s="576"/>
      <c r="N35" s="576"/>
      <c r="O35" s="576"/>
      <c r="P35" s="576"/>
      <c r="Q35" s="576"/>
      <c r="R35" s="576"/>
      <c r="S35" s="576"/>
      <c r="T35" s="576"/>
    </row>
    <row r="36" spans="9:20">
      <c r="I36" s="576"/>
      <c r="J36" s="576"/>
      <c r="K36" s="576"/>
      <c r="L36" s="576"/>
      <c r="M36" s="576"/>
      <c r="N36" s="576"/>
      <c r="O36" s="576"/>
      <c r="P36" s="576"/>
      <c r="Q36" s="576"/>
      <c r="R36" s="576"/>
      <c r="S36" s="576"/>
      <c r="T36" s="576"/>
    </row>
    <row r="37" spans="9:20">
      <c r="I37" s="576"/>
      <c r="J37" s="576"/>
      <c r="K37" s="576"/>
      <c r="L37" s="576"/>
      <c r="M37" s="576"/>
      <c r="N37" s="576"/>
      <c r="O37" s="576"/>
      <c r="P37" s="576"/>
      <c r="Q37" s="576"/>
      <c r="R37" s="576"/>
      <c r="S37" s="576"/>
      <c r="T37" s="576"/>
    </row>
    <row r="38" spans="9:20">
      <c r="I38" s="576"/>
      <c r="J38" s="576"/>
      <c r="K38" s="576"/>
      <c r="L38" s="576"/>
      <c r="M38" s="576"/>
      <c r="N38" s="576"/>
      <c r="O38" s="576"/>
      <c r="P38" s="576"/>
      <c r="Q38" s="576"/>
      <c r="R38" s="576"/>
      <c r="S38" s="576"/>
      <c r="T38" s="576"/>
    </row>
    <row r="39" spans="9:20">
      <c r="I39" s="576"/>
      <c r="J39" s="576"/>
      <c r="K39" s="576"/>
      <c r="L39" s="576"/>
      <c r="M39" s="576"/>
      <c r="N39" s="576"/>
      <c r="O39" s="576"/>
      <c r="P39" s="576"/>
      <c r="Q39" s="576"/>
      <c r="R39" s="576"/>
      <c r="S39" s="576"/>
      <c r="T39" s="576"/>
    </row>
    <row r="40" spans="9:20">
      <c r="I40" s="576"/>
      <c r="J40" s="576"/>
      <c r="K40" s="576"/>
      <c r="L40" s="576"/>
      <c r="M40" s="576"/>
      <c r="N40" s="576"/>
      <c r="O40" s="576"/>
      <c r="P40" s="576"/>
      <c r="Q40" s="576"/>
      <c r="R40" s="576"/>
      <c r="S40" s="576"/>
      <c r="T40" s="576"/>
    </row>
    <row r="41" spans="9:20">
      <c r="I41" s="576"/>
      <c r="J41" s="576"/>
      <c r="K41" s="576"/>
      <c r="L41" s="576"/>
      <c r="M41" s="576"/>
      <c r="N41" s="576"/>
      <c r="O41" s="576"/>
      <c r="P41" s="576"/>
      <c r="Q41" s="576"/>
      <c r="R41" s="576"/>
      <c r="S41" s="576"/>
      <c r="T41" s="576"/>
    </row>
    <row r="42" spans="9:20">
      <c r="I42" s="576"/>
      <c r="J42" s="576"/>
      <c r="K42" s="576"/>
      <c r="L42" s="576"/>
      <c r="M42" s="576"/>
      <c r="N42" s="576"/>
      <c r="O42" s="576"/>
      <c r="P42" s="576"/>
      <c r="Q42" s="576"/>
      <c r="R42" s="576"/>
      <c r="S42" s="576"/>
      <c r="T42" s="576"/>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J37"/>
  <sheetViews>
    <sheetView showGridLines="0" topLeftCell="A4" zoomScale="80" zoomScaleNormal="80" workbookViewId="0">
      <selection activeCell="B41" sqref="B41"/>
    </sheetView>
  </sheetViews>
  <sheetFormatPr defaultColWidth="9.33203125" defaultRowHeight="12"/>
  <cols>
    <col min="1" max="1" width="11" style="301" bestFit="1" customWidth="1"/>
    <col min="2" max="2" width="93.44140625" style="301" customWidth="1"/>
    <col min="3" max="4" width="35" style="301" customWidth="1"/>
    <col min="5" max="7" width="22" style="301" customWidth="1"/>
    <col min="8" max="8" width="28.44140625" style="593" bestFit="1" customWidth="1"/>
    <col min="9" max="16384" width="9.33203125" style="301"/>
  </cols>
  <sheetData>
    <row r="1" spans="1:10" ht="13.8">
      <c r="A1" s="300" t="s">
        <v>97</v>
      </c>
      <c r="B1" s="227" t="str">
        <f>Info!C2</f>
        <v>სს "ბაზისბანკი"</v>
      </c>
      <c r="C1" s="332"/>
      <c r="D1" s="332"/>
      <c r="E1" s="332"/>
      <c r="F1" s="332"/>
      <c r="G1" s="332"/>
      <c r="H1" s="590"/>
    </row>
    <row r="2" spans="1:10">
      <c r="A2" s="300" t="s">
        <v>98</v>
      </c>
      <c r="B2" s="303">
        <f>'1. key ratios'!B2</f>
        <v>46112</v>
      </c>
      <c r="C2" s="332"/>
      <c r="D2" s="332"/>
      <c r="E2" s="332"/>
      <c r="F2" s="332"/>
      <c r="G2" s="332"/>
      <c r="H2" s="590"/>
    </row>
    <row r="3" spans="1:10">
      <c r="A3" s="302" t="s">
        <v>374</v>
      </c>
      <c r="B3" s="332"/>
      <c r="C3" s="332"/>
      <c r="D3" s="332"/>
      <c r="E3" s="332"/>
      <c r="F3" s="332"/>
      <c r="G3" s="332"/>
      <c r="H3" s="590"/>
    </row>
    <row r="4" spans="1:10" ht="12.6" thickBot="1">
      <c r="A4" s="332"/>
      <c r="B4" s="332"/>
      <c r="C4" s="579" t="s">
        <v>359</v>
      </c>
      <c r="D4" s="579" t="s">
        <v>360</v>
      </c>
      <c r="E4" s="579" t="s">
        <v>361</v>
      </c>
      <c r="F4" s="579" t="s">
        <v>362</v>
      </c>
      <c r="G4" s="579" t="s">
        <v>363</v>
      </c>
      <c r="H4" s="594" t="s">
        <v>364</v>
      </c>
    </row>
    <row r="5" spans="1:10" ht="41.7" customHeight="1">
      <c r="A5" s="759" t="s">
        <v>618</v>
      </c>
      <c r="B5" s="760"/>
      <c r="C5" s="775" t="s">
        <v>453</v>
      </c>
      <c r="D5" s="776"/>
      <c r="E5" s="771" t="s">
        <v>615</v>
      </c>
      <c r="F5" s="771" t="s">
        <v>614</v>
      </c>
      <c r="G5" s="771" t="s">
        <v>368</v>
      </c>
      <c r="H5" s="595" t="s">
        <v>613</v>
      </c>
    </row>
    <row r="6" spans="1:10" ht="24">
      <c r="A6" s="763"/>
      <c r="B6" s="764"/>
      <c r="C6" s="331" t="s">
        <v>369</v>
      </c>
      <c r="D6" s="331" t="s">
        <v>370</v>
      </c>
      <c r="E6" s="772"/>
      <c r="F6" s="772"/>
      <c r="G6" s="772"/>
      <c r="H6" s="596" t="s">
        <v>612</v>
      </c>
    </row>
    <row r="7" spans="1:10">
      <c r="A7" s="597">
        <v>1</v>
      </c>
      <c r="B7" s="335" t="s">
        <v>375</v>
      </c>
      <c r="C7" s="577">
        <v>2392022.9972999999</v>
      </c>
      <c r="D7" s="577">
        <v>817899860.66050601</v>
      </c>
      <c r="E7" s="577">
        <v>1356394.3209581601</v>
      </c>
      <c r="F7" s="577">
        <v>0</v>
      </c>
      <c r="G7" s="577">
        <v>189789.09161500001</v>
      </c>
      <c r="H7" s="582">
        <f t="shared" ref="H7:H34" si="0">C7+D7-E7-F7</f>
        <v>818935489.3368479</v>
      </c>
      <c r="J7" s="576"/>
    </row>
    <row r="8" spans="1:10">
      <c r="A8" s="597">
        <v>2</v>
      </c>
      <c r="B8" s="335" t="s">
        <v>376</v>
      </c>
      <c r="C8" s="577">
        <v>1961640.8469</v>
      </c>
      <c r="D8" s="577">
        <v>952970741.587502</v>
      </c>
      <c r="E8" s="577">
        <v>1262682.4962064577</v>
      </c>
      <c r="F8" s="577">
        <v>0</v>
      </c>
      <c r="G8" s="577">
        <v>207502.62899999999</v>
      </c>
      <c r="H8" s="582">
        <f t="shared" si="0"/>
        <v>953669699.93819559</v>
      </c>
      <c r="J8" s="576"/>
    </row>
    <row r="9" spans="1:10">
      <c r="A9" s="597">
        <v>3</v>
      </c>
      <c r="B9" s="335" t="s">
        <v>617</v>
      </c>
      <c r="C9" s="577">
        <v>0</v>
      </c>
      <c r="D9" s="577">
        <v>93920.690799999997</v>
      </c>
      <c r="E9" s="577">
        <v>3.4939967279999999</v>
      </c>
      <c r="F9" s="577">
        <v>0</v>
      </c>
      <c r="G9" s="577">
        <v>0</v>
      </c>
      <c r="H9" s="582">
        <f t="shared" si="0"/>
        <v>93917.196803272003</v>
      </c>
      <c r="J9" s="576"/>
    </row>
    <row r="10" spans="1:10">
      <c r="A10" s="597">
        <v>4</v>
      </c>
      <c r="B10" s="335" t="s">
        <v>377</v>
      </c>
      <c r="C10" s="577">
        <v>5807228.8340999996</v>
      </c>
      <c r="D10" s="577">
        <v>268819610.24479997</v>
      </c>
      <c r="E10" s="577">
        <v>1068967.4165104199</v>
      </c>
      <c r="F10" s="577">
        <v>0</v>
      </c>
      <c r="G10" s="577">
        <v>5872.2810330000002</v>
      </c>
      <c r="H10" s="582">
        <f t="shared" si="0"/>
        <v>273557871.66238958</v>
      </c>
      <c r="J10" s="576"/>
    </row>
    <row r="11" spans="1:10">
      <c r="A11" s="597">
        <v>5</v>
      </c>
      <c r="B11" s="335" t="s">
        <v>378</v>
      </c>
      <c r="C11" s="577">
        <v>3089202.7976000002</v>
      </c>
      <c r="D11" s="577">
        <v>275206912.21100003</v>
      </c>
      <c r="E11" s="577">
        <v>510035.62608001899</v>
      </c>
      <c r="F11" s="577">
        <v>0</v>
      </c>
      <c r="G11" s="577">
        <v>18847.457999999999</v>
      </c>
      <c r="H11" s="582">
        <f t="shared" si="0"/>
        <v>277786079.38251996</v>
      </c>
      <c r="J11" s="576"/>
    </row>
    <row r="12" spans="1:10">
      <c r="A12" s="597">
        <v>6</v>
      </c>
      <c r="B12" s="335" t="s">
        <v>379</v>
      </c>
      <c r="C12" s="577">
        <v>3941121.389</v>
      </c>
      <c r="D12" s="577">
        <v>88742090.296900004</v>
      </c>
      <c r="E12" s="577">
        <v>662749.864310876</v>
      </c>
      <c r="F12" s="577">
        <v>0</v>
      </c>
      <c r="G12" s="577">
        <v>7630.393008</v>
      </c>
      <c r="H12" s="582">
        <f t="shared" si="0"/>
        <v>92020461.821589127</v>
      </c>
      <c r="J12" s="576"/>
    </row>
    <row r="13" spans="1:10">
      <c r="A13" s="597">
        <v>7</v>
      </c>
      <c r="B13" s="335" t="s">
        <v>380</v>
      </c>
      <c r="C13" s="577">
        <v>2190658.5074</v>
      </c>
      <c r="D13" s="577">
        <v>79105807.518700004</v>
      </c>
      <c r="E13" s="577">
        <v>1031226.41378799</v>
      </c>
      <c r="F13" s="577">
        <v>0</v>
      </c>
      <c r="G13" s="577">
        <v>1716.0350000000001</v>
      </c>
      <c r="H13" s="582">
        <f t="shared" si="0"/>
        <v>80265239.612312019</v>
      </c>
      <c r="J13" s="576"/>
    </row>
    <row r="14" spans="1:10">
      <c r="A14" s="597">
        <v>8</v>
      </c>
      <c r="B14" s="335" t="s">
        <v>381</v>
      </c>
      <c r="C14" s="577">
        <v>1835885.7990999999</v>
      </c>
      <c r="D14" s="577">
        <v>282264856.43400002</v>
      </c>
      <c r="E14" s="577">
        <v>971661.62998627801</v>
      </c>
      <c r="F14" s="577">
        <v>0</v>
      </c>
      <c r="G14" s="577">
        <v>6943.9335140000003</v>
      </c>
      <c r="H14" s="582">
        <f t="shared" si="0"/>
        <v>283129080.60311371</v>
      </c>
      <c r="J14" s="576"/>
    </row>
    <row r="15" spans="1:10">
      <c r="A15" s="597">
        <v>9</v>
      </c>
      <c r="B15" s="335" t="s">
        <v>382</v>
      </c>
      <c r="C15" s="577">
        <v>531985.90520000004</v>
      </c>
      <c r="D15" s="577">
        <v>83651862.697099999</v>
      </c>
      <c r="E15" s="577">
        <v>530698.16460169305</v>
      </c>
      <c r="F15" s="577">
        <v>0</v>
      </c>
      <c r="G15" s="577">
        <v>0</v>
      </c>
      <c r="H15" s="582">
        <f t="shared" si="0"/>
        <v>83653150.437698305</v>
      </c>
      <c r="J15" s="576"/>
    </row>
    <row r="16" spans="1:10">
      <c r="A16" s="597">
        <v>10</v>
      </c>
      <c r="B16" s="335" t="s">
        <v>383</v>
      </c>
      <c r="C16" s="577">
        <v>844445.41240000003</v>
      </c>
      <c r="D16" s="577">
        <v>41899030.151100002</v>
      </c>
      <c r="E16" s="577">
        <v>434612.198402184</v>
      </c>
      <c r="F16" s="577">
        <v>0</v>
      </c>
      <c r="G16" s="577">
        <v>0</v>
      </c>
      <c r="H16" s="582">
        <f t="shared" si="0"/>
        <v>42308863.365097821</v>
      </c>
      <c r="J16" s="576"/>
    </row>
    <row r="17" spans="1:10">
      <c r="A17" s="597">
        <v>11</v>
      </c>
      <c r="B17" s="335" t="s">
        <v>384</v>
      </c>
      <c r="C17" s="577">
        <v>-1E-4</v>
      </c>
      <c r="D17" s="577">
        <v>2340937.6409</v>
      </c>
      <c r="E17" s="577">
        <v>961.8880191042</v>
      </c>
      <c r="F17" s="577">
        <v>0</v>
      </c>
      <c r="G17" s="577">
        <v>0</v>
      </c>
      <c r="H17" s="582">
        <f t="shared" si="0"/>
        <v>2339975.7527808961</v>
      </c>
      <c r="J17" s="576"/>
    </row>
    <row r="18" spans="1:10">
      <c r="A18" s="597">
        <v>12</v>
      </c>
      <c r="B18" s="335" t="s">
        <v>385</v>
      </c>
      <c r="C18" s="577">
        <v>1273029.371</v>
      </c>
      <c r="D18" s="577">
        <v>60660576.763599999</v>
      </c>
      <c r="E18" s="577">
        <v>382008.55498418299</v>
      </c>
      <c r="F18" s="577">
        <v>0</v>
      </c>
      <c r="G18" s="577">
        <v>45432.427000999996</v>
      </c>
      <c r="H18" s="582">
        <f t="shared" si="0"/>
        <v>61551597.579615816</v>
      </c>
      <c r="J18" s="576"/>
    </row>
    <row r="19" spans="1:10">
      <c r="A19" s="597">
        <v>13</v>
      </c>
      <c r="B19" s="335" t="s">
        <v>386</v>
      </c>
      <c r="C19" s="577">
        <v>417613.8273</v>
      </c>
      <c r="D19" s="577">
        <v>75547552.317699999</v>
      </c>
      <c r="E19" s="577">
        <v>471411.97079124599</v>
      </c>
      <c r="F19" s="577">
        <v>0</v>
      </c>
      <c r="G19" s="577">
        <v>10738.583000000001</v>
      </c>
      <c r="H19" s="582">
        <f t="shared" si="0"/>
        <v>75493754.174208745</v>
      </c>
      <c r="J19" s="576"/>
    </row>
    <row r="20" spans="1:10">
      <c r="A20" s="597">
        <v>14</v>
      </c>
      <c r="B20" s="335" t="s">
        <v>387</v>
      </c>
      <c r="C20" s="577">
        <v>40982899.435699999</v>
      </c>
      <c r="D20" s="577">
        <v>159246109.49149999</v>
      </c>
      <c r="E20" s="577">
        <v>4841234.3458276102</v>
      </c>
      <c r="F20" s="577">
        <v>0</v>
      </c>
      <c r="G20" s="577">
        <v>5804.1380239999999</v>
      </c>
      <c r="H20" s="582">
        <f t="shared" si="0"/>
        <v>195387774.58137238</v>
      </c>
      <c r="J20" s="576"/>
    </row>
    <row r="21" spans="1:10">
      <c r="A21" s="597">
        <v>15</v>
      </c>
      <c r="B21" s="335" t="s">
        <v>388</v>
      </c>
      <c r="C21" s="577">
        <v>75371.6443</v>
      </c>
      <c r="D21" s="577">
        <v>60587039.7535</v>
      </c>
      <c r="E21" s="577">
        <v>107845.83919775</v>
      </c>
      <c r="F21" s="577">
        <v>0</v>
      </c>
      <c r="G21" s="577">
        <v>0</v>
      </c>
      <c r="H21" s="582">
        <f t="shared" si="0"/>
        <v>60554565.558602251</v>
      </c>
      <c r="J21" s="576"/>
    </row>
    <row r="22" spans="1:10">
      <c r="A22" s="597">
        <v>16</v>
      </c>
      <c r="B22" s="335" t="s">
        <v>389</v>
      </c>
      <c r="C22" s="577">
        <v>4729623.8635</v>
      </c>
      <c r="D22" s="577">
        <v>3492612.0542000001</v>
      </c>
      <c r="E22" s="577">
        <v>2429788.9365996099</v>
      </c>
      <c r="F22" s="577">
        <v>0</v>
      </c>
      <c r="G22" s="577">
        <v>0</v>
      </c>
      <c r="H22" s="582">
        <f t="shared" si="0"/>
        <v>5792446.9811003897</v>
      </c>
      <c r="J22" s="576"/>
    </row>
    <row r="23" spans="1:10">
      <c r="A23" s="597">
        <v>17</v>
      </c>
      <c r="B23" s="335" t="s">
        <v>390</v>
      </c>
      <c r="C23" s="577">
        <v>0</v>
      </c>
      <c r="D23" s="577">
        <v>92525513.710099995</v>
      </c>
      <c r="E23" s="577">
        <v>839284.18090000004</v>
      </c>
      <c r="F23" s="577">
        <v>0</v>
      </c>
      <c r="G23" s="577">
        <v>0</v>
      </c>
      <c r="H23" s="582">
        <f t="shared" si="0"/>
        <v>91686229.529199988</v>
      </c>
      <c r="J23" s="576"/>
    </row>
    <row r="24" spans="1:10">
      <c r="A24" s="597">
        <v>18</v>
      </c>
      <c r="B24" s="335" t="s">
        <v>391</v>
      </c>
      <c r="C24" s="577">
        <v>1125061.2542000001</v>
      </c>
      <c r="D24" s="577">
        <v>232777254.0325</v>
      </c>
      <c r="E24" s="577">
        <v>972126.06211342197</v>
      </c>
      <c r="F24" s="577">
        <v>0</v>
      </c>
      <c r="G24" s="577">
        <v>2.6640000000000001</v>
      </c>
      <c r="H24" s="582">
        <f t="shared" si="0"/>
        <v>232930189.22458658</v>
      </c>
      <c r="J24" s="576"/>
    </row>
    <row r="25" spans="1:10">
      <c r="A25" s="597">
        <v>19</v>
      </c>
      <c r="B25" s="335" t="s">
        <v>392</v>
      </c>
      <c r="C25" s="577">
        <v>0</v>
      </c>
      <c r="D25" s="577">
        <v>12461712.9596</v>
      </c>
      <c r="E25" s="577">
        <v>63822.6722994882</v>
      </c>
      <c r="F25" s="577">
        <v>0</v>
      </c>
      <c r="G25" s="577">
        <v>0</v>
      </c>
      <c r="H25" s="582">
        <f t="shared" si="0"/>
        <v>12397890.287300512</v>
      </c>
      <c r="J25" s="576"/>
    </row>
    <row r="26" spans="1:10">
      <c r="A26" s="597">
        <v>20</v>
      </c>
      <c r="B26" s="335" t="s">
        <v>393</v>
      </c>
      <c r="C26" s="577">
        <v>1379423.6686</v>
      </c>
      <c r="D26" s="577">
        <v>134886615.396</v>
      </c>
      <c r="E26" s="577">
        <v>481861.947127741</v>
      </c>
      <c r="F26" s="577">
        <v>0</v>
      </c>
      <c r="G26" s="577">
        <v>9369.2678410000008</v>
      </c>
      <c r="H26" s="582">
        <f t="shared" si="0"/>
        <v>135784177.11747226</v>
      </c>
      <c r="J26" s="576"/>
    </row>
    <row r="27" spans="1:10">
      <c r="A27" s="597">
        <v>21</v>
      </c>
      <c r="B27" s="335" t="s">
        <v>394</v>
      </c>
      <c r="C27" s="577">
        <v>671306.39950000006</v>
      </c>
      <c r="D27" s="577">
        <v>75373447.338</v>
      </c>
      <c r="E27" s="577">
        <v>298393.029798823</v>
      </c>
      <c r="F27" s="577">
        <v>0</v>
      </c>
      <c r="G27" s="577">
        <v>1499.4943229999999</v>
      </c>
      <c r="H27" s="582">
        <f t="shared" si="0"/>
        <v>75746360.707701176</v>
      </c>
      <c r="J27" s="576"/>
    </row>
    <row r="28" spans="1:10">
      <c r="A28" s="597">
        <v>22</v>
      </c>
      <c r="B28" s="335" t="s">
        <v>395</v>
      </c>
      <c r="C28" s="577">
        <v>86595.078099999999</v>
      </c>
      <c r="D28" s="577">
        <v>7033198.5747999996</v>
      </c>
      <c r="E28" s="577">
        <v>50973.795569190603</v>
      </c>
      <c r="F28" s="577">
        <v>0</v>
      </c>
      <c r="G28" s="577">
        <v>0</v>
      </c>
      <c r="H28" s="582">
        <f t="shared" si="0"/>
        <v>7068819.8573308084</v>
      </c>
      <c r="J28" s="576"/>
    </row>
    <row r="29" spans="1:10">
      <c r="A29" s="597">
        <v>23</v>
      </c>
      <c r="B29" s="335" t="s">
        <v>396</v>
      </c>
      <c r="C29" s="577">
        <v>9117681.9872999992</v>
      </c>
      <c r="D29" s="577">
        <v>312237439.577205</v>
      </c>
      <c r="E29" s="577">
        <v>2817062.7451029099</v>
      </c>
      <c r="F29" s="577">
        <v>0</v>
      </c>
      <c r="G29" s="577">
        <v>236439.08435400002</v>
      </c>
      <c r="H29" s="582">
        <f t="shared" si="0"/>
        <v>318538058.8194021</v>
      </c>
      <c r="J29" s="576"/>
    </row>
    <row r="30" spans="1:10">
      <c r="A30" s="597">
        <v>24</v>
      </c>
      <c r="B30" s="335" t="s">
        <v>397</v>
      </c>
      <c r="C30" s="577">
        <v>4444061.1961000003</v>
      </c>
      <c r="D30" s="577">
        <v>175458739.11039999</v>
      </c>
      <c r="E30" s="577">
        <v>1808998.49108396</v>
      </c>
      <c r="F30" s="577">
        <v>0</v>
      </c>
      <c r="G30" s="577">
        <v>0</v>
      </c>
      <c r="H30" s="582">
        <f t="shared" si="0"/>
        <v>178093801.81541604</v>
      </c>
      <c r="J30" s="576"/>
    </row>
    <row r="31" spans="1:10">
      <c r="A31" s="597">
        <v>25</v>
      </c>
      <c r="B31" s="335" t="s">
        <v>398</v>
      </c>
      <c r="C31" s="577">
        <v>13596856.408600001</v>
      </c>
      <c r="D31" s="577">
        <v>322534659.01930201</v>
      </c>
      <c r="E31" s="577">
        <v>4179675.2934369398</v>
      </c>
      <c r="F31" s="577">
        <v>0</v>
      </c>
      <c r="G31" s="577">
        <v>336967.36795200006</v>
      </c>
      <c r="H31" s="582">
        <f t="shared" si="0"/>
        <v>331951840.13446504</v>
      </c>
      <c r="J31" s="576"/>
    </row>
    <row r="32" spans="1:10">
      <c r="A32" s="597">
        <v>26</v>
      </c>
      <c r="B32" s="335" t="s">
        <v>399</v>
      </c>
      <c r="C32" s="577">
        <v>11109947.108100001</v>
      </c>
      <c r="D32" s="577">
        <v>162092539.065101</v>
      </c>
      <c r="E32" s="577">
        <v>4616811.7054981897</v>
      </c>
      <c r="F32" s="577">
        <v>0</v>
      </c>
      <c r="G32" s="577">
        <v>509667.36367900006</v>
      </c>
      <c r="H32" s="582">
        <f t="shared" si="0"/>
        <v>168585674.46770281</v>
      </c>
      <c r="J32" s="576"/>
    </row>
    <row r="33" spans="1:10">
      <c r="A33" s="597">
        <v>27</v>
      </c>
      <c r="B33" s="327" t="s">
        <v>88</v>
      </c>
      <c r="C33" s="577">
        <v>2893738.5011</v>
      </c>
      <c r="D33" s="577">
        <v>293176102.15798402</v>
      </c>
      <c r="E33" s="577">
        <v>1814061.0444090241</v>
      </c>
      <c r="F33" s="577">
        <v>0</v>
      </c>
      <c r="G33" s="577">
        <v>0</v>
      </c>
      <c r="H33" s="582">
        <f t="shared" si="0"/>
        <v>294255779.61467499</v>
      </c>
      <c r="J33" s="576"/>
    </row>
    <row r="34" spans="1:10" ht="12.6" thickBot="1">
      <c r="A34" s="598">
        <v>28</v>
      </c>
      <c r="B34" s="599" t="s">
        <v>66</v>
      </c>
      <c r="C34" s="600">
        <f>SUM(C7:C33)</f>
        <v>114497402.23229997</v>
      </c>
      <c r="D34" s="600">
        <f>SUM(D7:D33)</f>
        <v>5073086741.4547997</v>
      </c>
      <c r="E34" s="600">
        <f>SUM(E7:E33)</f>
        <v>34005354.127599999</v>
      </c>
      <c r="F34" s="600">
        <f>SUM(F7:F33)</f>
        <v>0</v>
      </c>
      <c r="G34" s="600">
        <f>SUM(G7:G33)</f>
        <v>1594222.211344</v>
      </c>
      <c r="H34" s="589">
        <f t="shared" si="0"/>
        <v>5153578789.5594997</v>
      </c>
      <c r="J34" s="576"/>
    </row>
    <row r="36" spans="1:10">
      <c r="B36" s="306"/>
    </row>
    <row r="37" spans="1:10">
      <c r="C37" s="576"/>
      <c r="D37" s="576"/>
      <c r="E37" s="576"/>
      <c r="F37" s="576"/>
      <c r="G37" s="576"/>
      <c r="H37" s="57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D40" sqref="D40"/>
    </sheetView>
  </sheetViews>
  <sheetFormatPr defaultColWidth="9.33203125" defaultRowHeight="12"/>
  <cols>
    <col min="1" max="1" width="11.6640625" style="301" bestFit="1" customWidth="1"/>
    <col min="2" max="2" width="108" style="301" bestFit="1" customWidth="1"/>
    <col min="3" max="3" width="35.5546875" style="301" customWidth="1"/>
    <col min="4" max="4" width="38.44140625" style="301" customWidth="1"/>
    <col min="5" max="16384" width="9.33203125" style="301"/>
  </cols>
  <sheetData>
    <row r="1" spans="1:4" ht="13.8">
      <c r="A1" s="300" t="s">
        <v>97</v>
      </c>
      <c r="B1" s="227" t="str">
        <f>Info!C2</f>
        <v>სს "ბაზისბანკი"</v>
      </c>
    </row>
    <row r="2" spans="1:4">
      <c r="A2" s="300" t="s">
        <v>98</v>
      </c>
      <c r="B2" s="303">
        <f>'1. key ratios'!B2</f>
        <v>46112</v>
      </c>
    </row>
    <row r="3" spans="1:4">
      <c r="A3" s="302" t="s">
        <v>400</v>
      </c>
    </row>
    <row r="4" spans="1:4" ht="12.6" thickBot="1"/>
    <row r="5" spans="1:4">
      <c r="A5" s="777" t="s">
        <v>629</v>
      </c>
      <c r="B5" s="778"/>
      <c r="C5" s="601" t="s">
        <v>419</v>
      </c>
      <c r="D5" s="602" t="s">
        <v>628</v>
      </c>
    </row>
    <row r="6" spans="1:4">
      <c r="A6" s="603">
        <v>1</v>
      </c>
      <c r="B6" s="336" t="s">
        <v>627</v>
      </c>
      <c r="C6" s="567">
        <v>31022885.74492652</v>
      </c>
      <c r="D6" s="607">
        <v>321526.81841642002</v>
      </c>
    </row>
    <row r="7" spans="1:4">
      <c r="A7" s="364">
        <v>2</v>
      </c>
      <c r="B7" s="336" t="s">
        <v>626</v>
      </c>
      <c r="C7" s="567">
        <f>SUM(C8:C9)</f>
        <v>5648014.6920036748</v>
      </c>
      <c r="D7" s="607">
        <f>SUM(D8:D9)</f>
        <v>16532</v>
      </c>
    </row>
    <row r="8" spans="1:4">
      <c r="A8" s="604">
        <v>2.1</v>
      </c>
      <c r="B8" s="339" t="s">
        <v>625</v>
      </c>
      <c r="C8" s="567">
        <v>1347150.5768272637</v>
      </c>
      <c r="D8" s="607">
        <v>16532</v>
      </c>
    </row>
    <row r="9" spans="1:4">
      <c r="A9" s="604">
        <v>2.2000000000000002</v>
      </c>
      <c r="B9" s="339" t="s">
        <v>624</v>
      </c>
      <c r="C9" s="567">
        <v>4300864.1151764113</v>
      </c>
      <c r="D9" s="607">
        <v>0</v>
      </c>
    </row>
    <row r="10" spans="1:4">
      <c r="A10" s="603">
        <v>3</v>
      </c>
      <c r="B10" s="336" t="s">
        <v>623</v>
      </c>
      <c r="C10" s="567">
        <f>SUM(C11:C13)</f>
        <v>5201510.6016681967</v>
      </c>
      <c r="D10" s="607">
        <f>SUM(D11:D13)</f>
        <v>42008</v>
      </c>
    </row>
    <row r="11" spans="1:4">
      <c r="A11" s="604">
        <v>3.1</v>
      </c>
      <c r="B11" s="339" t="s">
        <v>401</v>
      </c>
      <c r="C11" s="567">
        <v>1594222.2113440041</v>
      </c>
      <c r="D11" s="607">
        <v>0</v>
      </c>
    </row>
    <row r="12" spans="1:4">
      <c r="A12" s="604">
        <v>3.2</v>
      </c>
      <c r="B12" s="339" t="s">
        <v>622</v>
      </c>
      <c r="C12" s="567">
        <v>2998583.2308683773</v>
      </c>
      <c r="D12" s="607">
        <v>42008</v>
      </c>
    </row>
    <row r="13" spans="1:4">
      <c r="A13" s="604">
        <v>3.3</v>
      </c>
      <c r="B13" s="339" t="s">
        <v>621</v>
      </c>
      <c r="C13" s="567">
        <v>608705.15945581498</v>
      </c>
      <c r="D13" s="607">
        <v>0</v>
      </c>
    </row>
    <row r="14" spans="1:4">
      <c r="A14" s="364">
        <v>4</v>
      </c>
      <c r="B14" s="337" t="s">
        <v>620</v>
      </c>
      <c r="C14" s="567">
        <v>-21376.595262000003</v>
      </c>
      <c r="D14" s="607">
        <v>0</v>
      </c>
    </row>
    <row r="15" spans="1:4" ht="12.6" thickBot="1">
      <c r="A15" s="605">
        <v>5</v>
      </c>
      <c r="B15" s="606" t="s">
        <v>619</v>
      </c>
      <c r="C15" s="574">
        <f>C6+C7-C10+C14</f>
        <v>31448013.239999998</v>
      </c>
      <c r="D15" s="575">
        <f>D6+D7-D10+D14</f>
        <v>296050.81841642002</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28" sqref="C28"/>
    </sheetView>
  </sheetViews>
  <sheetFormatPr defaultColWidth="9.33203125" defaultRowHeight="12"/>
  <cols>
    <col min="1" max="1" width="11.6640625" style="332" bestFit="1" customWidth="1"/>
    <col min="2" max="2" width="128.88671875" style="332" bestFit="1" customWidth="1"/>
    <col min="3" max="3" width="37" style="332" customWidth="1"/>
    <col min="4" max="4" width="50.5546875" style="332" customWidth="1"/>
    <col min="5" max="5" width="13.88671875" style="332" bestFit="1" customWidth="1"/>
    <col min="6" max="16384" width="9.33203125" style="332"/>
  </cols>
  <sheetData>
    <row r="1" spans="1:4" ht="13.8">
      <c r="A1" s="300" t="s">
        <v>97</v>
      </c>
      <c r="B1" s="227" t="str">
        <f>Info!C2</f>
        <v>სს "ბაზისბანკი"</v>
      </c>
    </row>
    <row r="2" spans="1:4">
      <c r="A2" s="300" t="s">
        <v>98</v>
      </c>
      <c r="B2" s="303">
        <f>'1. key ratios'!B2</f>
        <v>46112</v>
      </c>
    </row>
    <row r="3" spans="1:4">
      <c r="A3" s="302" t="s">
        <v>402</v>
      </c>
    </row>
    <row r="4" spans="1:4">
      <c r="A4" s="302"/>
    </row>
    <row r="5" spans="1:4" ht="15" customHeight="1">
      <c r="A5" s="779" t="s">
        <v>403</v>
      </c>
      <c r="B5" s="780"/>
      <c r="C5" s="783" t="s">
        <v>404</v>
      </c>
      <c r="D5" s="783" t="s">
        <v>405</v>
      </c>
    </row>
    <row r="6" spans="1:4">
      <c r="A6" s="781"/>
      <c r="B6" s="782"/>
      <c r="C6" s="783"/>
      <c r="D6" s="783"/>
    </row>
    <row r="7" spans="1:4">
      <c r="A7" s="329">
        <v>1</v>
      </c>
      <c r="B7" s="329" t="s">
        <v>406</v>
      </c>
      <c r="C7" s="577">
        <v>110008700.9183</v>
      </c>
      <c r="D7" s="341"/>
    </row>
    <row r="8" spans="1:4">
      <c r="A8" s="327">
        <v>2</v>
      </c>
      <c r="B8" s="327" t="s">
        <v>407</v>
      </c>
      <c r="C8" s="577">
        <v>10133884.884263994</v>
      </c>
      <c r="D8" s="341"/>
    </row>
    <row r="9" spans="1:4">
      <c r="A9" s="327">
        <v>3</v>
      </c>
      <c r="B9" s="344" t="s">
        <v>408</v>
      </c>
      <c r="C9" s="577">
        <v>0</v>
      </c>
      <c r="D9" s="341"/>
    </row>
    <row r="10" spans="1:4">
      <c r="A10" s="327">
        <v>4</v>
      </c>
      <c r="B10" s="327" t="s">
        <v>409</v>
      </c>
      <c r="C10" s="577">
        <v>8538922.0713639986</v>
      </c>
      <c r="D10" s="341"/>
    </row>
    <row r="11" spans="1:4">
      <c r="A11" s="327">
        <v>5</v>
      </c>
      <c r="B11" s="343" t="s">
        <v>630</v>
      </c>
      <c r="C11" s="577">
        <v>2089395.176402</v>
      </c>
      <c r="D11" s="341"/>
    </row>
    <row r="12" spans="1:4">
      <c r="A12" s="327">
        <v>6</v>
      </c>
      <c r="B12" s="343" t="s">
        <v>410</v>
      </c>
      <c r="C12" s="577">
        <v>2625338.5205744188</v>
      </c>
      <c r="D12" s="341"/>
    </row>
    <row r="13" spans="1:4">
      <c r="A13" s="327">
        <v>7</v>
      </c>
      <c r="B13" s="343" t="s">
        <v>413</v>
      </c>
      <c r="C13" s="577">
        <v>1594222.2113440002</v>
      </c>
      <c r="D13" s="341"/>
    </row>
    <row r="14" spans="1:4">
      <c r="A14" s="327">
        <v>8</v>
      </c>
      <c r="B14" s="343" t="s">
        <v>411</v>
      </c>
      <c r="C14" s="577">
        <v>2161681.4289453588</v>
      </c>
      <c r="D14" s="327">
        <v>2161681.4289453588</v>
      </c>
    </row>
    <row r="15" spans="1:4">
      <c r="A15" s="327">
        <v>9</v>
      </c>
      <c r="B15" s="343" t="s">
        <v>412</v>
      </c>
      <c r="C15" s="577">
        <v>0</v>
      </c>
      <c r="D15" s="327">
        <v>0</v>
      </c>
    </row>
    <row r="16" spans="1:4">
      <c r="A16" s="327">
        <v>10</v>
      </c>
      <c r="B16" s="343" t="s">
        <v>414</v>
      </c>
      <c r="C16" s="577">
        <v>0</v>
      </c>
      <c r="D16" s="327">
        <v>0</v>
      </c>
    </row>
    <row r="17" spans="1:4">
      <c r="A17" s="327">
        <v>11</v>
      </c>
      <c r="B17" s="343" t="s">
        <v>415</v>
      </c>
      <c r="C17" s="577">
        <v>68284.734098219502</v>
      </c>
      <c r="D17" s="341"/>
    </row>
    <row r="18" spans="1:4">
      <c r="A18" s="329">
        <v>12</v>
      </c>
      <c r="B18" s="342" t="s">
        <v>416</v>
      </c>
      <c r="C18" s="578">
        <f>C7+C8+C9-C10</f>
        <v>111603663.73119999</v>
      </c>
      <c r="D18" s="341"/>
    </row>
    <row r="21" spans="1:4">
      <c r="B21" s="300"/>
    </row>
    <row r="22" spans="1:4">
      <c r="B22" s="300"/>
    </row>
    <row r="23" spans="1:4">
      <c r="B23" s="30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A37" sqref="A37"/>
    </sheetView>
  </sheetViews>
  <sheetFormatPr defaultColWidth="9.33203125" defaultRowHeight="12"/>
  <cols>
    <col min="1" max="1" width="11.6640625" style="332" bestFit="1" customWidth="1"/>
    <col min="2" max="2" width="63.88671875" style="332" customWidth="1"/>
    <col min="3" max="4" width="17.44140625" style="332" bestFit="1" customWidth="1"/>
    <col min="5" max="5" width="26" style="332" bestFit="1" customWidth="1"/>
    <col min="6" max="18" width="22.33203125" style="332" customWidth="1"/>
    <col min="19" max="19" width="23.33203125" style="332" bestFit="1" customWidth="1"/>
    <col min="20" max="26" width="22.33203125" style="332" customWidth="1"/>
    <col min="27" max="27" width="23.33203125" style="332" bestFit="1" customWidth="1"/>
    <col min="28" max="28" width="20" style="332" customWidth="1"/>
    <col min="29" max="16384" width="9.33203125" style="332"/>
  </cols>
  <sheetData>
    <row r="1" spans="1:28" ht="13.8">
      <c r="A1" s="300" t="s">
        <v>97</v>
      </c>
      <c r="B1" s="227" t="str">
        <f>Info!C2</f>
        <v>სს "ბაზისბანკი"</v>
      </c>
    </row>
    <row r="2" spans="1:28">
      <c r="A2" s="300" t="s">
        <v>98</v>
      </c>
      <c r="B2" s="303">
        <f>'1. key ratios'!B2</f>
        <v>46112</v>
      </c>
      <c r="C2" s="333"/>
    </row>
    <row r="3" spans="1:28">
      <c r="A3" s="302" t="s">
        <v>417</v>
      </c>
    </row>
    <row r="5" spans="1:28" ht="15" customHeight="1">
      <c r="A5" s="785" t="s">
        <v>643</v>
      </c>
      <c r="B5" s="786"/>
      <c r="C5" s="791" t="s">
        <v>642</v>
      </c>
      <c r="D5" s="792"/>
      <c r="E5" s="792"/>
      <c r="F5" s="792"/>
      <c r="G5" s="792"/>
      <c r="H5" s="792"/>
      <c r="I5" s="792"/>
      <c r="J5" s="792"/>
      <c r="K5" s="792"/>
      <c r="L5" s="792"/>
      <c r="M5" s="792"/>
      <c r="N5" s="792"/>
      <c r="O5" s="792"/>
      <c r="P5" s="792"/>
      <c r="Q5" s="792"/>
      <c r="R5" s="792"/>
      <c r="S5" s="792"/>
      <c r="T5" s="353"/>
      <c r="U5" s="353"/>
      <c r="V5" s="353"/>
      <c r="W5" s="353"/>
      <c r="X5" s="353"/>
      <c r="Y5" s="353"/>
      <c r="Z5" s="353"/>
      <c r="AA5" s="352"/>
      <c r="AB5" s="345"/>
    </row>
    <row r="6" spans="1:28">
      <c r="A6" s="787"/>
      <c r="B6" s="788"/>
      <c r="C6" s="793" t="s">
        <v>66</v>
      </c>
      <c r="D6" s="795" t="s">
        <v>641</v>
      </c>
      <c r="E6" s="795"/>
      <c r="F6" s="795"/>
      <c r="G6" s="795"/>
      <c r="H6" s="796" t="s">
        <v>640</v>
      </c>
      <c r="I6" s="797"/>
      <c r="J6" s="797"/>
      <c r="K6" s="798"/>
      <c r="L6" s="350"/>
      <c r="M6" s="799" t="s">
        <v>639</v>
      </c>
      <c r="N6" s="799"/>
      <c r="O6" s="799"/>
      <c r="P6" s="799"/>
      <c r="Q6" s="799"/>
      <c r="R6" s="799"/>
      <c r="S6" s="772"/>
      <c r="T6" s="351"/>
      <c r="U6" s="784" t="s">
        <v>638</v>
      </c>
      <c r="V6" s="784"/>
      <c r="W6" s="784"/>
      <c r="X6" s="784"/>
      <c r="Y6" s="784"/>
      <c r="Z6" s="784"/>
      <c r="AA6" s="774"/>
      <c r="AB6" s="350"/>
    </row>
    <row r="7" spans="1:28" ht="24">
      <c r="A7" s="789"/>
      <c r="B7" s="790"/>
      <c r="C7" s="794"/>
      <c r="D7" s="349"/>
      <c r="E7" s="330" t="s">
        <v>418</v>
      </c>
      <c r="F7" s="330" t="s">
        <v>636</v>
      </c>
      <c r="G7" s="330" t="s">
        <v>637</v>
      </c>
      <c r="H7" s="348"/>
      <c r="I7" s="330" t="s">
        <v>418</v>
      </c>
      <c r="J7" s="330" t="s">
        <v>636</v>
      </c>
      <c r="K7" s="330" t="s">
        <v>637</v>
      </c>
      <c r="L7" s="347"/>
      <c r="M7" s="330" t="s">
        <v>418</v>
      </c>
      <c r="N7" s="330" t="s">
        <v>636</v>
      </c>
      <c r="O7" s="330" t="s">
        <v>635</v>
      </c>
      <c r="P7" s="330" t="s">
        <v>634</v>
      </c>
      <c r="Q7" s="330" t="s">
        <v>633</v>
      </c>
      <c r="R7" s="330" t="s">
        <v>632</v>
      </c>
      <c r="S7" s="330" t="s">
        <v>631</v>
      </c>
      <c r="T7" s="346"/>
      <c r="U7" s="330" t="s">
        <v>418</v>
      </c>
      <c r="V7" s="330" t="s">
        <v>636</v>
      </c>
      <c r="W7" s="330" t="s">
        <v>635</v>
      </c>
      <c r="X7" s="330" t="s">
        <v>634</v>
      </c>
      <c r="Y7" s="330" t="s">
        <v>633</v>
      </c>
      <c r="Z7" s="330" t="s">
        <v>632</v>
      </c>
      <c r="AA7" s="330" t="s">
        <v>631</v>
      </c>
      <c r="AB7" s="345"/>
    </row>
    <row r="8" spans="1:28" s="609" customFormat="1">
      <c r="A8" s="608">
        <v>1</v>
      </c>
      <c r="B8" s="329" t="s">
        <v>419</v>
      </c>
      <c r="C8" s="578">
        <v>3694304990.9985886</v>
      </c>
      <c r="D8" s="578">
        <v>3441009976.731751</v>
      </c>
      <c r="E8" s="578">
        <v>46975939.544460014</v>
      </c>
      <c r="F8" s="578">
        <v>198850.29261400001</v>
      </c>
      <c r="G8" s="578">
        <v>146.573014</v>
      </c>
      <c r="H8" s="578">
        <v>141691350.65325996</v>
      </c>
      <c r="I8" s="578">
        <v>11050247.359790005</v>
      </c>
      <c r="J8" s="578">
        <v>29412843.318348002</v>
      </c>
      <c r="K8" s="578">
        <v>0</v>
      </c>
      <c r="L8" s="578">
        <v>111603663.61357787</v>
      </c>
      <c r="M8" s="578">
        <v>11518358.968756</v>
      </c>
      <c r="N8" s="578">
        <v>6375764.2656840011</v>
      </c>
      <c r="O8" s="578">
        <v>13420662.700891992</v>
      </c>
      <c r="P8" s="578">
        <v>8480542.1923040021</v>
      </c>
      <c r="Q8" s="578">
        <v>8453740.3290559966</v>
      </c>
      <c r="R8" s="578">
        <v>19323579.385403998</v>
      </c>
      <c r="S8" s="578">
        <v>0</v>
      </c>
      <c r="T8" s="578">
        <v>0</v>
      </c>
      <c r="U8" s="578">
        <v>0</v>
      </c>
      <c r="V8" s="578">
        <v>0</v>
      </c>
      <c r="W8" s="578">
        <v>0</v>
      </c>
      <c r="X8" s="578">
        <v>0</v>
      </c>
      <c r="Y8" s="578">
        <v>0</v>
      </c>
      <c r="Z8" s="578">
        <v>0</v>
      </c>
      <c r="AA8" s="578">
        <v>0</v>
      </c>
    </row>
    <row r="9" spans="1:28">
      <c r="A9" s="327">
        <v>1.1000000000000001</v>
      </c>
      <c r="B9" s="338" t="s">
        <v>420</v>
      </c>
      <c r="C9" s="610">
        <v>0</v>
      </c>
      <c r="D9" s="577">
        <v>0</v>
      </c>
      <c r="E9" s="577">
        <v>0</v>
      </c>
      <c r="F9" s="577">
        <v>0</v>
      </c>
      <c r="G9" s="577">
        <v>0</v>
      </c>
      <c r="H9" s="577">
        <v>0</v>
      </c>
      <c r="I9" s="577">
        <v>0</v>
      </c>
      <c r="J9" s="577">
        <v>0</v>
      </c>
      <c r="K9" s="577">
        <v>0</v>
      </c>
      <c r="L9" s="577">
        <v>0</v>
      </c>
      <c r="M9" s="577">
        <v>0</v>
      </c>
      <c r="N9" s="577">
        <v>0</v>
      </c>
      <c r="O9" s="577">
        <v>0</v>
      </c>
      <c r="P9" s="577">
        <v>0</v>
      </c>
      <c r="Q9" s="577">
        <v>0</v>
      </c>
      <c r="R9" s="577">
        <v>0</v>
      </c>
      <c r="S9" s="577">
        <v>0</v>
      </c>
      <c r="T9" s="577"/>
      <c r="U9" s="577"/>
      <c r="V9" s="577"/>
      <c r="W9" s="577"/>
      <c r="X9" s="577"/>
      <c r="Y9" s="577"/>
      <c r="Z9" s="577"/>
      <c r="AA9" s="577"/>
    </row>
    <row r="10" spans="1:28">
      <c r="A10" s="327">
        <v>1.2</v>
      </c>
      <c r="B10" s="338" t="s">
        <v>421</v>
      </c>
      <c r="C10" s="610">
        <v>0</v>
      </c>
      <c r="D10" s="577">
        <v>0</v>
      </c>
      <c r="E10" s="577">
        <v>0</v>
      </c>
      <c r="F10" s="577">
        <v>0</v>
      </c>
      <c r="G10" s="577">
        <v>0</v>
      </c>
      <c r="H10" s="577">
        <v>0</v>
      </c>
      <c r="I10" s="577">
        <v>0</v>
      </c>
      <c r="J10" s="577">
        <v>0</v>
      </c>
      <c r="K10" s="577">
        <v>0</v>
      </c>
      <c r="L10" s="577">
        <v>0</v>
      </c>
      <c r="M10" s="577">
        <v>0</v>
      </c>
      <c r="N10" s="577">
        <v>0</v>
      </c>
      <c r="O10" s="577">
        <v>0</v>
      </c>
      <c r="P10" s="577">
        <v>0</v>
      </c>
      <c r="Q10" s="577">
        <v>0</v>
      </c>
      <c r="R10" s="577">
        <v>0</v>
      </c>
      <c r="S10" s="577">
        <v>0</v>
      </c>
      <c r="T10" s="577"/>
      <c r="U10" s="577"/>
      <c r="V10" s="577"/>
      <c r="W10" s="577"/>
      <c r="X10" s="577"/>
      <c r="Y10" s="577"/>
      <c r="Z10" s="577"/>
      <c r="AA10" s="577"/>
    </row>
    <row r="11" spans="1:28">
      <c r="A11" s="327">
        <v>1.3</v>
      </c>
      <c r="B11" s="338" t="s">
        <v>422</v>
      </c>
      <c r="C11" s="610">
        <v>309620803.61000001</v>
      </c>
      <c r="D11" s="577">
        <v>309620803.61000001</v>
      </c>
      <c r="E11" s="577">
        <v>0</v>
      </c>
      <c r="F11" s="577">
        <v>0</v>
      </c>
      <c r="G11" s="577">
        <v>0</v>
      </c>
      <c r="H11" s="577">
        <v>0</v>
      </c>
      <c r="I11" s="577">
        <v>0</v>
      </c>
      <c r="J11" s="577">
        <v>0</v>
      </c>
      <c r="K11" s="577">
        <v>0</v>
      </c>
      <c r="L11" s="577">
        <v>0</v>
      </c>
      <c r="M11" s="577">
        <v>0</v>
      </c>
      <c r="N11" s="577">
        <v>0</v>
      </c>
      <c r="O11" s="577">
        <v>0</v>
      </c>
      <c r="P11" s="577">
        <v>0</v>
      </c>
      <c r="Q11" s="577">
        <v>0</v>
      </c>
      <c r="R11" s="577">
        <v>0</v>
      </c>
      <c r="S11" s="577">
        <v>0</v>
      </c>
      <c r="T11" s="577"/>
      <c r="U11" s="577"/>
      <c r="V11" s="577"/>
      <c r="W11" s="577"/>
      <c r="X11" s="577"/>
      <c r="Y11" s="577"/>
      <c r="Z11" s="577"/>
      <c r="AA11" s="577"/>
    </row>
    <row r="12" spans="1:28">
      <c r="A12" s="327">
        <v>1.4</v>
      </c>
      <c r="B12" s="338" t="s">
        <v>423</v>
      </c>
      <c r="C12" s="610">
        <v>197053729.46406394</v>
      </c>
      <c r="D12" s="577">
        <v>192852789.08856395</v>
      </c>
      <c r="E12" s="577">
        <v>0</v>
      </c>
      <c r="F12" s="577">
        <v>0</v>
      </c>
      <c r="G12" s="577">
        <v>0</v>
      </c>
      <c r="H12" s="577">
        <v>4200940.3755000001</v>
      </c>
      <c r="I12" s="577">
        <v>0</v>
      </c>
      <c r="J12" s="577">
        <v>0</v>
      </c>
      <c r="K12" s="577">
        <v>0</v>
      </c>
      <c r="L12" s="577">
        <v>0</v>
      </c>
      <c r="M12" s="577">
        <v>0</v>
      </c>
      <c r="N12" s="577">
        <v>0</v>
      </c>
      <c r="O12" s="577">
        <v>0</v>
      </c>
      <c r="P12" s="577">
        <v>0</v>
      </c>
      <c r="Q12" s="577">
        <v>0</v>
      </c>
      <c r="R12" s="577">
        <v>0</v>
      </c>
      <c r="S12" s="577">
        <v>0</v>
      </c>
      <c r="T12" s="577"/>
      <c r="U12" s="577"/>
      <c r="V12" s="577"/>
      <c r="W12" s="577"/>
      <c r="X12" s="577"/>
      <c r="Y12" s="577"/>
      <c r="Z12" s="577"/>
      <c r="AA12" s="577"/>
    </row>
    <row r="13" spans="1:28">
      <c r="A13" s="327">
        <v>1.5</v>
      </c>
      <c r="B13" s="338" t="s">
        <v>424</v>
      </c>
      <c r="C13" s="610">
        <v>1989582700.8085794</v>
      </c>
      <c r="D13" s="577">
        <v>1848734745.4839394</v>
      </c>
      <c r="E13" s="577">
        <v>33723133.632936008</v>
      </c>
      <c r="F13" s="577">
        <v>198705.9596</v>
      </c>
      <c r="G13" s="577">
        <v>2.2399999999999998</v>
      </c>
      <c r="H13" s="577">
        <v>92528696.934369981</v>
      </c>
      <c r="I13" s="577">
        <v>3962318.8026439999</v>
      </c>
      <c r="J13" s="577">
        <v>23620216.978564002</v>
      </c>
      <c r="K13" s="577">
        <v>0</v>
      </c>
      <c r="L13" s="577">
        <v>48319258.390269987</v>
      </c>
      <c r="M13" s="577">
        <v>6339647.7245999994</v>
      </c>
      <c r="N13" s="577">
        <v>3095823.0899879998</v>
      </c>
      <c r="O13" s="577">
        <v>835283.30200000003</v>
      </c>
      <c r="P13" s="577">
        <v>402006.17836399999</v>
      </c>
      <c r="Q13" s="577">
        <v>1226477.0778319999</v>
      </c>
      <c r="R13" s="577">
        <v>3658747.5100199999</v>
      </c>
      <c r="S13" s="577">
        <v>0</v>
      </c>
      <c r="T13" s="577"/>
      <c r="U13" s="577"/>
      <c r="V13" s="577"/>
      <c r="W13" s="577"/>
      <c r="X13" s="577"/>
      <c r="Y13" s="577"/>
      <c r="Z13" s="577"/>
      <c r="AA13" s="577"/>
    </row>
    <row r="14" spans="1:28">
      <c r="A14" s="327">
        <v>1.6</v>
      </c>
      <c r="B14" s="338" t="s">
        <v>425</v>
      </c>
      <c r="C14" s="610">
        <v>1198047757.1159456</v>
      </c>
      <c r="D14" s="577">
        <v>1089801638.5492477</v>
      </c>
      <c r="E14" s="577">
        <v>13252805.911524005</v>
      </c>
      <c r="F14" s="577">
        <v>144.33301399999999</v>
      </c>
      <c r="G14" s="577">
        <v>144.33301399999999</v>
      </c>
      <c r="H14" s="577">
        <v>44961713.34338998</v>
      </c>
      <c r="I14" s="577">
        <v>7087928.5571460053</v>
      </c>
      <c r="J14" s="577">
        <v>5792626.3397839991</v>
      </c>
      <c r="K14" s="577">
        <v>0</v>
      </c>
      <c r="L14" s="577">
        <v>63284405.223307885</v>
      </c>
      <c r="M14" s="577">
        <v>5178711.2441560002</v>
      </c>
      <c r="N14" s="577">
        <v>3279941.1756960014</v>
      </c>
      <c r="O14" s="577">
        <v>12585379.398891993</v>
      </c>
      <c r="P14" s="577">
        <v>8078536.0139400018</v>
      </c>
      <c r="Q14" s="577">
        <v>7227263.2512239972</v>
      </c>
      <c r="R14" s="577">
        <v>15664831.875383999</v>
      </c>
      <c r="S14" s="577">
        <v>0</v>
      </c>
      <c r="T14" s="577"/>
      <c r="U14" s="577"/>
      <c r="V14" s="577"/>
      <c r="W14" s="577"/>
      <c r="X14" s="577"/>
      <c r="Y14" s="577"/>
      <c r="Z14" s="577"/>
      <c r="AA14" s="577"/>
    </row>
    <row r="15" spans="1:28" s="609" customFormat="1">
      <c r="A15" s="608">
        <v>2</v>
      </c>
      <c r="B15" s="329" t="s">
        <v>426</v>
      </c>
      <c r="C15" s="578">
        <v>425177593.75800002</v>
      </c>
      <c r="D15" s="578">
        <v>425177593.75800002</v>
      </c>
      <c r="E15" s="578">
        <v>0</v>
      </c>
      <c r="F15" s="578">
        <v>0</v>
      </c>
      <c r="G15" s="578">
        <v>0</v>
      </c>
      <c r="H15" s="578">
        <v>0</v>
      </c>
      <c r="I15" s="578">
        <v>0</v>
      </c>
      <c r="J15" s="578">
        <v>0</v>
      </c>
      <c r="K15" s="578">
        <v>0</v>
      </c>
      <c r="L15" s="578">
        <v>0</v>
      </c>
      <c r="M15" s="578">
        <v>0</v>
      </c>
      <c r="N15" s="578">
        <v>0</v>
      </c>
      <c r="O15" s="578">
        <v>0</v>
      </c>
      <c r="P15" s="578">
        <v>0</v>
      </c>
      <c r="Q15" s="578">
        <v>0</v>
      </c>
      <c r="R15" s="578">
        <v>0</v>
      </c>
      <c r="S15" s="578">
        <v>0</v>
      </c>
      <c r="T15" s="578">
        <v>0</v>
      </c>
      <c r="U15" s="578">
        <v>0</v>
      </c>
      <c r="V15" s="578">
        <v>0</v>
      </c>
      <c r="W15" s="578">
        <v>0</v>
      </c>
      <c r="X15" s="578">
        <v>0</v>
      </c>
      <c r="Y15" s="578">
        <v>0</v>
      </c>
      <c r="Z15" s="578">
        <v>0</v>
      </c>
      <c r="AA15" s="578">
        <v>0</v>
      </c>
    </row>
    <row r="16" spans="1:28">
      <c r="A16" s="327">
        <v>2.1</v>
      </c>
      <c r="B16" s="338" t="s">
        <v>420</v>
      </c>
      <c r="C16" s="610">
        <v>0</v>
      </c>
      <c r="D16" s="577"/>
      <c r="E16" s="577"/>
      <c r="F16" s="577"/>
      <c r="G16" s="577"/>
      <c r="H16" s="577"/>
      <c r="I16" s="577"/>
      <c r="J16" s="577"/>
      <c r="K16" s="577"/>
      <c r="L16" s="577"/>
      <c r="M16" s="577"/>
      <c r="N16" s="577"/>
      <c r="O16" s="577"/>
      <c r="P16" s="577"/>
      <c r="Q16" s="577"/>
      <c r="R16" s="577"/>
      <c r="S16" s="577"/>
      <c r="T16" s="577"/>
      <c r="U16" s="577"/>
      <c r="V16" s="577"/>
      <c r="W16" s="577"/>
      <c r="X16" s="577"/>
      <c r="Y16" s="577"/>
      <c r="Z16" s="577"/>
      <c r="AA16" s="577"/>
    </row>
    <row r="17" spans="1:27">
      <c r="A17" s="327">
        <v>2.2000000000000002</v>
      </c>
      <c r="B17" s="338" t="s">
        <v>421</v>
      </c>
      <c r="C17" s="610">
        <v>356929609.6006</v>
      </c>
      <c r="D17" s="577">
        <v>356929609.6006</v>
      </c>
      <c r="E17" s="577"/>
      <c r="F17" s="577"/>
      <c r="G17" s="577"/>
      <c r="H17" s="577"/>
      <c r="I17" s="577"/>
      <c r="J17" s="577"/>
      <c r="K17" s="577"/>
      <c r="L17" s="577"/>
      <c r="M17" s="577"/>
      <c r="N17" s="577"/>
      <c r="O17" s="577"/>
      <c r="P17" s="577"/>
      <c r="Q17" s="577"/>
      <c r="R17" s="577"/>
      <c r="S17" s="577"/>
      <c r="T17" s="577"/>
      <c r="U17" s="577"/>
      <c r="V17" s="577"/>
      <c r="W17" s="577"/>
      <c r="X17" s="577"/>
      <c r="Y17" s="577"/>
      <c r="Z17" s="577"/>
      <c r="AA17" s="577"/>
    </row>
    <row r="18" spans="1:27">
      <c r="A18" s="327">
        <v>2.2999999999999998</v>
      </c>
      <c r="B18" s="338" t="s">
        <v>422</v>
      </c>
      <c r="C18" s="610">
        <v>10771672.3926</v>
      </c>
      <c r="D18" s="577">
        <v>10771672.3926</v>
      </c>
      <c r="E18" s="577"/>
      <c r="F18" s="577"/>
      <c r="G18" s="577"/>
      <c r="H18" s="577"/>
      <c r="I18" s="577"/>
      <c r="J18" s="577"/>
      <c r="K18" s="577"/>
      <c r="L18" s="577"/>
      <c r="M18" s="577"/>
      <c r="N18" s="577"/>
      <c r="O18" s="577"/>
      <c r="P18" s="577"/>
      <c r="Q18" s="577"/>
      <c r="R18" s="577"/>
      <c r="S18" s="577"/>
      <c r="T18" s="577"/>
      <c r="U18" s="577"/>
      <c r="V18" s="577"/>
      <c r="W18" s="577"/>
      <c r="X18" s="577"/>
      <c r="Y18" s="577"/>
      <c r="Z18" s="577"/>
      <c r="AA18" s="577"/>
    </row>
    <row r="19" spans="1:27">
      <c r="A19" s="327">
        <v>2.4</v>
      </c>
      <c r="B19" s="338" t="s">
        <v>423</v>
      </c>
      <c r="C19" s="610">
        <v>5772181.2425000006</v>
      </c>
      <c r="D19" s="577">
        <v>5772181.2425000006</v>
      </c>
      <c r="E19" s="577"/>
      <c r="F19" s="577"/>
      <c r="G19" s="577"/>
      <c r="H19" s="577"/>
      <c r="I19" s="577"/>
      <c r="J19" s="577"/>
      <c r="K19" s="577"/>
      <c r="L19" s="577"/>
      <c r="M19" s="577"/>
      <c r="N19" s="577"/>
      <c r="O19" s="577"/>
      <c r="P19" s="577"/>
      <c r="Q19" s="577"/>
      <c r="R19" s="577"/>
      <c r="S19" s="577"/>
      <c r="T19" s="577"/>
      <c r="U19" s="577"/>
      <c r="V19" s="577"/>
      <c r="W19" s="577"/>
      <c r="X19" s="577"/>
      <c r="Y19" s="577"/>
      <c r="Z19" s="577"/>
      <c r="AA19" s="577"/>
    </row>
    <row r="20" spans="1:27">
      <c r="A20" s="327">
        <v>2.5</v>
      </c>
      <c r="B20" s="338" t="s">
        <v>424</v>
      </c>
      <c r="C20" s="610">
        <v>51704130.522299998</v>
      </c>
      <c r="D20" s="577">
        <v>51704130.522299998</v>
      </c>
      <c r="E20" s="577"/>
      <c r="F20" s="577"/>
      <c r="G20" s="577"/>
      <c r="H20" s="577"/>
      <c r="I20" s="577"/>
      <c r="J20" s="577"/>
      <c r="K20" s="577"/>
      <c r="L20" s="577"/>
      <c r="M20" s="577"/>
      <c r="N20" s="577"/>
      <c r="O20" s="577"/>
      <c r="P20" s="577"/>
      <c r="Q20" s="577"/>
      <c r="R20" s="577"/>
      <c r="S20" s="577"/>
      <c r="T20" s="577"/>
      <c r="U20" s="577"/>
      <c r="V20" s="577"/>
      <c r="W20" s="577"/>
      <c r="X20" s="577"/>
      <c r="Y20" s="577"/>
      <c r="Z20" s="577"/>
      <c r="AA20" s="577"/>
    </row>
    <row r="21" spans="1:27">
      <c r="A21" s="327">
        <v>2.6</v>
      </c>
      <c r="B21" s="338" t="s">
        <v>425</v>
      </c>
      <c r="C21" s="610">
        <v>0</v>
      </c>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row>
    <row r="22" spans="1:27" s="609" customFormat="1">
      <c r="A22" s="608">
        <v>3</v>
      </c>
      <c r="B22" s="329" t="s">
        <v>427</v>
      </c>
      <c r="C22" s="578">
        <v>618553304.36707711</v>
      </c>
      <c r="D22" s="578">
        <v>586762877.95608509</v>
      </c>
      <c r="E22" s="611"/>
      <c r="F22" s="611"/>
      <c r="G22" s="611"/>
      <c r="H22" s="578">
        <v>9221244.4198000003</v>
      </c>
      <c r="I22" s="611"/>
      <c r="J22" s="611"/>
      <c r="K22" s="611"/>
      <c r="L22" s="578">
        <v>22569181.991191994</v>
      </c>
      <c r="M22" s="611"/>
      <c r="N22" s="611"/>
      <c r="O22" s="611"/>
      <c r="P22" s="611"/>
      <c r="Q22" s="611"/>
      <c r="R22" s="611"/>
      <c r="S22" s="611"/>
      <c r="T22" s="578">
        <v>0</v>
      </c>
      <c r="U22" s="611"/>
      <c r="V22" s="611"/>
      <c r="W22" s="611"/>
      <c r="X22" s="611"/>
      <c r="Y22" s="611"/>
      <c r="Z22" s="611"/>
      <c r="AA22" s="611"/>
    </row>
    <row r="23" spans="1:27">
      <c r="A23" s="327">
        <v>3.1</v>
      </c>
      <c r="B23" s="338" t="s">
        <v>420</v>
      </c>
      <c r="C23" s="610">
        <v>0</v>
      </c>
      <c r="D23" s="578">
        <v>0</v>
      </c>
      <c r="E23" s="611"/>
      <c r="F23" s="611"/>
      <c r="G23" s="611"/>
      <c r="H23" s="578">
        <v>0</v>
      </c>
      <c r="I23" s="611"/>
      <c r="J23" s="611"/>
      <c r="K23" s="611"/>
      <c r="L23" s="578">
        <v>0</v>
      </c>
      <c r="M23" s="611"/>
      <c r="N23" s="611"/>
      <c r="O23" s="611"/>
      <c r="P23" s="611"/>
      <c r="Q23" s="611"/>
      <c r="R23" s="611"/>
      <c r="S23" s="611"/>
      <c r="T23" s="578">
        <v>0</v>
      </c>
      <c r="U23" s="611"/>
      <c r="V23" s="611"/>
      <c r="W23" s="611"/>
      <c r="X23" s="611"/>
      <c r="Y23" s="611"/>
      <c r="Z23" s="611"/>
      <c r="AA23" s="611"/>
    </row>
    <row r="24" spans="1:27">
      <c r="A24" s="327">
        <v>3.2</v>
      </c>
      <c r="B24" s="338" t="s">
        <v>421</v>
      </c>
      <c r="C24" s="610">
        <v>0</v>
      </c>
      <c r="D24" s="578">
        <v>0</v>
      </c>
      <c r="E24" s="611"/>
      <c r="F24" s="611"/>
      <c r="G24" s="611"/>
      <c r="H24" s="578">
        <v>0</v>
      </c>
      <c r="I24" s="611"/>
      <c r="J24" s="611"/>
      <c r="K24" s="611"/>
      <c r="L24" s="578">
        <v>0</v>
      </c>
      <c r="M24" s="611"/>
      <c r="N24" s="611"/>
      <c r="O24" s="611"/>
      <c r="P24" s="611"/>
      <c r="Q24" s="611"/>
      <c r="R24" s="611"/>
      <c r="S24" s="611"/>
      <c r="T24" s="578">
        <v>0</v>
      </c>
      <c r="U24" s="611"/>
      <c r="V24" s="611"/>
      <c r="W24" s="611"/>
      <c r="X24" s="611"/>
      <c r="Y24" s="611"/>
      <c r="Z24" s="611"/>
      <c r="AA24" s="611"/>
    </row>
    <row r="25" spans="1:27">
      <c r="A25" s="327">
        <v>3.3</v>
      </c>
      <c r="B25" s="338" t="s">
        <v>422</v>
      </c>
      <c r="C25" s="610">
        <v>0</v>
      </c>
      <c r="D25" s="578">
        <v>0</v>
      </c>
      <c r="E25" s="611"/>
      <c r="F25" s="611"/>
      <c r="G25" s="611"/>
      <c r="H25" s="578">
        <v>0</v>
      </c>
      <c r="I25" s="611"/>
      <c r="J25" s="611"/>
      <c r="K25" s="611"/>
      <c r="L25" s="578">
        <v>0</v>
      </c>
      <c r="M25" s="611"/>
      <c r="N25" s="611"/>
      <c r="O25" s="611"/>
      <c r="P25" s="611"/>
      <c r="Q25" s="611"/>
      <c r="R25" s="611"/>
      <c r="S25" s="611"/>
      <c r="T25" s="578">
        <v>0</v>
      </c>
      <c r="U25" s="611"/>
      <c r="V25" s="611"/>
      <c r="W25" s="611"/>
      <c r="X25" s="611"/>
      <c r="Y25" s="611"/>
      <c r="Z25" s="611"/>
      <c r="AA25" s="611"/>
    </row>
    <row r="26" spans="1:27">
      <c r="A26" s="327">
        <v>3.4</v>
      </c>
      <c r="B26" s="338" t="s">
        <v>423</v>
      </c>
      <c r="C26" s="610">
        <v>3638971.6068000002</v>
      </c>
      <c r="D26" s="577">
        <v>3638971.6068000002</v>
      </c>
      <c r="E26" s="612"/>
      <c r="F26" s="612"/>
      <c r="G26" s="612"/>
      <c r="H26" s="577">
        <v>0</v>
      </c>
      <c r="I26" s="612"/>
      <c r="J26" s="612"/>
      <c r="K26" s="612"/>
      <c r="L26" s="577">
        <v>0</v>
      </c>
      <c r="M26" s="612"/>
      <c r="N26" s="612"/>
      <c r="O26" s="612"/>
      <c r="P26" s="612"/>
      <c r="Q26" s="612"/>
      <c r="R26" s="612"/>
      <c r="S26" s="612"/>
      <c r="T26" s="577">
        <v>0</v>
      </c>
      <c r="U26" s="612"/>
      <c r="V26" s="612"/>
      <c r="W26" s="612"/>
      <c r="X26" s="612"/>
      <c r="Y26" s="612"/>
      <c r="Z26" s="612"/>
      <c r="AA26" s="612"/>
    </row>
    <row r="27" spans="1:27">
      <c r="A27" s="327">
        <v>3.5</v>
      </c>
      <c r="B27" s="338" t="s">
        <v>424</v>
      </c>
      <c r="C27" s="610">
        <v>579405183.58207715</v>
      </c>
      <c r="D27" s="577">
        <v>547818961.12528515</v>
      </c>
      <c r="E27" s="612"/>
      <c r="F27" s="612"/>
      <c r="G27" s="612"/>
      <c r="H27" s="577">
        <v>9047723.8756000008</v>
      </c>
      <c r="I27" s="612"/>
      <c r="J27" s="612"/>
      <c r="K27" s="612"/>
      <c r="L27" s="577">
        <v>22538498.581191994</v>
      </c>
      <c r="M27" s="612"/>
      <c r="N27" s="612"/>
      <c r="O27" s="612"/>
      <c r="P27" s="612"/>
      <c r="Q27" s="612"/>
      <c r="R27" s="612"/>
      <c r="S27" s="612"/>
      <c r="T27" s="577">
        <v>0</v>
      </c>
      <c r="U27" s="612"/>
      <c r="V27" s="612"/>
      <c r="W27" s="612"/>
      <c r="X27" s="612"/>
      <c r="Y27" s="612"/>
      <c r="Z27" s="612"/>
      <c r="AA27" s="612"/>
    </row>
    <row r="28" spans="1:27">
      <c r="A28" s="327">
        <v>3.6</v>
      </c>
      <c r="B28" s="338" t="s">
        <v>425</v>
      </c>
      <c r="C28" s="610">
        <v>35509149.178200014</v>
      </c>
      <c r="D28" s="577">
        <v>35304945.224000014</v>
      </c>
      <c r="E28" s="612"/>
      <c r="F28" s="612"/>
      <c r="G28" s="612"/>
      <c r="H28" s="577">
        <v>173520.54419999995</v>
      </c>
      <c r="I28" s="612"/>
      <c r="J28" s="612"/>
      <c r="K28" s="612"/>
      <c r="L28" s="577">
        <v>30683.41</v>
      </c>
      <c r="M28" s="612"/>
      <c r="N28" s="612"/>
      <c r="O28" s="612"/>
      <c r="P28" s="612"/>
      <c r="Q28" s="612"/>
      <c r="R28" s="612"/>
      <c r="S28" s="612"/>
      <c r="T28" s="577">
        <v>0</v>
      </c>
      <c r="U28" s="612"/>
      <c r="V28" s="612"/>
      <c r="W28" s="612"/>
      <c r="X28" s="612"/>
      <c r="Y28" s="612"/>
      <c r="Z28" s="612"/>
      <c r="AA28" s="612"/>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tabSelected="1" zoomScale="80" zoomScaleNormal="80" workbookViewId="0">
      <selection activeCell="C8" sqref="C8"/>
    </sheetView>
  </sheetViews>
  <sheetFormatPr defaultColWidth="9.33203125" defaultRowHeight="12"/>
  <cols>
    <col min="1" max="1" width="11.6640625" style="332" bestFit="1" customWidth="1"/>
    <col min="2" max="2" width="90.33203125" style="332" bestFit="1" customWidth="1"/>
    <col min="3" max="3" width="20.33203125" style="332" customWidth="1"/>
    <col min="4" max="4" width="22.33203125" style="332" customWidth="1"/>
    <col min="5" max="7" width="17.109375" style="332" customWidth="1"/>
    <col min="8" max="8" width="22.33203125" style="332" customWidth="1"/>
    <col min="9" max="10" width="17.109375" style="332" customWidth="1"/>
    <col min="11" max="27" width="22.33203125" style="332" customWidth="1"/>
    <col min="28" max="16384" width="9.33203125" style="332"/>
  </cols>
  <sheetData>
    <row r="1" spans="1:27" ht="13.8">
      <c r="A1" s="300" t="s">
        <v>97</v>
      </c>
      <c r="B1" s="227" t="str">
        <f>Info!C2</f>
        <v>სს "ბაზისბანკი"</v>
      </c>
    </row>
    <row r="2" spans="1:27">
      <c r="A2" s="300" t="s">
        <v>98</v>
      </c>
      <c r="B2" s="303">
        <f>'1. key ratios'!B2</f>
        <v>46112</v>
      </c>
    </row>
    <row r="3" spans="1:27">
      <c r="A3" s="302" t="s">
        <v>428</v>
      </c>
      <c r="C3" s="334"/>
    </row>
    <row r="4" spans="1:27" ht="12.6" thickBot="1">
      <c r="A4" s="302"/>
      <c r="B4" s="334"/>
      <c r="C4" s="334"/>
    </row>
    <row r="5" spans="1:27" ht="13.5" customHeight="1">
      <c r="A5" s="804" t="s">
        <v>650</v>
      </c>
      <c r="B5" s="805"/>
      <c r="C5" s="801" t="s">
        <v>429</v>
      </c>
      <c r="D5" s="802"/>
      <c r="E5" s="802"/>
      <c r="F5" s="802"/>
      <c r="G5" s="802"/>
      <c r="H5" s="802"/>
      <c r="I5" s="802"/>
      <c r="J5" s="802"/>
      <c r="K5" s="802"/>
      <c r="L5" s="802"/>
      <c r="M5" s="802"/>
      <c r="N5" s="802"/>
      <c r="O5" s="802"/>
      <c r="P5" s="802"/>
      <c r="Q5" s="802"/>
      <c r="R5" s="802"/>
      <c r="S5" s="802"/>
      <c r="T5" s="802"/>
      <c r="U5" s="802"/>
      <c r="V5" s="802"/>
      <c r="W5" s="802"/>
      <c r="X5" s="802"/>
      <c r="Y5" s="802"/>
      <c r="Z5" s="802"/>
      <c r="AA5" s="803"/>
    </row>
    <row r="6" spans="1:27" ht="12" customHeight="1">
      <c r="A6" s="806"/>
      <c r="B6" s="807"/>
      <c r="C6" s="811" t="s">
        <v>66</v>
      </c>
      <c r="D6" s="810" t="s">
        <v>641</v>
      </c>
      <c r="E6" s="810"/>
      <c r="F6" s="810"/>
      <c r="G6" s="810"/>
      <c r="H6" s="796" t="s">
        <v>640</v>
      </c>
      <c r="I6" s="797"/>
      <c r="J6" s="797"/>
      <c r="K6" s="797"/>
      <c r="L6" s="351"/>
      <c r="M6" s="784" t="s">
        <v>639</v>
      </c>
      <c r="N6" s="784"/>
      <c r="O6" s="784"/>
      <c r="P6" s="784"/>
      <c r="Q6" s="784"/>
      <c r="R6" s="784"/>
      <c r="S6" s="774"/>
      <c r="T6" s="351"/>
      <c r="U6" s="784" t="s">
        <v>638</v>
      </c>
      <c r="V6" s="784"/>
      <c r="W6" s="784"/>
      <c r="X6" s="784"/>
      <c r="Y6" s="784"/>
      <c r="Z6" s="784"/>
      <c r="AA6" s="800"/>
    </row>
    <row r="7" spans="1:27" ht="36">
      <c r="A7" s="808"/>
      <c r="B7" s="809"/>
      <c r="C7" s="812"/>
      <c r="D7" s="349"/>
      <c r="E7" s="330" t="s">
        <v>418</v>
      </c>
      <c r="F7" s="330" t="s">
        <v>636</v>
      </c>
      <c r="G7" s="330" t="s">
        <v>637</v>
      </c>
      <c r="H7" s="333"/>
      <c r="I7" s="330" t="s">
        <v>418</v>
      </c>
      <c r="J7" s="330" t="s">
        <v>636</v>
      </c>
      <c r="K7" s="330" t="s">
        <v>637</v>
      </c>
      <c r="L7" s="346"/>
      <c r="M7" s="330" t="s">
        <v>418</v>
      </c>
      <c r="N7" s="330" t="s">
        <v>649</v>
      </c>
      <c r="O7" s="330" t="s">
        <v>648</v>
      </c>
      <c r="P7" s="330" t="s">
        <v>647</v>
      </c>
      <c r="Q7" s="330" t="s">
        <v>646</v>
      </c>
      <c r="R7" s="330" t="s">
        <v>645</v>
      </c>
      <c r="S7" s="330" t="s">
        <v>631</v>
      </c>
      <c r="T7" s="346"/>
      <c r="U7" s="330" t="s">
        <v>418</v>
      </c>
      <c r="V7" s="330" t="s">
        <v>649</v>
      </c>
      <c r="W7" s="330" t="s">
        <v>648</v>
      </c>
      <c r="X7" s="330" t="s">
        <v>647</v>
      </c>
      <c r="Y7" s="330" t="s">
        <v>646</v>
      </c>
      <c r="Z7" s="330" t="s">
        <v>645</v>
      </c>
      <c r="AA7" s="330" t="s">
        <v>631</v>
      </c>
    </row>
    <row r="8" spans="1:27" s="609" customFormat="1">
      <c r="A8" s="371">
        <v>1</v>
      </c>
      <c r="B8" s="372" t="s">
        <v>419</v>
      </c>
      <c r="C8" s="613">
        <v>3694304990.9985747</v>
      </c>
      <c r="D8" s="578">
        <v>3441009976.731751</v>
      </c>
      <c r="E8" s="578">
        <v>46975939.544460014</v>
      </c>
      <c r="F8" s="578">
        <v>198850.29261400001</v>
      </c>
      <c r="G8" s="578">
        <v>146.573014</v>
      </c>
      <c r="H8" s="578">
        <v>141691350.65325996</v>
      </c>
      <c r="I8" s="578">
        <v>11050247.359790005</v>
      </c>
      <c r="J8" s="578">
        <v>29412843.318348002</v>
      </c>
      <c r="K8" s="578">
        <v>0</v>
      </c>
      <c r="L8" s="578">
        <v>111603663.61357787</v>
      </c>
      <c r="M8" s="578">
        <v>11518358.968756</v>
      </c>
      <c r="N8" s="578">
        <v>6375764.2656840011</v>
      </c>
      <c r="O8" s="578">
        <v>13420662.700891992</v>
      </c>
      <c r="P8" s="578">
        <v>8480542.1923040021</v>
      </c>
      <c r="Q8" s="578">
        <v>8453740.3290559966</v>
      </c>
      <c r="R8" s="578">
        <v>19323579.385403998</v>
      </c>
      <c r="S8" s="578">
        <v>0</v>
      </c>
      <c r="T8" s="578">
        <v>0</v>
      </c>
      <c r="U8" s="578">
        <v>0</v>
      </c>
      <c r="V8" s="578">
        <v>0</v>
      </c>
      <c r="W8" s="578">
        <v>0</v>
      </c>
      <c r="X8" s="578">
        <v>0</v>
      </c>
      <c r="Y8" s="578">
        <v>0</v>
      </c>
      <c r="Z8" s="578">
        <v>0</v>
      </c>
      <c r="AA8" s="627">
        <v>0</v>
      </c>
    </row>
    <row r="9" spans="1:27">
      <c r="A9" s="364">
        <v>1.1000000000000001</v>
      </c>
      <c r="B9" s="370" t="s">
        <v>430</v>
      </c>
      <c r="C9" s="615">
        <v>2642656544.9551682</v>
      </c>
      <c r="D9" s="577">
        <v>2399382312.5796762</v>
      </c>
      <c r="E9" s="577">
        <v>45379918.044046</v>
      </c>
      <c r="F9" s="577">
        <v>198703.71960000001</v>
      </c>
      <c r="G9" s="577">
        <v>0</v>
      </c>
      <c r="H9" s="577">
        <v>138292992.641404</v>
      </c>
      <c r="I9" s="577">
        <v>9804158.5345900003</v>
      </c>
      <c r="J9" s="577">
        <v>28471111.823791999</v>
      </c>
      <c r="K9" s="577">
        <v>0</v>
      </c>
      <c r="L9" s="577">
        <v>104981239.734088</v>
      </c>
      <c r="M9" s="577">
        <v>11070721.524656</v>
      </c>
      <c r="N9" s="577">
        <v>5855137.3796840003</v>
      </c>
      <c r="O9" s="577">
        <v>11505228.435806001</v>
      </c>
      <c r="P9" s="577">
        <v>7073391.4678140003</v>
      </c>
      <c r="Q9" s="577">
        <v>8453740.3290560003</v>
      </c>
      <c r="R9" s="577">
        <v>19323579.385403998</v>
      </c>
      <c r="S9" s="577">
        <v>0</v>
      </c>
      <c r="T9" s="577">
        <v>0</v>
      </c>
      <c r="U9" s="577"/>
      <c r="V9" s="577"/>
      <c r="W9" s="577"/>
      <c r="X9" s="577"/>
      <c r="Y9" s="577"/>
      <c r="Z9" s="577"/>
      <c r="AA9" s="614"/>
    </row>
    <row r="10" spans="1:27">
      <c r="A10" s="368" t="s">
        <v>146</v>
      </c>
      <c r="B10" s="369" t="s">
        <v>431</v>
      </c>
      <c r="C10" s="616">
        <v>2606364509.0536242</v>
      </c>
      <c r="D10" s="577">
        <v>2363627025.7420759</v>
      </c>
      <c r="E10" s="577">
        <v>45359504.587945998</v>
      </c>
      <c r="F10" s="577">
        <v>198703.71960000001</v>
      </c>
      <c r="G10" s="577">
        <v>0</v>
      </c>
      <c r="H10" s="577">
        <v>138246007.523004</v>
      </c>
      <c r="I10" s="577">
        <v>9804158.5345900003</v>
      </c>
      <c r="J10" s="577">
        <v>28432197.153792001</v>
      </c>
      <c r="K10" s="577">
        <v>0</v>
      </c>
      <c r="L10" s="577">
        <v>104491475.78854397</v>
      </c>
      <c r="M10" s="577">
        <v>11070721.524656</v>
      </c>
      <c r="N10" s="577">
        <v>5812527.347484</v>
      </c>
      <c r="O10" s="577">
        <v>11349258.391406</v>
      </c>
      <c r="P10" s="577">
        <v>6858703.9728699997</v>
      </c>
      <c r="Q10" s="577">
        <v>8453740.3290560003</v>
      </c>
      <c r="R10" s="577">
        <v>19323579.385403998</v>
      </c>
      <c r="S10" s="577">
        <v>0</v>
      </c>
      <c r="T10" s="577">
        <v>0</v>
      </c>
      <c r="U10" s="577">
        <v>0</v>
      </c>
      <c r="V10" s="577">
        <v>0</v>
      </c>
      <c r="W10" s="577">
        <v>0</v>
      </c>
      <c r="X10" s="577">
        <v>0</v>
      </c>
      <c r="Y10" s="577">
        <v>0</v>
      </c>
      <c r="Z10" s="577">
        <v>0</v>
      </c>
      <c r="AA10" s="614">
        <v>0</v>
      </c>
    </row>
    <row r="11" spans="1:27">
      <c r="A11" s="366" t="s">
        <v>432</v>
      </c>
      <c r="B11" s="367" t="s">
        <v>433</v>
      </c>
      <c r="C11" s="617">
        <v>1830025688.381182</v>
      </c>
      <c r="D11" s="577">
        <v>1649670825.7904339</v>
      </c>
      <c r="E11" s="577">
        <v>29061318.274314001</v>
      </c>
      <c r="F11" s="577">
        <v>198703.71960000001</v>
      </c>
      <c r="G11" s="577">
        <v>0</v>
      </c>
      <c r="H11" s="577">
        <v>108350355.443416</v>
      </c>
      <c r="I11" s="577">
        <v>7905972.2676900001</v>
      </c>
      <c r="J11" s="577">
        <v>27462398.597692002</v>
      </c>
      <c r="K11" s="577">
        <v>0</v>
      </c>
      <c r="L11" s="577">
        <v>72004507.147331998</v>
      </c>
      <c r="M11" s="577">
        <v>4135486.9456560002</v>
      </c>
      <c r="N11" s="577">
        <v>3638840.9528919999</v>
      </c>
      <c r="O11" s="577">
        <v>9012404.2293439992</v>
      </c>
      <c r="P11" s="577">
        <v>4168623.2569280001</v>
      </c>
      <c r="Q11" s="577">
        <v>6532475.0110940002</v>
      </c>
      <c r="R11" s="577">
        <v>9177883.12775</v>
      </c>
      <c r="S11" s="577">
        <v>0</v>
      </c>
      <c r="T11" s="577"/>
      <c r="U11" s="577"/>
      <c r="V11" s="577"/>
      <c r="W11" s="577"/>
      <c r="X11" s="577"/>
      <c r="Y11" s="577"/>
      <c r="Z11" s="577"/>
      <c r="AA11" s="614"/>
    </row>
    <row r="12" spans="1:27">
      <c r="A12" s="366" t="s">
        <v>434</v>
      </c>
      <c r="B12" s="367" t="s">
        <v>435</v>
      </c>
      <c r="C12" s="617">
        <v>258850872.87743598</v>
      </c>
      <c r="D12" s="577">
        <v>231527270.76748401</v>
      </c>
      <c r="E12" s="577">
        <v>15206753.156850001</v>
      </c>
      <c r="F12" s="577">
        <v>0</v>
      </c>
      <c r="G12" s="577">
        <v>0</v>
      </c>
      <c r="H12" s="577">
        <v>11083895.268395999</v>
      </c>
      <c r="I12" s="577">
        <v>702079.43810000003</v>
      </c>
      <c r="J12" s="577">
        <v>833654.85019999999</v>
      </c>
      <c r="K12" s="577">
        <v>0</v>
      </c>
      <c r="L12" s="577">
        <v>16239706.841555998</v>
      </c>
      <c r="M12" s="577">
        <v>5148432.5049000001</v>
      </c>
      <c r="N12" s="577">
        <v>2107300.9018919999</v>
      </c>
      <c r="O12" s="577">
        <v>1375347.2862740001</v>
      </c>
      <c r="P12" s="577">
        <v>973364.38959999999</v>
      </c>
      <c r="Q12" s="577">
        <v>1325708.994462</v>
      </c>
      <c r="R12" s="577">
        <v>5149953.3015280003</v>
      </c>
      <c r="S12" s="577">
        <v>0</v>
      </c>
      <c r="T12" s="577"/>
      <c r="U12" s="577"/>
      <c r="V12" s="577"/>
      <c r="W12" s="577"/>
      <c r="X12" s="577"/>
      <c r="Y12" s="577"/>
      <c r="Z12" s="577"/>
      <c r="AA12" s="614"/>
    </row>
    <row r="13" spans="1:27">
      <c r="A13" s="366" t="s">
        <v>436</v>
      </c>
      <c r="B13" s="367" t="s">
        <v>437</v>
      </c>
      <c r="C13" s="617">
        <v>103305678.968042</v>
      </c>
      <c r="D13" s="577">
        <v>96063011.732143998</v>
      </c>
      <c r="E13" s="577">
        <v>284017.71509999997</v>
      </c>
      <c r="F13" s="577">
        <v>0</v>
      </c>
      <c r="G13" s="577">
        <v>0</v>
      </c>
      <c r="H13" s="577">
        <v>1319323.0531559999</v>
      </c>
      <c r="I13" s="577">
        <v>200359.15419999999</v>
      </c>
      <c r="J13" s="577">
        <v>105838.3812</v>
      </c>
      <c r="K13" s="577">
        <v>0</v>
      </c>
      <c r="L13" s="577">
        <v>5923344.1827419996</v>
      </c>
      <c r="M13" s="577">
        <v>321670.68890000001</v>
      </c>
      <c r="N13" s="577">
        <v>0</v>
      </c>
      <c r="O13" s="577">
        <v>149362.04990000001</v>
      </c>
      <c r="P13" s="577">
        <v>1165960.2737420001</v>
      </c>
      <c r="Q13" s="577">
        <v>594787.71810000006</v>
      </c>
      <c r="R13" s="577">
        <v>3300476.5331999999</v>
      </c>
      <c r="S13" s="577">
        <v>0</v>
      </c>
      <c r="T13" s="577"/>
      <c r="U13" s="577"/>
      <c r="V13" s="577"/>
      <c r="W13" s="577"/>
      <c r="X13" s="577"/>
      <c r="Y13" s="577"/>
      <c r="Z13" s="577"/>
      <c r="AA13" s="614"/>
    </row>
    <row r="14" spans="1:27">
      <c r="A14" s="366" t="s">
        <v>438</v>
      </c>
      <c r="B14" s="367" t="s">
        <v>439</v>
      </c>
      <c r="C14" s="617">
        <v>414182268.82697195</v>
      </c>
      <c r="D14" s="577">
        <v>386365917.45202196</v>
      </c>
      <c r="E14" s="577">
        <v>807415.44168199995</v>
      </c>
      <c r="F14" s="577">
        <v>0</v>
      </c>
      <c r="G14" s="577">
        <v>0</v>
      </c>
      <c r="H14" s="577">
        <v>17492433.758036003</v>
      </c>
      <c r="I14" s="577">
        <v>995747.67460000003</v>
      </c>
      <c r="J14" s="577">
        <v>30305.324700000001</v>
      </c>
      <c r="K14" s="577">
        <v>0</v>
      </c>
      <c r="L14" s="577">
        <v>10323917.616913998</v>
      </c>
      <c r="M14" s="577">
        <v>1465131.3851999999</v>
      </c>
      <c r="N14" s="577">
        <v>66385.492700000003</v>
      </c>
      <c r="O14" s="577">
        <v>812144.82588799996</v>
      </c>
      <c r="P14" s="577">
        <v>550756.05260000005</v>
      </c>
      <c r="Q14" s="577">
        <v>768.60540000000003</v>
      </c>
      <c r="R14" s="577">
        <v>1695266.4229260001</v>
      </c>
      <c r="S14" s="577">
        <v>0</v>
      </c>
      <c r="T14" s="577"/>
      <c r="U14" s="577"/>
      <c r="V14" s="577"/>
      <c r="W14" s="577"/>
      <c r="X14" s="577"/>
      <c r="Y14" s="577"/>
      <c r="Z14" s="577"/>
      <c r="AA14" s="614"/>
    </row>
    <row r="15" spans="1:27">
      <c r="A15" s="365">
        <v>1.2</v>
      </c>
      <c r="B15" s="363" t="s">
        <v>644</v>
      </c>
      <c r="C15" s="615">
        <v>20782840.02327802</v>
      </c>
      <c r="D15" s="577">
        <v>3668259.5376773505</v>
      </c>
      <c r="E15" s="577">
        <v>54010.510455279997</v>
      </c>
      <c r="F15" s="577">
        <v>2073.0411005000001</v>
      </c>
      <c r="G15" s="577">
        <v>0</v>
      </c>
      <c r="H15" s="577">
        <v>906122.90669416008</v>
      </c>
      <c r="I15" s="577">
        <v>76091.718273849998</v>
      </c>
      <c r="J15" s="577">
        <v>132905.81353558</v>
      </c>
      <c r="K15" s="577">
        <v>0</v>
      </c>
      <c r="L15" s="577">
        <v>16208457.57890651</v>
      </c>
      <c r="M15" s="577">
        <v>1193789.91309642</v>
      </c>
      <c r="N15" s="577">
        <v>910429.67313085997</v>
      </c>
      <c r="O15" s="577">
        <v>1366297.25612453</v>
      </c>
      <c r="P15" s="577">
        <v>1283847.8803263099</v>
      </c>
      <c r="Q15" s="577">
        <v>1112141.1481055201</v>
      </c>
      <c r="R15" s="577">
        <v>3685108.8330589798</v>
      </c>
      <c r="S15" s="577">
        <v>0</v>
      </c>
      <c r="T15" s="577">
        <v>0</v>
      </c>
      <c r="U15" s="577"/>
      <c r="V15" s="577"/>
      <c r="W15" s="577"/>
      <c r="X15" s="577"/>
      <c r="Y15" s="577"/>
      <c r="Z15" s="577"/>
      <c r="AA15" s="614"/>
    </row>
    <row r="16" spans="1:27">
      <c r="A16" s="364">
        <v>1.3</v>
      </c>
      <c r="B16" s="363" t="s">
        <v>440</v>
      </c>
      <c r="C16" s="618"/>
      <c r="D16" s="619"/>
      <c r="E16" s="619"/>
      <c r="F16" s="619"/>
      <c r="G16" s="619"/>
      <c r="H16" s="619"/>
      <c r="I16" s="619"/>
      <c r="J16" s="619"/>
      <c r="K16" s="619"/>
      <c r="L16" s="619"/>
      <c r="M16" s="619"/>
      <c r="N16" s="619"/>
      <c r="O16" s="619"/>
      <c r="P16" s="619"/>
      <c r="Q16" s="619"/>
      <c r="R16" s="619"/>
      <c r="S16" s="619"/>
      <c r="T16" s="619"/>
      <c r="U16" s="619"/>
      <c r="V16" s="619"/>
      <c r="W16" s="619"/>
      <c r="X16" s="619"/>
      <c r="Y16" s="619"/>
      <c r="Z16" s="619"/>
      <c r="AA16" s="620"/>
    </row>
    <row r="17" spans="1:27" ht="24">
      <c r="A17" s="360" t="s">
        <v>441</v>
      </c>
      <c r="B17" s="362" t="s">
        <v>442</v>
      </c>
      <c r="C17" s="621">
        <v>2471640634.4463606</v>
      </c>
      <c r="D17" s="577">
        <v>2232773820.7899384</v>
      </c>
      <c r="E17" s="577">
        <v>44831321.472998001</v>
      </c>
      <c r="F17" s="577">
        <v>198703.71960000001</v>
      </c>
      <c r="G17" s="577">
        <v>0</v>
      </c>
      <c r="H17" s="577">
        <v>136026404.44003201</v>
      </c>
      <c r="I17" s="577">
        <v>9706502.897163</v>
      </c>
      <c r="J17" s="577">
        <v>28460460.653039001</v>
      </c>
      <c r="K17" s="577">
        <v>0</v>
      </c>
      <c r="L17" s="577">
        <v>102840409.21639</v>
      </c>
      <c r="M17" s="577">
        <v>10243390.753518</v>
      </c>
      <c r="N17" s="577">
        <v>5848147.4869839996</v>
      </c>
      <c r="O17" s="577">
        <v>10975873.436804</v>
      </c>
      <c r="P17" s="577">
        <v>6840952.5485810004</v>
      </c>
      <c r="Q17" s="577">
        <v>8453648.1127809994</v>
      </c>
      <c r="R17" s="577">
        <v>19127181.625287</v>
      </c>
      <c r="S17" s="577">
        <v>0</v>
      </c>
      <c r="T17" s="577"/>
      <c r="U17" s="577"/>
      <c r="V17" s="577"/>
      <c r="W17" s="577"/>
      <c r="X17" s="577"/>
      <c r="Y17" s="577"/>
      <c r="Z17" s="577"/>
      <c r="AA17" s="614"/>
    </row>
    <row r="18" spans="1:27" ht="24">
      <c r="A18" s="358" t="s">
        <v>443</v>
      </c>
      <c r="B18" s="359" t="s">
        <v>444</v>
      </c>
      <c r="C18" s="622">
        <v>2408379246.0320215</v>
      </c>
      <c r="D18" s="577">
        <v>2174252829.0585032</v>
      </c>
      <c r="E18" s="577">
        <v>44805877.748792998</v>
      </c>
      <c r="F18" s="577">
        <v>198703.71960000001</v>
      </c>
      <c r="G18" s="577">
        <v>0</v>
      </c>
      <c r="H18" s="577">
        <v>133931096.82130599</v>
      </c>
      <c r="I18" s="577">
        <v>9396151.5585869998</v>
      </c>
      <c r="J18" s="577">
        <v>28428529.227938998</v>
      </c>
      <c r="K18" s="577">
        <v>0</v>
      </c>
      <c r="L18" s="577">
        <v>100195320.15221201</v>
      </c>
      <c r="M18" s="577">
        <v>10196663.861461001</v>
      </c>
      <c r="N18" s="577">
        <v>5805537.4547840003</v>
      </c>
      <c r="O18" s="577">
        <v>10828343.056803999</v>
      </c>
      <c r="P18" s="577">
        <v>6626265.0536369998</v>
      </c>
      <c r="Q18" s="577">
        <v>8453648.1127809994</v>
      </c>
      <c r="R18" s="577">
        <v>18836825.109749999</v>
      </c>
      <c r="S18" s="577">
        <v>0</v>
      </c>
      <c r="T18" s="577"/>
      <c r="U18" s="577"/>
      <c r="V18" s="577"/>
      <c r="W18" s="577"/>
      <c r="X18" s="577"/>
      <c r="Y18" s="577"/>
      <c r="Z18" s="577"/>
      <c r="AA18" s="614"/>
    </row>
    <row r="19" spans="1:27">
      <c r="A19" s="360" t="s">
        <v>445</v>
      </c>
      <c r="B19" s="361" t="s">
        <v>446</v>
      </c>
      <c r="C19" s="623">
        <v>4434375062.6027203</v>
      </c>
      <c r="D19" s="577">
        <v>4035143390.6569009</v>
      </c>
      <c r="E19" s="577">
        <v>64766312.397184998</v>
      </c>
      <c r="F19" s="577">
        <v>325948.87183600001</v>
      </c>
      <c r="G19" s="577">
        <v>0</v>
      </c>
      <c r="H19" s="577">
        <v>269449911.90076697</v>
      </c>
      <c r="I19" s="577">
        <v>17719503.075296</v>
      </c>
      <c r="J19" s="577">
        <v>77631428.457604006</v>
      </c>
      <c r="K19" s="577">
        <v>0</v>
      </c>
      <c r="L19" s="577">
        <v>129781760.04505299</v>
      </c>
      <c r="M19" s="577">
        <v>12959620.503114</v>
      </c>
      <c r="N19" s="577">
        <v>6264191.6961460002</v>
      </c>
      <c r="O19" s="577">
        <v>18293499.866627999</v>
      </c>
      <c r="P19" s="577">
        <v>8553996.6760120001</v>
      </c>
      <c r="Q19" s="577">
        <v>13483003.529212</v>
      </c>
      <c r="R19" s="577">
        <v>16193046.21607</v>
      </c>
      <c r="S19" s="577">
        <v>0</v>
      </c>
      <c r="T19" s="577"/>
      <c r="U19" s="577"/>
      <c r="V19" s="577"/>
      <c r="W19" s="577"/>
      <c r="X19" s="577"/>
      <c r="Y19" s="577"/>
      <c r="Z19" s="577"/>
      <c r="AA19" s="614"/>
    </row>
    <row r="20" spans="1:27">
      <c r="A20" s="358" t="s">
        <v>447</v>
      </c>
      <c r="B20" s="359" t="s">
        <v>448</v>
      </c>
      <c r="C20" s="622">
        <v>4106354222.0113635</v>
      </c>
      <c r="D20" s="577">
        <v>3741672635.4583454</v>
      </c>
      <c r="E20" s="577">
        <v>62573543.119158998</v>
      </c>
      <c r="F20" s="577">
        <v>325948.87183600001</v>
      </c>
      <c r="G20" s="577">
        <v>0</v>
      </c>
      <c r="H20" s="577">
        <v>240081269.13856602</v>
      </c>
      <c r="I20" s="577">
        <v>16598349.525669999</v>
      </c>
      <c r="J20" s="577">
        <v>77548332.475299999</v>
      </c>
      <c r="K20" s="577">
        <v>0</v>
      </c>
      <c r="L20" s="577">
        <v>124600317.41445199</v>
      </c>
      <c r="M20" s="577">
        <v>12367050.941524999</v>
      </c>
      <c r="N20" s="577">
        <v>5481315.890532</v>
      </c>
      <c r="O20" s="577">
        <v>16406097.270171</v>
      </c>
      <c r="P20" s="577">
        <v>6948545.7084889999</v>
      </c>
      <c r="Q20" s="577">
        <v>13482998.193949999</v>
      </c>
      <c r="R20" s="577">
        <v>16100031.131627001</v>
      </c>
      <c r="S20" s="577">
        <v>0</v>
      </c>
      <c r="T20" s="577"/>
      <c r="U20" s="577"/>
      <c r="V20" s="577"/>
      <c r="W20" s="577"/>
      <c r="X20" s="577"/>
      <c r="Y20" s="577"/>
      <c r="Z20" s="577"/>
      <c r="AA20" s="614"/>
    </row>
    <row r="21" spans="1:27">
      <c r="A21" s="357">
        <v>1.4</v>
      </c>
      <c r="B21" s="356" t="s">
        <v>467</v>
      </c>
      <c r="C21" s="624">
        <v>41054222.828711949</v>
      </c>
      <c r="D21" s="577">
        <v>38388719.225893952</v>
      </c>
      <c r="E21" s="577">
        <v>0</v>
      </c>
      <c r="F21" s="577">
        <v>0</v>
      </c>
      <c r="G21" s="577">
        <v>0</v>
      </c>
      <c r="H21" s="577">
        <v>1198268.7067449994</v>
      </c>
      <c r="I21" s="577">
        <v>0</v>
      </c>
      <c r="J21" s="577">
        <v>80822.728725000008</v>
      </c>
      <c r="K21" s="577">
        <v>0</v>
      </c>
      <c r="L21" s="577">
        <v>1467234.896073</v>
      </c>
      <c r="M21" s="577">
        <v>364564.587023</v>
      </c>
      <c r="N21" s="577">
        <v>0</v>
      </c>
      <c r="O21" s="577">
        <v>53625.249629999998</v>
      </c>
      <c r="P21" s="577">
        <v>148315.6012</v>
      </c>
      <c r="Q21" s="577">
        <v>0</v>
      </c>
      <c r="R21" s="577">
        <v>0</v>
      </c>
      <c r="S21" s="577">
        <v>0</v>
      </c>
      <c r="T21" s="577">
        <v>0</v>
      </c>
      <c r="U21" s="577"/>
      <c r="V21" s="577"/>
      <c r="W21" s="577"/>
      <c r="X21" s="577"/>
      <c r="Y21" s="577"/>
      <c r="Z21" s="577"/>
      <c r="AA21" s="614"/>
    </row>
    <row r="22" spans="1:27" ht="12.6" thickBot="1">
      <c r="A22" s="355">
        <v>1.5</v>
      </c>
      <c r="B22" s="354" t="s">
        <v>468</v>
      </c>
      <c r="C22" s="625">
        <v>25283448.469127972</v>
      </c>
      <c r="D22" s="588">
        <v>25283448.469127972</v>
      </c>
      <c r="E22" s="588">
        <v>25283448.469127972</v>
      </c>
      <c r="F22" s="588">
        <v>0</v>
      </c>
      <c r="G22" s="588">
        <v>0</v>
      </c>
      <c r="H22" s="588">
        <v>0</v>
      </c>
      <c r="I22" s="588">
        <v>0</v>
      </c>
      <c r="J22" s="588">
        <v>0</v>
      </c>
      <c r="K22" s="588">
        <v>0</v>
      </c>
      <c r="L22" s="588">
        <v>0</v>
      </c>
      <c r="M22" s="588">
        <v>0</v>
      </c>
      <c r="N22" s="588">
        <v>0</v>
      </c>
      <c r="O22" s="588">
        <v>0</v>
      </c>
      <c r="P22" s="588">
        <v>0</v>
      </c>
      <c r="Q22" s="588">
        <v>0</v>
      </c>
      <c r="R22" s="588">
        <v>0</v>
      </c>
      <c r="S22" s="588">
        <v>0</v>
      </c>
      <c r="T22" s="588"/>
      <c r="U22" s="588"/>
      <c r="V22" s="588"/>
      <c r="W22" s="588"/>
      <c r="X22" s="588"/>
      <c r="Y22" s="588"/>
      <c r="Z22" s="588"/>
      <c r="AA22" s="626"/>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topLeftCell="A34" zoomScale="80" zoomScaleNormal="80" workbookViewId="0">
      <selection activeCell="N62" sqref="N62"/>
    </sheetView>
  </sheetViews>
  <sheetFormatPr defaultRowHeight="14.4"/>
  <cols>
    <col min="1" max="1" width="8.6640625" style="323"/>
    <col min="2" max="2" width="69.33203125" style="314" customWidth="1"/>
    <col min="3" max="3" width="16.44140625" style="476" bestFit="1" customWidth="1"/>
    <col min="4" max="5" width="16.88671875" style="476" bestFit="1" customWidth="1"/>
    <col min="6" max="6" width="18.44140625" style="476" bestFit="1" customWidth="1"/>
    <col min="7" max="8" width="16.44140625" style="476" bestFit="1" customWidth="1"/>
  </cols>
  <sheetData>
    <row r="1" spans="1:8">
      <c r="A1" s="10" t="s">
        <v>97</v>
      </c>
      <c r="B1" s="227" t="str">
        <f>Info!C2</f>
        <v>სს "ბაზისბანკი"</v>
      </c>
      <c r="C1" s="474"/>
      <c r="D1" s="475"/>
      <c r="E1" s="475"/>
      <c r="F1" s="475"/>
      <c r="G1" s="475"/>
    </row>
    <row r="2" spans="1:8">
      <c r="A2" s="10" t="s">
        <v>98</v>
      </c>
      <c r="B2" s="256">
        <f>'1. key ratios'!B2</f>
        <v>46112</v>
      </c>
      <c r="C2" s="474"/>
      <c r="D2" s="475"/>
      <c r="E2" s="475"/>
      <c r="F2" s="475"/>
      <c r="G2" s="475"/>
    </row>
    <row r="3" spans="1:8" ht="15" thickBot="1">
      <c r="A3" s="10"/>
      <c r="B3" s="9"/>
      <c r="C3" s="474"/>
      <c r="D3" s="475"/>
      <c r="E3" s="475"/>
      <c r="F3" s="475"/>
      <c r="G3" s="475"/>
    </row>
    <row r="4" spans="1:8" ht="21" customHeight="1">
      <c r="A4" s="706" t="s">
        <v>25</v>
      </c>
      <c r="B4" s="707" t="s">
        <v>493</v>
      </c>
      <c r="C4" s="709" t="s">
        <v>103</v>
      </c>
      <c r="D4" s="709"/>
      <c r="E4" s="709"/>
      <c r="F4" s="709" t="s">
        <v>104</v>
      </c>
      <c r="G4" s="709"/>
      <c r="H4" s="710"/>
    </row>
    <row r="5" spans="1:8" ht="21" customHeight="1">
      <c r="A5" s="706"/>
      <c r="B5" s="708"/>
      <c r="C5" s="477" t="s">
        <v>26</v>
      </c>
      <c r="D5" s="477" t="s">
        <v>77</v>
      </c>
      <c r="E5" s="477" t="s">
        <v>66</v>
      </c>
      <c r="F5" s="477" t="s">
        <v>26</v>
      </c>
      <c r="G5" s="477" t="s">
        <v>77</v>
      </c>
      <c r="H5" s="477" t="s">
        <v>66</v>
      </c>
    </row>
    <row r="6" spans="1:8" ht="26.7" customHeight="1">
      <c r="A6" s="706"/>
      <c r="B6" s="311" t="s">
        <v>84</v>
      </c>
      <c r="C6" s="700"/>
      <c r="D6" s="701"/>
      <c r="E6" s="701"/>
      <c r="F6" s="701"/>
      <c r="G6" s="701"/>
      <c r="H6" s="702"/>
    </row>
    <row r="7" spans="1:8" ht="22.95" customHeight="1">
      <c r="A7" s="315">
        <v>1</v>
      </c>
      <c r="B7" s="494" t="s">
        <v>607</v>
      </c>
      <c r="C7" s="478">
        <f>SUM(C8:C10)</f>
        <v>135625104.48030001</v>
      </c>
      <c r="D7" s="478">
        <f>SUM(D8:D10)</f>
        <v>666158824.1789</v>
      </c>
      <c r="E7" s="479">
        <f>C7+D7</f>
        <v>801783928.65919995</v>
      </c>
      <c r="F7" s="478">
        <v>87914489.291000009</v>
      </c>
      <c r="G7" s="478">
        <v>413008153.28199995</v>
      </c>
      <c r="H7" s="479">
        <f>F7+G7</f>
        <v>500922642.57299995</v>
      </c>
    </row>
    <row r="8" spans="1:8">
      <c r="A8" s="315">
        <v>1.1000000000000001</v>
      </c>
      <c r="B8" s="493" t="s">
        <v>85</v>
      </c>
      <c r="C8" s="478">
        <v>30276069.73</v>
      </c>
      <c r="D8" s="478">
        <v>29658498.554699998</v>
      </c>
      <c r="E8" s="479">
        <f t="shared" ref="E8:E36" si="0">C8+D8</f>
        <v>59934568.284699999</v>
      </c>
      <c r="F8" s="478">
        <v>30344815.649999999</v>
      </c>
      <c r="G8" s="478">
        <v>27143162.849699996</v>
      </c>
      <c r="H8" s="479">
        <f t="shared" ref="H8:H36" si="1">F8+G8</f>
        <v>57487978.499699995</v>
      </c>
    </row>
    <row r="9" spans="1:8">
      <c r="A9" s="315">
        <v>1.2</v>
      </c>
      <c r="B9" s="493" t="s">
        <v>86</v>
      </c>
      <c r="C9" s="478">
        <v>53912917.310800001</v>
      </c>
      <c r="D9" s="478">
        <v>348310673.40450001</v>
      </c>
      <c r="E9" s="479">
        <f t="shared" si="0"/>
        <v>402223590.71530002</v>
      </c>
      <c r="F9" s="478">
        <v>56439773.997700006</v>
      </c>
      <c r="G9" s="478">
        <v>267308932.0183</v>
      </c>
      <c r="H9" s="479">
        <f t="shared" si="1"/>
        <v>323748706.01600003</v>
      </c>
    </row>
    <row r="10" spans="1:8">
      <c r="A10" s="315">
        <v>1.3</v>
      </c>
      <c r="B10" s="493" t="s">
        <v>87</v>
      </c>
      <c r="C10" s="478">
        <v>51436117.439499997</v>
      </c>
      <c r="D10" s="478">
        <v>288189652.21970004</v>
      </c>
      <c r="E10" s="479">
        <f t="shared" si="0"/>
        <v>339625769.65920001</v>
      </c>
      <c r="F10" s="478">
        <v>1129899.6432999999</v>
      </c>
      <c r="G10" s="478">
        <v>118556058.414</v>
      </c>
      <c r="H10" s="479">
        <f t="shared" si="1"/>
        <v>119685958.0573</v>
      </c>
    </row>
    <row r="11" spans="1:8">
      <c r="A11" s="315">
        <v>2</v>
      </c>
      <c r="B11" s="487" t="s">
        <v>494</v>
      </c>
      <c r="C11" s="478">
        <v>60496.140000000007</v>
      </c>
      <c r="D11" s="478">
        <v>0</v>
      </c>
      <c r="E11" s="479">
        <f t="shared" si="0"/>
        <v>60496.140000000007</v>
      </c>
      <c r="F11" s="478">
        <v>0</v>
      </c>
      <c r="G11" s="478">
        <v>0</v>
      </c>
      <c r="H11" s="479">
        <f t="shared" si="1"/>
        <v>0</v>
      </c>
    </row>
    <row r="12" spans="1:8">
      <c r="A12" s="315">
        <v>2.1</v>
      </c>
      <c r="B12" s="492" t="s">
        <v>495</v>
      </c>
      <c r="C12" s="478">
        <v>60496.140000000007</v>
      </c>
      <c r="D12" s="478">
        <v>0</v>
      </c>
      <c r="E12" s="479">
        <f t="shared" si="0"/>
        <v>60496.140000000007</v>
      </c>
      <c r="F12" s="478">
        <v>0</v>
      </c>
      <c r="G12" s="478">
        <v>0</v>
      </c>
      <c r="H12" s="479">
        <f t="shared" si="1"/>
        <v>0</v>
      </c>
    </row>
    <row r="13" spans="1:8" ht="26.7" customHeight="1">
      <c r="A13" s="315">
        <v>3</v>
      </c>
      <c r="B13" s="495" t="s">
        <v>496</v>
      </c>
      <c r="C13" s="478">
        <v>0</v>
      </c>
      <c r="D13" s="478">
        <v>0</v>
      </c>
      <c r="E13" s="479">
        <f t="shared" si="0"/>
        <v>0</v>
      </c>
      <c r="F13" s="478">
        <v>0</v>
      </c>
      <c r="G13" s="478">
        <v>0</v>
      </c>
      <c r="H13" s="479">
        <f t="shared" si="1"/>
        <v>0</v>
      </c>
    </row>
    <row r="14" spans="1:8" ht="26.7" customHeight="1">
      <c r="A14" s="315">
        <v>4</v>
      </c>
      <c r="B14" s="484" t="s">
        <v>497</v>
      </c>
      <c r="C14" s="478">
        <v>0</v>
      </c>
      <c r="D14" s="478">
        <v>0</v>
      </c>
      <c r="E14" s="479">
        <f t="shared" si="0"/>
        <v>0</v>
      </c>
      <c r="F14" s="478">
        <v>0</v>
      </c>
      <c r="G14" s="478">
        <v>0</v>
      </c>
      <c r="H14" s="479">
        <f t="shared" si="1"/>
        <v>0</v>
      </c>
    </row>
    <row r="15" spans="1:8" ht="24.45" customHeight="1">
      <c r="A15" s="315">
        <v>5</v>
      </c>
      <c r="B15" s="484" t="s">
        <v>498</v>
      </c>
      <c r="C15" s="480">
        <f>SUM(C16:C18)</f>
        <v>236974341.59999999</v>
      </c>
      <c r="D15" s="480">
        <f>SUM(D16:D18)</f>
        <v>0</v>
      </c>
      <c r="E15" s="481">
        <f t="shared" si="0"/>
        <v>236974341.59999999</v>
      </c>
      <c r="F15" s="480">
        <v>225924287.93000001</v>
      </c>
      <c r="G15" s="480">
        <v>0</v>
      </c>
      <c r="H15" s="481">
        <f t="shared" si="1"/>
        <v>225924287.93000001</v>
      </c>
    </row>
    <row r="16" spans="1:8">
      <c r="A16" s="315">
        <v>5.0999999999999996</v>
      </c>
      <c r="B16" s="488" t="s">
        <v>499</v>
      </c>
      <c r="C16" s="478">
        <v>0</v>
      </c>
      <c r="D16" s="478">
        <v>0</v>
      </c>
      <c r="E16" s="479">
        <f t="shared" si="0"/>
        <v>0</v>
      </c>
      <c r="F16" s="478"/>
      <c r="G16" s="478"/>
      <c r="H16" s="479">
        <f t="shared" si="1"/>
        <v>0</v>
      </c>
    </row>
    <row r="17" spans="1:8">
      <c r="A17" s="315">
        <v>5.2</v>
      </c>
      <c r="B17" s="488" t="s">
        <v>426</v>
      </c>
      <c r="C17" s="478">
        <v>236974341.59999999</v>
      </c>
      <c r="D17" s="478">
        <v>0</v>
      </c>
      <c r="E17" s="479">
        <v>236974341.59999999</v>
      </c>
      <c r="F17" s="478">
        <v>225924287.93000001</v>
      </c>
      <c r="G17" s="478">
        <v>0</v>
      </c>
      <c r="H17" s="479">
        <f t="shared" si="1"/>
        <v>225924287.93000001</v>
      </c>
    </row>
    <row r="18" spans="1:8">
      <c r="A18" s="315">
        <v>5.3</v>
      </c>
      <c r="B18" s="488" t="s">
        <v>500</v>
      </c>
      <c r="C18" s="478">
        <v>0</v>
      </c>
      <c r="D18" s="478">
        <v>0</v>
      </c>
      <c r="E18" s="479">
        <f t="shared" si="0"/>
        <v>0</v>
      </c>
      <c r="F18" s="478">
        <v>0</v>
      </c>
      <c r="G18" s="478">
        <v>0</v>
      </c>
      <c r="H18" s="479">
        <f t="shared" si="1"/>
        <v>0</v>
      </c>
    </row>
    <row r="19" spans="1:8">
      <c r="A19" s="315">
        <v>6</v>
      </c>
      <c r="B19" s="495" t="s">
        <v>501</v>
      </c>
      <c r="C19" s="478">
        <f>SUM(C20:C21)</f>
        <v>2118742711.3402998</v>
      </c>
      <c r="D19" s="478">
        <f>SUM(D20:D21)</f>
        <v>1731909826.8600001</v>
      </c>
      <c r="E19" s="479">
        <f t="shared" si="0"/>
        <v>3850652538.2003002</v>
      </c>
      <c r="F19" s="478">
        <v>1672436444.6440001</v>
      </c>
      <c r="G19" s="478">
        <v>1455551925.8000002</v>
      </c>
      <c r="H19" s="479">
        <f t="shared" si="1"/>
        <v>3127988370.4440002</v>
      </c>
    </row>
    <row r="20" spans="1:8">
      <c r="A20" s="315">
        <v>6.1</v>
      </c>
      <c r="B20" s="488" t="s">
        <v>426</v>
      </c>
      <c r="C20" s="478">
        <v>187795560.20030001</v>
      </c>
      <c r="D20" s="478">
        <v>0</v>
      </c>
      <c r="E20" s="479">
        <f t="shared" si="0"/>
        <v>187795560.20030001</v>
      </c>
      <c r="F20" s="478">
        <v>150426893.234</v>
      </c>
      <c r="G20" s="478">
        <v>0</v>
      </c>
      <c r="H20" s="479">
        <f t="shared" si="1"/>
        <v>150426893.234</v>
      </c>
    </row>
    <row r="21" spans="1:8">
      <c r="A21" s="315">
        <v>6.2</v>
      </c>
      <c r="B21" s="488" t="s">
        <v>500</v>
      </c>
      <c r="C21" s="478">
        <v>1930947151.1399999</v>
      </c>
      <c r="D21" s="478">
        <v>1731909826.8600001</v>
      </c>
      <c r="E21" s="479">
        <f t="shared" si="0"/>
        <v>3662856978</v>
      </c>
      <c r="F21" s="478">
        <v>1522009551.4100001</v>
      </c>
      <c r="G21" s="478">
        <v>1455551925.8000002</v>
      </c>
      <c r="H21" s="479">
        <f t="shared" si="1"/>
        <v>2977561477.21</v>
      </c>
    </row>
    <row r="22" spans="1:8">
      <c r="A22" s="315">
        <v>7</v>
      </c>
      <c r="B22" s="491" t="s">
        <v>502</v>
      </c>
      <c r="C22" s="478">
        <v>27859354.66</v>
      </c>
      <c r="D22" s="478">
        <v>0</v>
      </c>
      <c r="E22" s="479">
        <f t="shared" si="0"/>
        <v>27859354.66</v>
      </c>
      <c r="F22" s="478">
        <v>27859354.66</v>
      </c>
      <c r="G22" s="478">
        <v>0</v>
      </c>
      <c r="H22" s="479">
        <f t="shared" si="1"/>
        <v>27859354.66</v>
      </c>
    </row>
    <row r="23" spans="1:8">
      <c r="A23" s="315">
        <v>8</v>
      </c>
      <c r="B23" s="491" t="s">
        <v>503</v>
      </c>
      <c r="C23" s="478">
        <v>752889.92</v>
      </c>
      <c r="D23" s="478">
        <v>0</v>
      </c>
      <c r="E23" s="479">
        <f t="shared" si="0"/>
        <v>752889.92</v>
      </c>
      <c r="F23" s="478">
        <v>772047.06</v>
      </c>
      <c r="G23" s="478">
        <v>0</v>
      </c>
      <c r="H23" s="479">
        <f t="shared" si="1"/>
        <v>772047.06</v>
      </c>
    </row>
    <row r="24" spans="1:8">
      <c r="A24" s="315">
        <v>9</v>
      </c>
      <c r="B24" s="484" t="s">
        <v>504</v>
      </c>
      <c r="C24" s="478">
        <f>SUM(C25:C26)</f>
        <v>147503677.68000001</v>
      </c>
      <c r="D24" s="478">
        <f>SUM(D25:D26)</f>
        <v>0</v>
      </c>
      <c r="E24" s="479">
        <f t="shared" si="0"/>
        <v>147503677.68000001</v>
      </c>
      <c r="F24" s="478">
        <v>117406523.67999999</v>
      </c>
      <c r="G24" s="478">
        <v>0</v>
      </c>
      <c r="H24" s="479">
        <f t="shared" si="1"/>
        <v>117406523.67999999</v>
      </c>
    </row>
    <row r="25" spans="1:8">
      <c r="A25" s="315">
        <v>9.1</v>
      </c>
      <c r="B25" s="489" t="s">
        <v>505</v>
      </c>
      <c r="C25" s="478">
        <v>147503677.68000001</v>
      </c>
      <c r="D25" s="478">
        <v>0</v>
      </c>
      <c r="E25" s="479">
        <f t="shared" si="0"/>
        <v>147503677.68000001</v>
      </c>
      <c r="F25" s="478">
        <v>117406523.67999999</v>
      </c>
      <c r="G25" s="478">
        <v>0</v>
      </c>
      <c r="H25" s="479">
        <f t="shared" si="1"/>
        <v>117406523.67999999</v>
      </c>
    </row>
    <row r="26" spans="1:8">
      <c r="A26" s="315">
        <v>9.1999999999999993</v>
      </c>
      <c r="B26" s="489" t="s">
        <v>506</v>
      </c>
      <c r="C26" s="478">
        <v>0</v>
      </c>
      <c r="D26" s="478">
        <v>0</v>
      </c>
      <c r="E26" s="479">
        <f t="shared" si="0"/>
        <v>0</v>
      </c>
      <c r="F26" s="478">
        <v>0</v>
      </c>
      <c r="G26" s="478">
        <v>0</v>
      </c>
      <c r="H26" s="479">
        <f t="shared" si="1"/>
        <v>0</v>
      </c>
    </row>
    <row r="27" spans="1:8">
      <c r="A27" s="315">
        <v>10</v>
      </c>
      <c r="B27" s="484" t="s">
        <v>36</v>
      </c>
      <c r="C27" s="478">
        <f>SUM(C28:C29)</f>
        <v>17429049.16</v>
      </c>
      <c r="D27" s="478">
        <f>SUM(D28:D29)</f>
        <v>0</v>
      </c>
      <c r="E27" s="479">
        <f t="shared" si="0"/>
        <v>17429049.16</v>
      </c>
      <c r="F27" s="478">
        <v>14442896.469999999</v>
      </c>
      <c r="G27" s="478">
        <v>0</v>
      </c>
      <c r="H27" s="479">
        <f t="shared" si="1"/>
        <v>14442896.469999999</v>
      </c>
    </row>
    <row r="28" spans="1:8">
      <c r="A28" s="315">
        <v>10.1</v>
      </c>
      <c r="B28" s="489" t="s">
        <v>507</v>
      </c>
      <c r="C28" s="478">
        <v>0</v>
      </c>
      <c r="D28" s="478">
        <v>0</v>
      </c>
      <c r="E28" s="479">
        <f t="shared" si="0"/>
        <v>0</v>
      </c>
      <c r="F28" s="478">
        <v>0</v>
      </c>
      <c r="G28" s="478">
        <v>0</v>
      </c>
      <c r="H28" s="479">
        <f t="shared" si="1"/>
        <v>0</v>
      </c>
    </row>
    <row r="29" spans="1:8">
      <c r="A29" s="315">
        <v>10.199999999999999</v>
      </c>
      <c r="B29" s="489" t="s">
        <v>508</v>
      </c>
      <c r="C29" s="478">
        <v>17429049.16</v>
      </c>
      <c r="D29" s="478">
        <v>0</v>
      </c>
      <c r="E29" s="479">
        <f t="shared" si="0"/>
        <v>17429049.16</v>
      </c>
      <c r="F29" s="478">
        <v>14442896.469999999</v>
      </c>
      <c r="G29" s="478">
        <v>0</v>
      </c>
      <c r="H29" s="479">
        <f t="shared" si="1"/>
        <v>14442896.469999999</v>
      </c>
    </row>
    <row r="30" spans="1:8">
      <c r="A30" s="315">
        <v>11</v>
      </c>
      <c r="B30" s="484" t="s">
        <v>509</v>
      </c>
      <c r="C30" s="478">
        <f>SUM(C31:C32)</f>
        <v>44092.53</v>
      </c>
      <c r="D30" s="478">
        <f>SUM(D31:D32)</f>
        <v>0</v>
      </c>
      <c r="E30" s="479">
        <f t="shared" si="0"/>
        <v>44092.53</v>
      </c>
      <c r="F30" s="478">
        <v>4127099.27</v>
      </c>
      <c r="G30" s="478">
        <v>0</v>
      </c>
      <c r="H30" s="479">
        <f t="shared" si="1"/>
        <v>4127099.27</v>
      </c>
    </row>
    <row r="31" spans="1:8">
      <c r="A31" s="315">
        <v>11.1</v>
      </c>
      <c r="B31" s="489" t="s">
        <v>510</v>
      </c>
      <c r="C31" s="478">
        <v>44092.53</v>
      </c>
      <c r="D31" s="478">
        <v>0</v>
      </c>
      <c r="E31" s="479">
        <f t="shared" si="0"/>
        <v>44092.53</v>
      </c>
      <c r="F31" s="478">
        <v>4127099.27</v>
      </c>
      <c r="G31" s="478">
        <v>0</v>
      </c>
      <c r="H31" s="479">
        <f t="shared" si="1"/>
        <v>4127099.27</v>
      </c>
    </row>
    <row r="32" spans="1:8">
      <c r="A32" s="315">
        <v>11.2</v>
      </c>
      <c r="B32" s="489" t="s">
        <v>511</v>
      </c>
      <c r="C32" s="478">
        <v>0</v>
      </c>
      <c r="D32" s="478">
        <v>0</v>
      </c>
      <c r="E32" s="479">
        <f t="shared" si="0"/>
        <v>0</v>
      </c>
      <c r="F32" s="478">
        <v>0</v>
      </c>
      <c r="G32" s="478">
        <v>0</v>
      </c>
      <c r="H32" s="479">
        <f t="shared" si="1"/>
        <v>0</v>
      </c>
    </row>
    <row r="33" spans="1:8">
      <c r="A33" s="315">
        <v>13</v>
      </c>
      <c r="B33" s="484" t="s">
        <v>88</v>
      </c>
      <c r="C33" s="478">
        <v>66038322.24000001</v>
      </c>
      <c r="D33" s="478">
        <v>4480098.7700000005</v>
      </c>
      <c r="E33" s="479">
        <f t="shared" si="0"/>
        <v>70518421.010000005</v>
      </c>
      <c r="F33" s="478">
        <v>42214002.999999985</v>
      </c>
      <c r="G33" s="478">
        <v>4475657.12</v>
      </c>
      <c r="H33" s="479">
        <f t="shared" si="1"/>
        <v>46689660.119999982</v>
      </c>
    </row>
    <row r="34" spans="1:8">
      <c r="A34" s="315">
        <v>13.1</v>
      </c>
      <c r="B34" s="496" t="s">
        <v>512</v>
      </c>
      <c r="C34" s="478">
        <v>56785649.691528901</v>
      </c>
      <c r="D34" s="478">
        <v>0</v>
      </c>
      <c r="E34" s="479">
        <f t="shared" si="0"/>
        <v>56785649.691528901</v>
      </c>
      <c r="F34" s="478">
        <v>26584670.260000002</v>
      </c>
      <c r="G34" s="478">
        <v>0</v>
      </c>
      <c r="H34" s="479">
        <f t="shared" si="1"/>
        <v>26584670.260000002</v>
      </c>
    </row>
    <row r="35" spans="1:8">
      <c r="A35" s="315">
        <v>13.2</v>
      </c>
      <c r="B35" s="496" t="s">
        <v>513</v>
      </c>
      <c r="C35" s="478">
        <v>0</v>
      </c>
      <c r="D35" s="478">
        <v>0</v>
      </c>
      <c r="E35" s="479">
        <f t="shared" si="0"/>
        <v>0</v>
      </c>
      <c r="F35" s="478">
        <v>0</v>
      </c>
      <c r="G35" s="478">
        <v>0</v>
      </c>
      <c r="H35" s="479">
        <f t="shared" si="1"/>
        <v>0</v>
      </c>
    </row>
    <row r="36" spans="1:8">
      <c r="A36" s="315">
        <v>14</v>
      </c>
      <c r="B36" s="421" t="s">
        <v>514</v>
      </c>
      <c r="C36" s="478">
        <f>SUM(C7,C11,C13,C14,C15,C19,C22,C23,C24,C27,C30,C33)</f>
        <v>2751030039.7505999</v>
      </c>
      <c r="D36" s="478">
        <f>SUM(D7,D11,D13,D14,D15,D19,D22,D23,D24,D27,D30,D33)</f>
        <v>2402548749.8089004</v>
      </c>
      <c r="E36" s="479">
        <f t="shared" si="0"/>
        <v>5153578789.5594997</v>
      </c>
      <c r="F36" s="478">
        <v>2193097146</v>
      </c>
      <c r="G36" s="478">
        <v>1873035736</v>
      </c>
      <c r="H36" s="479">
        <f t="shared" si="1"/>
        <v>4066132882</v>
      </c>
    </row>
    <row r="37" spans="1:8" ht="22.5" customHeight="1">
      <c r="A37" s="315"/>
      <c r="B37" s="312" t="s">
        <v>93</v>
      </c>
      <c r="C37" s="700"/>
      <c r="D37" s="701"/>
      <c r="E37" s="701"/>
      <c r="F37" s="701"/>
      <c r="G37" s="701"/>
      <c r="H37" s="702"/>
    </row>
    <row r="38" spans="1:8">
      <c r="A38" s="315">
        <v>15</v>
      </c>
      <c r="B38" s="491" t="s">
        <v>515</v>
      </c>
      <c r="C38" s="482">
        <v>0</v>
      </c>
      <c r="D38" s="482">
        <v>0</v>
      </c>
      <c r="E38" s="483">
        <f>C38+D38</f>
        <v>0</v>
      </c>
      <c r="F38" s="482">
        <v>400000</v>
      </c>
      <c r="G38" s="482">
        <v>0</v>
      </c>
      <c r="H38" s="483">
        <f>F38+G38</f>
        <v>400000</v>
      </c>
    </row>
    <row r="39" spans="1:8">
      <c r="A39" s="315">
        <v>15.1</v>
      </c>
      <c r="B39" s="492" t="s">
        <v>495</v>
      </c>
      <c r="C39" s="482">
        <v>0</v>
      </c>
      <c r="D39" s="482">
        <v>0</v>
      </c>
      <c r="E39" s="483">
        <f t="shared" ref="E39:E53" si="2">C39+D39</f>
        <v>0</v>
      </c>
      <c r="F39" s="482">
        <v>400000</v>
      </c>
      <c r="G39" s="482">
        <v>0</v>
      </c>
      <c r="H39" s="483">
        <f t="shared" ref="H39:H53" si="3">F39+G39</f>
        <v>400000</v>
      </c>
    </row>
    <row r="40" spans="1:8" ht="24" customHeight="1">
      <c r="A40" s="315">
        <v>16</v>
      </c>
      <c r="B40" s="491" t="s">
        <v>516</v>
      </c>
      <c r="C40" s="482">
        <v>0</v>
      </c>
      <c r="D40" s="482">
        <v>0</v>
      </c>
      <c r="E40" s="483">
        <f t="shared" si="2"/>
        <v>0</v>
      </c>
      <c r="F40" s="478">
        <v>0</v>
      </c>
      <c r="G40" s="478">
        <v>0</v>
      </c>
      <c r="H40" s="483">
        <f t="shared" si="3"/>
        <v>0</v>
      </c>
    </row>
    <row r="41" spans="1:8">
      <c r="A41" s="315">
        <v>17</v>
      </c>
      <c r="B41" s="491" t="s">
        <v>517</v>
      </c>
      <c r="C41" s="482">
        <f>SUM(C42:C45)</f>
        <v>1952432911.74</v>
      </c>
      <c r="D41" s="482">
        <f>SUM(D42:D45)</f>
        <v>2233012950.6000004</v>
      </c>
      <c r="E41" s="483">
        <f t="shared" si="2"/>
        <v>4185445862.3400002</v>
      </c>
      <c r="F41" s="482">
        <v>1503740795.3906994</v>
      </c>
      <c r="G41" s="482">
        <v>1732206078.3617082</v>
      </c>
      <c r="H41" s="483">
        <f t="shared" si="3"/>
        <v>3235946873.7524076</v>
      </c>
    </row>
    <row r="42" spans="1:8">
      <c r="A42" s="315">
        <v>17.100000000000001</v>
      </c>
      <c r="B42" s="486" t="s">
        <v>518</v>
      </c>
      <c r="C42" s="482">
        <v>1946982323.4000001</v>
      </c>
      <c r="D42" s="482">
        <v>1790565135.8400002</v>
      </c>
      <c r="E42" s="483">
        <f t="shared" si="2"/>
        <v>3737547459.2400002</v>
      </c>
      <c r="F42" s="482">
        <v>1395260094.9299994</v>
      </c>
      <c r="G42" s="482">
        <v>1238205671.5160079</v>
      </c>
      <c r="H42" s="483">
        <f t="shared" si="3"/>
        <v>2633465766.4460073</v>
      </c>
    </row>
    <row r="43" spans="1:8">
      <c r="A43" s="315">
        <v>17.2</v>
      </c>
      <c r="B43" s="493" t="s">
        <v>89</v>
      </c>
      <c r="C43" s="482">
        <v>4063728.77</v>
      </c>
      <c r="D43" s="482">
        <v>378358409.31999999</v>
      </c>
      <c r="E43" s="483">
        <f t="shared" si="2"/>
        <v>382422138.08999997</v>
      </c>
      <c r="F43" s="482">
        <v>106731956.2207</v>
      </c>
      <c r="G43" s="482">
        <v>426696699.27569997</v>
      </c>
      <c r="H43" s="483">
        <f t="shared" si="3"/>
        <v>533428655.4964</v>
      </c>
    </row>
    <row r="44" spans="1:8">
      <c r="A44" s="315">
        <v>17.3</v>
      </c>
      <c r="B44" s="486" t="s">
        <v>519</v>
      </c>
      <c r="C44" s="482">
        <v>0</v>
      </c>
      <c r="D44" s="482">
        <v>54499415.57</v>
      </c>
      <c r="E44" s="483">
        <f t="shared" si="2"/>
        <v>54499415.57</v>
      </c>
      <c r="F44" s="482">
        <v>0</v>
      </c>
      <c r="G44" s="482">
        <v>55897943.650000006</v>
      </c>
      <c r="H44" s="483">
        <f t="shared" si="3"/>
        <v>55897943.650000006</v>
      </c>
    </row>
    <row r="45" spans="1:8">
      <c r="A45" s="315">
        <v>17.399999999999999</v>
      </c>
      <c r="B45" s="486" t="s">
        <v>520</v>
      </c>
      <c r="C45" s="482">
        <v>1386859.57</v>
      </c>
      <c r="D45" s="482">
        <v>9589989.870000001</v>
      </c>
      <c r="E45" s="483">
        <f t="shared" si="2"/>
        <v>10976849.440000001</v>
      </c>
      <c r="F45" s="482">
        <v>1748744.2400000002</v>
      </c>
      <c r="G45" s="482">
        <v>11405763.92</v>
      </c>
      <c r="H45" s="483">
        <f t="shared" si="3"/>
        <v>13154508.16</v>
      </c>
    </row>
    <row r="46" spans="1:8">
      <c r="A46" s="315">
        <v>18</v>
      </c>
      <c r="B46" s="484" t="s">
        <v>521</v>
      </c>
      <c r="C46" s="482">
        <v>2134618.75</v>
      </c>
      <c r="D46" s="482">
        <v>1159985.1300000001</v>
      </c>
      <c r="E46" s="483">
        <f t="shared" si="2"/>
        <v>3294603.88</v>
      </c>
      <c r="F46" s="482">
        <v>1720423.29</v>
      </c>
      <c r="G46" s="482">
        <v>471358.77999999997</v>
      </c>
      <c r="H46" s="483">
        <f t="shared" si="3"/>
        <v>2191782.0699999998</v>
      </c>
    </row>
    <row r="47" spans="1:8">
      <c r="A47" s="315">
        <v>19</v>
      </c>
      <c r="B47" s="484" t="s">
        <v>522</v>
      </c>
      <c r="C47" s="482">
        <f>SUM(C48:C49)</f>
        <v>5329004.28</v>
      </c>
      <c r="D47" s="482">
        <f>SUM(D48:D49)</f>
        <v>0</v>
      </c>
      <c r="E47" s="483">
        <f t="shared" si="2"/>
        <v>5329004.28</v>
      </c>
      <c r="F47" s="482">
        <v>4535764.17</v>
      </c>
      <c r="G47" s="482">
        <v>0</v>
      </c>
      <c r="H47" s="483">
        <f t="shared" si="3"/>
        <v>4535764.17</v>
      </c>
    </row>
    <row r="48" spans="1:8">
      <c r="A48" s="315">
        <v>19.100000000000001</v>
      </c>
      <c r="B48" s="485" t="s">
        <v>523</v>
      </c>
      <c r="C48" s="482">
        <v>4949486.49</v>
      </c>
      <c r="D48" s="482">
        <v>0</v>
      </c>
      <c r="E48" s="483">
        <f t="shared" si="2"/>
        <v>4949486.49</v>
      </c>
      <c r="F48" s="482">
        <v>4753183.24</v>
      </c>
      <c r="G48" s="482">
        <v>0</v>
      </c>
      <c r="H48" s="483">
        <f t="shared" si="3"/>
        <v>4753183.24</v>
      </c>
    </row>
    <row r="49" spans="1:8">
      <c r="A49" s="315">
        <v>19.2</v>
      </c>
      <c r="B49" s="485" t="s">
        <v>524</v>
      </c>
      <c r="C49" s="482">
        <v>379517.79</v>
      </c>
      <c r="D49" s="482">
        <v>0</v>
      </c>
      <c r="E49" s="483">
        <f t="shared" si="2"/>
        <v>379517.79</v>
      </c>
      <c r="F49" s="482">
        <v>-217419.07</v>
      </c>
      <c r="G49" s="482">
        <v>0</v>
      </c>
      <c r="H49" s="483">
        <f t="shared" si="3"/>
        <v>-217419.07</v>
      </c>
    </row>
    <row r="50" spans="1:8">
      <c r="A50" s="315">
        <v>20</v>
      </c>
      <c r="B50" s="421" t="s">
        <v>90</v>
      </c>
      <c r="C50" s="482">
        <v>0</v>
      </c>
      <c r="D50" s="482">
        <v>208432258.98000002</v>
      </c>
      <c r="E50" s="483">
        <f t="shared" si="2"/>
        <v>208432258.98000002</v>
      </c>
      <c r="F50" s="482">
        <v>0</v>
      </c>
      <c r="G50" s="482">
        <v>164027481.25</v>
      </c>
      <c r="H50" s="483">
        <f t="shared" si="3"/>
        <v>164027481.25</v>
      </c>
    </row>
    <row r="51" spans="1:8">
      <c r="A51" s="315">
        <v>21</v>
      </c>
      <c r="B51" s="487" t="s">
        <v>78</v>
      </c>
      <c r="C51" s="482">
        <v>24258386.130000003</v>
      </c>
      <c r="D51" s="482">
        <v>9179144.1600000001</v>
      </c>
      <c r="E51" s="483">
        <f t="shared" si="2"/>
        <v>33437530.290000003</v>
      </c>
      <c r="F51" s="482">
        <v>25397575.310000002</v>
      </c>
      <c r="G51" s="482">
        <v>6288774.5</v>
      </c>
      <c r="H51" s="483">
        <f t="shared" si="3"/>
        <v>31686349.810000002</v>
      </c>
    </row>
    <row r="52" spans="1:8">
      <c r="A52" s="315">
        <v>21.1</v>
      </c>
      <c r="B52" s="493" t="s">
        <v>525</v>
      </c>
      <c r="C52" s="482">
        <v>0</v>
      </c>
      <c r="D52" s="482">
        <v>0</v>
      </c>
      <c r="E52" s="483">
        <f t="shared" si="2"/>
        <v>0</v>
      </c>
      <c r="F52" s="478">
        <v>0</v>
      </c>
      <c r="G52" s="478">
        <v>0</v>
      </c>
      <c r="H52" s="483">
        <f t="shared" si="3"/>
        <v>0</v>
      </c>
    </row>
    <row r="53" spans="1:8">
      <c r="A53" s="315">
        <v>22</v>
      </c>
      <c r="B53" s="421" t="s">
        <v>526</v>
      </c>
      <c r="C53" s="482">
        <f>SUM(C38,C40,C41,C46,C47,C50,C51)</f>
        <v>1984154920.9000001</v>
      </c>
      <c r="D53" s="482">
        <f>SUM(D38,D40,D41,D46,D47,D50,D51)</f>
        <v>2451784338.8700004</v>
      </c>
      <c r="E53" s="483">
        <f t="shared" si="2"/>
        <v>4435939259.7700005</v>
      </c>
      <c r="F53" s="482">
        <f>SUM(F38,F40,F41,F46,F47,F50,F51)</f>
        <v>1535794558.1606994</v>
      </c>
      <c r="G53" s="482">
        <f>SUM(G38,G40,G41,G46,G47,G50,G51)</f>
        <v>1902993692.8917081</v>
      </c>
      <c r="H53" s="483">
        <f t="shared" si="3"/>
        <v>3438788251.0524073</v>
      </c>
    </row>
    <row r="54" spans="1:8" ht="24" customHeight="1">
      <c r="A54" s="315"/>
      <c r="B54" s="313" t="s">
        <v>527</v>
      </c>
      <c r="C54" s="703"/>
      <c r="D54" s="704"/>
      <c r="E54" s="704"/>
      <c r="F54" s="704"/>
      <c r="G54" s="704"/>
      <c r="H54" s="705"/>
    </row>
    <row r="55" spans="1:8">
      <c r="A55" s="315">
        <v>23</v>
      </c>
      <c r="B55" s="421" t="s">
        <v>711</v>
      </c>
      <c r="C55" s="482">
        <v>18251557</v>
      </c>
      <c r="D55" s="482">
        <v>0</v>
      </c>
      <c r="E55" s="483">
        <f>C55+D55</f>
        <v>18251557</v>
      </c>
      <c r="F55" s="482">
        <v>18212575</v>
      </c>
      <c r="G55" s="482">
        <v>0</v>
      </c>
      <c r="H55" s="483">
        <f>F55+G55</f>
        <v>18212575</v>
      </c>
    </row>
    <row r="56" spans="1:8">
      <c r="A56" s="315">
        <v>24</v>
      </c>
      <c r="B56" s="421" t="s">
        <v>528</v>
      </c>
      <c r="C56" s="482">
        <v>0</v>
      </c>
      <c r="D56" s="482">
        <v>0</v>
      </c>
      <c r="E56" s="483">
        <f t="shared" ref="E56:E69" si="4">C56+D56</f>
        <v>0</v>
      </c>
      <c r="F56" s="482">
        <v>0</v>
      </c>
      <c r="G56" s="482">
        <v>0</v>
      </c>
      <c r="H56" s="483">
        <f t="shared" ref="H56:H69" si="5">F56+G56</f>
        <v>0</v>
      </c>
    </row>
    <row r="57" spans="1:8">
      <c r="A57" s="315">
        <v>25</v>
      </c>
      <c r="B57" s="421" t="s">
        <v>91</v>
      </c>
      <c r="C57" s="482">
        <v>131442316.56999999</v>
      </c>
      <c r="D57" s="482">
        <v>0</v>
      </c>
      <c r="E57" s="483">
        <f t="shared" si="4"/>
        <v>131442316.56999999</v>
      </c>
      <c r="F57" s="482">
        <v>130405755.95</v>
      </c>
      <c r="G57" s="482">
        <v>0</v>
      </c>
      <c r="H57" s="483">
        <f t="shared" si="5"/>
        <v>130405755.95</v>
      </c>
    </row>
    <row r="58" spans="1:8">
      <c r="A58" s="315">
        <v>26</v>
      </c>
      <c r="B58" s="484" t="s">
        <v>529</v>
      </c>
      <c r="C58" s="482">
        <v>0</v>
      </c>
      <c r="D58" s="482">
        <v>0</v>
      </c>
      <c r="E58" s="483">
        <f t="shared" si="4"/>
        <v>0</v>
      </c>
      <c r="F58" s="482"/>
      <c r="G58" s="482">
        <v>0</v>
      </c>
      <c r="H58" s="483">
        <f t="shared" si="5"/>
        <v>0</v>
      </c>
    </row>
    <row r="59" spans="1:8">
      <c r="A59" s="315">
        <v>27</v>
      </c>
      <c r="B59" s="484" t="s">
        <v>530</v>
      </c>
      <c r="C59" s="482">
        <f>SUM(C60:C61)</f>
        <v>0</v>
      </c>
      <c r="D59" s="482">
        <f>SUM(D60:D61)</f>
        <v>0</v>
      </c>
      <c r="E59" s="483">
        <f t="shared" si="4"/>
        <v>0</v>
      </c>
      <c r="F59" s="482">
        <v>0</v>
      </c>
      <c r="G59" s="482">
        <v>0</v>
      </c>
      <c r="H59" s="483">
        <f t="shared" si="5"/>
        <v>0</v>
      </c>
    </row>
    <row r="60" spans="1:8">
      <c r="A60" s="315">
        <v>27.1</v>
      </c>
      <c r="B60" s="485" t="s">
        <v>531</v>
      </c>
      <c r="C60" s="482">
        <v>0</v>
      </c>
      <c r="D60" s="482">
        <v>0</v>
      </c>
      <c r="E60" s="483">
        <f t="shared" si="4"/>
        <v>0</v>
      </c>
      <c r="F60" s="482"/>
      <c r="G60" s="482">
        <v>0</v>
      </c>
      <c r="H60" s="483">
        <f t="shared" si="5"/>
        <v>0</v>
      </c>
    </row>
    <row r="61" spans="1:8">
      <c r="A61" s="315">
        <v>27.2</v>
      </c>
      <c r="B61" s="486" t="s">
        <v>532</v>
      </c>
      <c r="C61" s="482">
        <v>0</v>
      </c>
      <c r="D61" s="482">
        <v>0</v>
      </c>
      <c r="E61" s="483">
        <f t="shared" si="4"/>
        <v>0</v>
      </c>
      <c r="F61" s="482"/>
      <c r="G61" s="482">
        <v>0</v>
      </c>
      <c r="H61" s="483">
        <f t="shared" si="5"/>
        <v>0</v>
      </c>
    </row>
    <row r="62" spans="1:8">
      <c r="A62" s="315">
        <v>28</v>
      </c>
      <c r="B62" s="487" t="s">
        <v>533</v>
      </c>
      <c r="C62" s="482">
        <v>0</v>
      </c>
      <c r="D62" s="482">
        <v>0</v>
      </c>
      <c r="E62" s="483">
        <f t="shared" si="4"/>
        <v>0</v>
      </c>
      <c r="F62" s="482"/>
      <c r="G62" s="482">
        <v>0</v>
      </c>
      <c r="H62" s="483">
        <f t="shared" si="5"/>
        <v>0</v>
      </c>
    </row>
    <row r="63" spans="1:8">
      <c r="A63" s="315">
        <v>29</v>
      </c>
      <c r="B63" s="484" t="s">
        <v>534</v>
      </c>
      <c r="C63" s="482">
        <f>SUM(C64:C66)</f>
        <v>16891545.380000003</v>
      </c>
      <c r="D63" s="482">
        <f>SUM(D64:D66)</f>
        <v>0</v>
      </c>
      <c r="E63" s="483">
        <f t="shared" si="4"/>
        <v>16891545.380000003</v>
      </c>
      <c r="F63" s="482">
        <v>14332286.77</v>
      </c>
      <c r="G63" s="482">
        <v>0</v>
      </c>
      <c r="H63" s="483">
        <f t="shared" si="5"/>
        <v>14332286.77</v>
      </c>
    </row>
    <row r="64" spans="1:8">
      <c r="A64" s="315">
        <v>29.1</v>
      </c>
      <c r="B64" s="488" t="s">
        <v>535</v>
      </c>
      <c r="C64" s="482">
        <v>16817652.170000002</v>
      </c>
      <c r="D64" s="482">
        <v>0</v>
      </c>
      <c r="E64" s="483">
        <f t="shared" si="4"/>
        <v>16817652.170000002</v>
      </c>
      <c r="F64" s="482">
        <v>14362002.5</v>
      </c>
      <c r="G64" s="482">
        <v>0</v>
      </c>
      <c r="H64" s="483">
        <f t="shared" si="5"/>
        <v>14362002.5</v>
      </c>
    </row>
    <row r="65" spans="1:8" ht="25.2" customHeight="1">
      <c r="A65" s="315">
        <v>29.2</v>
      </c>
      <c r="B65" s="485" t="s">
        <v>536</v>
      </c>
      <c r="C65" s="482">
        <v>0</v>
      </c>
      <c r="D65" s="482">
        <v>0</v>
      </c>
      <c r="E65" s="483">
        <f t="shared" si="4"/>
        <v>0</v>
      </c>
      <c r="F65" s="482"/>
      <c r="G65" s="482">
        <v>0</v>
      </c>
      <c r="H65" s="483">
        <f t="shared" si="5"/>
        <v>0</v>
      </c>
    </row>
    <row r="66" spans="1:8" ht="22.5" customHeight="1">
      <c r="A66" s="315">
        <v>29.3</v>
      </c>
      <c r="B66" s="489" t="s">
        <v>537</v>
      </c>
      <c r="C66" s="482">
        <v>73893.209999999963</v>
      </c>
      <c r="D66" s="482">
        <v>0</v>
      </c>
      <c r="E66" s="483">
        <f t="shared" si="4"/>
        <v>73893.209999999963</v>
      </c>
      <c r="F66" s="482">
        <v>-29715.730000000447</v>
      </c>
      <c r="G66" s="482">
        <v>0</v>
      </c>
      <c r="H66" s="483">
        <f t="shared" si="5"/>
        <v>-29715.730000000447</v>
      </c>
    </row>
    <row r="67" spans="1:8">
      <c r="A67" s="315">
        <v>30</v>
      </c>
      <c r="B67" s="484" t="s">
        <v>92</v>
      </c>
      <c r="C67" s="482">
        <v>551054110.96000004</v>
      </c>
      <c r="D67" s="482">
        <v>0</v>
      </c>
      <c r="E67" s="483">
        <f t="shared" si="4"/>
        <v>551054110.96000004</v>
      </c>
      <c r="F67" s="482">
        <v>464394013.63</v>
      </c>
      <c r="G67" s="482">
        <v>0</v>
      </c>
      <c r="H67" s="483">
        <f t="shared" si="5"/>
        <v>464394013.63</v>
      </c>
    </row>
    <row r="68" spans="1:8">
      <c r="A68" s="315">
        <v>31</v>
      </c>
      <c r="B68" s="490" t="s">
        <v>741</v>
      </c>
      <c r="C68" s="482">
        <f>SUM(C55,C56,C57,C58,C59,C62,C63,C67)</f>
        <v>717639529.91000009</v>
      </c>
      <c r="D68" s="482">
        <f>SUM(D55,D56,D57,D58,D59,D62,D63,D67)</f>
        <v>0</v>
      </c>
      <c r="E68" s="483">
        <f t="shared" si="4"/>
        <v>717639529.91000009</v>
      </c>
      <c r="F68" s="482">
        <f>SUM(F55,F56,F57,F58,F59,F62,F63,F67)</f>
        <v>627344631.35000002</v>
      </c>
      <c r="G68" s="482">
        <f>SUM(G55,G56,G57,G58,G59,G62,G63,G67)</f>
        <v>0</v>
      </c>
      <c r="H68" s="483">
        <f t="shared" si="5"/>
        <v>627344631.35000002</v>
      </c>
    </row>
    <row r="69" spans="1:8">
      <c r="A69" s="315">
        <v>32</v>
      </c>
      <c r="B69" s="484" t="s">
        <v>539</v>
      </c>
      <c r="C69" s="482">
        <f>SUM(C53,C68)</f>
        <v>2701794450.8100004</v>
      </c>
      <c r="D69" s="482">
        <f>SUM(D53,D68)</f>
        <v>2451784338.8700004</v>
      </c>
      <c r="E69" s="483">
        <f t="shared" si="4"/>
        <v>5153578789.6800003</v>
      </c>
      <c r="F69" s="482">
        <f>SUM(F53,F68)</f>
        <v>2163139189.5106993</v>
      </c>
      <c r="G69" s="482">
        <f>SUM(G53,G68)</f>
        <v>1902993692.8917081</v>
      </c>
      <c r="H69" s="483">
        <f t="shared" si="5"/>
        <v>4066132882.4024076</v>
      </c>
    </row>
    <row r="72" spans="1:8" ht="25.2" customHeight="1">
      <c r="B72" s="471" t="s">
        <v>742</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M36"/>
  <sheetViews>
    <sheetView showGridLines="0" zoomScale="80" zoomScaleNormal="80" workbookViewId="0">
      <selection activeCell="N27" sqref="N27"/>
    </sheetView>
  </sheetViews>
  <sheetFormatPr defaultColWidth="9.33203125" defaultRowHeight="12"/>
  <cols>
    <col min="1" max="1" width="11.6640625" style="332" bestFit="1" customWidth="1"/>
    <col min="2" max="2" width="93.44140625" style="332" customWidth="1"/>
    <col min="3" max="4" width="17.109375" style="332" bestFit="1" customWidth="1"/>
    <col min="5" max="5" width="16.109375" style="332" customWidth="1"/>
    <col min="6" max="6" width="16.109375" style="345" customWidth="1"/>
    <col min="7" max="7" width="14" style="345" customWidth="1"/>
    <col min="8" max="8" width="16.109375" style="332" customWidth="1"/>
    <col min="9" max="11" width="16.109375" style="345" customWidth="1"/>
    <col min="12" max="12" width="12.5546875" style="345" customWidth="1"/>
    <col min="13" max="16384" width="9.33203125" style="332"/>
  </cols>
  <sheetData>
    <row r="1" spans="1:12" ht="13.8">
      <c r="A1" s="300" t="s">
        <v>97</v>
      </c>
      <c r="B1" s="227" t="str">
        <f>Info!C2</f>
        <v>სს "ბაზისბანკი"</v>
      </c>
      <c r="F1" s="332"/>
      <c r="G1" s="332"/>
      <c r="I1" s="332"/>
      <c r="J1" s="332"/>
      <c r="K1" s="332"/>
      <c r="L1" s="332"/>
    </row>
    <row r="2" spans="1:12">
      <c r="A2" s="300" t="s">
        <v>98</v>
      </c>
      <c r="B2" s="303">
        <f>'1. key ratios'!B2</f>
        <v>46112</v>
      </c>
      <c r="F2" s="332"/>
      <c r="G2" s="332"/>
      <c r="I2" s="332"/>
      <c r="J2" s="332"/>
      <c r="K2" s="332"/>
      <c r="L2" s="332"/>
    </row>
    <row r="3" spans="1:12">
      <c r="A3" s="302" t="s">
        <v>451</v>
      </c>
      <c r="F3" s="332"/>
      <c r="G3" s="332"/>
      <c r="I3" s="332"/>
      <c r="J3" s="332"/>
      <c r="K3" s="332"/>
      <c r="L3" s="332"/>
    </row>
    <row r="4" spans="1:12" ht="12.6" thickBot="1">
      <c r="F4" s="332"/>
      <c r="G4" s="332"/>
      <c r="I4" s="332"/>
      <c r="J4" s="332"/>
      <c r="K4" s="332"/>
      <c r="L4" s="332"/>
    </row>
    <row r="5" spans="1:12" ht="37.5" customHeight="1">
      <c r="A5" s="759" t="s">
        <v>452</v>
      </c>
      <c r="B5" s="760"/>
      <c r="C5" s="813" t="s">
        <v>453</v>
      </c>
      <c r="D5" s="814"/>
      <c r="E5" s="814"/>
      <c r="F5" s="814"/>
      <c r="G5" s="814"/>
      <c r="H5" s="813" t="s">
        <v>656</v>
      </c>
      <c r="I5" s="815"/>
      <c r="J5" s="815"/>
      <c r="K5" s="815"/>
      <c r="L5" s="816"/>
    </row>
    <row r="6" spans="1:12" ht="54" customHeight="1">
      <c r="A6" s="763"/>
      <c r="B6" s="764"/>
      <c r="C6" s="307"/>
      <c r="D6" s="331" t="s">
        <v>641</v>
      </c>
      <c r="E6" s="331" t="s">
        <v>640</v>
      </c>
      <c r="F6" s="331" t="s">
        <v>639</v>
      </c>
      <c r="G6" s="629" t="s">
        <v>638</v>
      </c>
      <c r="H6" s="346"/>
      <c r="I6" s="331" t="s">
        <v>641</v>
      </c>
      <c r="J6" s="331" t="s">
        <v>640</v>
      </c>
      <c r="K6" s="331" t="s">
        <v>639</v>
      </c>
      <c r="L6" s="631" t="s">
        <v>638</v>
      </c>
    </row>
    <row r="7" spans="1:12">
      <c r="A7" s="597">
        <v>1</v>
      </c>
      <c r="B7" s="335" t="s">
        <v>375</v>
      </c>
      <c r="C7" s="628">
        <v>60810028.898680001</v>
      </c>
      <c r="D7" s="577">
        <v>56732351.934179999</v>
      </c>
      <c r="E7" s="577">
        <v>1685653.9750999999</v>
      </c>
      <c r="F7" s="592">
        <v>2392022.9894000003</v>
      </c>
      <c r="G7" s="592">
        <v>0</v>
      </c>
      <c r="H7" s="577">
        <v>916098.78189825267</v>
      </c>
      <c r="I7" s="592">
        <v>358242.09518272558</v>
      </c>
      <c r="J7" s="592">
        <v>7067.2185914279335</v>
      </c>
      <c r="K7" s="592">
        <v>550789.46812409919</v>
      </c>
      <c r="L7" s="596">
        <v>0</v>
      </c>
    </row>
    <row r="8" spans="1:12">
      <c r="A8" s="597">
        <v>2</v>
      </c>
      <c r="B8" s="335" t="s">
        <v>376</v>
      </c>
      <c r="C8" s="628">
        <v>574366478.95863295</v>
      </c>
      <c r="D8" s="577">
        <v>567597188.66459298</v>
      </c>
      <c r="E8" s="577">
        <v>4807649.449</v>
      </c>
      <c r="F8" s="592">
        <v>1961640.84504</v>
      </c>
      <c r="G8" s="592">
        <v>0</v>
      </c>
      <c r="H8" s="577">
        <v>1177253.7639642386</v>
      </c>
      <c r="I8" s="592">
        <v>734393.79933452024</v>
      </c>
      <c r="J8" s="592">
        <v>18270.896764537942</v>
      </c>
      <c r="K8" s="592">
        <v>424589.06786518038</v>
      </c>
      <c r="L8" s="596">
        <v>0</v>
      </c>
    </row>
    <row r="9" spans="1:12">
      <c r="A9" s="597">
        <v>3</v>
      </c>
      <c r="B9" s="335" t="s">
        <v>617</v>
      </c>
      <c r="C9" s="628">
        <v>93920.688999999998</v>
      </c>
      <c r="D9" s="577">
        <v>93920.688999999998</v>
      </c>
      <c r="E9" s="577">
        <v>0</v>
      </c>
      <c r="F9" s="591">
        <v>0</v>
      </c>
      <c r="G9" s="591">
        <v>0</v>
      </c>
      <c r="H9" s="577">
        <v>3.493981476886356</v>
      </c>
      <c r="I9" s="591">
        <v>3.493981476886356</v>
      </c>
      <c r="J9" s="591">
        <v>0</v>
      </c>
      <c r="K9" s="591">
        <v>0</v>
      </c>
      <c r="L9" s="632">
        <v>0</v>
      </c>
    </row>
    <row r="10" spans="1:12">
      <c r="A10" s="597">
        <v>4</v>
      </c>
      <c r="B10" s="335" t="s">
        <v>377</v>
      </c>
      <c r="C10" s="628">
        <v>274624716.16242003</v>
      </c>
      <c r="D10" s="577">
        <v>259618757.365228</v>
      </c>
      <c r="E10" s="577">
        <v>9198729.9629519898</v>
      </c>
      <c r="F10" s="591">
        <v>5807228.8342399895</v>
      </c>
      <c r="G10" s="591">
        <v>0</v>
      </c>
      <c r="H10" s="577">
        <v>1068967.4173316262</v>
      </c>
      <c r="I10" s="591">
        <v>326329.83354494913</v>
      </c>
      <c r="J10" s="591">
        <v>39542.778220675784</v>
      </c>
      <c r="K10" s="591">
        <v>703094.80556600122</v>
      </c>
      <c r="L10" s="632">
        <v>0</v>
      </c>
    </row>
    <row r="11" spans="1:12">
      <c r="A11" s="597">
        <v>5</v>
      </c>
      <c r="B11" s="335" t="s">
        <v>378</v>
      </c>
      <c r="C11" s="628">
        <v>274495925.47803992</v>
      </c>
      <c r="D11" s="577">
        <v>248529416.21133196</v>
      </c>
      <c r="E11" s="577">
        <v>22877306.470651999</v>
      </c>
      <c r="F11" s="591">
        <v>3089202.7960560001</v>
      </c>
      <c r="G11" s="591">
        <v>0</v>
      </c>
      <c r="H11" s="577">
        <v>510035.62559513684</v>
      </c>
      <c r="I11" s="591">
        <v>217645.68875844608</v>
      </c>
      <c r="J11" s="591">
        <v>99372.925822577541</v>
      </c>
      <c r="K11" s="591">
        <v>193017.0110141132</v>
      </c>
      <c r="L11" s="632">
        <v>0</v>
      </c>
    </row>
    <row r="12" spans="1:12">
      <c r="A12" s="597">
        <v>6</v>
      </c>
      <c r="B12" s="335" t="s">
        <v>379</v>
      </c>
      <c r="C12" s="628">
        <v>92522166.616001993</v>
      </c>
      <c r="D12" s="577">
        <v>82876096.024346009</v>
      </c>
      <c r="E12" s="577">
        <v>5704949.2008919902</v>
      </c>
      <c r="F12" s="591">
        <v>3941121.3907639999</v>
      </c>
      <c r="G12" s="591">
        <v>0</v>
      </c>
      <c r="H12" s="577">
        <v>662749.8644459775</v>
      </c>
      <c r="I12" s="591">
        <v>186214.13571682794</v>
      </c>
      <c r="J12" s="591">
        <v>10732.202109237653</v>
      </c>
      <c r="K12" s="591">
        <v>465803.52661991189</v>
      </c>
      <c r="L12" s="632">
        <v>0</v>
      </c>
    </row>
    <row r="13" spans="1:12">
      <c r="A13" s="597">
        <v>7</v>
      </c>
      <c r="B13" s="335" t="s">
        <v>380</v>
      </c>
      <c r="C13" s="628">
        <v>81290843.812312007</v>
      </c>
      <c r="D13" s="577">
        <v>77617245.792784005</v>
      </c>
      <c r="E13" s="577">
        <v>1482939.512936</v>
      </c>
      <c r="F13" s="591">
        <v>2190658.5065919999</v>
      </c>
      <c r="G13" s="591">
        <v>0</v>
      </c>
      <c r="H13" s="577">
        <v>1031226.4147240577</v>
      </c>
      <c r="I13" s="591">
        <v>166579.43508326041</v>
      </c>
      <c r="J13" s="591">
        <v>5420.2679999903521</v>
      </c>
      <c r="K13" s="591">
        <v>859226.71164080687</v>
      </c>
      <c r="L13" s="632">
        <v>0</v>
      </c>
    </row>
    <row r="14" spans="1:12">
      <c r="A14" s="597">
        <v>8</v>
      </c>
      <c r="B14" s="335" t="s">
        <v>381</v>
      </c>
      <c r="C14" s="628">
        <v>269247156.62174797</v>
      </c>
      <c r="D14" s="577">
        <v>251349364.37156799</v>
      </c>
      <c r="E14" s="577">
        <v>16061906.457823988</v>
      </c>
      <c r="F14" s="591">
        <v>1835885.792356</v>
      </c>
      <c r="G14" s="591">
        <v>0</v>
      </c>
      <c r="H14" s="577">
        <v>919521.54000516597</v>
      </c>
      <c r="I14" s="591">
        <v>230714.82056208301</v>
      </c>
      <c r="J14" s="591">
        <v>316691.75036379689</v>
      </c>
      <c r="K14" s="591">
        <v>372114.96907928609</v>
      </c>
      <c r="L14" s="632">
        <v>0</v>
      </c>
    </row>
    <row r="15" spans="1:12">
      <c r="A15" s="597">
        <v>9</v>
      </c>
      <c r="B15" s="335" t="s">
        <v>382</v>
      </c>
      <c r="C15" s="628">
        <v>79168627.209332004</v>
      </c>
      <c r="D15" s="577">
        <v>54951774.971888103</v>
      </c>
      <c r="E15" s="577">
        <v>23684866.333843894</v>
      </c>
      <c r="F15" s="591">
        <v>531985.90360000008</v>
      </c>
      <c r="G15" s="591">
        <v>0</v>
      </c>
      <c r="H15" s="577">
        <v>513067.49883292586</v>
      </c>
      <c r="I15" s="591">
        <v>179008.76890262525</v>
      </c>
      <c r="J15" s="591">
        <v>301314.89451712859</v>
      </c>
      <c r="K15" s="591">
        <v>32743.835413172004</v>
      </c>
      <c r="L15" s="632">
        <v>0</v>
      </c>
    </row>
    <row r="16" spans="1:12">
      <c r="A16" s="597">
        <v>10</v>
      </c>
      <c r="B16" s="335" t="s">
        <v>383</v>
      </c>
      <c r="C16" s="628">
        <v>42741482.854368001</v>
      </c>
      <c r="D16" s="577">
        <v>40646793.047764003</v>
      </c>
      <c r="E16" s="577">
        <v>1250244.3940659999</v>
      </c>
      <c r="F16" s="591">
        <v>844445.41253799992</v>
      </c>
      <c r="G16" s="591">
        <v>0</v>
      </c>
      <c r="H16" s="577">
        <v>434612.19860191864</v>
      </c>
      <c r="I16" s="591">
        <v>22508.532337285134</v>
      </c>
      <c r="J16" s="591">
        <v>5232.3247549282978</v>
      </c>
      <c r="K16" s="591">
        <v>406871.34150970523</v>
      </c>
      <c r="L16" s="632">
        <v>0</v>
      </c>
    </row>
    <row r="17" spans="1:12">
      <c r="A17" s="597">
        <v>11</v>
      </c>
      <c r="B17" s="335" t="s">
        <v>384</v>
      </c>
      <c r="C17" s="628">
        <v>2340645.3338359999</v>
      </c>
      <c r="D17" s="577">
        <v>2340645.3338359999</v>
      </c>
      <c r="E17" s="577">
        <v>0</v>
      </c>
      <c r="F17" s="591">
        <v>0</v>
      </c>
      <c r="G17" s="591">
        <v>0</v>
      </c>
      <c r="H17" s="577">
        <v>961.8878790265519</v>
      </c>
      <c r="I17" s="591">
        <v>961.8878790265519</v>
      </c>
      <c r="J17" s="591">
        <v>0</v>
      </c>
      <c r="K17" s="591">
        <v>0</v>
      </c>
      <c r="L17" s="632">
        <v>0</v>
      </c>
    </row>
    <row r="18" spans="1:12">
      <c r="A18" s="597">
        <v>12</v>
      </c>
      <c r="B18" s="335" t="s">
        <v>385</v>
      </c>
      <c r="C18" s="628">
        <v>36140258.767705999</v>
      </c>
      <c r="D18" s="577">
        <v>32714427.072818</v>
      </c>
      <c r="E18" s="577">
        <v>2152802.3287879997</v>
      </c>
      <c r="F18" s="591">
        <v>1273029.3661</v>
      </c>
      <c r="G18" s="591">
        <v>0</v>
      </c>
      <c r="H18" s="577">
        <v>291269.11380022042</v>
      </c>
      <c r="I18" s="591">
        <v>75494.7360401935</v>
      </c>
      <c r="J18" s="591">
        <v>4395.4420808723935</v>
      </c>
      <c r="K18" s="591">
        <v>211378.93567915453</v>
      </c>
      <c r="L18" s="632">
        <v>0</v>
      </c>
    </row>
    <row r="19" spans="1:12">
      <c r="A19" s="597">
        <v>13</v>
      </c>
      <c r="B19" s="335" t="s">
        <v>386</v>
      </c>
      <c r="C19" s="628">
        <v>75964728.334274009</v>
      </c>
      <c r="D19" s="577">
        <v>75066124.315174013</v>
      </c>
      <c r="E19" s="577">
        <v>480990.19339999999</v>
      </c>
      <c r="F19" s="591">
        <v>417613.82569999999</v>
      </c>
      <c r="G19" s="591">
        <v>0</v>
      </c>
      <c r="H19" s="577">
        <v>471411.97009110625</v>
      </c>
      <c r="I19" s="591">
        <v>311026.42112584331</v>
      </c>
      <c r="J19" s="591">
        <v>805.20031208972796</v>
      </c>
      <c r="K19" s="591">
        <v>159580.34865317322</v>
      </c>
      <c r="L19" s="632">
        <v>0</v>
      </c>
    </row>
    <row r="20" spans="1:12">
      <c r="A20" s="597">
        <v>14</v>
      </c>
      <c r="B20" s="335" t="s">
        <v>387</v>
      </c>
      <c r="C20" s="628">
        <v>200216636.00531799</v>
      </c>
      <c r="D20" s="577">
        <v>153061395.23095611</v>
      </c>
      <c r="E20" s="577">
        <v>6172341.3379479991</v>
      </c>
      <c r="F20" s="591">
        <v>40982899.436413899</v>
      </c>
      <c r="G20" s="591">
        <v>0</v>
      </c>
      <c r="H20" s="577">
        <v>4841234.3471568283</v>
      </c>
      <c r="I20" s="591">
        <v>134334.22520567241</v>
      </c>
      <c r="J20" s="591">
        <v>15958.951024130438</v>
      </c>
      <c r="K20" s="591">
        <v>4690941.1709270254</v>
      </c>
      <c r="L20" s="632">
        <v>0</v>
      </c>
    </row>
    <row r="21" spans="1:12">
      <c r="A21" s="597">
        <v>15</v>
      </c>
      <c r="B21" s="335" t="s">
        <v>388</v>
      </c>
      <c r="C21" s="628">
        <v>60661830.420020014</v>
      </c>
      <c r="D21" s="577">
        <v>60296764.627020009</v>
      </c>
      <c r="E21" s="577">
        <v>289694.14939999999</v>
      </c>
      <c r="F21" s="591">
        <v>75371.643599999996</v>
      </c>
      <c r="G21" s="591">
        <v>0</v>
      </c>
      <c r="H21" s="577">
        <v>107845.84013500875</v>
      </c>
      <c r="I21" s="591">
        <v>94377.218629029987</v>
      </c>
      <c r="J21" s="591">
        <v>541.75452671877213</v>
      </c>
      <c r="K21" s="591">
        <v>12926.866979260001</v>
      </c>
      <c r="L21" s="632">
        <v>0</v>
      </c>
    </row>
    <row r="22" spans="1:12">
      <c r="A22" s="597">
        <v>16</v>
      </c>
      <c r="B22" s="335" t="s">
        <v>389</v>
      </c>
      <c r="C22" s="628">
        <v>8222206.2060640007</v>
      </c>
      <c r="D22" s="577">
        <v>3492582.3434640006</v>
      </c>
      <c r="E22" s="577">
        <v>0</v>
      </c>
      <c r="F22" s="591">
        <v>4729623.8625999996</v>
      </c>
      <c r="G22" s="591">
        <v>0</v>
      </c>
      <c r="H22" s="577">
        <v>2429788.9365320778</v>
      </c>
      <c r="I22" s="591">
        <v>8078.3867872850824</v>
      </c>
      <c r="J22" s="591">
        <v>0</v>
      </c>
      <c r="K22" s="591">
        <v>2421710.5497447927</v>
      </c>
      <c r="L22" s="632">
        <v>0</v>
      </c>
    </row>
    <row r="23" spans="1:12">
      <c r="A23" s="597">
        <v>17</v>
      </c>
      <c r="B23" s="335" t="s">
        <v>390</v>
      </c>
      <c r="C23" s="628">
        <v>92523595.919399992</v>
      </c>
      <c r="D23" s="577">
        <v>92521452.157299995</v>
      </c>
      <c r="E23" s="577">
        <v>2143.7620999999999</v>
      </c>
      <c r="F23" s="591">
        <v>0</v>
      </c>
      <c r="G23" s="591">
        <v>0</v>
      </c>
      <c r="H23" s="577">
        <v>839284.1814067706</v>
      </c>
      <c r="I23" s="591">
        <v>839223.49726051954</v>
      </c>
      <c r="J23" s="591">
        <v>60.684146251086098</v>
      </c>
      <c r="K23" s="591">
        <v>0</v>
      </c>
      <c r="L23" s="632">
        <v>0</v>
      </c>
    </row>
    <row r="24" spans="1:12">
      <c r="A24" s="597">
        <v>18</v>
      </c>
      <c r="B24" s="335" t="s">
        <v>391</v>
      </c>
      <c r="C24" s="628">
        <v>233840803.56843799</v>
      </c>
      <c r="D24" s="577">
        <v>220308367.59062198</v>
      </c>
      <c r="E24" s="577">
        <v>12407374.725212</v>
      </c>
      <c r="F24" s="591">
        <v>1125061.252604</v>
      </c>
      <c r="G24" s="591">
        <v>0</v>
      </c>
      <c r="H24" s="577">
        <v>972126.0631175111</v>
      </c>
      <c r="I24" s="591">
        <v>648395.66656486085</v>
      </c>
      <c r="J24" s="591">
        <v>32337.272717519354</v>
      </c>
      <c r="K24" s="591">
        <v>291393.12383513094</v>
      </c>
      <c r="L24" s="632">
        <v>0</v>
      </c>
    </row>
    <row r="25" spans="1:12">
      <c r="A25" s="597">
        <v>19</v>
      </c>
      <c r="B25" s="335" t="s">
        <v>392</v>
      </c>
      <c r="C25" s="628">
        <v>12453437.558610002</v>
      </c>
      <c r="D25" s="577">
        <v>12453437.558610002</v>
      </c>
      <c r="E25" s="577">
        <v>0</v>
      </c>
      <c r="F25" s="591">
        <v>0</v>
      </c>
      <c r="G25" s="591">
        <v>0</v>
      </c>
      <c r="H25" s="577">
        <v>63822.672485160794</v>
      </c>
      <c r="I25" s="591">
        <v>63822.672485160794</v>
      </c>
      <c r="J25" s="591">
        <v>0</v>
      </c>
      <c r="K25" s="591">
        <v>0</v>
      </c>
      <c r="L25" s="632">
        <v>0</v>
      </c>
    </row>
    <row r="26" spans="1:12">
      <c r="A26" s="597">
        <v>20</v>
      </c>
      <c r="B26" s="335" t="s">
        <v>393</v>
      </c>
      <c r="C26" s="628">
        <v>132247368.25648001</v>
      </c>
      <c r="D26" s="577">
        <v>130120465.93648</v>
      </c>
      <c r="E26" s="577">
        <v>747478.65419999999</v>
      </c>
      <c r="F26" s="591">
        <v>1379423.6658000001</v>
      </c>
      <c r="G26" s="591">
        <v>0</v>
      </c>
      <c r="H26" s="577">
        <v>431359.65187764855</v>
      </c>
      <c r="I26" s="591">
        <v>230883.06987723481</v>
      </c>
      <c r="J26" s="591">
        <v>4479.3578172633443</v>
      </c>
      <c r="K26" s="591">
        <v>195997.22418315036</v>
      </c>
      <c r="L26" s="632">
        <v>0</v>
      </c>
    </row>
    <row r="27" spans="1:12">
      <c r="A27" s="597">
        <v>21</v>
      </c>
      <c r="B27" s="335" t="s">
        <v>394</v>
      </c>
      <c r="C27" s="628">
        <v>76044753.344888002</v>
      </c>
      <c r="D27" s="577">
        <v>75128698.179288</v>
      </c>
      <c r="E27" s="577">
        <v>244748.76689999999</v>
      </c>
      <c r="F27" s="591">
        <v>671306.39870000002</v>
      </c>
      <c r="G27" s="591">
        <v>0</v>
      </c>
      <c r="H27" s="577">
        <v>298393.02936358104</v>
      </c>
      <c r="I27" s="591">
        <v>137913.06263115184</v>
      </c>
      <c r="J27" s="591">
        <v>612.86858397182118</v>
      </c>
      <c r="K27" s="591">
        <v>159867.09814845739</v>
      </c>
      <c r="L27" s="632">
        <v>0</v>
      </c>
    </row>
    <row r="28" spans="1:12">
      <c r="A28" s="597">
        <v>22</v>
      </c>
      <c r="B28" s="335" t="s">
        <v>395</v>
      </c>
      <c r="C28" s="628">
        <v>5059343.8911919994</v>
      </c>
      <c r="D28" s="577">
        <v>4778673.393091999</v>
      </c>
      <c r="E28" s="577">
        <v>194075.42079999999</v>
      </c>
      <c r="F28" s="591">
        <v>86595.077300000004</v>
      </c>
      <c r="G28" s="591">
        <v>0</v>
      </c>
      <c r="H28" s="577">
        <v>44933.345111751107</v>
      </c>
      <c r="I28" s="591">
        <v>15888.32464445292</v>
      </c>
      <c r="J28" s="591">
        <v>461.97771860618434</v>
      </c>
      <c r="K28" s="591">
        <v>28583.042748692002</v>
      </c>
      <c r="L28" s="632">
        <v>0</v>
      </c>
    </row>
    <row r="29" spans="1:12">
      <c r="A29" s="597">
        <v>23</v>
      </c>
      <c r="B29" s="335" t="s">
        <v>396</v>
      </c>
      <c r="C29" s="628">
        <v>321342657.17701197</v>
      </c>
      <c r="D29" s="577">
        <v>301916669.27704996</v>
      </c>
      <c r="E29" s="577">
        <v>10308305.938293999</v>
      </c>
      <c r="F29" s="591">
        <v>9117681.9616679996</v>
      </c>
      <c r="G29" s="591">
        <v>0</v>
      </c>
      <c r="H29" s="577">
        <v>2817062.7452677744</v>
      </c>
      <c r="I29" s="591">
        <v>978823.22101550177</v>
      </c>
      <c r="J29" s="591">
        <v>36563.685706481847</v>
      </c>
      <c r="K29" s="591">
        <v>1801675.8385457909</v>
      </c>
      <c r="L29" s="632">
        <v>0</v>
      </c>
    </row>
    <row r="30" spans="1:12">
      <c r="A30" s="597">
        <v>24</v>
      </c>
      <c r="B30" s="335" t="s">
        <v>397</v>
      </c>
      <c r="C30" s="628">
        <v>179902780.938182</v>
      </c>
      <c r="D30" s="577">
        <v>168163861.05312201</v>
      </c>
      <c r="E30" s="577">
        <v>7294858.6882739905</v>
      </c>
      <c r="F30" s="591">
        <v>4444061.1967859995</v>
      </c>
      <c r="G30" s="591">
        <v>0</v>
      </c>
      <c r="H30" s="577">
        <v>1808998.4908162309</v>
      </c>
      <c r="I30" s="591">
        <v>136654.50019209375</v>
      </c>
      <c r="J30" s="591">
        <v>14165.085073919401</v>
      </c>
      <c r="K30" s="591">
        <v>1658178.9055502177</v>
      </c>
      <c r="L30" s="632">
        <v>0</v>
      </c>
    </row>
    <row r="31" spans="1:12">
      <c r="A31" s="597">
        <v>25</v>
      </c>
      <c r="B31" s="335" t="s">
        <v>398</v>
      </c>
      <c r="C31" s="628">
        <v>334780109.66928804</v>
      </c>
      <c r="D31" s="577">
        <v>311274586.59827</v>
      </c>
      <c r="E31" s="577">
        <v>9908666.6715799998</v>
      </c>
      <c r="F31" s="591">
        <v>13596856.399438001</v>
      </c>
      <c r="G31" s="591">
        <v>0</v>
      </c>
      <c r="H31" s="577">
        <v>4179172.6931811003</v>
      </c>
      <c r="I31" s="591">
        <v>459713.0621788248</v>
      </c>
      <c r="J31" s="591">
        <v>43781.334462452774</v>
      </c>
      <c r="K31" s="591">
        <v>3675678.2965398226</v>
      </c>
      <c r="L31" s="632">
        <v>0</v>
      </c>
    </row>
    <row r="32" spans="1:12">
      <c r="A32" s="597">
        <v>26</v>
      </c>
      <c r="B32" s="335" t="s">
        <v>454</v>
      </c>
      <c r="C32" s="628">
        <v>173202488.30734599</v>
      </c>
      <c r="D32" s="577">
        <v>157358916.99196601</v>
      </c>
      <c r="E32" s="577">
        <v>4733624.2590980008</v>
      </c>
      <c r="F32" s="591">
        <v>11109947.056281999</v>
      </c>
      <c r="G32" s="591">
        <v>0</v>
      </c>
      <c r="H32" s="577">
        <v>4616811.7110531172</v>
      </c>
      <c r="I32" s="591">
        <v>1255906.8904035219</v>
      </c>
      <c r="J32" s="591">
        <v>145104.67947311283</v>
      </c>
      <c r="K32" s="591">
        <v>3215800.1411764822</v>
      </c>
      <c r="L32" s="632">
        <v>0</v>
      </c>
    </row>
    <row r="33" spans="1:13" s="609" customFormat="1" ht="12.6" thickBot="1">
      <c r="A33" s="633">
        <v>27</v>
      </c>
      <c r="B33" s="634" t="s">
        <v>66</v>
      </c>
      <c r="C33" s="635">
        <f>SUM(C7:C32)</f>
        <v>3694304990.9985895</v>
      </c>
      <c r="D33" s="635">
        <f t="shared" ref="D33:L33" si="0">SUM(D7:D32)</f>
        <v>3441009976.7317514</v>
      </c>
      <c r="E33" s="635">
        <f t="shared" si="0"/>
        <v>141691350.65325984</v>
      </c>
      <c r="F33" s="635">
        <f t="shared" si="0"/>
        <v>111603663.61357789</v>
      </c>
      <c r="G33" s="635">
        <f t="shared" si="0"/>
        <v>0</v>
      </c>
      <c r="H33" s="635">
        <f t="shared" si="0"/>
        <v>31448013.278655693</v>
      </c>
      <c r="I33" s="635">
        <f t="shared" si="0"/>
        <v>7813137.4463245729</v>
      </c>
      <c r="J33" s="635">
        <f t="shared" si="0"/>
        <v>1102913.5527876911</v>
      </c>
      <c r="K33" s="635">
        <f t="shared" si="0"/>
        <v>22531962.279543422</v>
      </c>
      <c r="L33" s="636">
        <f t="shared" si="0"/>
        <v>0</v>
      </c>
    </row>
    <row r="35" spans="1:13">
      <c r="B35" s="373"/>
      <c r="C35" s="373"/>
    </row>
    <row r="36" spans="1:13">
      <c r="C36" s="630"/>
      <c r="D36" s="630"/>
      <c r="E36" s="630"/>
      <c r="F36" s="630"/>
      <c r="G36" s="630"/>
      <c r="H36" s="630"/>
      <c r="I36" s="630"/>
      <c r="J36" s="630"/>
      <c r="K36" s="630"/>
      <c r="L36" s="630"/>
      <c r="M36" s="63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E1" zoomScale="80" zoomScaleNormal="80" workbookViewId="0">
      <selection activeCell="O35" sqref="O35"/>
    </sheetView>
  </sheetViews>
  <sheetFormatPr defaultColWidth="8.6640625" defaultRowHeight="12"/>
  <cols>
    <col min="1" max="1" width="11.6640625" style="308" bestFit="1" customWidth="1"/>
    <col min="2" max="2" width="94" style="308" customWidth="1"/>
    <col min="3" max="11" width="28.33203125" style="308" customWidth="1"/>
    <col min="12" max="16384" width="8.6640625" style="308"/>
  </cols>
  <sheetData>
    <row r="1" spans="1:11" s="301" customFormat="1" ht="13.8">
      <c r="A1" s="300" t="s">
        <v>97</v>
      </c>
      <c r="B1" s="227" t="str">
        <f>Info!C2</f>
        <v>სს "ბაზისბანკი"</v>
      </c>
      <c r="C1" s="332"/>
      <c r="D1" s="332"/>
      <c r="E1" s="332"/>
      <c r="F1" s="332"/>
      <c r="G1" s="332"/>
      <c r="H1" s="332"/>
      <c r="I1" s="332"/>
      <c r="J1" s="332"/>
      <c r="K1" s="332"/>
    </row>
    <row r="2" spans="1:11" s="301" customFormat="1">
      <c r="A2" s="300" t="s">
        <v>98</v>
      </c>
      <c r="B2" s="303">
        <f>'1. key ratios'!B2</f>
        <v>46112</v>
      </c>
      <c r="C2" s="332"/>
      <c r="D2" s="332"/>
      <c r="E2" s="332"/>
      <c r="F2" s="332"/>
      <c r="G2" s="332"/>
      <c r="H2" s="332"/>
      <c r="I2" s="332"/>
      <c r="J2" s="332"/>
      <c r="K2" s="332"/>
    </row>
    <row r="3" spans="1:11" s="301" customFormat="1">
      <c r="A3" s="302" t="s">
        <v>455</v>
      </c>
      <c r="B3" s="332"/>
      <c r="C3" s="332"/>
      <c r="D3" s="332"/>
      <c r="E3" s="332"/>
      <c r="F3" s="332"/>
      <c r="G3" s="332"/>
      <c r="H3" s="332"/>
      <c r="I3" s="332"/>
      <c r="J3" s="332"/>
      <c r="K3" s="332"/>
    </row>
    <row r="4" spans="1:11">
      <c r="A4" s="377"/>
      <c r="B4" s="377"/>
      <c r="C4" s="376" t="s">
        <v>359</v>
      </c>
      <c r="D4" s="376" t="s">
        <v>360</v>
      </c>
      <c r="E4" s="376" t="s">
        <v>361</v>
      </c>
      <c r="F4" s="376" t="s">
        <v>362</v>
      </c>
      <c r="G4" s="376" t="s">
        <v>363</v>
      </c>
      <c r="H4" s="376" t="s">
        <v>364</v>
      </c>
      <c r="I4" s="376" t="s">
        <v>365</v>
      </c>
      <c r="J4" s="376" t="s">
        <v>366</v>
      </c>
      <c r="K4" s="376" t="s">
        <v>367</v>
      </c>
    </row>
    <row r="5" spans="1:11" ht="103.95" customHeight="1">
      <c r="A5" s="817" t="s">
        <v>655</v>
      </c>
      <c r="B5" s="818"/>
      <c r="C5" s="375" t="s">
        <v>456</v>
      </c>
      <c r="D5" s="375" t="s">
        <v>449</v>
      </c>
      <c r="E5" s="375" t="s">
        <v>450</v>
      </c>
      <c r="F5" s="375" t="s">
        <v>654</v>
      </c>
      <c r="G5" s="375" t="s">
        <v>457</v>
      </c>
      <c r="H5" s="375" t="s">
        <v>458</v>
      </c>
      <c r="I5" s="375" t="s">
        <v>459</v>
      </c>
      <c r="J5" s="375" t="s">
        <v>460</v>
      </c>
      <c r="K5" s="375" t="s">
        <v>461</v>
      </c>
    </row>
    <row r="6" spans="1:11">
      <c r="A6" s="327">
        <v>1</v>
      </c>
      <c r="B6" s="327" t="s">
        <v>462</v>
      </c>
      <c r="C6" s="577">
        <v>334099283.82910603</v>
      </c>
      <c r="D6" s="577">
        <v>41054222.828711949</v>
      </c>
      <c r="E6" s="577">
        <v>10003821.761283999</v>
      </c>
      <c r="F6" s="577">
        <v>0</v>
      </c>
      <c r="G6" s="577">
        <v>2377694734.7505417</v>
      </c>
      <c r="H6" s="577">
        <v>483106280.05847991</v>
      </c>
      <c r="I6" s="577">
        <v>59897943.87120197</v>
      </c>
      <c r="J6" s="577">
        <v>123335959.74823005</v>
      </c>
      <c r="K6" s="577">
        <v>265112744.15103009</v>
      </c>
    </row>
    <row r="7" spans="1:11">
      <c r="A7" s="327">
        <v>2</v>
      </c>
      <c r="B7" s="327" t="s">
        <v>463</v>
      </c>
      <c r="C7" s="577"/>
      <c r="D7" s="577"/>
      <c r="E7" s="577"/>
      <c r="F7" s="577"/>
      <c r="G7" s="577"/>
      <c r="H7" s="577"/>
      <c r="I7" s="577"/>
      <c r="J7" s="577"/>
      <c r="K7" s="577">
        <v>68247984.157399997</v>
      </c>
    </row>
    <row r="8" spans="1:11">
      <c r="A8" s="327">
        <v>3</v>
      </c>
      <c r="B8" s="327" t="s">
        <v>427</v>
      </c>
      <c r="C8" s="577">
        <v>89117966.442680016</v>
      </c>
      <c r="D8" s="577">
        <v>0</v>
      </c>
      <c r="E8" s="577">
        <v>2270305.1858999999</v>
      </c>
      <c r="F8" s="577">
        <v>0</v>
      </c>
      <c r="G8" s="577">
        <v>354031711.75872487</v>
      </c>
      <c r="H8" s="577">
        <v>496447.21155199985</v>
      </c>
      <c r="I8" s="577">
        <v>25753589.918956004</v>
      </c>
      <c r="J8" s="577">
        <v>91909578.040094003</v>
      </c>
      <c r="K8" s="577">
        <v>54973706.159169987</v>
      </c>
    </row>
    <row r="9" spans="1:11">
      <c r="A9" s="327">
        <v>4</v>
      </c>
      <c r="B9" s="338" t="s">
        <v>653</v>
      </c>
      <c r="C9" s="637">
        <v>535016.08100000001</v>
      </c>
      <c r="D9" s="637">
        <v>1467234.896073</v>
      </c>
      <c r="E9" s="637">
        <v>0</v>
      </c>
      <c r="F9" s="637">
        <v>0</v>
      </c>
      <c r="G9" s="637">
        <v>98679958.313596055</v>
      </c>
      <c r="H9" s="637">
        <v>9.7141350000000006</v>
      </c>
      <c r="I9" s="637">
        <v>2645082.0498430002</v>
      </c>
      <c r="J9" s="637">
        <v>137159.89405799998</v>
      </c>
      <c r="K9" s="637">
        <v>8139202.6648729993</v>
      </c>
    </row>
    <row r="10" spans="1:11">
      <c r="A10" s="327">
        <v>5</v>
      </c>
      <c r="B10" s="338" t="s">
        <v>652</v>
      </c>
      <c r="C10" s="637"/>
      <c r="D10" s="637"/>
      <c r="E10" s="637"/>
      <c r="F10" s="637"/>
      <c r="G10" s="637"/>
      <c r="H10" s="637"/>
      <c r="I10" s="637"/>
      <c r="J10" s="637"/>
      <c r="K10" s="637">
        <v>0</v>
      </c>
    </row>
    <row r="11" spans="1:11">
      <c r="A11" s="327">
        <v>6</v>
      </c>
      <c r="B11" s="338" t="s">
        <v>651</v>
      </c>
      <c r="C11" s="637">
        <v>12.55</v>
      </c>
      <c r="D11" s="637">
        <v>0</v>
      </c>
      <c r="E11" s="637">
        <v>0</v>
      </c>
      <c r="F11" s="637">
        <v>0</v>
      </c>
      <c r="G11" s="637">
        <v>22530614.709719997</v>
      </c>
      <c r="H11" s="637">
        <v>0</v>
      </c>
      <c r="I11" s="637">
        <v>0</v>
      </c>
      <c r="J11" s="637">
        <v>8.7399999999999922E-2</v>
      </c>
      <c r="K11" s="637">
        <v>38554.644071999974</v>
      </c>
    </row>
    <row r="13" spans="1:11" ht="13.8">
      <c r="B13" s="374"/>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F31" sqref="F31"/>
    </sheetView>
  </sheetViews>
  <sheetFormatPr defaultColWidth="8.6640625" defaultRowHeight="14.4"/>
  <cols>
    <col min="1" max="1" width="10" style="378" bestFit="1" customWidth="1"/>
    <col min="2" max="2" width="63.44140625" style="378" customWidth="1"/>
    <col min="3" max="3" width="15.88671875" style="378" bestFit="1" customWidth="1"/>
    <col min="4" max="4" width="15.5546875" style="378" bestFit="1" customWidth="1"/>
    <col min="5" max="5" width="15.44140625" style="378" bestFit="1" customWidth="1"/>
    <col min="6" max="6" width="20.109375" style="378" bestFit="1" customWidth="1"/>
    <col min="7" max="7" width="24.109375" style="378" bestFit="1" customWidth="1"/>
    <col min="8" max="9" width="15.88671875" style="378" bestFit="1" customWidth="1"/>
    <col min="10" max="10" width="15.44140625" style="378" bestFit="1" customWidth="1"/>
    <col min="11" max="11" width="20.109375" style="378" bestFit="1" customWidth="1"/>
    <col min="12" max="12" width="24.109375" style="378" bestFit="1" customWidth="1"/>
    <col min="13" max="13" width="13.88671875" style="378" bestFit="1" customWidth="1"/>
    <col min="14" max="15" width="15.44140625" style="378" bestFit="1" customWidth="1"/>
    <col min="16" max="16" width="20.109375" style="378" bestFit="1" customWidth="1"/>
    <col min="17" max="17" width="30.44140625" style="378" customWidth="1"/>
    <col min="18" max="18" width="18.109375" style="378" bestFit="1" customWidth="1"/>
    <col min="19" max="22" width="24" style="378" customWidth="1"/>
    <col min="23" max="16384" width="8.6640625" style="378"/>
  </cols>
  <sheetData>
    <row r="1" spans="1:22">
      <c r="A1" s="300" t="s">
        <v>97</v>
      </c>
      <c r="B1" s="227" t="str">
        <f>Info!C2</f>
        <v>სს "ბაზისბანკი"</v>
      </c>
    </row>
    <row r="2" spans="1:22">
      <c r="A2" s="300" t="s">
        <v>98</v>
      </c>
      <c r="B2" s="303">
        <f>'1. key ratios'!B2</f>
        <v>46112</v>
      </c>
    </row>
    <row r="3" spans="1:22">
      <c r="A3" s="302" t="s">
        <v>469</v>
      </c>
      <c r="B3" s="332"/>
    </row>
    <row r="4" spans="1:22" ht="15" thickBot="1">
      <c r="A4" s="302"/>
      <c r="B4" s="332"/>
    </row>
    <row r="5" spans="1:22" ht="24" customHeight="1">
      <c r="A5" s="819" t="s">
        <v>483</v>
      </c>
      <c r="B5" s="820"/>
      <c r="C5" s="827" t="s">
        <v>657</v>
      </c>
      <c r="D5" s="827"/>
      <c r="E5" s="827"/>
      <c r="F5" s="827"/>
      <c r="G5" s="827"/>
      <c r="H5" s="827" t="s">
        <v>453</v>
      </c>
      <c r="I5" s="827"/>
      <c r="J5" s="827"/>
      <c r="K5" s="827"/>
      <c r="L5" s="827"/>
      <c r="M5" s="827" t="s">
        <v>656</v>
      </c>
      <c r="N5" s="827"/>
      <c r="O5" s="827"/>
      <c r="P5" s="827"/>
      <c r="Q5" s="827"/>
      <c r="R5" s="825" t="s">
        <v>482</v>
      </c>
      <c r="S5" s="825" t="s">
        <v>486</v>
      </c>
      <c r="T5" s="825" t="s">
        <v>485</v>
      </c>
      <c r="U5" s="825" t="s">
        <v>669</v>
      </c>
      <c r="V5" s="823" t="s">
        <v>670</v>
      </c>
    </row>
    <row r="6" spans="1:22" ht="59.25" customHeight="1">
      <c r="A6" s="821"/>
      <c r="B6" s="822"/>
      <c r="C6" s="384"/>
      <c r="D6" s="331" t="s">
        <v>641</v>
      </c>
      <c r="E6" s="331" t="s">
        <v>640</v>
      </c>
      <c r="F6" s="331" t="s">
        <v>639</v>
      </c>
      <c r="G6" s="331" t="s">
        <v>638</v>
      </c>
      <c r="H6" s="384"/>
      <c r="I6" s="331" t="s">
        <v>641</v>
      </c>
      <c r="J6" s="331" t="s">
        <v>640</v>
      </c>
      <c r="K6" s="331" t="s">
        <v>639</v>
      </c>
      <c r="L6" s="331" t="s">
        <v>638</v>
      </c>
      <c r="M6" s="384"/>
      <c r="N6" s="331" t="s">
        <v>641</v>
      </c>
      <c r="O6" s="331" t="s">
        <v>640</v>
      </c>
      <c r="P6" s="331" t="s">
        <v>639</v>
      </c>
      <c r="Q6" s="331" t="s">
        <v>638</v>
      </c>
      <c r="R6" s="826"/>
      <c r="S6" s="826"/>
      <c r="T6" s="826"/>
      <c r="U6" s="826"/>
      <c r="V6" s="824"/>
    </row>
    <row r="7" spans="1:22">
      <c r="A7" s="641">
        <v>1</v>
      </c>
      <c r="B7" s="383" t="s">
        <v>470</v>
      </c>
      <c r="C7" s="637">
        <v>892857.53233600012</v>
      </c>
      <c r="D7" s="637">
        <v>612434.50233600009</v>
      </c>
      <c r="E7" s="637">
        <v>9345.58</v>
      </c>
      <c r="F7" s="637">
        <v>271077.45</v>
      </c>
      <c r="G7" s="637">
        <v>0</v>
      </c>
      <c r="H7" s="637">
        <v>916082.01203600003</v>
      </c>
      <c r="I7" s="637">
        <v>617573.285836</v>
      </c>
      <c r="J7" s="637">
        <v>9467.7384000000002</v>
      </c>
      <c r="K7" s="637">
        <v>289040.9878</v>
      </c>
      <c r="L7" s="637">
        <v>0</v>
      </c>
      <c r="M7" s="637">
        <v>190443.0499381891</v>
      </c>
      <c r="N7" s="637">
        <v>1622.72522265569</v>
      </c>
      <c r="O7" s="637">
        <v>21.641894451363903</v>
      </c>
      <c r="P7" s="637">
        <v>188798.68282108204</v>
      </c>
      <c r="Q7" s="637">
        <v>0</v>
      </c>
      <c r="R7" s="637">
        <v>55</v>
      </c>
      <c r="S7" s="639">
        <v>0</v>
      </c>
      <c r="T7" s="639">
        <v>0</v>
      </c>
      <c r="U7" s="639">
        <v>0.128001</v>
      </c>
      <c r="V7" s="642">
        <v>16.109209</v>
      </c>
    </row>
    <row r="8" spans="1:22">
      <c r="A8" s="641">
        <v>2</v>
      </c>
      <c r="B8" s="382" t="s">
        <v>471</v>
      </c>
      <c r="C8" s="637">
        <v>379134904.91449404</v>
      </c>
      <c r="D8" s="637">
        <v>352910104.54510599</v>
      </c>
      <c r="E8" s="637">
        <v>10131492.258332001</v>
      </c>
      <c r="F8" s="637">
        <v>16093308.111056</v>
      </c>
      <c r="G8" s="637">
        <v>0</v>
      </c>
      <c r="H8" s="637">
        <v>381986074.49969393</v>
      </c>
      <c r="I8" s="637">
        <v>354578210.80860597</v>
      </c>
      <c r="J8" s="637">
        <v>10270219.269932</v>
      </c>
      <c r="K8" s="637">
        <v>17137644.421156</v>
      </c>
      <c r="L8" s="637">
        <v>0</v>
      </c>
      <c r="M8" s="637">
        <v>9376329.7642335612</v>
      </c>
      <c r="N8" s="637">
        <v>2845608.0547827762</v>
      </c>
      <c r="O8" s="637">
        <v>99646.806163783825</v>
      </c>
      <c r="P8" s="637">
        <v>6431074.903287001</v>
      </c>
      <c r="Q8" s="637">
        <v>0</v>
      </c>
      <c r="R8" s="637">
        <v>14502</v>
      </c>
      <c r="S8" s="639">
        <v>0.13898389517990928</v>
      </c>
      <c r="T8" s="639">
        <v>0.15939015914050042</v>
      </c>
      <c r="U8" s="639">
        <v>0.11938</v>
      </c>
      <c r="V8" s="642">
        <v>47.855775999999999</v>
      </c>
    </row>
    <row r="9" spans="1:22">
      <c r="A9" s="641">
        <v>3</v>
      </c>
      <c r="B9" s="382" t="s">
        <v>472</v>
      </c>
      <c r="C9" s="637">
        <v>0</v>
      </c>
      <c r="D9" s="637">
        <v>0</v>
      </c>
      <c r="E9" s="637">
        <v>0</v>
      </c>
      <c r="F9" s="637">
        <v>0</v>
      </c>
      <c r="G9" s="637">
        <v>0</v>
      </c>
      <c r="H9" s="637">
        <v>0</v>
      </c>
      <c r="I9" s="637">
        <v>0</v>
      </c>
      <c r="J9" s="637">
        <v>0</v>
      </c>
      <c r="K9" s="637">
        <v>0</v>
      </c>
      <c r="L9" s="637">
        <v>0</v>
      </c>
      <c r="M9" s="637">
        <v>0</v>
      </c>
      <c r="N9" s="637">
        <v>0</v>
      </c>
      <c r="O9" s="637">
        <v>0</v>
      </c>
      <c r="P9" s="637">
        <v>0</v>
      </c>
      <c r="Q9" s="637">
        <v>0</v>
      </c>
      <c r="R9" s="637">
        <v>0</v>
      </c>
      <c r="S9" s="639">
        <v>0</v>
      </c>
      <c r="T9" s="639">
        <v>0</v>
      </c>
      <c r="U9" s="639">
        <v>0</v>
      </c>
      <c r="V9" s="642">
        <v>0</v>
      </c>
    </row>
    <row r="10" spans="1:22">
      <c r="A10" s="641">
        <v>4</v>
      </c>
      <c r="B10" s="382" t="s">
        <v>473</v>
      </c>
      <c r="C10" s="637">
        <v>138497.24</v>
      </c>
      <c r="D10" s="637">
        <v>138497.24</v>
      </c>
      <c r="E10" s="637">
        <v>0</v>
      </c>
      <c r="F10" s="637">
        <v>0</v>
      </c>
      <c r="G10" s="637">
        <v>0</v>
      </c>
      <c r="H10" s="637">
        <v>138317.70800000001</v>
      </c>
      <c r="I10" s="637">
        <v>138317.70800000001</v>
      </c>
      <c r="J10" s="637">
        <v>0</v>
      </c>
      <c r="K10" s="637">
        <v>0</v>
      </c>
      <c r="L10" s="637">
        <v>0</v>
      </c>
      <c r="M10" s="637">
        <v>2252.2118102515183</v>
      </c>
      <c r="N10" s="637">
        <v>2252.2118102515183</v>
      </c>
      <c r="O10" s="637">
        <v>0</v>
      </c>
      <c r="P10" s="637">
        <v>0</v>
      </c>
      <c r="Q10" s="637">
        <v>0</v>
      </c>
      <c r="R10" s="637">
        <v>34</v>
      </c>
      <c r="S10" s="639">
        <v>1.3746756987798103E-2</v>
      </c>
      <c r="T10" s="639">
        <v>2.4896000000000001E-2</v>
      </c>
      <c r="U10" s="639">
        <v>1.4552000000000001E-2</v>
      </c>
      <c r="V10" s="642">
        <v>12.296566</v>
      </c>
    </row>
    <row r="11" spans="1:22">
      <c r="A11" s="641">
        <v>5</v>
      </c>
      <c r="B11" s="382" t="s">
        <v>474</v>
      </c>
      <c r="C11" s="637">
        <v>656353.42255399993</v>
      </c>
      <c r="D11" s="637">
        <v>642510.03255399992</v>
      </c>
      <c r="E11" s="637">
        <v>9006.02</v>
      </c>
      <c r="F11" s="637">
        <v>4837.37</v>
      </c>
      <c r="G11" s="637">
        <v>0</v>
      </c>
      <c r="H11" s="637">
        <v>658524.09465400001</v>
      </c>
      <c r="I11" s="637">
        <v>644151.92255399993</v>
      </c>
      <c r="J11" s="637">
        <v>9239.7800000000007</v>
      </c>
      <c r="K11" s="637">
        <v>5132.3921</v>
      </c>
      <c r="L11" s="637">
        <v>0</v>
      </c>
      <c r="M11" s="637">
        <v>11324.729977320021</v>
      </c>
      <c r="N11" s="637">
        <v>5027.3746761529355</v>
      </c>
      <c r="O11" s="637">
        <v>1441.3238510981851</v>
      </c>
      <c r="P11" s="637">
        <v>4856.0314500688992</v>
      </c>
      <c r="Q11" s="637">
        <v>0</v>
      </c>
      <c r="R11" s="637">
        <v>1295</v>
      </c>
      <c r="S11" s="639">
        <v>0.17583776993863712</v>
      </c>
      <c r="T11" s="639">
        <v>0.193019</v>
      </c>
      <c r="U11" s="639">
        <v>0.17943100000000001</v>
      </c>
      <c r="V11" s="642">
        <v>10.012629</v>
      </c>
    </row>
    <row r="12" spans="1:22">
      <c r="A12" s="641">
        <v>6</v>
      </c>
      <c r="B12" s="382" t="s">
        <v>475</v>
      </c>
      <c r="C12" s="637">
        <v>15649800.808905361</v>
      </c>
      <c r="D12" s="637">
        <v>14457769.509045361</v>
      </c>
      <c r="E12" s="637">
        <v>901326.32665599999</v>
      </c>
      <c r="F12" s="637">
        <v>290704.97320400004</v>
      </c>
      <c r="G12" s="637">
        <v>0</v>
      </c>
      <c r="H12" s="637">
        <v>15933206.676602</v>
      </c>
      <c r="I12" s="637">
        <v>14679091.166442001</v>
      </c>
      <c r="J12" s="637">
        <v>934537.32955599995</v>
      </c>
      <c r="K12" s="637">
        <v>319578.18060399999</v>
      </c>
      <c r="L12" s="637">
        <v>0</v>
      </c>
      <c r="M12" s="637">
        <v>749410.90916823922</v>
      </c>
      <c r="N12" s="637">
        <v>340895.10042735422</v>
      </c>
      <c r="O12" s="637">
        <v>115304.77460886644</v>
      </c>
      <c r="P12" s="637">
        <v>293211.03413201857</v>
      </c>
      <c r="Q12" s="637">
        <v>0</v>
      </c>
      <c r="R12" s="637">
        <v>8479</v>
      </c>
      <c r="S12" s="639">
        <v>0.19951692642639215</v>
      </c>
      <c r="T12" s="639">
        <v>0.22050600000000001</v>
      </c>
      <c r="U12" s="639">
        <v>0.20866599999999999</v>
      </c>
      <c r="V12" s="642">
        <v>20.544127</v>
      </c>
    </row>
    <row r="13" spans="1:22">
      <c r="A13" s="641">
        <v>7</v>
      </c>
      <c r="B13" s="382" t="s">
        <v>476</v>
      </c>
      <c r="C13" s="637">
        <v>531845511.527596</v>
      </c>
      <c r="D13" s="637">
        <v>492248679.12663203</v>
      </c>
      <c r="E13" s="637">
        <v>14557253.721630001</v>
      </c>
      <c r="F13" s="637">
        <v>25039578.679334</v>
      </c>
      <c r="G13" s="637">
        <v>0</v>
      </c>
      <c r="H13" s="637">
        <v>538064091.6122961</v>
      </c>
      <c r="I13" s="637">
        <v>496406347.95113206</v>
      </c>
      <c r="J13" s="637">
        <v>14754114.298330002</v>
      </c>
      <c r="K13" s="637">
        <v>26903629.362834003</v>
      </c>
      <c r="L13" s="637">
        <v>0</v>
      </c>
      <c r="M13" s="637">
        <v>4399439.5154726254</v>
      </c>
      <c r="N13" s="637">
        <v>514268.97315493965</v>
      </c>
      <c r="O13" s="637">
        <v>23155.371293479529</v>
      </c>
      <c r="P13" s="637">
        <v>3862015.1710242066</v>
      </c>
      <c r="Q13" s="637">
        <v>0</v>
      </c>
      <c r="R13" s="637">
        <v>6727</v>
      </c>
      <c r="S13" s="639">
        <v>0.11366133811478754</v>
      </c>
      <c r="T13" s="639">
        <v>0.130638</v>
      </c>
      <c r="U13" s="639">
        <v>0.10853</v>
      </c>
      <c r="V13" s="642">
        <v>106.78746</v>
      </c>
    </row>
    <row r="14" spans="1:22">
      <c r="A14" s="643">
        <v>7.1</v>
      </c>
      <c r="B14" s="379" t="s">
        <v>477</v>
      </c>
      <c r="C14" s="637">
        <v>400553630.327712</v>
      </c>
      <c r="D14" s="637">
        <v>367378150.14176399</v>
      </c>
      <c r="E14" s="637">
        <v>11684692.361444002</v>
      </c>
      <c r="F14" s="637">
        <v>21490787.824503999</v>
      </c>
      <c r="G14" s="637">
        <v>0</v>
      </c>
      <c r="H14" s="637">
        <v>405416902.74091208</v>
      </c>
      <c r="I14" s="637">
        <v>370542978.93636405</v>
      </c>
      <c r="J14" s="637">
        <v>11849451.492244001</v>
      </c>
      <c r="K14" s="637">
        <v>23024472.312303998</v>
      </c>
      <c r="L14" s="637">
        <v>0</v>
      </c>
      <c r="M14" s="637">
        <v>3583622.1624774919</v>
      </c>
      <c r="N14" s="637">
        <v>394490.65355268214</v>
      </c>
      <c r="O14" s="637">
        <v>18267.107712029854</v>
      </c>
      <c r="P14" s="637">
        <v>3170864.4012127798</v>
      </c>
      <c r="Q14" s="637">
        <v>0</v>
      </c>
      <c r="R14" s="637">
        <v>4933</v>
      </c>
      <c r="S14" s="639">
        <v>0.11425186483046514</v>
      </c>
      <c r="T14" s="639">
        <v>0.130388</v>
      </c>
      <c r="U14" s="639">
        <v>0.106049</v>
      </c>
      <c r="V14" s="642">
        <v>105.994095</v>
      </c>
    </row>
    <row r="15" spans="1:22" ht="24">
      <c r="A15" s="643">
        <v>7.2</v>
      </c>
      <c r="B15" s="379" t="s">
        <v>478</v>
      </c>
      <c r="C15" s="637">
        <v>101246343.34646599</v>
      </c>
      <c r="D15" s="637">
        <v>95649472.494893998</v>
      </c>
      <c r="E15" s="637">
        <v>2288852.9201859999</v>
      </c>
      <c r="F15" s="637">
        <v>3308017.9313859995</v>
      </c>
      <c r="G15" s="637">
        <v>0</v>
      </c>
      <c r="H15" s="637">
        <v>102345240.058966</v>
      </c>
      <c r="I15" s="637">
        <v>96434598.327693999</v>
      </c>
      <c r="J15" s="637">
        <v>2314441.271286</v>
      </c>
      <c r="K15" s="637">
        <v>3596200.4599859999</v>
      </c>
      <c r="L15" s="637">
        <v>0</v>
      </c>
      <c r="M15" s="637">
        <v>734478.16117421619</v>
      </c>
      <c r="N15" s="637">
        <v>90613.962007732887</v>
      </c>
      <c r="O15" s="637">
        <v>3982.1952182189075</v>
      </c>
      <c r="P15" s="637">
        <v>639882.00394826441</v>
      </c>
      <c r="Q15" s="637">
        <v>0</v>
      </c>
      <c r="R15" s="637">
        <v>1248</v>
      </c>
      <c r="S15" s="639">
        <v>0.10806480372418757</v>
      </c>
      <c r="T15" s="639">
        <v>0.126829</v>
      </c>
      <c r="U15" s="639">
        <v>0.117148</v>
      </c>
      <c r="V15" s="642">
        <v>108.168211</v>
      </c>
    </row>
    <row r="16" spans="1:22">
      <c r="A16" s="643">
        <v>7.3</v>
      </c>
      <c r="B16" s="379" t="s">
        <v>479</v>
      </c>
      <c r="C16" s="637">
        <v>30045537.853418004</v>
      </c>
      <c r="D16" s="637">
        <v>29221056.489974003</v>
      </c>
      <c r="E16" s="637">
        <v>583708.43999999994</v>
      </c>
      <c r="F16" s="637">
        <v>240772.92344400001</v>
      </c>
      <c r="G16" s="637">
        <v>0</v>
      </c>
      <c r="H16" s="637">
        <v>30301948.812417999</v>
      </c>
      <c r="I16" s="637">
        <v>29428770.687073998</v>
      </c>
      <c r="J16" s="637">
        <v>590221.53480000002</v>
      </c>
      <c r="K16" s="637">
        <v>282956.59054399998</v>
      </c>
      <c r="L16" s="637">
        <v>0</v>
      </c>
      <c r="M16" s="637">
        <v>81339.191820918</v>
      </c>
      <c r="N16" s="637">
        <v>29164.357594524623</v>
      </c>
      <c r="O16" s="637">
        <v>906.068363230768</v>
      </c>
      <c r="P16" s="637">
        <v>51268.765863162618</v>
      </c>
      <c r="Q16" s="637">
        <v>0</v>
      </c>
      <c r="R16" s="637">
        <v>546</v>
      </c>
      <c r="S16" s="639">
        <v>0.11874285026765979</v>
      </c>
      <c r="T16" s="639">
        <v>0.13869699999999999</v>
      </c>
      <c r="U16" s="639">
        <v>0.112623</v>
      </c>
      <c r="V16" s="642">
        <v>112.738568</v>
      </c>
    </row>
    <row r="17" spans="1:22">
      <c r="A17" s="641">
        <v>8</v>
      </c>
      <c r="B17" s="382" t="s">
        <v>480</v>
      </c>
      <c r="C17" s="637">
        <v>0</v>
      </c>
      <c r="D17" s="637">
        <v>0</v>
      </c>
      <c r="E17" s="637">
        <v>0</v>
      </c>
      <c r="F17" s="637">
        <v>0</v>
      </c>
      <c r="G17" s="637">
        <v>0</v>
      </c>
      <c r="H17" s="637">
        <v>0</v>
      </c>
      <c r="I17" s="637">
        <v>0</v>
      </c>
      <c r="J17" s="637">
        <v>0</v>
      </c>
      <c r="K17" s="637">
        <v>0</v>
      </c>
      <c r="L17" s="637">
        <v>0</v>
      </c>
      <c r="M17" s="637">
        <v>0</v>
      </c>
      <c r="N17" s="637">
        <v>0</v>
      </c>
      <c r="O17" s="637">
        <v>0</v>
      </c>
      <c r="P17" s="637">
        <v>0</v>
      </c>
      <c r="Q17" s="637">
        <v>0</v>
      </c>
      <c r="R17" s="637">
        <v>0</v>
      </c>
      <c r="S17" s="639">
        <v>0</v>
      </c>
      <c r="T17" s="639">
        <v>0</v>
      </c>
      <c r="U17" s="639">
        <v>0</v>
      </c>
      <c r="V17" s="642">
        <v>0</v>
      </c>
    </row>
    <row r="18" spans="1:22">
      <c r="A18" s="644">
        <v>9</v>
      </c>
      <c r="B18" s="381" t="s">
        <v>481</v>
      </c>
      <c r="C18" s="638">
        <v>0</v>
      </c>
      <c r="D18" s="638">
        <v>0</v>
      </c>
      <c r="E18" s="638">
        <v>0</v>
      </c>
      <c r="F18" s="638">
        <v>0</v>
      </c>
      <c r="G18" s="638">
        <v>0</v>
      </c>
      <c r="H18" s="638">
        <v>0</v>
      </c>
      <c r="I18" s="638">
        <v>0</v>
      </c>
      <c r="J18" s="638">
        <v>0</v>
      </c>
      <c r="K18" s="638">
        <v>0</v>
      </c>
      <c r="L18" s="638">
        <v>0</v>
      </c>
      <c r="M18" s="638">
        <v>0</v>
      </c>
      <c r="N18" s="638">
        <v>0</v>
      </c>
      <c r="O18" s="638">
        <v>0</v>
      </c>
      <c r="P18" s="638">
        <v>0</v>
      </c>
      <c r="Q18" s="638">
        <v>0</v>
      </c>
      <c r="R18" s="638">
        <v>0</v>
      </c>
      <c r="S18" s="640">
        <v>0</v>
      </c>
      <c r="T18" s="640">
        <v>0</v>
      </c>
      <c r="U18" s="640">
        <v>0</v>
      </c>
      <c r="V18" s="645">
        <v>0</v>
      </c>
    </row>
    <row r="19" spans="1:22">
      <c r="A19" s="641">
        <v>10</v>
      </c>
      <c r="B19" s="380" t="s">
        <v>484</v>
      </c>
      <c r="C19" s="637">
        <v>928310844.76328206</v>
      </c>
      <c r="D19" s="637">
        <v>861002914.2730701</v>
      </c>
      <c r="E19" s="637">
        <v>25608423.906617999</v>
      </c>
      <c r="F19" s="637">
        <v>41699506.583593994</v>
      </c>
      <c r="G19" s="637">
        <v>0</v>
      </c>
      <c r="H19" s="637">
        <v>937696296.60328209</v>
      </c>
      <c r="I19" s="637">
        <v>867063692.84257007</v>
      </c>
      <c r="J19" s="637">
        <v>25977578.416217998</v>
      </c>
      <c r="K19" s="637">
        <v>44655025.344494</v>
      </c>
      <c r="L19" s="637">
        <v>0</v>
      </c>
      <c r="M19" s="637">
        <v>14729200.180600187</v>
      </c>
      <c r="N19" s="637">
        <v>3709674.4400741304</v>
      </c>
      <c r="O19" s="637">
        <v>239569.91781167933</v>
      </c>
      <c r="P19" s="637">
        <v>10779955.822714377</v>
      </c>
      <c r="Q19" s="637">
        <v>0</v>
      </c>
      <c r="R19" s="637">
        <v>31092</v>
      </c>
      <c r="S19" s="639">
        <v>0.14206506591476728</v>
      </c>
      <c r="T19" s="639">
        <v>0.16002502975493416</v>
      </c>
      <c r="U19" s="639">
        <v>0.114707</v>
      </c>
      <c r="V19" s="642">
        <v>81.144740999999996</v>
      </c>
    </row>
    <row r="20" spans="1:22" ht="24.6" thickBot="1">
      <c r="A20" s="646">
        <v>10.1</v>
      </c>
      <c r="B20" s="647" t="s">
        <v>487</v>
      </c>
      <c r="C20" s="648">
        <v>0</v>
      </c>
      <c r="D20" s="648">
        <v>0</v>
      </c>
      <c r="E20" s="648">
        <v>0</v>
      </c>
      <c r="F20" s="648">
        <v>0</v>
      </c>
      <c r="G20" s="648">
        <v>0</v>
      </c>
      <c r="H20" s="648">
        <v>0</v>
      </c>
      <c r="I20" s="648">
        <v>0</v>
      </c>
      <c r="J20" s="648">
        <v>0</v>
      </c>
      <c r="K20" s="648">
        <v>0</v>
      </c>
      <c r="L20" s="648">
        <v>0</v>
      </c>
      <c r="M20" s="648">
        <v>0</v>
      </c>
      <c r="N20" s="648">
        <v>0</v>
      </c>
      <c r="O20" s="648">
        <v>0</v>
      </c>
      <c r="P20" s="648">
        <v>0</v>
      </c>
      <c r="Q20" s="648">
        <v>0</v>
      </c>
      <c r="R20" s="648">
        <v>0</v>
      </c>
      <c r="S20" s="649">
        <v>0</v>
      </c>
      <c r="T20" s="649">
        <v>0</v>
      </c>
      <c r="U20" s="649">
        <v>0</v>
      </c>
      <c r="V20" s="650">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opLeftCell="A21" zoomScale="80" zoomScaleNormal="80" workbookViewId="0">
      <selection activeCell="H45" sqref="H45"/>
    </sheetView>
  </sheetViews>
  <sheetFormatPr defaultRowHeight="14.4"/>
  <cols>
    <col min="2" max="2" width="66.6640625" customWidth="1"/>
    <col min="3" max="8" width="17.6640625" style="476" customWidth="1"/>
  </cols>
  <sheetData>
    <row r="1" spans="1:8">
      <c r="A1" s="10" t="s">
        <v>97</v>
      </c>
      <c r="B1" s="227" t="str">
        <f>Info!C2</f>
        <v>სს "ბაზისბანკი"</v>
      </c>
      <c r="C1" s="474"/>
      <c r="D1" s="475"/>
      <c r="E1" s="475"/>
      <c r="F1" s="475"/>
      <c r="G1" s="475"/>
    </row>
    <row r="2" spans="1:8">
      <c r="A2" s="10" t="s">
        <v>98</v>
      </c>
      <c r="B2" s="256">
        <f>'1. key ratios'!B2</f>
        <v>46112</v>
      </c>
      <c r="C2" s="474"/>
      <c r="D2" s="475"/>
      <c r="E2" s="475"/>
      <c r="F2" s="475"/>
      <c r="G2" s="475"/>
    </row>
    <row r="3" spans="1:8" ht="15" thickBot="1">
      <c r="A3" s="10"/>
      <c r="B3" s="9"/>
      <c r="C3" s="474"/>
      <c r="D3" s="475"/>
      <c r="E3" s="475"/>
      <c r="F3" s="475"/>
      <c r="G3" s="475"/>
    </row>
    <row r="4" spans="1:8">
      <c r="A4" s="713" t="s">
        <v>25</v>
      </c>
      <c r="B4" s="711" t="s">
        <v>155</v>
      </c>
      <c r="C4" s="709" t="s">
        <v>103</v>
      </c>
      <c r="D4" s="709"/>
      <c r="E4" s="709"/>
      <c r="F4" s="709" t="s">
        <v>104</v>
      </c>
      <c r="G4" s="709"/>
      <c r="H4" s="710"/>
    </row>
    <row r="5" spans="1:8" ht="15.45" customHeight="1">
      <c r="A5" s="714"/>
      <c r="B5" s="712"/>
      <c r="C5" s="497" t="s">
        <v>26</v>
      </c>
      <c r="D5" s="497" t="s">
        <v>77</v>
      </c>
      <c r="E5" s="497" t="s">
        <v>66</v>
      </c>
      <c r="F5" s="497" t="s">
        <v>26</v>
      </c>
      <c r="G5" s="497" t="s">
        <v>77</v>
      </c>
      <c r="H5" s="497" t="s">
        <v>66</v>
      </c>
    </row>
    <row r="6" spans="1:8">
      <c r="A6" s="324">
        <v>1</v>
      </c>
      <c r="B6" s="499" t="s">
        <v>540</v>
      </c>
      <c r="C6" s="482">
        <f>SUM(C7:C12)</f>
        <v>72552931.879999995</v>
      </c>
      <c r="D6" s="482">
        <f>SUM(D7:D12)</f>
        <v>41269242.13000001</v>
      </c>
      <c r="E6" s="483">
        <f>C6+D6</f>
        <v>113822174.01000001</v>
      </c>
      <c r="F6" s="482">
        <v>59260874.300000004</v>
      </c>
      <c r="G6" s="482">
        <v>36543805.860000007</v>
      </c>
      <c r="H6" s="483">
        <f>F6+G6</f>
        <v>95804680.160000011</v>
      </c>
    </row>
    <row r="7" spans="1:8">
      <c r="A7" s="324">
        <v>1.1000000000000001</v>
      </c>
      <c r="B7" s="485" t="s">
        <v>494</v>
      </c>
      <c r="C7" s="482">
        <v>0</v>
      </c>
      <c r="D7" s="482">
        <v>0</v>
      </c>
      <c r="E7" s="483">
        <f t="shared" ref="E7:E45" si="0">C7+D7</f>
        <v>0</v>
      </c>
      <c r="F7" s="482"/>
      <c r="G7" s="482"/>
      <c r="H7" s="483">
        <f t="shared" ref="H7:H44" si="1">F7+G7</f>
        <v>0</v>
      </c>
    </row>
    <row r="8" spans="1:8" ht="20.399999999999999">
      <c r="A8" s="324">
        <v>1.2</v>
      </c>
      <c r="B8" s="485" t="s">
        <v>541</v>
      </c>
      <c r="C8" s="482">
        <v>0</v>
      </c>
      <c r="D8" s="482">
        <v>518158.31</v>
      </c>
      <c r="E8" s="483">
        <f t="shared" si="0"/>
        <v>518158.31</v>
      </c>
      <c r="F8" s="482"/>
      <c r="G8" s="482"/>
      <c r="H8" s="483">
        <f t="shared" si="1"/>
        <v>0</v>
      </c>
    </row>
    <row r="9" spans="1:8" ht="21.45" customHeight="1">
      <c r="A9" s="324">
        <v>1.3</v>
      </c>
      <c r="B9" s="485" t="s">
        <v>542</v>
      </c>
      <c r="C9" s="482">
        <v>0</v>
      </c>
      <c r="D9" s="482">
        <v>0</v>
      </c>
      <c r="E9" s="483">
        <f t="shared" si="0"/>
        <v>0</v>
      </c>
      <c r="F9" s="482"/>
      <c r="G9" s="482"/>
      <c r="H9" s="483">
        <f t="shared" si="1"/>
        <v>0</v>
      </c>
    </row>
    <row r="10" spans="1:8" ht="20.399999999999999">
      <c r="A10" s="324">
        <v>1.4</v>
      </c>
      <c r="B10" s="485" t="s">
        <v>498</v>
      </c>
      <c r="C10" s="482">
        <v>4657655.49</v>
      </c>
      <c r="D10" s="482">
        <v>0</v>
      </c>
      <c r="E10" s="483">
        <f t="shared" si="0"/>
        <v>4657655.49</v>
      </c>
      <c r="F10" s="482">
        <v>4854951.49</v>
      </c>
      <c r="G10" s="482">
        <v>0</v>
      </c>
      <c r="H10" s="483">
        <f t="shared" si="1"/>
        <v>4854951.49</v>
      </c>
    </row>
    <row r="11" spans="1:8">
      <c r="A11" s="324">
        <v>1.5</v>
      </c>
      <c r="B11" s="485" t="s">
        <v>501</v>
      </c>
      <c r="C11" s="482">
        <v>66600410.329999998</v>
      </c>
      <c r="D11" s="482">
        <v>39566310.370000005</v>
      </c>
      <c r="E11" s="483">
        <f t="shared" si="0"/>
        <v>106166720.7</v>
      </c>
      <c r="F11" s="482">
        <v>54405922.810000002</v>
      </c>
      <c r="G11" s="482">
        <v>36543805.860000007</v>
      </c>
      <c r="H11" s="483">
        <f t="shared" si="1"/>
        <v>90949728.670000017</v>
      </c>
    </row>
    <row r="12" spans="1:8">
      <c r="A12" s="324">
        <v>1.6</v>
      </c>
      <c r="B12" s="485" t="s">
        <v>88</v>
      </c>
      <c r="C12" s="482">
        <v>1294866.06</v>
      </c>
      <c r="D12" s="482">
        <v>1184773.45</v>
      </c>
      <c r="E12" s="483">
        <f t="shared" si="0"/>
        <v>2479639.5099999998</v>
      </c>
      <c r="F12" s="482"/>
      <c r="G12" s="482"/>
      <c r="H12" s="483">
        <f t="shared" si="1"/>
        <v>0</v>
      </c>
    </row>
    <row r="13" spans="1:8">
      <c r="A13" s="324">
        <v>2</v>
      </c>
      <c r="B13" s="499" t="s">
        <v>543</v>
      </c>
      <c r="C13" s="482">
        <f>SUM(C14:C17)</f>
        <v>-44712904.409999996</v>
      </c>
      <c r="D13" s="482">
        <f>SUM(D14:D17)</f>
        <v>-21551728.469999999</v>
      </c>
      <c r="E13" s="483">
        <f t="shared" si="0"/>
        <v>-66264632.879999995</v>
      </c>
      <c r="F13" s="482">
        <v>-32633034.180000003</v>
      </c>
      <c r="G13" s="482">
        <v>-21901502.030000001</v>
      </c>
      <c r="H13" s="483">
        <f t="shared" si="1"/>
        <v>-54534536.210000008</v>
      </c>
    </row>
    <row r="14" spans="1:8">
      <c r="A14" s="324">
        <v>2.1</v>
      </c>
      <c r="B14" s="485" t="s">
        <v>544</v>
      </c>
      <c r="C14" s="482">
        <v>0</v>
      </c>
      <c r="D14" s="482">
        <v>0</v>
      </c>
      <c r="E14" s="483">
        <f t="shared" si="0"/>
        <v>0</v>
      </c>
      <c r="F14" s="482"/>
      <c r="G14" s="482"/>
      <c r="H14" s="483">
        <f t="shared" si="1"/>
        <v>0</v>
      </c>
    </row>
    <row r="15" spans="1:8" ht="24.45" customHeight="1">
      <c r="A15" s="324">
        <v>2.2000000000000002</v>
      </c>
      <c r="B15" s="485" t="s">
        <v>545</v>
      </c>
      <c r="C15" s="482">
        <v>-1117505.1100000001</v>
      </c>
      <c r="D15" s="482">
        <v>0</v>
      </c>
      <c r="E15" s="483">
        <f t="shared" si="0"/>
        <v>-1117505.1100000001</v>
      </c>
      <c r="F15" s="482">
        <v>0</v>
      </c>
      <c r="G15" s="482">
        <v>0</v>
      </c>
      <c r="H15" s="483">
        <f t="shared" si="1"/>
        <v>0</v>
      </c>
    </row>
    <row r="16" spans="1:8" ht="20.7" customHeight="1">
      <c r="A16" s="324">
        <v>2.2999999999999998</v>
      </c>
      <c r="B16" s="485" t="s">
        <v>546</v>
      </c>
      <c r="C16" s="482">
        <v>-43595399.299999997</v>
      </c>
      <c r="D16" s="482">
        <v>-21551728.469999999</v>
      </c>
      <c r="E16" s="483">
        <f t="shared" si="0"/>
        <v>-65147127.769999996</v>
      </c>
      <c r="F16" s="482">
        <v>-32633034.180000003</v>
      </c>
      <c r="G16" s="482">
        <v>-21901502.030000001</v>
      </c>
      <c r="H16" s="483">
        <f t="shared" si="1"/>
        <v>-54534536.210000008</v>
      </c>
    </row>
    <row r="17" spans="1:8">
      <c r="A17" s="324">
        <v>2.4</v>
      </c>
      <c r="B17" s="485" t="s">
        <v>547</v>
      </c>
      <c r="C17" s="482">
        <v>0</v>
      </c>
      <c r="D17" s="482">
        <v>0</v>
      </c>
      <c r="E17" s="483">
        <f t="shared" si="0"/>
        <v>0</v>
      </c>
      <c r="F17" s="482"/>
      <c r="G17" s="482"/>
      <c r="H17" s="483">
        <f t="shared" si="1"/>
        <v>0</v>
      </c>
    </row>
    <row r="18" spans="1:8">
      <c r="A18" s="324">
        <v>3</v>
      </c>
      <c r="B18" s="499" t="s">
        <v>548</v>
      </c>
      <c r="C18" s="482">
        <v>0</v>
      </c>
      <c r="D18" s="482">
        <v>0</v>
      </c>
      <c r="E18" s="483">
        <f t="shared" si="0"/>
        <v>0</v>
      </c>
      <c r="F18" s="482"/>
      <c r="G18" s="482"/>
      <c r="H18" s="483">
        <f t="shared" si="1"/>
        <v>0</v>
      </c>
    </row>
    <row r="19" spans="1:8">
      <c r="A19" s="324">
        <v>4</v>
      </c>
      <c r="B19" s="499" t="s">
        <v>549</v>
      </c>
      <c r="C19" s="482">
        <v>4368397.13</v>
      </c>
      <c r="D19" s="482">
        <v>1988739.44</v>
      </c>
      <c r="E19" s="483">
        <f t="shared" si="0"/>
        <v>6357136.5700000003</v>
      </c>
      <c r="F19" s="482">
        <v>4578453.66</v>
      </c>
      <c r="G19" s="482">
        <v>1929755.47</v>
      </c>
      <c r="H19" s="483">
        <f t="shared" si="1"/>
        <v>6508209.1299999999</v>
      </c>
    </row>
    <row r="20" spans="1:8">
      <c r="A20" s="324">
        <v>5</v>
      </c>
      <c r="B20" s="499" t="s">
        <v>550</v>
      </c>
      <c r="C20" s="482">
        <v>-537536.32000000007</v>
      </c>
      <c r="D20" s="482">
        <v>-1820801.7999999998</v>
      </c>
      <c r="E20" s="483">
        <f t="shared" si="0"/>
        <v>-2358338.12</v>
      </c>
      <c r="F20" s="482">
        <v>-479014.66</v>
      </c>
      <c r="G20" s="482">
        <v>-1403469.18</v>
      </c>
      <c r="H20" s="483">
        <f t="shared" si="1"/>
        <v>-1882483.8399999999</v>
      </c>
    </row>
    <row r="21" spans="1:8" ht="38.700000000000003" customHeight="1">
      <c r="A21" s="324">
        <v>6</v>
      </c>
      <c r="B21" s="499" t="s">
        <v>551</v>
      </c>
      <c r="C21" s="482">
        <v>0</v>
      </c>
      <c r="D21" s="482">
        <v>0</v>
      </c>
      <c r="E21" s="483">
        <f t="shared" si="0"/>
        <v>0</v>
      </c>
      <c r="F21" s="482"/>
      <c r="G21" s="482"/>
      <c r="H21" s="483">
        <f t="shared" si="1"/>
        <v>0</v>
      </c>
    </row>
    <row r="22" spans="1:8" ht="27.45" customHeight="1">
      <c r="A22" s="324">
        <v>7</v>
      </c>
      <c r="B22" s="499" t="s">
        <v>552</v>
      </c>
      <c r="C22" s="482">
        <v>832812.32</v>
      </c>
      <c r="D22" s="482">
        <v>0</v>
      </c>
      <c r="E22" s="483">
        <f t="shared" si="0"/>
        <v>832812.32</v>
      </c>
      <c r="F22" s="482">
        <v>840784.15</v>
      </c>
      <c r="G22" s="482">
        <v>0</v>
      </c>
      <c r="H22" s="483">
        <f t="shared" si="1"/>
        <v>840784.15</v>
      </c>
    </row>
    <row r="23" spans="1:8" ht="37.200000000000003" customHeight="1">
      <c r="A23" s="324">
        <v>8</v>
      </c>
      <c r="B23" s="500" t="s">
        <v>553</v>
      </c>
      <c r="C23" s="482">
        <v>0</v>
      </c>
      <c r="D23" s="482">
        <v>0</v>
      </c>
      <c r="E23" s="483">
        <f t="shared" si="0"/>
        <v>0</v>
      </c>
      <c r="F23" s="482"/>
      <c r="G23" s="482"/>
      <c r="H23" s="483">
        <f t="shared" si="1"/>
        <v>0</v>
      </c>
    </row>
    <row r="24" spans="1:8" ht="34.5" customHeight="1">
      <c r="A24" s="324">
        <v>9</v>
      </c>
      <c r="B24" s="500" t="s">
        <v>554</v>
      </c>
      <c r="C24" s="482">
        <v>0</v>
      </c>
      <c r="D24" s="482">
        <v>0</v>
      </c>
      <c r="E24" s="483">
        <f t="shared" si="0"/>
        <v>0</v>
      </c>
      <c r="F24" s="482"/>
      <c r="G24" s="482"/>
      <c r="H24" s="483">
        <f t="shared" si="1"/>
        <v>0</v>
      </c>
    </row>
    <row r="25" spans="1:8">
      <c r="A25" s="324">
        <v>10</v>
      </c>
      <c r="B25" s="499" t="s">
        <v>555</v>
      </c>
      <c r="C25" s="482">
        <v>6046503.2999999998</v>
      </c>
      <c r="D25" s="482">
        <v>0</v>
      </c>
      <c r="E25" s="483">
        <f t="shared" si="0"/>
        <v>6046503.2999999998</v>
      </c>
      <c r="F25" s="482">
        <v>2644653.0999999996</v>
      </c>
      <c r="G25" s="482">
        <v>0</v>
      </c>
      <c r="H25" s="483">
        <f t="shared" si="1"/>
        <v>2644653.0999999996</v>
      </c>
    </row>
    <row r="26" spans="1:8" ht="27" customHeight="1">
      <c r="A26" s="324">
        <v>11</v>
      </c>
      <c r="B26" s="501" t="s">
        <v>556</v>
      </c>
      <c r="C26" s="482">
        <v>105552.48</v>
      </c>
      <c r="D26" s="482">
        <v>0</v>
      </c>
      <c r="E26" s="483">
        <f t="shared" si="0"/>
        <v>105552.48</v>
      </c>
      <c r="F26" s="482">
        <v>193247.84999999998</v>
      </c>
      <c r="G26" s="482">
        <v>0</v>
      </c>
      <c r="H26" s="483">
        <f t="shared" si="1"/>
        <v>193247.84999999998</v>
      </c>
    </row>
    <row r="27" spans="1:8">
      <c r="A27" s="324">
        <v>12</v>
      </c>
      <c r="B27" s="499" t="s">
        <v>557</v>
      </c>
      <c r="C27" s="482">
        <v>79790.59</v>
      </c>
      <c r="D27" s="482">
        <v>3806.42</v>
      </c>
      <c r="E27" s="483">
        <f t="shared" si="0"/>
        <v>83597.009999999995</v>
      </c>
      <c r="F27" s="482">
        <v>217319.32</v>
      </c>
      <c r="G27" s="482">
        <v>270808.22000000003</v>
      </c>
      <c r="H27" s="483">
        <f t="shared" si="1"/>
        <v>488127.54000000004</v>
      </c>
    </row>
    <row r="28" spans="1:8">
      <c r="A28" s="324">
        <v>13</v>
      </c>
      <c r="B28" s="499" t="s">
        <v>558</v>
      </c>
      <c r="C28" s="482">
        <v>-966584.08</v>
      </c>
      <c r="D28" s="482">
        <v>-2985.67</v>
      </c>
      <c r="E28" s="483">
        <f t="shared" si="0"/>
        <v>-969569.75</v>
      </c>
      <c r="F28" s="482">
        <v>-4239869.42</v>
      </c>
      <c r="G28" s="482">
        <v>-61651.14</v>
      </c>
      <c r="H28" s="483">
        <f t="shared" si="1"/>
        <v>-4301520.5599999996</v>
      </c>
    </row>
    <row r="29" spans="1:8">
      <c r="A29" s="324">
        <v>14</v>
      </c>
      <c r="B29" s="499" t="s">
        <v>559</v>
      </c>
      <c r="C29" s="482">
        <f>SUM(C30:C31)</f>
        <v>-20209420.089999996</v>
      </c>
      <c r="D29" s="482">
        <f>SUM(D30:D31)</f>
        <v>-238236.96</v>
      </c>
      <c r="E29" s="483">
        <f t="shared" si="0"/>
        <v>-20447657.049999997</v>
      </c>
      <c r="F29" s="482">
        <v>-14770211.880000001</v>
      </c>
      <c r="G29" s="482">
        <v>-192325.25</v>
      </c>
      <c r="H29" s="483">
        <f t="shared" si="1"/>
        <v>-14962537.130000001</v>
      </c>
    </row>
    <row r="30" spans="1:8">
      <c r="A30" s="324">
        <v>14.1</v>
      </c>
      <c r="B30" s="489" t="s">
        <v>560</v>
      </c>
      <c r="C30" s="482">
        <v>-14418793.029999999</v>
      </c>
      <c r="D30" s="482">
        <v>0</v>
      </c>
      <c r="E30" s="483">
        <f t="shared" si="0"/>
        <v>-14418793.029999999</v>
      </c>
      <c r="F30" s="482">
        <v>-13652525.32</v>
      </c>
      <c r="G30" s="482">
        <v>0</v>
      </c>
      <c r="H30" s="483">
        <f t="shared" si="1"/>
        <v>-13652525.32</v>
      </c>
    </row>
    <row r="31" spans="1:8">
      <c r="A31" s="324">
        <v>14.2</v>
      </c>
      <c r="B31" s="489" t="s">
        <v>561</v>
      </c>
      <c r="C31" s="482">
        <v>-5790627.0599999987</v>
      </c>
      <c r="D31" s="482">
        <v>-238236.96</v>
      </c>
      <c r="E31" s="483">
        <f t="shared" si="0"/>
        <v>-6028864.0199999986</v>
      </c>
      <c r="F31" s="482">
        <v>-1117686.56</v>
      </c>
      <c r="G31" s="482">
        <v>-192325.25</v>
      </c>
      <c r="H31" s="483">
        <f t="shared" si="1"/>
        <v>-1310011.81</v>
      </c>
    </row>
    <row r="32" spans="1:8">
      <c r="A32" s="324">
        <v>15</v>
      </c>
      <c r="B32" s="502" t="s">
        <v>562</v>
      </c>
      <c r="C32" s="482">
        <v>-2976127.85</v>
      </c>
      <c r="D32" s="482">
        <v>0</v>
      </c>
      <c r="E32" s="483">
        <f t="shared" si="0"/>
        <v>-2976127.85</v>
      </c>
      <c r="F32" s="482">
        <v>-2553176.1800000002</v>
      </c>
      <c r="G32" s="482">
        <v>0</v>
      </c>
      <c r="H32" s="483">
        <f t="shared" si="1"/>
        <v>-2553176.1800000002</v>
      </c>
    </row>
    <row r="33" spans="1:8" ht="22.5" customHeight="1">
      <c r="A33" s="324">
        <v>16</v>
      </c>
      <c r="B33" s="484" t="s">
        <v>563</v>
      </c>
      <c r="C33" s="482">
        <v>0</v>
      </c>
      <c r="D33" s="482">
        <v>0</v>
      </c>
      <c r="E33" s="483">
        <f t="shared" si="0"/>
        <v>0</v>
      </c>
      <c r="F33" s="482"/>
      <c r="G33" s="482"/>
      <c r="H33" s="483">
        <f t="shared" si="1"/>
        <v>0</v>
      </c>
    </row>
    <row r="34" spans="1:8">
      <c r="A34" s="324">
        <v>17</v>
      </c>
      <c r="B34" s="499" t="s">
        <v>564</v>
      </c>
      <c r="C34" s="482">
        <f>SUM(C35:C36)</f>
        <v>-203342.99</v>
      </c>
      <c r="D34" s="482">
        <f>SUM(D35:D36)</f>
        <v>-57531.930000000008</v>
      </c>
      <c r="E34" s="483">
        <f t="shared" si="0"/>
        <v>-260874.91999999998</v>
      </c>
      <c r="F34" s="482">
        <v>-199356.95</v>
      </c>
      <c r="G34" s="482">
        <v>77513.789999999994</v>
      </c>
      <c r="H34" s="483">
        <f t="shared" si="1"/>
        <v>-121843.16000000002</v>
      </c>
    </row>
    <row r="35" spans="1:8">
      <c r="A35" s="324">
        <v>17.100000000000001</v>
      </c>
      <c r="B35" s="489" t="s">
        <v>565</v>
      </c>
      <c r="C35" s="482">
        <v>-203342.99</v>
      </c>
      <c r="D35" s="482">
        <v>-57531.930000000008</v>
      </c>
      <c r="E35" s="483">
        <f t="shared" si="0"/>
        <v>-260874.91999999998</v>
      </c>
      <c r="F35" s="482">
        <v>-199356.95</v>
      </c>
      <c r="G35" s="482">
        <v>77513.789999999994</v>
      </c>
      <c r="H35" s="483">
        <f t="shared" si="1"/>
        <v>-121843.16000000002</v>
      </c>
    </row>
    <row r="36" spans="1:8">
      <c r="A36" s="324">
        <v>17.2</v>
      </c>
      <c r="B36" s="489" t="s">
        <v>566</v>
      </c>
      <c r="C36" s="482">
        <v>0</v>
      </c>
      <c r="D36" s="482">
        <v>0</v>
      </c>
      <c r="E36" s="483">
        <f t="shared" si="0"/>
        <v>0</v>
      </c>
      <c r="F36" s="482">
        <v>0</v>
      </c>
      <c r="G36" s="482">
        <v>0</v>
      </c>
      <c r="H36" s="483">
        <f t="shared" si="1"/>
        <v>0</v>
      </c>
    </row>
    <row r="37" spans="1:8" ht="41.7" customHeight="1">
      <c r="A37" s="324">
        <v>18</v>
      </c>
      <c r="B37" s="503" t="s">
        <v>567</v>
      </c>
      <c r="C37" s="482">
        <f>SUM(C38:C39)</f>
        <v>-408722.5</v>
      </c>
      <c r="D37" s="482">
        <f>SUM(D38:D39)</f>
        <v>-530856.57000000007</v>
      </c>
      <c r="E37" s="483">
        <f t="shared" si="0"/>
        <v>-939579.07000000007</v>
      </c>
      <c r="F37" s="482">
        <v>-471644.51999999996</v>
      </c>
      <c r="G37" s="482">
        <v>-823239.4800000001</v>
      </c>
      <c r="H37" s="483">
        <f t="shared" si="1"/>
        <v>-1294884</v>
      </c>
    </row>
    <row r="38" spans="1:8" ht="20.399999999999999">
      <c r="A38" s="324">
        <v>18.100000000000001</v>
      </c>
      <c r="B38" s="485" t="s">
        <v>568</v>
      </c>
      <c r="C38" s="482">
        <v>0</v>
      </c>
      <c r="D38" s="482">
        <v>0</v>
      </c>
      <c r="E38" s="483">
        <f t="shared" si="0"/>
        <v>0</v>
      </c>
      <c r="F38" s="482">
        <v>0</v>
      </c>
      <c r="G38" s="482"/>
      <c r="H38" s="483">
        <f t="shared" si="1"/>
        <v>0</v>
      </c>
    </row>
    <row r="39" spans="1:8">
      <c r="A39" s="324">
        <v>18.2</v>
      </c>
      <c r="B39" s="485" t="s">
        <v>569</v>
      </c>
      <c r="C39" s="482">
        <v>-408722.5</v>
      </c>
      <c r="D39" s="482">
        <v>-530856.57000000007</v>
      </c>
      <c r="E39" s="483">
        <f t="shared" si="0"/>
        <v>-939579.07000000007</v>
      </c>
      <c r="F39" s="482">
        <v>-471644.51999999996</v>
      </c>
      <c r="G39" s="482">
        <v>-823239.4800000001</v>
      </c>
      <c r="H39" s="483">
        <f t="shared" si="1"/>
        <v>-1294884</v>
      </c>
    </row>
    <row r="40" spans="1:8" ht="24.45" customHeight="1">
      <c r="A40" s="324">
        <v>19</v>
      </c>
      <c r="B40" s="503" t="s">
        <v>570</v>
      </c>
      <c r="C40" s="482">
        <v>0</v>
      </c>
      <c r="D40" s="482">
        <v>0</v>
      </c>
      <c r="E40" s="483">
        <f t="shared" si="0"/>
        <v>0</v>
      </c>
      <c r="F40" s="482"/>
      <c r="G40" s="482"/>
      <c r="H40" s="483">
        <f t="shared" si="1"/>
        <v>0</v>
      </c>
    </row>
    <row r="41" spans="1:8" ht="25.2" customHeight="1">
      <c r="A41" s="324">
        <v>20</v>
      </c>
      <c r="B41" s="503" t="s">
        <v>571</v>
      </c>
      <c r="C41" s="482">
        <v>0</v>
      </c>
      <c r="D41" s="482">
        <v>0</v>
      </c>
      <c r="E41" s="483">
        <f t="shared" si="0"/>
        <v>0</v>
      </c>
      <c r="F41" s="482">
        <v>1711.13</v>
      </c>
      <c r="G41" s="482"/>
      <c r="H41" s="483">
        <f t="shared" si="1"/>
        <v>1711.13</v>
      </c>
    </row>
    <row r="42" spans="1:8" ht="33" customHeight="1">
      <c r="A42" s="324">
        <v>21</v>
      </c>
      <c r="B42" s="504" t="s">
        <v>572</v>
      </c>
      <c r="C42" s="482">
        <v>0</v>
      </c>
      <c r="D42" s="482">
        <v>0</v>
      </c>
      <c r="E42" s="483">
        <f t="shared" si="0"/>
        <v>0</v>
      </c>
      <c r="F42" s="482"/>
      <c r="G42" s="482"/>
      <c r="H42" s="483">
        <f t="shared" si="1"/>
        <v>0</v>
      </c>
    </row>
    <row r="43" spans="1:8">
      <c r="A43" s="324">
        <v>22</v>
      </c>
      <c r="B43" s="505" t="s">
        <v>573</v>
      </c>
      <c r="C43" s="482">
        <f>SUM(C6,C13,C18,C19,C20,C21,C22,C23,C24,C25,C26,C27,C28,C29,C32,C33,C34,C37,C40,C41,C42)</f>
        <v>13971349.460000005</v>
      </c>
      <c r="D43" s="482">
        <f>SUM(D6,D13,D18,D19,D20,D21,D22,D23,D24,D25,D26,D27,D28,D29,D32,D33,D34,D37,D40,D41,D42)</f>
        <v>19059646.590000011</v>
      </c>
      <c r="E43" s="483">
        <f t="shared" si="0"/>
        <v>33030996.050000016</v>
      </c>
      <c r="F43" s="482">
        <v>12390735.719999999</v>
      </c>
      <c r="G43" s="482">
        <v>14439696.260000005</v>
      </c>
      <c r="H43" s="483">
        <f t="shared" si="1"/>
        <v>26830431.980000004</v>
      </c>
    </row>
    <row r="44" spans="1:8">
      <c r="A44" s="324">
        <v>23</v>
      </c>
      <c r="B44" s="505" t="s">
        <v>574</v>
      </c>
      <c r="C44" s="482">
        <v>-4863415.8</v>
      </c>
      <c r="D44" s="482">
        <v>0</v>
      </c>
      <c r="E44" s="483">
        <f t="shared" si="0"/>
        <v>-4863415.8</v>
      </c>
      <c r="F44" s="482">
        <v>-3603400.8200000003</v>
      </c>
      <c r="G44" s="482"/>
      <c r="H44" s="483">
        <f t="shared" si="1"/>
        <v>-3603400.8200000003</v>
      </c>
    </row>
    <row r="45" spans="1:8">
      <c r="A45" s="324">
        <v>24</v>
      </c>
      <c r="B45" s="505" t="s">
        <v>575</v>
      </c>
      <c r="C45" s="498">
        <f>C43+C44</f>
        <v>9107933.6600000039</v>
      </c>
      <c r="D45" s="498">
        <f>D43+D44</f>
        <v>19059646.590000011</v>
      </c>
      <c r="E45" s="483">
        <f t="shared" si="0"/>
        <v>28167580.250000015</v>
      </c>
      <c r="F45" s="498">
        <f>F43+F44</f>
        <v>8787334.8999999985</v>
      </c>
      <c r="G45" s="498">
        <f>G43+G44</f>
        <v>14439696.260000005</v>
      </c>
      <c r="H45" s="483">
        <f>F45+G45</f>
        <v>23227031.160000004</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E8" sqref="E8"/>
    </sheetView>
  </sheetViews>
  <sheetFormatPr defaultRowHeight="14.4"/>
  <cols>
    <col min="1" max="1" width="8.6640625" style="323"/>
    <col min="2" max="2" width="87.6640625" bestFit="1" customWidth="1"/>
    <col min="3" max="3" width="13.44140625" style="476" bestFit="1" customWidth="1"/>
    <col min="4" max="5" width="15.109375" style="476" bestFit="1" customWidth="1"/>
    <col min="6" max="6" width="13.44140625" style="476" bestFit="1" customWidth="1"/>
    <col min="7" max="8" width="15.109375" style="476" bestFit="1" customWidth="1"/>
  </cols>
  <sheetData>
    <row r="1" spans="1:8">
      <c r="A1" s="10" t="s">
        <v>97</v>
      </c>
      <c r="B1" s="227" t="str">
        <f>Info!C2</f>
        <v>სს "ბაზისბანკი"</v>
      </c>
      <c r="C1" s="474"/>
      <c r="D1" s="475"/>
      <c r="E1" s="475"/>
      <c r="F1" s="475"/>
      <c r="G1" s="475"/>
    </row>
    <row r="2" spans="1:8">
      <c r="A2" s="10" t="s">
        <v>98</v>
      </c>
      <c r="B2" s="256">
        <f>'1. key ratios'!B2</f>
        <v>46112</v>
      </c>
      <c r="C2" s="474"/>
      <c r="D2" s="475"/>
      <c r="E2" s="475"/>
      <c r="F2" s="475"/>
      <c r="G2" s="475"/>
    </row>
    <row r="3" spans="1:8" ht="15" thickBot="1">
      <c r="A3" s="10"/>
      <c r="B3" s="9"/>
      <c r="C3" s="474"/>
      <c r="D3" s="475"/>
      <c r="E3" s="475"/>
      <c r="F3" s="475"/>
      <c r="G3" s="475"/>
    </row>
    <row r="4" spans="1:8">
      <c r="A4" s="706" t="s">
        <v>25</v>
      </c>
      <c r="B4" s="715" t="s">
        <v>140</v>
      </c>
      <c r="C4" s="716" t="s">
        <v>103</v>
      </c>
      <c r="D4" s="716"/>
      <c r="E4" s="716"/>
      <c r="F4" s="716" t="s">
        <v>104</v>
      </c>
      <c r="G4" s="716"/>
      <c r="H4" s="717"/>
    </row>
    <row r="5" spans="1:8">
      <c r="A5" s="706"/>
      <c r="B5" s="715"/>
      <c r="C5" s="497" t="s">
        <v>26</v>
      </c>
      <c r="D5" s="497" t="s">
        <v>77</v>
      </c>
      <c r="E5" s="497" t="s">
        <v>66</v>
      </c>
      <c r="F5" s="497" t="s">
        <v>26</v>
      </c>
      <c r="G5" s="497" t="s">
        <v>77</v>
      </c>
      <c r="H5" s="691" t="s">
        <v>66</v>
      </c>
    </row>
    <row r="6" spans="1:8">
      <c r="A6" s="315">
        <v>1</v>
      </c>
      <c r="B6" s="316" t="s">
        <v>576</v>
      </c>
      <c r="C6" s="507">
        <v>76029600</v>
      </c>
      <c r="D6" s="507">
        <v>67680030.560000002</v>
      </c>
      <c r="E6" s="508">
        <f t="shared" ref="E6:E43" si="0">C6+D6</f>
        <v>143709630.56</v>
      </c>
      <c r="F6" s="507">
        <v>80283200</v>
      </c>
      <c r="G6" s="507">
        <v>43396344.560000002</v>
      </c>
      <c r="H6" s="690">
        <f t="shared" ref="H6:H43" si="1">F6+G6</f>
        <v>123679544.56</v>
      </c>
    </row>
    <row r="7" spans="1:8">
      <c r="A7" s="315">
        <v>2</v>
      </c>
      <c r="B7" s="316" t="s">
        <v>166</v>
      </c>
      <c r="C7" s="507">
        <v>0</v>
      </c>
      <c r="D7" s="507">
        <v>112193846.39</v>
      </c>
      <c r="E7" s="508">
        <f t="shared" si="0"/>
        <v>112193846.39</v>
      </c>
      <c r="F7" s="507">
        <v>0</v>
      </c>
      <c r="G7" s="507">
        <v>93218056.280000001</v>
      </c>
      <c r="H7" s="690">
        <f t="shared" si="1"/>
        <v>93218056.280000001</v>
      </c>
    </row>
    <row r="8" spans="1:8">
      <c r="A8" s="315">
        <v>3</v>
      </c>
      <c r="B8" s="316" t="s">
        <v>168</v>
      </c>
      <c r="C8" s="507">
        <f>C9+C10</f>
        <v>189658993.50999999</v>
      </c>
      <c r="D8" s="507">
        <f>D9+D10</f>
        <v>3396027878.8299999</v>
      </c>
      <c r="E8" s="508">
        <f t="shared" si="0"/>
        <v>3585686872.3400002</v>
      </c>
      <c r="F8" s="507">
        <v>504106171.06250626</v>
      </c>
      <c r="G8" s="507">
        <v>801402319.04014552</v>
      </c>
      <c r="H8" s="690">
        <f t="shared" si="1"/>
        <v>1305508490.1026518</v>
      </c>
    </row>
    <row r="9" spans="1:8">
      <c r="A9" s="315">
        <v>3.1</v>
      </c>
      <c r="B9" s="317" t="s">
        <v>577</v>
      </c>
      <c r="C9" s="507">
        <v>101057736.52</v>
      </c>
      <c r="D9" s="507">
        <v>3390602149.6300001</v>
      </c>
      <c r="E9" s="508">
        <f t="shared" si="0"/>
        <v>3491659886.1500001</v>
      </c>
      <c r="F9" s="507">
        <v>488975978.85250628</v>
      </c>
      <c r="G9" s="507">
        <v>786943481.04014552</v>
      </c>
      <c r="H9" s="690">
        <f t="shared" si="1"/>
        <v>1275919459.8926518</v>
      </c>
    </row>
    <row r="10" spans="1:8">
      <c r="A10" s="315">
        <v>3.2</v>
      </c>
      <c r="B10" s="317" t="s">
        <v>578</v>
      </c>
      <c r="C10" s="507">
        <v>88601256.989999995</v>
      </c>
      <c r="D10" s="507">
        <v>5425729.2000000002</v>
      </c>
      <c r="E10" s="508">
        <f t="shared" si="0"/>
        <v>94026986.189999998</v>
      </c>
      <c r="F10" s="507">
        <v>15130192.210000001</v>
      </c>
      <c r="G10" s="507">
        <v>14458838</v>
      </c>
      <c r="H10" s="690">
        <f t="shared" si="1"/>
        <v>29589030.210000001</v>
      </c>
    </row>
    <row r="11" spans="1:8" ht="27.6">
      <c r="A11" s="315">
        <v>4</v>
      </c>
      <c r="B11" s="316" t="s">
        <v>167</v>
      </c>
      <c r="C11" s="507">
        <f>C12+C13</f>
        <v>95037000</v>
      </c>
      <c r="D11" s="507">
        <f>D12+D13</f>
        <v>0</v>
      </c>
      <c r="E11" s="508">
        <f t="shared" si="0"/>
        <v>95037000</v>
      </c>
      <c r="F11" s="507">
        <v>312020000</v>
      </c>
      <c r="G11" s="507">
        <v>0</v>
      </c>
      <c r="H11" s="690">
        <f t="shared" si="1"/>
        <v>312020000</v>
      </c>
    </row>
    <row r="12" spans="1:8">
      <c r="A12" s="315">
        <v>4.0999999999999996</v>
      </c>
      <c r="B12" s="317" t="s">
        <v>579</v>
      </c>
      <c r="C12" s="507">
        <v>95037000</v>
      </c>
      <c r="D12" s="507">
        <v>0</v>
      </c>
      <c r="E12" s="508">
        <f t="shared" si="0"/>
        <v>95037000</v>
      </c>
      <c r="F12" s="507">
        <v>312020000</v>
      </c>
      <c r="G12" s="507">
        <v>0</v>
      </c>
      <c r="H12" s="690">
        <f t="shared" si="1"/>
        <v>312020000</v>
      </c>
    </row>
    <row r="13" spans="1:8">
      <c r="A13" s="315">
        <v>4.2</v>
      </c>
      <c r="B13" s="317" t="s">
        <v>580</v>
      </c>
      <c r="C13" s="507">
        <v>0</v>
      </c>
      <c r="D13" s="507">
        <v>0</v>
      </c>
      <c r="E13" s="508">
        <f t="shared" si="0"/>
        <v>0</v>
      </c>
      <c r="F13" s="507">
        <v>0</v>
      </c>
      <c r="G13" s="507">
        <v>0</v>
      </c>
      <c r="H13" s="690">
        <f t="shared" si="1"/>
        <v>0</v>
      </c>
    </row>
    <row r="14" spans="1:8">
      <c r="A14" s="315">
        <v>5</v>
      </c>
      <c r="B14" s="318" t="s">
        <v>581</v>
      </c>
      <c r="C14" s="507">
        <f>C15+C16+C17+C23+C24+C25+C26</f>
        <v>160461939.64999998</v>
      </c>
      <c r="D14" s="507">
        <f>D15+D16+D17+D23+D24+D25+D26</f>
        <v>5495861120.750001</v>
      </c>
      <c r="E14" s="508">
        <f t="shared" si="0"/>
        <v>5656323060.4000006</v>
      </c>
      <c r="F14" s="507">
        <v>140896850.54999998</v>
      </c>
      <c r="G14" s="507">
        <v>4937667320.1799994</v>
      </c>
      <c r="H14" s="690">
        <f t="shared" si="1"/>
        <v>5078564170.7299995</v>
      </c>
    </row>
    <row r="15" spans="1:8">
      <c r="A15" s="315">
        <v>5.0999999999999996</v>
      </c>
      <c r="B15" s="319" t="s">
        <v>582</v>
      </c>
      <c r="C15" s="507">
        <v>148346462.53999999</v>
      </c>
      <c r="D15" s="507">
        <v>295778876.33999997</v>
      </c>
      <c r="E15" s="508">
        <f t="shared" si="0"/>
        <v>444125338.88</v>
      </c>
      <c r="F15" s="507">
        <v>132570570.23</v>
      </c>
      <c r="G15" s="507">
        <v>105415165.15000001</v>
      </c>
      <c r="H15" s="690">
        <f t="shared" si="1"/>
        <v>237985735.38</v>
      </c>
    </row>
    <row r="16" spans="1:8">
      <c r="A16" s="315">
        <v>5.2</v>
      </c>
      <c r="B16" s="319" t="s">
        <v>583</v>
      </c>
      <c r="C16" s="507">
        <v>0</v>
      </c>
      <c r="D16" s="507">
        <v>0</v>
      </c>
      <c r="E16" s="508">
        <f t="shared" si="0"/>
        <v>0</v>
      </c>
      <c r="F16" s="507">
        <v>0</v>
      </c>
      <c r="G16" s="507">
        <v>0</v>
      </c>
      <c r="H16" s="690">
        <f t="shared" si="1"/>
        <v>0</v>
      </c>
    </row>
    <row r="17" spans="1:8">
      <c r="A17" s="315">
        <v>5.3</v>
      </c>
      <c r="B17" s="319" t="s">
        <v>584</v>
      </c>
      <c r="C17" s="507">
        <f>C18+C19+C20+C21+C22</f>
        <v>5146636.1499999994</v>
      </c>
      <c r="D17" s="507">
        <f>D18+D19+D20+D21+D22</f>
        <v>4321388683.0100002</v>
      </c>
      <c r="E17" s="508">
        <f t="shared" si="0"/>
        <v>4326535319.1599998</v>
      </c>
      <c r="F17" s="507">
        <v>2606116.0499999998</v>
      </c>
      <c r="G17" s="507">
        <v>3980745451.5799999</v>
      </c>
      <c r="H17" s="690">
        <f t="shared" si="1"/>
        <v>3983351567.6300001</v>
      </c>
    </row>
    <row r="18" spans="1:8">
      <c r="A18" s="315" t="s">
        <v>169</v>
      </c>
      <c r="B18" s="320" t="s">
        <v>585</v>
      </c>
      <c r="C18" s="507">
        <v>2204676.09</v>
      </c>
      <c r="D18" s="507">
        <v>1570535854.51</v>
      </c>
      <c r="E18" s="508">
        <f t="shared" si="0"/>
        <v>1572740530.5999999</v>
      </c>
      <c r="F18" s="507">
        <v>1653600.2</v>
      </c>
      <c r="G18" s="507">
        <v>1393123290.8299999</v>
      </c>
      <c r="H18" s="690">
        <f t="shared" si="1"/>
        <v>1394776891.03</v>
      </c>
    </row>
    <row r="19" spans="1:8">
      <c r="A19" s="315" t="s">
        <v>170</v>
      </c>
      <c r="B19" s="321" t="s">
        <v>586</v>
      </c>
      <c r="C19" s="507">
        <v>789509.35</v>
      </c>
      <c r="D19" s="507">
        <v>1584546543.72</v>
      </c>
      <c r="E19" s="508">
        <f t="shared" si="0"/>
        <v>1585336053.0699999</v>
      </c>
      <c r="F19" s="507">
        <v>41524</v>
      </c>
      <c r="G19" s="507">
        <v>1335830358.47</v>
      </c>
      <c r="H19" s="690">
        <f t="shared" si="1"/>
        <v>1335871882.47</v>
      </c>
    </row>
    <row r="20" spans="1:8">
      <c r="A20" s="315" t="s">
        <v>171</v>
      </c>
      <c r="B20" s="321" t="s">
        <v>587</v>
      </c>
      <c r="C20" s="507">
        <v>0</v>
      </c>
      <c r="D20" s="507">
        <v>0</v>
      </c>
      <c r="E20" s="508">
        <f t="shared" si="0"/>
        <v>0</v>
      </c>
      <c r="F20" s="507">
        <v>0</v>
      </c>
      <c r="G20" s="507">
        <v>0</v>
      </c>
      <c r="H20" s="690">
        <f t="shared" si="1"/>
        <v>0</v>
      </c>
    </row>
    <row r="21" spans="1:8">
      <c r="A21" s="315" t="s">
        <v>172</v>
      </c>
      <c r="B21" s="321" t="s">
        <v>588</v>
      </c>
      <c r="C21" s="507">
        <v>1549510.67</v>
      </c>
      <c r="D21" s="507">
        <v>927791646.27999997</v>
      </c>
      <c r="E21" s="508">
        <f t="shared" si="0"/>
        <v>929341156.94999993</v>
      </c>
      <c r="F21" s="507">
        <v>282219.90000000002</v>
      </c>
      <c r="G21" s="507">
        <v>902938435.60000002</v>
      </c>
      <c r="H21" s="690">
        <f t="shared" si="1"/>
        <v>903220655.5</v>
      </c>
    </row>
    <row r="22" spans="1:8">
      <c r="A22" s="315" t="s">
        <v>173</v>
      </c>
      <c r="B22" s="321" t="s">
        <v>398</v>
      </c>
      <c r="C22" s="507">
        <v>602940.04</v>
      </c>
      <c r="D22" s="507">
        <v>238514638.5</v>
      </c>
      <c r="E22" s="508">
        <f t="shared" si="0"/>
        <v>239117578.53999999</v>
      </c>
      <c r="F22" s="507">
        <v>628771.94999999995</v>
      </c>
      <c r="G22" s="507">
        <v>348853366.68000001</v>
      </c>
      <c r="H22" s="690">
        <f t="shared" si="1"/>
        <v>349482138.63</v>
      </c>
    </row>
    <row r="23" spans="1:8">
      <c r="A23" s="315">
        <v>5.4</v>
      </c>
      <c r="B23" s="319" t="s">
        <v>589</v>
      </c>
      <c r="C23" s="507">
        <v>6802564.29</v>
      </c>
      <c r="D23" s="507">
        <v>349344793.63</v>
      </c>
      <c r="E23" s="508">
        <f t="shared" si="0"/>
        <v>356147357.92000002</v>
      </c>
      <c r="F23" s="507">
        <v>5311928.7</v>
      </c>
      <c r="G23" s="507">
        <v>491269044.66000003</v>
      </c>
      <c r="H23" s="690">
        <f t="shared" si="1"/>
        <v>496580973.36000001</v>
      </c>
    </row>
    <row r="24" spans="1:8">
      <c r="A24" s="315">
        <v>5.5</v>
      </c>
      <c r="B24" s="319" t="s">
        <v>590</v>
      </c>
      <c r="C24" s="507">
        <v>166276.67000000001</v>
      </c>
      <c r="D24" s="507">
        <v>349758683.55000001</v>
      </c>
      <c r="E24" s="508">
        <f t="shared" si="0"/>
        <v>349924960.22000003</v>
      </c>
      <c r="F24" s="507">
        <v>400035</v>
      </c>
      <c r="G24" s="507">
        <v>252290112.65000001</v>
      </c>
      <c r="H24" s="690">
        <f t="shared" si="1"/>
        <v>252690147.65000001</v>
      </c>
    </row>
    <row r="25" spans="1:8">
      <c r="A25" s="315">
        <v>5.6</v>
      </c>
      <c r="B25" s="319" t="s">
        <v>591</v>
      </c>
      <c r="C25" s="507">
        <v>0</v>
      </c>
      <c r="D25" s="507">
        <v>156195035.87</v>
      </c>
      <c r="E25" s="508">
        <f t="shared" si="0"/>
        <v>156195035.87</v>
      </c>
      <c r="F25" s="507">
        <v>0</v>
      </c>
      <c r="G25" s="507">
        <v>94406209.939999998</v>
      </c>
      <c r="H25" s="690">
        <f t="shared" si="1"/>
        <v>94406209.939999998</v>
      </c>
    </row>
    <row r="26" spans="1:8">
      <c r="A26" s="315">
        <v>5.7</v>
      </c>
      <c r="B26" s="319" t="s">
        <v>398</v>
      </c>
      <c r="C26" s="507">
        <v>0</v>
      </c>
      <c r="D26" s="507">
        <v>23395048.350000001</v>
      </c>
      <c r="E26" s="508">
        <f t="shared" si="0"/>
        <v>23395048.350000001</v>
      </c>
      <c r="F26" s="507">
        <v>8200.57</v>
      </c>
      <c r="G26" s="507">
        <v>13541336.199999999</v>
      </c>
      <c r="H26" s="690">
        <f t="shared" si="1"/>
        <v>13549536.77</v>
      </c>
    </row>
    <row r="27" spans="1:8">
      <c r="A27" s="315">
        <v>6</v>
      </c>
      <c r="B27" s="318" t="s">
        <v>592</v>
      </c>
      <c r="C27" s="507">
        <v>111650195.02999999</v>
      </c>
      <c r="D27" s="507">
        <v>186132552.31</v>
      </c>
      <c r="E27" s="508">
        <f t="shared" si="0"/>
        <v>297782747.33999997</v>
      </c>
      <c r="F27" s="507">
        <v>121406611.41000001</v>
      </c>
      <c r="G27" s="507">
        <v>150526921.21000001</v>
      </c>
      <c r="H27" s="690">
        <f t="shared" si="1"/>
        <v>271933532.62</v>
      </c>
    </row>
    <row r="28" spans="1:8">
      <c r="A28" s="315">
        <v>7</v>
      </c>
      <c r="B28" s="318" t="s">
        <v>593</v>
      </c>
      <c r="C28" s="507">
        <v>223179672.36000001</v>
      </c>
      <c r="D28" s="507">
        <v>95853452.620000005</v>
      </c>
      <c r="E28" s="508">
        <f t="shared" si="0"/>
        <v>319033124.98000002</v>
      </c>
      <c r="F28" s="507">
        <v>241425998.10999998</v>
      </c>
      <c r="G28" s="507">
        <v>113103502.73999999</v>
      </c>
      <c r="H28" s="690">
        <f t="shared" si="1"/>
        <v>354529500.84999996</v>
      </c>
    </row>
    <row r="29" spans="1:8">
      <c r="A29" s="315">
        <v>8</v>
      </c>
      <c r="B29" s="318" t="s">
        <v>594</v>
      </c>
      <c r="C29" s="507">
        <v>0</v>
      </c>
      <c r="D29" s="507">
        <v>1770252.39</v>
      </c>
      <c r="E29" s="508">
        <f t="shared" si="0"/>
        <v>1770252.39</v>
      </c>
      <c r="F29" s="507">
        <v>0</v>
      </c>
      <c r="G29" s="507">
        <v>715632</v>
      </c>
      <c r="H29" s="690">
        <f t="shared" si="1"/>
        <v>715632</v>
      </c>
    </row>
    <row r="30" spans="1:8">
      <c r="A30" s="315">
        <v>9</v>
      </c>
      <c r="B30" s="316" t="s">
        <v>174</v>
      </c>
      <c r="C30" s="507">
        <f>C31+C32+C33+C34+C35+C36+C37</f>
        <v>54382000</v>
      </c>
      <c r="D30" s="507">
        <f>D31+D32+D33+D34+D35+D36+D37</f>
        <v>54442496.136762008</v>
      </c>
      <c r="E30" s="508">
        <f t="shared" si="0"/>
        <v>108824496.13676201</v>
      </c>
      <c r="F30" s="507">
        <v>30218000</v>
      </c>
      <c r="G30" s="507">
        <v>29817999.999999996</v>
      </c>
      <c r="H30" s="690">
        <f t="shared" si="1"/>
        <v>60036000</v>
      </c>
    </row>
    <row r="31" spans="1:8" ht="27.6">
      <c r="A31" s="315">
        <v>9.1</v>
      </c>
      <c r="B31" s="317" t="s">
        <v>595</v>
      </c>
      <c r="C31" s="507">
        <v>0</v>
      </c>
      <c r="D31" s="507">
        <v>54442496.136762008</v>
      </c>
      <c r="E31" s="508">
        <f t="shared" si="0"/>
        <v>54442496.136762008</v>
      </c>
      <c r="F31" s="507">
        <v>0</v>
      </c>
      <c r="G31" s="507">
        <v>29817999.999999996</v>
      </c>
      <c r="H31" s="690">
        <f t="shared" si="1"/>
        <v>29817999.999999996</v>
      </c>
    </row>
    <row r="32" spans="1:8" ht="27.6">
      <c r="A32" s="315">
        <v>9.1999999999999993</v>
      </c>
      <c r="B32" s="317" t="s">
        <v>596</v>
      </c>
      <c r="C32" s="507">
        <v>54382000</v>
      </c>
      <c r="D32" s="507">
        <v>0</v>
      </c>
      <c r="E32" s="508">
        <f t="shared" si="0"/>
        <v>54382000</v>
      </c>
      <c r="F32" s="507">
        <v>30218000</v>
      </c>
      <c r="G32" s="507">
        <v>0</v>
      </c>
      <c r="H32" s="690">
        <f t="shared" si="1"/>
        <v>30218000</v>
      </c>
    </row>
    <row r="33" spans="1:8" ht="27.6">
      <c r="A33" s="315">
        <v>9.3000000000000007</v>
      </c>
      <c r="B33" s="317" t="s">
        <v>597</v>
      </c>
      <c r="C33" s="507">
        <v>0</v>
      </c>
      <c r="D33" s="507">
        <v>0</v>
      </c>
      <c r="E33" s="508">
        <f t="shared" si="0"/>
        <v>0</v>
      </c>
      <c r="F33" s="507">
        <v>0</v>
      </c>
      <c r="G33" s="507">
        <v>0</v>
      </c>
      <c r="H33" s="690">
        <f t="shared" si="1"/>
        <v>0</v>
      </c>
    </row>
    <row r="34" spans="1:8">
      <c r="A34" s="315">
        <v>9.4</v>
      </c>
      <c r="B34" s="317" t="s">
        <v>598</v>
      </c>
      <c r="C34" s="507">
        <v>0</v>
      </c>
      <c r="D34" s="507">
        <v>0</v>
      </c>
      <c r="E34" s="508">
        <f t="shared" si="0"/>
        <v>0</v>
      </c>
      <c r="F34" s="507">
        <v>0</v>
      </c>
      <c r="G34" s="507">
        <v>0</v>
      </c>
      <c r="H34" s="690">
        <f t="shared" si="1"/>
        <v>0</v>
      </c>
    </row>
    <row r="35" spans="1:8">
      <c r="A35" s="315">
        <v>9.5</v>
      </c>
      <c r="B35" s="317" t="s">
        <v>599</v>
      </c>
      <c r="C35" s="507">
        <v>0</v>
      </c>
      <c r="D35" s="507">
        <v>0</v>
      </c>
      <c r="E35" s="508">
        <f t="shared" si="0"/>
        <v>0</v>
      </c>
      <c r="F35" s="507">
        <v>0</v>
      </c>
      <c r="G35" s="507">
        <v>0</v>
      </c>
      <c r="H35" s="690">
        <f t="shared" si="1"/>
        <v>0</v>
      </c>
    </row>
    <row r="36" spans="1:8" ht="27.6">
      <c r="A36" s="315">
        <v>9.6</v>
      </c>
      <c r="B36" s="317" t="s">
        <v>600</v>
      </c>
      <c r="C36" s="507">
        <v>0</v>
      </c>
      <c r="D36" s="507">
        <v>0</v>
      </c>
      <c r="E36" s="508">
        <f t="shared" si="0"/>
        <v>0</v>
      </c>
      <c r="F36" s="507">
        <v>0</v>
      </c>
      <c r="G36" s="507">
        <v>0</v>
      </c>
      <c r="H36" s="690">
        <f t="shared" si="1"/>
        <v>0</v>
      </c>
    </row>
    <row r="37" spans="1:8" ht="27.6">
      <c r="A37" s="315">
        <v>9.6999999999999993</v>
      </c>
      <c r="B37" s="317" t="s">
        <v>601</v>
      </c>
      <c r="C37" s="507">
        <v>0</v>
      </c>
      <c r="D37" s="507">
        <v>0</v>
      </c>
      <c r="E37" s="508">
        <f t="shared" si="0"/>
        <v>0</v>
      </c>
      <c r="F37" s="507">
        <v>0</v>
      </c>
      <c r="G37" s="507">
        <v>0</v>
      </c>
      <c r="H37" s="690">
        <f t="shared" si="1"/>
        <v>0</v>
      </c>
    </row>
    <row r="38" spans="1:8">
      <c r="A38" s="315">
        <v>10</v>
      </c>
      <c r="B38" s="318" t="s">
        <v>602</v>
      </c>
      <c r="C38" s="509">
        <f>C41+C42</f>
        <v>91129368.999361038</v>
      </c>
      <c r="D38" s="509">
        <f>D41+D42</f>
        <v>9330027.90732342</v>
      </c>
      <c r="E38" s="508">
        <f t="shared" si="0"/>
        <v>100459396.90668446</v>
      </c>
      <c r="F38" s="509">
        <v>85697025.689999819</v>
      </c>
      <c r="G38" s="509">
        <v>12496579.747165997</v>
      </c>
      <c r="H38" s="690">
        <f t="shared" si="1"/>
        <v>98193605.437165812</v>
      </c>
    </row>
    <row r="39" spans="1:8">
      <c r="A39" s="315">
        <v>10.1</v>
      </c>
      <c r="B39" s="317" t="s">
        <v>603</v>
      </c>
      <c r="C39" s="507">
        <v>1395493.1100000008</v>
      </c>
      <c r="D39" s="507">
        <v>1586.7142819999999</v>
      </c>
      <c r="E39" s="508">
        <f t="shared" si="0"/>
        <v>1397079.8242820008</v>
      </c>
      <c r="F39" s="507">
        <v>1877729.3800000011</v>
      </c>
      <c r="G39" s="507">
        <v>95335.971374000015</v>
      </c>
      <c r="H39" s="690">
        <f t="shared" si="1"/>
        <v>1973065.351374001</v>
      </c>
    </row>
    <row r="40" spans="1:8" ht="27.6">
      <c r="A40" s="315">
        <v>10.199999999999999</v>
      </c>
      <c r="B40" s="317" t="s">
        <v>604</v>
      </c>
      <c r="C40" s="507">
        <v>192459.87382699997</v>
      </c>
      <c r="D40" s="507">
        <v>59.136113999999999</v>
      </c>
      <c r="E40" s="508">
        <f t="shared" si="0"/>
        <v>192519.00994099997</v>
      </c>
      <c r="F40" s="507">
        <v>277703.90099999995</v>
      </c>
      <c r="G40" s="507">
        <v>144.44900000000001</v>
      </c>
      <c r="H40" s="690">
        <f t="shared" si="1"/>
        <v>277848.34999999998</v>
      </c>
    </row>
    <row r="41" spans="1:8" ht="27.6">
      <c r="A41" s="315">
        <v>10.3</v>
      </c>
      <c r="B41" s="317" t="s">
        <v>605</v>
      </c>
      <c r="C41" s="507">
        <v>64574806.843826927</v>
      </c>
      <c r="D41" s="507">
        <v>6816140.0769270007</v>
      </c>
      <c r="E41" s="508">
        <f t="shared" si="0"/>
        <v>71390946.920753926</v>
      </c>
      <c r="F41" s="507">
        <v>58432879.229999982</v>
      </c>
      <c r="G41" s="507">
        <v>6657274.3758660005</v>
      </c>
      <c r="H41" s="690">
        <f t="shared" si="1"/>
        <v>65090153.605865985</v>
      </c>
    </row>
    <row r="42" spans="1:8" ht="27.6">
      <c r="A42" s="315">
        <v>10.4</v>
      </c>
      <c r="B42" s="317" t="s">
        <v>606</v>
      </c>
      <c r="C42" s="507">
        <v>26554562.155534104</v>
      </c>
      <c r="D42" s="507">
        <v>2513887.8303964189</v>
      </c>
      <c r="E42" s="508">
        <f t="shared" si="0"/>
        <v>29068449.985930521</v>
      </c>
      <c r="F42" s="507">
        <v>27264146.459999844</v>
      </c>
      <c r="G42" s="507">
        <v>5839305.371299996</v>
      </c>
      <c r="H42" s="690">
        <f t="shared" si="1"/>
        <v>33103451.831299841</v>
      </c>
    </row>
    <row r="43" spans="1:8">
      <c r="A43" s="315">
        <v>11</v>
      </c>
      <c r="B43" s="322" t="s">
        <v>175</v>
      </c>
      <c r="C43" s="507">
        <v>0</v>
      </c>
      <c r="D43" s="507">
        <v>0</v>
      </c>
      <c r="E43" s="508">
        <f t="shared" si="0"/>
        <v>0</v>
      </c>
      <c r="F43" s="507"/>
      <c r="G43" s="507"/>
      <c r="H43" s="690">
        <f t="shared" si="1"/>
        <v>0</v>
      </c>
    </row>
    <row r="44" spans="1:8">
      <c r="C44" s="510"/>
      <c r="D44" s="510"/>
      <c r="E44" s="510"/>
      <c r="F44" s="510"/>
      <c r="G44" s="510"/>
      <c r="H44" s="510"/>
    </row>
    <row r="45" spans="1:8">
      <c r="C45" s="510"/>
      <c r="D45" s="510"/>
      <c r="E45" s="510"/>
      <c r="F45" s="510"/>
      <c r="G45" s="510"/>
      <c r="H45" s="510"/>
    </row>
    <row r="46" spans="1:8">
      <c r="C46" s="510"/>
      <c r="D46" s="510"/>
      <c r="E46" s="510"/>
      <c r="F46" s="510"/>
      <c r="G46" s="510"/>
      <c r="H46" s="510"/>
    </row>
    <row r="47" spans="1:8">
      <c r="C47" s="510"/>
      <c r="D47" s="510"/>
      <c r="E47" s="510"/>
      <c r="F47" s="510"/>
      <c r="G47" s="510"/>
      <c r="H47" s="510"/>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I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D21" sqref="D21"/>
    </sheetView>
  </sheetViews>
  <sheetFormatPr defaultColWidth="9.33203125" defaultRowHeight="13.8"/>
  <cols>
    <col min="1" max="1" width="9.5546875" style="1" bestFit="1" customWidth="1"/>
    <col min="2" max="2" width="93.5546875" style="1" customWidth="1"/>
    <col min="3" max="3" width="13.5546875" style="1" bestFit="1" customWidth="1"/>
    <col min="4" max="4" width="14.88671875" style="1" bestFit="1" customWidth="1"/>
    <col min="5" max="7" width="14.88671875" style="5" bestFit="1" customWidth="1"/>
    <col min="8" max="11" width="9.6640625" style="5" customWidth="1"/>
    <col min="12" max="16384" width="9.33203125" style="5"/>
  </cols>
  <sheetData>
    <row r="1" spans="1:9">
      <c r="A1" s="10" t="s">
        <v>97</v>
      </c>
      <c r="B1" s="9" t="str">
        <f>Info!C2</f>
        <v>სს "ბაზისბანკი"</v>
      </c>
      <c r="C1" s="9"/>
    </row>
    <row r="2" spans="1:9">
      <c r="A2" s="10" t="s">
        <v>98</v>
      </c>
      <c r="B2" s="256">
        <f>'1. key ratios'!B2</f>
        <v>46112</v>
      </c>
      <c r="C2" s="9"/>
    </row>
    <row r="3" spans="1:9">
      <c r="A3" s="10"/>
      <c r="B3" s="9"/>
      <c r="C3" s="9"/>
    </row>
    <row r="4" spans="1:9" ht="15" customHeight="1" thickBot="1">
      <c r="A4" s="112" t="s">
        <v>179</v>
      </c>
      <c r="B4" s="113" t="s">
        <v>96</v>
      </c>
      <c r="C4" s="114" t="s">
        <v>76</v>
      </c>
    </row>
    <row r="5" spans="1:9" ht="15" customHeight="1">
      <c r="A5" s="110" t="s">
        <v>25</v>
      </c>
      <c r="B5" s="111"/>
      <c r="C5" s="240" t="str">
        <f>INT((MONTH($B$2))/3)&amp;"Q"&amp;"-"&amp;YEAR($B$2)</f>
        <v>1Q-2026</v>
      </c>
      <c r="D5" s="240" t="str">
        <f>IF(INT(MONTH($B$2))=3, "4"&amp;"Q"&amp;"-"&amp;YEAR($B$2)-1, IF(INT(MONTH($B$2))=6, "1"&amp;"Q"&amp;"-"&amp;YEAR($B$2), IF(INT(MONTH($B$2))=9, "2"&amp;"Q"&amp;"-"&amp;YEAR($B$2),IF(INT(MONTH($B$2))=12, "3"&amp;"Q"&amp;"-"&amp;YEAR($B$2), 0))))</f>
        <v>4Q-2025</v>
      </c>
      <c r="E5" s="240" t="str">
        <f>IF(INT(MONTH($B$2))=3, "3"&amp;"Q"&amp;"-"&amp;YEAR($B$2)-1, IF(INT(MONTH($B$2))=6, "4"&amp;"Q"&amp;"-"&amp;YEAR($B$2)-1, IF(INT(MONTH($B$2))=9, "1"&amp;"Q"&amp;"-"&amp;YEAR($B$2),IF(INT(MONTH($B$2))=12, "2"&amp;"Q"&amp;"-"&amp;YEAR($B$2), 0))))</f>
        <v>3Q-2025</v>
      </c>
      <c r="F5" s="240" t="str">
        <f>IF(INT(MONTH($B$2))=3, "2"&amp;"Q"&amp;"-"&amp;YEAR($B$2)-1, IF(INT(MONTH($B$2))=6, "3"&amp;"Q"&amp;"-"&amp;YEAR($B$2)-1, IF(INT(MONTH($B$2))=9, "4"&amp;"Q"&amp;"-"&amp;YEAR($B$2)-1,IF(INT(MONTH($B$2))=12, "1"&amp;"Q"&amp;"-"&amp;YEAR($B$2), 0))))</f>
        <v>2Q-2025</v>
      </c>
      <c r="G5" s="240" t="str">
        <f>IF(INT(MONTH($B$2))=3, "1"&amp;"Q"&amp;"-"&amp;YEAR($B$2)-1, IF(INT(MONTH($B$2))=6, "2"&amp;"Q"&amp;"-"&amp;YEAR($B$2)-1, IF(INT(MONTH($B$2))=9, "3"&amp;"Q"&amp;"-"&amp;YEAR($B$2)-1,IF(INT(MONTH($B$2))=12, "4"&amp;"Q"&amp;"-"&amp;YEAR($B$2)-1, 0))))</f>
        <v>1Q-2025</v>
      </c>
    </row>
    <row r="6" spans="1:9" ht="15" customHeight="1">
      <c r="A6" s="207">
        <v>1</v>
      </c>
      <c r="B6" s="233" t="s">
        <v>101</v>
      </c>
      <c r="C6" s="208">
        <f>C7+C9+C10</f>
        <v>3699777314.5399961</v>
      </c>
      <c r="D6" s="655">
        <f>D7+D9+D10</f>
        <v>3671542305</v>
      </c>
      <c r="E6" s="656">
        <f t="shared" ref="E6:G6" si="0">E7+E9+E10</f>
        <v>3551617466</v>
      </c>
      <c r="F6" s="657">
        <f t="shared" si="0"/>
        <v>3513208227</v>
      </c>
      <c r="G6" s="658">
        <f t="shared" si="0"/>
        <v>3352434036</v>
      </c>
      <c r="I6" s="511"/>
    </row>
    <row r="7" spans="1:9" ht="15" customHeight="1">
      <c r="A7" s="207">
        <v>1.1000000000000001</v>
      </c>
      <c r="B7" s="209" t="s">
        <v>738</v>
      </c>
      <c r="C7" s="210">
        <v>3394604232.5996141</v>
      </c>
      <c r="D7" s="659">
        <v>3356785278</v>
      </c>
      <c r="E7" s="660">
        <v>3231037552</v>
      </c>
      <c r="F7" s="660">
        <v>3194333463</v>
      </c>
      <c r="G7" s="661">
        <v>3061733795</v>
      </c>
      <c r="I7" s="511"/>
    </row>
    <row r="8" spans="1:9" ht="27.6">
      <c r="A8" s="207" t="s">
        <v>146</v>
      </c>
      <c r="B8" s="211" t="s">
        <v>176</v>
      </c>
      <c r="C8" s="210">
        <v>24000000</v>
      </c>
      <c r="D8" s="659">
        <v>24000000</v>
      </c>
      <c r="E8" s="660">
        <v>24000000</v>
      </c>
      <c r="F8" s="660">
        <v>24000000</v>
      </c>
      <c r="G8" s="661">
        <v>24000000</v>
      </c>
      <c r="I8" s="511"/>
    </row>
    <row r="9" spans="1:9" ht="15" customHeight="1">
      <c r="A9" s="207">
        <v>1.2</v>
      </c>
      <c r="B9" s="209" t="s">
        <v>21</v>
      </c>
      <c r="C9" s="210">
        <v>303617683.00124079</v>
      </c>
      <c r="D9" s="659">
        <v>314475446</v>
      </c>
      <c r="E9" s="660">
        <v>319411261</v>
      </c>
      <c r="F9" s="660">
        <v>317902592</v>
      </c>
      <c r="G9" s="661">
        <v>289829105</v>
      </c>
      <c r="I9" s="511"/>
    </row>
    <row r="10" spans="1:9" ht="15" customHeight="1">
      <c r="A10" s="207">
        <v>1.3</v>
      </c>
      <c r="B10" s="234" t="s">
        <v>73</v>
      </c>
      <c r="C10" s="210">
        <v>1555398.9391412518</v>
      </c>
      <c r="D10" s="659">
        <v>281581</v>
      </c>
      <c r="E10" s="660">
        <v>1168653</v>
      </c>
      <c r="F10" s="660">
        <v>972172</v>
      </c>
      <c r="G10" s="661">
        <v>871136</v>
      </c>
      <c r="I10" s="511"/>
    </row>
    <row r="11" spans="1:9" ht="15" customHeight="1">
      <c r="A11" s="207">
        <v>2</v>
      </c>
      <c r="B11" s="233" t="s">
        <v>102</v>
      </c>
      <c r="C11" s="210">
        <v>7491739.7908360697</v>
      </c>
      <c r="D11" s="659">
        <v>12561274</v>
      </c>
      <c r="E11" s="660">
        <v>2415407</v>
      </c>
      <c r="F11" s="660">
        <v>3687507</v>
      </c>
      <c r="G11" s="661">
        <v>423570</v>
      </c>
      <c r="I11" s="511"/>
    </row>
    <row r="12" spans="1:9" ht="15" customHeight="1">
      <c r="A12" s="207">
        <v>3</v>
      </c>
      <c r="B12" s="233" t="s">
        <v>100</v>
      </c>
      <c r="C12" s="210">
        <v>356278518.61875004</v>
      </c>
      <c r="D12" s="659">
        <v>356278519</v>
      </c>
      <c r="E12" s="660">
        <v>303739914</v>
      </c>
      <c r="F12" s="660">
        <v>303739914</v>
      </c>
      <c r="G12" s="661">
        <v>303985205</v>
      </c>
      <c r="I12" s="511"/>
    </row>
    <row r="13" spans="1:9" ht="15" customHeight="1" thickBot="1">
      <c r="A13" s="57">
        <v>4</v>
      </c>
      <c r="B13" s="235" t="s">
        <v>147</v>
      </c>
      <c r="C13" s="122">
        <f>C6+C11+C12</f>
        <v>4063547572.9495821</v>
      </c>
      <c r="D13" s="662">
        <f>D6+D11+D12</f>
        <v>4040382098</v>
      </c>
      <c r="E13" s="663">
        <f t="shared" ref="E13:G13" si="1">E6+E11+E12</f>
        <v>3857772787</v>
      </c>
      <c r="F13" s="664">
        <f t="shared" si="1"/>
        <v>3820635648</v>
      </c>
      <c r="G13" s="665">
        <f t="shared" si="1"/>
        <v>3656842811</v>
      </c>
      <c r="I13" s="511"/>
    </row>
    <row r="14" spans="1:9">
      <c r="B14" s="14"/>
    </row>
    <row r="15" spans="1:9">
      <c r="B15" s="14"/>
      <c r="D15" s="666"/>
      <c r="E15" s="511"/>
      <c r="F15" s="511"/>
      <c r="G15" s="511"/>
    </row>
    <row r="16" spans="1:9">
      <c r="B16" s="14"/>
      <c r="D16" s="667"/>
      <c r="E16" s="667"/>
      <c r="F16" s="667"/>
      <c r="G16" s="667"/>
    </row>
    <row r="17" spans="2:2">
      <c r="B17" s="14"/>
    </row>
    <row r="18" spans="2:2">
      <c r="B18" s="1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6"/>
  <sheetViews>
    <sheetView showGridLines="0" zoomScale="80" zoomScaleNormal="80" workbookViewId="0">
      <pane xSplit="1" ySplit="4" topLeftCell="B5" activePane="bottomRight" state="frozen"/>
      <selection pane="topRight" activeCell="B1" sqref="B1"/>
      <selection pane="bottomLeft" activeCell="A4" sqref="A4"/>
      <selection pane="bottomRight" activeCell="C30" sqref="C30"/>
    </sheetView>
  </sheetViews>
  <sheetFormatPr defaultRowHeight="14.4"/>
  <cols>
    <col min="1" max="1" width="12.5546875" style="1" customWidth="1"/>
    <col min="2" max="2" width="58.6640625" style="1" customWidth="1"/>
    <col min="3" max="3" width="58" style="1" bestFit="1" customWidth="1"/>
  </cols>
  <sheetData>
    <row r="1" spans="1:3">
      <c r="A1" s="1" t="s">
        <v>97</v>
      </c>
      <c r="B1" s="1" t="str">
        <f>Info!C2</f>
        <v>სს "ბაზისბანკი"</v>
      </c>
    </row>
    <row r="2" spans="1:3">
      <c r="A2" s="1" t="s">
        <v>98</v>
      </c>
      <c r="B2" s="256">
        <f>'1. key ratios'!B2</f>
        <v>46112</v>
      </c>
    </row>
    <row r="4" spans="1:3" ht="44.25" customHeight="1" thickBot="1">
      <c r="A4" s="116" t="s">
        <v>180</v>
      </c>
      <c r="B4" s="20" t="s">
        <v>80</v>
      </c>
      <c r="C4" s="6"/>
    </row>
    <row r="5" spans="1:3">
      <c r="A5" s="4"/>
      <c r="B5" s="229" t="s">
        <v>81</v>
      </c>
      <c r="C5" s="238" t="s">
        <v>311</v>
      </c>
    </row>
    <row r="6" spans="1:3" ht="15">
      <c r="A6" s="7">
        <v>1</v>
      </c>
      <c r="B6" s="21" t="s">
        <v>750</v>
      </c>
      <c r="C6" s="236" t="s">
        <v>753</v>
      </c>
    </row>
    <row r="7" spans="1:3" ht="15">
      <c r="A7" s="7">
        <v>2</v>
      </c>
      <c r="B7" s="21" t="s">
        <v>754</v>
      </c>
      <c r="C7" s="236" t="s">
        <v>755</v>
      </c>
    </row>
    <row r="8" spans="1:3" ht="15">
      <c r="A8" s="7">
        <v>3</v>
      </c>
      <c r="B8" s="21" t="s">
        <v>756</v>
      </c>
      <c r="C8" s="236" t="s">
        <v>757</v>
      </c>
    </row>
    <row r="9" spans="1:3" ht="15">
      <c r="A9" s="7">
        <v>4</v>
      </c>
      <c r="B9" s="21" t="s">
        <v>758</v>
      </c>
      <c r="C9" s="236" t="s">
        <v>759</v>
      </c>
    </row>
    <row r="10" spans="1:3" ht="15">
      <c r="A10" s="7">
        <v>5</v>
      </c>
      <c r="B10" s="21" t="s">
        <v>760</v>
      </c>
      <c r="C10" s="236" t="s">
        <v>757</v>
      </c>
    </row>
    <row r="11" spans="1:3" ht="15">
      <c r="A11" s="7"/>
      <c r="B11" s="718"/>
      <c r="C11" s="719"/>
    </row>
    <row r="12" spans="1:3" ht="27.6">
      <c r="A12" s="7"/>
      <c r="B12" s="230" t="s">
        <v>82</v>
      </c>
      <c r="C12" s="239" t="s">
        <v>312</v>
      </c>
    </row>
    <row r="13" spans="1:3">
      <c r="A13" s="7">
        <v>1</v>
      </c>
      <c r="B13" s="17" t="s">
        <v>751</v>
      </c>
      <c r="C13" s="237" t="s">
        <v>761</v>
      </c>
    </row>
    <row r="14" spans="1:3">
      <c r="A14" s="7">
        <v>2</v>
      </c>
      <c r="B14" s="17" t="s">
        <v>762</v>
      </c>
      <c r="C14" s="237" t="s">
        <v>763</v>
      </c>
    </row>
    <row r="15" spans="1:3">
      <c r="A15" s="7">
        <v>3</v>
      </c>
      <c r="B15" s="17" t="s">
        <v>764</v>
      </c>
      <c r="C15" s="237" t="s">
        <v>765</v>
      </c>
    </row>
    <row r="16" spans="1:3">
      <c r="A16" s="7">
        <v>4</v>
      </c>
      <c r="B16" s="17" t="s">
        <v>766</v>
      </c>
      <c r="C16" s="237" t="s">
        <v>767</v>
      </c>
    </row>
    <row r="17" spans="1:3">
      <c r="A17" s="7">
        <v>5</v>
      </c>
      <c r="B17" s="17" t="s">
        <v>768</v>
      </c>
      <c r="C17" s="237" t="s">
        <v>769</v>
      </c>
    </row>
    <row r="18" spans="1:3">
      <c r="A18" s="7">
        <v>6</v>
      </c>
      <c r="B18" s="17" t="s">
        <v>770</v>
      </c>
      <c r="C18" s="237" t="s">
        <v>771</v>
      </c>
    </row>
    <row r="19" spans="1:3">
      <c r="A19" s="7">
        <v>7</v>
      </c>
      <c r="B19" s="17" t="s">
        <v>772</v>
      </c>
      <c r="C19" s="237" t="s">
        <v>773</v>
      </c>
    </row>
    <row r="20" spans="1:3" ht="15.75" customHeight="1">
      <c r="A20" s="7"/>
      <c r="B20" s="17"/>
      <c r="C20" s="18"/>
    </row>
    <row r="21" spans="1:3" ht="30" customHeight="1">
      <c r="A21" s="7"/>
      <c r="B21" s="720" t="s">
        <v>83</v>
      </c>
      <c r="C21" s="721"/>
    </row>
    <row r="22" spans="1:3" ht="15">
      <c r="A22" s="7">
        <v>1</v>
      </c>
      <c r="B22" s="21" t="s">
        <v>774</v>
      </c>
      <c r="C22" s="668">
        <v>0.91693999999999998</v>
      </c>
    </row>
    <row r="23" spans="1:3" ht="15.75" customHeight="1">
      <c r="A23" s="7">
        <v>2</v>
      </c>
      <c r="B23" s="21" t="s">
        <v>775</v>
      </c>
      <c r="C23" s="692">
        <v>6.1310000000000003E-2</v>
      </c>
    </row>
    <row r="24" spans="1:3" ht="29.25" customHeight="1">
      <c r="A24" s="7"/>
      <c r="B24" s="720" t="s">
        <v>163</v>
      </c>
      <c r="C24" s="721"/>
    </row>
    <row r="25" spans="1:3" ht="57.6">
      <c r="A25" s="7">
        <v>1</v>
      </c>
      <c r="B25" s="21" t="s">
        <v>776</v>
      </c>
      <c r="C25" s="693">
        <v>0.46764</v>
      </c>
    </row>
    <row r="26" spans="1:3" ht="15.6" thickBot="1">
      <c r="A26" s="8">
        <v>2</v>
      </c>
      <c r="B26" s="22" t="s">
        <v>775</v>
      </c>
      <c r="C26" s="694">
        <v>0.51061000000000001</v>
      </c>
    </row>
  </sheetData>
  <mergeCells count="3">
    <mergeCell ref="B11:C11"/>
    <mergeCell ref="B24:C24"/>
    <mergeCell ref="B21:C21"/>
  </mergeCells>
  <dataValidations count="1">
    <dataValidation type="list" allowBlank="1" showInputMessage="1" showErrorMessage="1" sqref="C6:C10"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E53"/>
  <sheetViews>
    <sheetView zoomScale="90" zoomScaleNormal="90" workbookViewId="0">
      <pane xSplit="1" ySplit="5" topLeftCell="B17" activePane="bottomRight" state="frozen"/>
      <selection activeCell="H6" sqref="H6"/>
      <selection pane="topRight" activeCell="H6" sqref="H6"/>
      <selection pane="bottomLeft" activeCell="H6" sqref="H6"/>
      <selection pane="bottomRight" activeCell="Q27" sqref="Q27"/>
    </sheetView>
  </sheetViews>
  <sheetFormatPr defaultRowHeight="14.4"/>
  <cols>
    <col min="1" max="1" width="9.5546875" style="1" bestFit="1" customWidth="1"/>
    <col min="2" max="2" width="47.5546875" style="1" customWidth="1"/>
    <col min="3" max="3" width="28" style="1" customWidth="1"/>
    <col min="4" max="4" width="25.6640625" style="1" customWidth="1"/>
    <col min="5" max="5" width="18.6640625" style="1" customWidth="1"/>
  </cols>
  <sheetData>
    <row r="1" spans="1:5">
      <c r="A1" s="10" t="s">
        <v>97</v>
      </c>
      <c r="B1" s="9" t="str">
        <f>Info!C2</f>
        <v>სს "ბაზისბანკი"</v>
      </c>
    </row>
    <row r="2" spans="1:5" s="10" customFormat="1" ht="15.75" customHeight="1">
      <c r="A2" s="10" t="s">
        <v>98</v>
      </c>
      <c r="B2" s="256">
        <f>'1. key ratios'!B2</f>
        <v>46112</v>
      </c>
    </row>
    <row r="3" spans="1:5" s="10" customFormat="1" ht="15.75" customHeight="1"/>
    <row r="4" spans="1:5" s="10" customFormat="1" ht="15.75" customHeight="1" thickBot="1">
      <c r="A4" s="117" t="s">
        <v>181</v>
      </c>
      <c r="B4" s="118" t="s">
        <v>157</v>
      </c>
      <c r="C4" s="92"/>
      <c r="D4" s="92"/>
      <c r="E4" s="93" t="s">
        <v>76</v>
      </c>
    </row>
    <row r="5" spans="1:5" s="53" customFormat="1" ht="17.7" customHeight="1">
      <c r="A5" s="186"/>
      <c r="B5" s="187"/>
      <c r="C5" s="91" t="s">
        <v>0</v>
      </c>
      <c r="D5" s="91" t="s">
        <v>1</v>
      </c>
      <c r="E5" s="188" t="s">
        <v>2</v>
      </c>
    </row>
    <row r="6" spans="1:5" ht="14.7" customHeight="1">
      <c r="A6" s="189"/>
      <c r="B6" s="722" t="s">
        <v>133</v>
      </c>
      <c r="C6" s="722" t="s">
        <v>608</v>
      </c>
      <c r="D6" s="723" t="s">
        <v>132</v>
      </c>
      <c r="E6" s="724"/>
    </row>
    <row r="7" spans="1:5" ht="99.6" customHeight="1">
      <c r="A7" s="189"/>
      <c r="B7" s="722"/>
      <c r="C7" s="722"/>
      <c r="D7" s="184" t="s">
        <v>131</v>
      </c>
      <c r="E7" s="185" t="s">
        <v>234</v>
      </c>
    </row>
    <row r="8" spans="1:5" ht="22.5" customHeight="1">
      <c r="A8" s="324">
        <v>1</v>
      </c>
      <c r="B8" s="494" t="s">
        <v>607</v>
      </c>
      <c r="C8" s="512">
        <f>SUM(C9:C11)</f>
        <v>801783928.65919995</v>
      </c>
      <c r="D8" s="512">
        <f t="shared" ref="D8:E8" si="0">SUM(D9:D11)</f>
        <v>0</v>
      </c>
      <c r="E8" s="512">
        <f t="shared" si="0"/>
        <v>801783928.65919995</v>
      </c>
    </row>
    <row r="9" spans="1:5">
      <c r="A9" s="324">
        <v>1.1000000000000001</v>
      </c>
      <c r="B9" s="493" t="s">
        <v>85</v>
      </c>
      <c r="C9" s="512">
        <v>59934568.284699999</v>
      </c>
      <c r="D9" s="512"/>
      <c r="E9" s="512">
        <v>59934568.284699999</v>
      </c>
    </row>
    <row r="10" spans="1:5">
      <c r="A10" s="324">
        <v>1.2</v>
      </c>
      <c r="B10" s="493" t="s">
        <v>86</v>
      </c>
      <c r="C10" s="512">
        <v>402223590.71530002</v>
      </c>
      <c r="D10" s="512"/>
      <c r="E10" s="512">
        <v>402223590.71530002</v>
      </c>
    </row>
    <row r="11" spans="1:5">
      <c r="A11" s="324">
        <v>1.3</v>
      </c>
      <c r="B11" s="493" t="s">
        <v>87</v>
      </c>
      <c r="C11" s="512">
        <v>339625769.65920001</v>
      </c>
      <c r="D11" s="512"/>
      <c r="E11" s="512">
        <v>339625769.65920001</v>
      </c>
    </row>
    <row r="12" spans="1:5">
      <c r="A12" s="324">
        <v>2</v>
      </c>
      <c r="B12" s="487" t="s">
        <v>494</v>
      </c>
      <c r="C12" s="512">
        <v>60496.140000000007</v>
      </c>
      <c r="D12" s="512"/>
      <c r="E12" s="512">
        <v>60496.140000000007</v>
      </c>
    </row>
    <row r="13" spans="1:5">
      <c r="A13" s="324">
        <v>2.1</v>
      </c>
      <c r="B13" s="492" t="s">
        <v>495</v>
      </c>
      <c r="C13" s="512">
        <v>60496.140000000007</v>
      </c>
      <c r="D13" s="512"/>
      <c r="E13" s="512">
        <v>60496.140000000007</v>
      </c>
    </row>
    <row r="14" spans="1:5" ht="34.200000000000003" customHeight="1">
      <c r="A14" s="324">
        <v>3</v>
      </c>
      <c r="B14" s="495" t="s">
        <v>496</v>
      </c>
      <c r="C14" s="512">
        <v>0</v>
      </c>
      <c r="D14" s="512"/>
      <c r="E14" s="512">
        <v>0</v>
      </c>
    </row>
    <row r="15" spans="1:5" ht="32.700000000000003" customHeight="1">
      <c r="A15" s="324">
        <v>4</v>
      </c>
      <c r="B15" s="484" t="s">
        <v>497</v>
      </c>
      <c r="C15" s="512">
        <v>0</v>
      </c>
      <c r="D15" s="512"/>
      <c r="E15" s="512">
        <v>0</v>
      </c>
    </row>
    <row r="16" spans="1:5" ht="22.95" customHeight="1">
      <c r="A16" s="324">
        <v>5</v>
      </c>
      <c r="B16" s="484" t="s">
        <v>498</v>
      </c>
      <c r="C16" s="512">
        <f>SUM(C17:C19)</f>
        <v>236974341.59999999</v>
      </c>
      <c r="D16" s="512">
        <f t="shared" ref="D16:E16" si="1">SUM(D17:D19)</f>
        <v>0</v>
      </c>
      <c r="E16" s="512">
        <f t="shared" si="1"/>
        <v>236974341.59999999</v>
      </c>
    </row>
    <row r="17" spans="1:5">
      <c r="A17" s="324">
        <v>5.0999999999999996</v>
      </c>
      <c r="B17" s="488" t="s">
        <v>499</v>
      </c>
      <c r="C17" s="512">
        <v>0</v>
      </c>
      <c r="D17" s="512"/>
      <c r="E17" s="512">
        <v>0</v>
      </c>
    </row>
    <row r="18" spans="1:5">
      <c r="A18" s="324">
        <v>5.2</v>
      </c>
      <c r="B18" s="488" t="s">
        <v>426</v>
      </c>
      <c r="C18" s="512">
        <v>236974341.59999999</v>
      </c>
      <c r="D18" s="512">
        <v>0</v>
      </c>
      <c r="E18" s="512">
        <v>236974341.59999999</v>
      </c>
    </row>
    <row r="19" spans="1:5">
      <c r="A19" s="324">
        <v>5.3</v>
      </c>
      <c r="B19" s="488" t="s">
        <v>500</v>
      </c>
      <c r="C19" s="512">
        <v>0</v>
      </c>
      <c r="D19" s="512"/>
      <c r="E19" s="512">
        <v>0</v>
      </c>
    </row>
    <row r="20" spans="1:5" ht="20.399999999999999">
      <c r="A20" s="324">
        <v>6</v>
      </c>
      <c r="B20" s="495" t="s">
        <v>501</v>
      </c>
      <c r="C20" s="512">
        <f>SUM(C21:C22)</f>
        <v>3850652538.2003002</v>
      </c>
      <c r="D20" s="512">
        <f t="shared" ref="D20:E20" si="2">SUM(D21:D22)</f>
        <v>0</v>
      </c>
      <c r="E20" s="512">
        <f t="shared" si="2"/>
        <v>3850652538.2003002</v>
      </c>
    </row>
    <row r="21" spans="1:5">
      <c r="A21" s="324">
        <v>6.1</v>
      </c>
      <c r="B21" s="488" t="s">
        <v>426</v>
      </c>
      <c r="C21" s="275">
        <v>187795560.20030001</v>
      </c>
      <c r="D21" s="275"/>
      <c r="E21" s="275">
        <v>187795560.20030001</v>
      </c>
    </row>
    <row r="22" spans="1:5">
      <c r="A22" s="324">
        <v>6.2</v>
      </c>
      <c r="B22" s="488" t="s">
        <v>500</v>
      </c>
      <c r="C22" s="275">
        <v>3662856978</v>
      </c>
      <c r="D22" s="275"/>
      <c r="E22" s="275">
        <v>3662856978</v>
      </c>
    </row>
    <row r="23" spans="1:5" ht="20.399999999999999">
      <c r="A23" s="324">
        <v>7</v>
      </c>
      <c r="B23" s="491" t="s">
        <v>502</v>
      </c>
      <c r="C23" s="513">
        <v>27859354.66</v>
      </c>
      <c r="D23" s="513">
        <v>3796650</v>
      </c>
      <c r="E23" s="513">
        <v>24062704.66</v>
      </c>
    </row>
    <row r="24" spans="1:5" ht="20.399999999999999">
      <c r="A24" s="324">
        <v>8</v>
      </c>
      <c r="B24" s="491" t="s">
        <v>503</v>
      </c>
      <c r="C24" s="513">
        <v>752889.92</v>
      </c>
      <c r="D24" s="513"/>
      <c r="E24" s="513">
        <v>752889.92</v>
      </c>
    </row>
    <row r="25" spans="1:5">
      <c r="A25" s="324">
        <v>9</v>
      </c>
      <c r="B25" s="484" t="s">
        <v>504</v>
      </c>
      <c r="C25" s="513">
        <f>SUM(C26:C27)</f>
        <v>147503677.68000001</v>
      </c>
      <c r="D25" s="513">
        <f t="shared" ref="D25:E25" si="3">SUM(D26:D27)</f>
        <v>0</v>
      </c>
      <c r="E25" s="513">
        <f t="shared" si="3"/>
        <v>147503677.68000001</v>
      </c>
    </row>
    <row r="26" spans="1:5">
      <c r="A26" s="324">
        <v>9.1</v>
      </c>
      <c r="B26" s="489" t="s">
        <v>505</v>
      </c>
      <c r="C26" s="513">
        <v>147503677.68000001</v>
      </c>
      <c r="D26" s="513">
        <v>0</v>
      </c>
      <c r="E26" s="513">
        <v>147503677.68000001</v>
      </c>
    </row>
    <row r="27" spans="1:5">
      <c r="A27" s="324">
        <v>9.1999999999999993</v>
      </c>
      <c r="B27" s="489" t="s">
        <v>506</v>
      </c>
      <c r="C27" s="513">
        <v>0</v>
      </c>
      <c r="D27" s="513"/>
      <c r="E27" s="513">
        <v>0</v>
      </c>
    </row>
    <row r="28" spans="1:5">
      <c r="A28" s="324">
        <v>10</v>
      </c>
      <c r="B28" s="484" t="s">
        <v>36</v>
      </c>
      <c r="C28" s="513">
        <f>SUM(C29:C30)</f>
        <v>17429049.16</v>
      </c>
      <c r="D28" s="513">
        <f t="shared" ref="D28:E28" si="4">SUM(D29:D30)</f>
        <v>17429049.16</v>
      </c>
      <c r="E28" s="513">
        <f t="shared" si="4"/>
        <v>0</v>
      </c>
    </row>
    <row r="29" spans="1:5">
      <c r="A29" s="324">
        <v>10.1</v>
      </c>
      <c r="B29" s="489" t="s">
        <v>507</v>
      </c>
      <c r="C29" s="513">
        <v>0</v>
      </c>
      <c r="D29" s="513"/>
      <c r="E29" s="513">
        <v>0</v>
      </c>
    </row>
    <row r="30" spans="1:5">
      <c r="A30" s="324">
        <v>10.199999999999999</v>
      </c>
      <c r="B30" s="489" t="s">
        <v>508</v>
      </c>
      <c r="C30" s="513">
        <v>17429049.16</v>
      </c>
      <c r="D30" s="513">
        <v>17429049.16</v>
      </c>
      <c r="E30" s="513">
        <v>0</v>
      </c>
    </row>
    <row r="31" spans="1:5">
      <c r="A31" s="324">
        <v>11</v>
      </c>
      <c r="B31" s="484" t="s">
        <v>509</v>
      </c>
      <c r="C31" s="513">
        <f>SUM(C32:C33)</f>
        <v>44092.53</v>
      </c>
      <c r="D31" s="513">
        <f t="shared" ref="D31:E31" si="5">SUM(D32:D33)</f>
        <v>0</v>
      </c>
      <c r="E31" s="513">
        <f t="shared" si="5"/>
        <v>44092.53</v>
      </c>
    </row>
    <row r="32" spans="1:5">
      <c r="A32" s="324">
        <v>11.1</v>
      </c>
      <c r="B32" s="489" t="s">
        <v>510</v>
      </c>
      <c r="C32" s="513">
        <v>44092.53</v>
      </c>
      <c r="D32" s="513"/>
      <c r="E32" s="513">
        <v>44092.53</v>
      </c>
    </row>
    <row r="33" spans="1:5">
      <c r="A33" s="324">
        <v>11.2</v>
      </c>
      <c r="B33" s="489" t="s">
        <v>511</v>
      </c>
      <c r="C33" s="513">
        <v>0</v>
      </c>
      <c r="D33" s="513"/>
      <c r="E33" s="513">
        <v>0</v>
      </c>
    </row>
    <row r="34" spans="1:5">
      <c r="A34" s="324">
        <v>13</v>
      </c>
      <c r="B34" s="484" t="s">
        <v>88</v>
      </c>
      <c r="C34" s="275">
        <v>70518421.010000005</v>
      </c>
      <c r="D34" s="275"/>
      <c r="E34" s="275">
        <v>70518421.010000005</v>
      </c>
    </row>
    <row r="35" spans="1:5">
      <c r="A35" s="324">
        <v>13.1</v>
      </c>
      <c r="B35" s="496" t="s">
        <v>512</v>
      </c>
      <c r="C35" s="275">
        <v>56785649.691528901</v>
      </c>
      <c r="D35" s="275"/>
      <c r="E35" s="275">
        <v>56785649.691528901</v>
      </c>
    </row>
    <row r="36" spans="1:5">
      <c r="A36" s="324">
        <v>13.2</v>
      </c>
      <c r="B36" s="496" t="s">
        <v>513</v>
      </c>
      <c r="C36" s="275">
        <v>0</v>
      </c>
      <c r="D36" s="275"/>
      <c r="E36" s="275">
        <v>0</v>
      </c>
    </row>
    <row r="37" spans="1:5" ht="42" thickBot="1">
      <c r="A37" s="190"/>
      <c r="B37" s="523" t="s">
        <v>210</v>
      </c>
      <c r="C37" s="514">
        <f>SUM(C8,C12,C14,C15,C16,C20,C23,C24,C25,C28,C31,C34)</f>
        <v>5153578789.5595007</v>
      </c>
      <c r="D37" s="514">
        <f t="shared" ref="D37:E37" si="6">SUM(D8,D12,D14,D15,D16,D20,D23,D24,D25,D28,D31,D34)</f>
        <v>21225699.16</v>
      </c>
      <c r="E37" s="514">
        <f t="shared" si="6"/>
        <v>5132353090.3995008</v>
      </c>
    </row>
    <row r="38" spans="1:5">
      <c r="A38"/>
      <c r="B38"/>
      <c r="C38"/>
      <c r="D38"/>
      <c r="E38"/>
    </row>
    <row r="39" spans="1:5">
      <c r="A39"/>
      <c r="B39"/>
      <c r="C39"/>
      <c r="D39"/>
      <c r="E39"/>
    </row>
    <row r="41" spans="1:5" s="1" customFormat="1" ht="13.8">
      <c r="B41" s="24"/>
    </row>
    <row r="42" spans="1:5" s="1" customFormat="1" ht="13.8">
      <c r="B42" s="25"/>
    </row>
    <row r="43" spans="1:5" s="1" customFormat="1" ht="13.8">
      <c r="B43" s="24"/>
    </row>
    <row r="44" spans="1:5" s="1" customFormat="1" ht="13.8">
      <c r="B44" s="24"/>
    </row>
    <row r="45" spans="1:5" s="1" customFormat="1" ht="13.8">
      <c r="B45" s="24"/>
    </row>
    <row r="46" spans="1:5" s="1" customFormat="1" ht="13.8">
      <c r="B46" s="24"/>
    </row>
    <row r="47" spans="1:5" s="1" customFormat="1" ht="13.8">
      <c r="B47" s="24"/>
    </row>
    <row r="48" spans="1:5" s="1" customFormat="1" ht="13.8">
      <c r="B48" s="25"/>
    </row>
    <row r="49" spans="2:2" s="1" customFormat="1" ht="13.8">
      <c r="B49" s="25"/>
    </row>
    <row r="50" spans="2:2" s="1" customFormat="1" ht="13.8">
      <c r="B50" s="25"/>
    </row>
    <row r="51" spans="2:2" s="1" customFormat="1" ht="13.8">
      <c r="B51" s="25"/>
    </row>
    <row r="52" spans="2:2" s="1" customFormat="1" ht="13.8">
      <c r="B52" s="25"/>
    </row>
    <row r="53" spans="2:2" s="1" customFormat="1" ht="13.8">
      <c r="B53" s="25"/>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D22" sqref="D22"/>
    </sheetView>
  </sheetViews>
  <sheetFormatPr defaultRowHeight="14.4" outlineLevelRow="1"/>
  <cols>
    <col min="1" max="1" width="9.5546875" style="1" bestFit="1" customWidth="1"/>
    <col min="2" max="2" width="114.33203125" style="1" customWidth="1"/>
    <col min="3" max="3" width="18.664062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0" t="s">
        <v>97</v>
      </c>
      <c r="B1" s="9" t="str">
        <f>Info!C2</f>
        <v>სს "ბაზისბანკი"</v>
      </c>
    </row>
    <row r="2" spans="1:6" s="10" customFormat="1" ht="15.75" customHeight="1">
      <c r="A2" s="10" t="s">
        <v>98</v>
      </c>
      <c r="B2" s="256">
        <f>'1. key ratios'!B2</f>
        <v>46112</v>
      </c>
      <c r="C2"/>
      <c r="D2"/>
      <c r="E2"/>
      <c r="F2"/>
    </row>
    <row r="3" spans="1:6" s="10" customFormat="1" ht="15.75" customHeight="1">
      <c r="C3"/>
      <c r="D3"/>
      <c r="E3"/>
      <c r="F3"/>
    </row>
    <row r="4" spans="1:6" s="10" customFormat="1" ht="28.2" thickBot="1">
      <c r="A4" s="10" t="s">
        <v>182</v>
      </c>
      <c r="B4" s="99" t="s">
        <v>160</v>
      </c>
      <c r="C4" s="93" t="s">
        <v>76</v>
      </c>
      <c r="D4"/>
      <c r="E4"/>
      <c r="F4"/>
    </row>
    <row r="5" spans="1:6">
      <c r="A5" s="94">
        <v>1</v>
      </c>
      <c r="B5" s="95" t="s">
        <v>491</v>
      </c>
      <c r="C5" s="123">
        <f>'7. LI1'!E37</f>
        <v>5132353090.3995008</v>
      </c>
      <c r="E5" s="506"/>
    </row>
    <row r="6" spans="1:6">
      <c r="A6" s="52">
        <v>2.1</v>
      </c>
      <c r="B6" s="101" t="s">
        <v>610</v>
      </c>
      <c r="C6" s="124">
        <v>615872520.84269989</v>
      </c>
      <c r="E6" s="506"/>
    </row>
    <row r="7" spans="1:6" s="2" customFormat="1" ht="27.6" outlineLevel="1">
      <c r="A7" s="100">
        <v>2.2000000000000002</v>
      </c>
      <c r="B7" s="96" t="s">
        <v>611</v>
      </c>
      <c r="C7" s="125">
        <v>54442496.136762008</v>
      </c>
      <c r="E7" s="506"/>
    </row>
    <row r="8" spans="1:6" s="2" customFormat="1" ht="27.6">
      <c r="A8" s="100">
        <v>3</v>
      </c>
      <c r="B8" s="97" t="s">
        <v>492</v>
      </c>
      <c r="C8" s="126">
        <f>SUM(C5:C7)</f>
        <v>5802668107.3789625</v>
      </c>
      <c r="E8" s="506"/>
    </row>
    <row r="9" spans="1:6">
      <c r="A9" s="52">
        <v>4</v>
      </c>
      <c r="B9" s="104" t="s">
        <v>158</v>
      </c>
      <c r="C9" s="124"/>
      <c r="E9" s="506"/>
    </row>
    <row r="10" spans="1:6" s="2" customFormat="1" ht="27.6" outlineLevel="1">
      <c r="A10" s="100">
        <v>5.0999999999999996</v>
      </c>
      <c r="B10" s="96" t="s">
        <v>164</v>
      </c>
      <c r="C10" s="125">
        <v>-233662635.91184992</v>
      </c>
      <c r="E10" s="506"/>
    </row>
    <row r="11" spans="1:6" s="2" customFormat="1" ht="27.6" outlineLevel="1">
      <c r="A11" s="100">
        <v>5.2</v>
      </c>
      <c r="B11" s="96" t="s">
        <v>165</v>
      </c>
      <c r="C11" s="125">
        <v>-46665501.441055752</v>
      </c>
      <c r="E11" s="506"/>
    </row>
    <row r="12" spans="1:6" s="2" customFormat="1">
      <c r="A12" s="100">
        <v>6</v>
      </c>
      <c r="B12" s="102" t="s">
        <v>739</v>
      </c>
      <c r="C12" s="125"/>
      <c r="E12" s="506"/>
    </row>
    <row r="13" spans="1:6" s="2" customFormat="1" ht="15" thickBot="1">
      <c r="A13" s="103">
        <v>7</v>
      </c>
      <c r="B13" s="98" t="s">
        <v>159</v>
      </c>
      <c r="C13" s="127">
        <f>SUM(C8:C12)</f>
        <v>5522339970.0260572</v>
      </c>
      <c r="E13" s="506"/>
    </row>
    <row r="15" spans="1:6">
      <c r="B15" s="14"/>
    </row>
    <row r="17" spans="2:9" s="1" customFormat="1">
      <c r="B17" s="26"/>
      <c r="C17"/>
      <c r="D17"/>
      <c r="E17"/>
      <c r="F17"/>
      <c r="G17"/>
      <c r="H17"/>
      <c r="I17"/>
    </row>
    <row r="18" spans="2:9" s="1" customFormat="1">
      <c r="B18" s="23"/>
      <c r="C18"/>
      <c r="D18"/>
      <c r="E18"/>
      <c r="F18"/>
      <c r="G18"/>
      <c r="H18"/>
      <c r="I18"/>
    </row>
    <row r="19" spans="2:9" s="1" customFormat="1">
      <c r="B19" s="23"/>
      <c r="C19"/>
      <c r="D19"/>
      <c r="E19"/>
      <c r="F19"/>
      <c r="G19"/>
      <c r="H19"/>
      <c r="I19"/>
    </row>
    <row r="20" spans="2:9" s="1" customFormat="1">
      <c r="B20" s="25"/>
      <c r="C20"/>
      <c r="D20"/>
      <c r="E20"/>
      <c r="F20"/>
      <c r="G20"/>
      <c r="H20"/>
      <c r="I20"/>
    </row>
    <row r="21" spans="2:9" s="1" customFormat="1">
      <c r="B21" s="24"/>
      <c r="C21"/>
      <c r="D21"/>
      <c r="E21"/>
      <c r="F21"/>
      <c r="G21"/>
      <c r="H21"/>
      <c r="I21"/>
    </row>
    <row r="22" spans="2:9" s="1" customFormat="1">
      <c r="B22" s="25"/>
      <c r="C22"/>
      <c r="D22"/>
      <c r="E22"/>
      <c r="F22"/>
      <c r="G22"/>
      <c r="H22"/>
      <c r="I22"/>
    </row>
    <row r="23" spans="2:9" s="1" customFormat="1">
      <c r="B23" s="24"/>
      <c r="C23"/>
      <c r="D23"/>
      <c r="E23"/>
      <c r="F23"/>
      <c r="G23"/>
      <c r="H23"/>
      <c r="I23"/>
    </row>
    <row r="24" spans="2:9" s="1" customFormat="1">
      <c r="B24" s="24"/>
      <c r="C24"/>
      <c r="D24"/>
      <c r="E24"/>
      <c r="F24"/>
      <c r="G24"/>
      <c r="H24"/>
      <c r="I24"/>
    </row>
    <row r="25" spans="2:9" s="1" customFormat="1">
      <c r="B25" s="24"/>
      <c r="C25"/>
      <c r="D25"/>
      <c r="E25"/>
      <c r="F25"/>
      <c r="G25"/>
      <c r="H25"/>
      <c r="I25"/>
    </row>
    <row r="26" spans="2:9" s="1" customFormat="1">
      <c r="B26" s="24"/>
      <c r="C26"/>
      <c r="D26"/>
      <c r="E26"/>
      <c r="F26"/>
      <c r="G26"/>
      <c r="H26"/>
      <c r="I26"/>
    </row>
    <row r="27" spans="2:9" s="1" customFormat="1">
      <c r="B27" s="24"/>
      <c r="C27"/>
      <c r="D27"/>
      <c r="E27"/>
      <c r="F27"/>
      <c r="G27"/>
      <c r="H27"/>
      <c r="I27"/>
    </row>
    <row r="28" spans="2:9" s="1" customFormat="1">
      <c r="B28" s="25"/>
      <c r="C28"/>
      <c r="D28"/>
      <c r="E28"/>
      <c r="F28"/>
      <c r="G28"/>
      <c r="H28"/>
      <c r="I28"/>
    </row>
    <row r="29" spans="2:9" s="1" customFormat="1">
      <c r="B29" s="25"/>
      <c r="C29"/>
      <c r="D29"/>
      <c r="E29"/>
      <c r="F29"/>
      <c r="G29"/>
      <c r="H29"/>
      <c r="I29"/>
    </row>
    <row r="30" spans="2:9" s="1" customFormat="1">
      <c r="B30" s="25"/>
      <c r="C30"/>
      <c r="D30"/>
      <c r="E30"/>
      <c r="F30"/>
      <c r="G30"/>
      <c r="H30"/>
      <c r="I30"/>
    </row>
    <row r="31" spans="2:9" s="1" customFormat="1">
      <c r="B31" s="25"/>
      <c r="C31"/>
      <c r="D31"/>
      <c r="E31"/>
      <c r="F31"/>
      <c r="G31"/>
      <c r="H31"/>
      <c r="I31"/>
    </row>
    <row r="32" spans="2:9" s="1" customFormat="1">
      <c r="B32" s="25"/>
      <c r="C32"/>
      <c r="D32"/>
      <c r="E32"/>
      <c r="F32"/>
      <c r="G32"/>
      <c r="H32"/>
      <c r="I32"/>
    </row>
    <row r="33" spans="2:9" s="1" customFormat="1">
      <c r="B33" s="25"/>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A02C2B3-6690-489B-845B-648AF82E8F0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2026-05-19T13:00:55Z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