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defaultThemeVersion="124226"/>
  <xr:revisionPtr revIDLastSave="0" documentId="13_ncr:1_{F44EB03E-8D83-4889-998E-3EAD651F3145}" xr6:coauthVersionLast="47" xr6:coauthVersionMax="47" xr10:uidLastSave="{00000000-0000-0000-0000-000000000000}"/>
  <bookViews>
    <workbookView xWindow="-120" yWindow="-120" windowWidth="29040" windowHeight="15720" tabRatio="919" firstSheet="20" activeTab="28"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state="hidden" r:id="rId12"/>
    <sheet name="9.3. MREL2" sheetId="106" state="hidden"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definedNames>
    <definedName name="_cur1">#REF!</definedName>
    <definedName name="_cur2">#REF!</definedName>
    <definedName name="_xlnm._FilterDatabase" localSheetId="32" hidden="1">Instruction!$A$108:$C$112</definedName>
    <definedName name="_sum1">#REF!</definedName>
    <definedName name="_sum2">#REF!</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#REF!</definedName>
    <definedName name="date1">#REF!</definedName>
    <definedName name="L_FORMULAS_GEO">#REF!</definedName>
    <definedName name="Sheet" localSheetId="11">#REF!</definedName>
    <definedName name="Sheet" localSheetId="12">#REF!</definedName>
    <definedName name="Sheet">#REF!</definedName>
    <definedName name="საკრედიტო" localSheetId="11">#REF!</definedName>
    <definedName name="საკრედიტო" localSheetId="12">#REF!</definedName>
    <definedName name="საკრედიტო">#REF!</definedName>
    <definedName name="ფაილი" localSheetId="11">#REF!</definedName>
    <definedName name="ფაილი" localSheetId="12">#REF!</definedName>
    <definedName name="ფაილი">#REF!</definedName>
    <definedName name="ცვლილება_კორექტირება_რეგულაციაში" localSheetId="11">#REF!</definedName>
    <definedName name="ცვლილება_კორექტირება_რეგულაციაში" localSheetId="12">#REF!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0" i="6" l="1"/>
  <c r="C49" i="6"/>
  <c r="C48" i="6"/>
  <c r="K25" i="36"/>
  <c r="J25" i="36"/>
  <c r="I25" i="36"/>
  <c r="H25" i="36"/>
  <c r="G25" i="36"/>
  <c r="F25" i="36" l="1"/>
  <c r="C46" i="6"/>
  <c r="C45" i="6"/>
  <c r="C44" i="6"/>
  <c r="E6" i="107"/>
  <c r="C6" i="107"/>
  <c r="B2" i="107"/>
  <c r="B1" i="107"/>
  <c r="B2" i="37"/>
  <c r="B1" i="37"/>
  <c r="P6" i="37"/>
  <c r="O6" i="37"/>
  <c r="N6" i="37"/>
  <c r="M6" i="37"/>
  <c r="L6" i="37"/>
  <c r="J6" i="37"/>
  <c r="E6" i="37"/>
  <c r="D6" i="37"/>
  <c r="E9" i="37"/>
  <c r="D9" i="37"/>
  <c r="E8" i="37"/>
  <c r="D8" i="37"/>
  <c r="E7" i="37"/>
  <c r="D7" i="37"/>
  <c r="S8" i="35" l="1"/>
  <c r="S9" i="35"/>
  <c r="S10" i="35"/>
  <c r="S11" i="35"/>
  <c r="S12" i="35"/>
  <c r="S13" i="35"/>
  <c r="S14" i="35"/>
  <c r="S15" i="35"/>
  <c r="S16" i="35"/>
  <c r="S17" i="35"/>
  <c r="S18" i="35"/>
  <c r="S19" i="35"/>
  <c r="S20" i="35"/>
  <c r="S21" i="35"/>
  <c r="C22" i="74"/>
  <c r="H69" i="92" l="1"/>
  <c r="G69" i="92"/>
  <c r="F69" i="92"/>
  <c r="F68" i="92"/>
  <c r="H64" i="92"/>
  <c r="C63" i="92"/>
  <c r="C38" i="94" l="1"/>
  <c r="Q33" i="37" l="1"/>
  <c r="I33" i="37"/>
  <c r="Q32" i="37"/>
  <c r="I32" i="37"/>
  <c r="Q31" i="37"/>
  <c r="I31" i="37"/>
  <c r="I30" i="37"/>
  <c r="Q29" i="37"/>
  <c r="I29" i="37"/>
  <c r="Q28" i="37"/>
  <c r="I28" i="37"/>
  <c r="Q27" i="37"/>
  <c r="I27" i="37"/>
  <c r="I26" i="37"/>
  <c r="Q25" i="37"/>
  <c r="I25" i="37"/>
  <c r="Q24" i="37"/>
  <c r="I24" i="37"/>
  <c r="Q23" i="37"/>
  <c r="I23" i="37"/>
  <c r="I22" i="37"/>
  <c r="Q21" i="37"/>
  <c r="I21" i="37"/>
  <c r="Q20" i="37"/>
  <c r="I20" i="37"/>
  <c r="Q19" i="37"/>
  <c r="Q18" i="37" s="1"/>
  <c r="I19" i="37"/>
  <c r="I18" i="37"/>
  <c r="Q17" i="37"/>
  <c r="I17" i="37"/>
  <c r="Q16" i="37"/>
  <c r="I16" i="37"/>
  <c r="Q15" i="37"/>
  <c r="I15" i="37"/>
  <c r="I14" i="37"/>
  <c r="Q13" i="37"/>
  <c r="I13" i="37"/>
  <c r="Q12" i="37"/>
  <c r="I12" i="37"/>
  <c r="Q11" i="37"/>
  <c r="Q10" i="37" s="1"/>
  <c r="I11" i="37"/>
  <c r="I10" i="37"/>
  <c r="P9" i="37"/>
  <c r="O9" i="37"/>
  <c r="N9" i="37"/>
  <c r="M9" i="37"/>
  <c r="L9" i="37"/>
  <c r="K9" i="37"/>
  <c r="J9" i="37"/>
  <c r="G9" i="37"/>
  <c r="F9" i="37"/>
  <c r="I9" i="37" s="1"/>
  <c r="C9" i="37"/>
  <c r="P8" i="37"/>
  <c r="O8" i="37"/>
  <c r="N8" i="37"/>
  <c r="M8" i="37"/>
  <c r="L8" i="37"/>
  <c r="K8" i="37"/>
  <c r="J8" i="37"/>
  <c r="G8" i="37"/>
  <c r="F8" i="37"/>
  <c r="C8" i="37"/>
  <c r="P7" i="37"/>
  <c r="O7" i="37"/>
  <c r="N7" i="37"/>
  <c r="M7" i="37"/>
  <c r="L7" i="37"/>
  <c r="K7" i="37"/>
  <c r="K6" i="37" s="1"/>
  <c r="K34" i="37" s="1"/>
  <c r="J7" i="37"/>
  <c r="G7" i="37"/>
  <c r="G6" i="37" s="1"/>
  <c r="G34" i="37" s="1"/>
  <c r="C11" i="79" s="1"/>
  <c r="F7" i="37"/>
  <c r="I7" i="37" s="1"/>
  <c r="C7" i="37"/>
  <c r="C6" i="37" s="1"/>
  <c r="C34" i="37" s="1"/>
  <c r="P34" i="37"/>
  <c r="E34" i="37"/>
  <c r="C13" i="79" s="1"/>
  <c r="D34" i="37"/>
  <c r="C26" i="79"/>
  <c r="C22" i="79"/>
  <c r="C8" i="79"/>
  <c r="O34" i="37" l="1"/>
  <c r="J34" i="37"/>
  <c r="L34" i="37"/>
  <c r="Q30" i="37"/>
  <c r="M34" i="37"/>
  <c r="Q22" i="37"/>
  <c r="Q14" i="37"/>
  <c r="N34" i="37"/>
  <c r="I8" i="37"/>
  <c r="I6" i="37"/>
  <c r="Q8" i="37"/>
  <c r="Q26" i="37"/>
  <c r="F6" i="37"/>
  <c r="F34" i="37" s="1"/>
  <c r="Q9" i="37"/>
  <c r="Q7" i="37"/>
  <c r="Q6" i="37" s="1"/>
  <c r="Q34" i="37" s="1"/>
  <c r="I34" i="37" l="1"/>
  <c r="C12" i="79" s="1"/>
  <c r="C14" i="79" s="1"/>
  <c r="C32" i="79" s="1"/>
  <c r="C34" i="79" s="1"/>
  <c r="C10" i="79"/>
  <c r="F6" i="107"/>
  <c r="D6" i="107"/>
  <c r="H8" i="74" l="1"/>
  <c r="G38" i="94"/>
  <c r="F38" i="94"/>
  <c r="D38" i="94" l="1"/>
  <c r="B2" i="106" l="1"/>
  <c r="B1" i="106"/>
  <c r="B1" i="105"/>
  <c r="B2" i="105"/>
  <c r="B19" i="105" l="1"/>
  <c r="E12" i="106"/>
  <c r="D12" i="106"/>
  <c r="C12" i="106"/>
  <c r="B12" i="106"/>
  <c r="E11" i="106"/>
  <c r="D11" i="106"/>
  <c r="C11" i="106"/>
  <c r="B11" i="106"/>
  <c r="E10" i="106"/>
  <c r="D10" i="106"/>
  <c r="C10" i="106"/>
  <c r="B10" i="106"/>
  <c r="F9" i="106"/>
  <c r="E9" i="106"/>
  <c r="D9" i="106"/>
  <c r="C9" i="106"/>
  <c r="B9" i="106"/>
  <c r="B11" i="105"/>
  <c r="F10" i="106" l="1"/>
  <c r="F12" i="106"/>
  <c r="F11" i="106"/>
  <c r="C22" i="95" l="1"/>
  <c r="H21" i="95"/>
  <c r="B1" i="94" l="1"/>
  <c r="B1" i="93"/>
  <c r="B1" i="92"/>
  <c r="B1" i="104" l="1"/>
  <c r="B1" i="103"/>
  <c r="B1" i="102"/>
  <c r="B1" i="101"/>
  <c r="B1" i="100"/>
  <c r="B1" i="99"/>
  <c r="B1" i="98"/>
  <c r="B1" i="97"/>
  <c r="B1" i="96"/>
  <c r="B1" i="95"/>
  <c r="C10" i="99" l="1"/>
  <c r="C18" i="99" s="1"/>
  <c r="C7" i="98"/>
  <c r="D7" i="98"/>
  <c r="C10" i="98"/>
  <c r="D10" i="98"/>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C34" i="97"/>
  <c r="H34" i="97" s="1"/>
  <c r="D34" i="97"/>
  <c r="E34" i="97"/>
  <c r="F34" i="97"/>
  <c r="G34" i="97"/>
  <c r="H7" i="96"/>
  <c r="H8" i="96"/>
  <c r="H9" i="96"/>
  <c r="H10" i="96"/>
  <c r="H11" i="96"/>
  <c r="H12" i="96"/>
  <c r="H13" i="96"/>
  <c r="H14" i="96"/>
  <c r="H15" i="96"/>
  <c r="H16" i="96"/>
  <c r="H17" i="96"/>
  <c r="H18" i="96"/>
  <c r="H19" i="96"/>
  <c r="H20" i="96"/>
  <c r="C21" i="96"/>
  <c r="D21" i="96"/>
  <c r="E21" i="96"/>
  <c r="F21" i="96"/>
  <c r="G21" i="96"/>
  <c r="H22" i="96"/>
  <c r="H23" i="96"/>
  <c r="H8" i="95"/>
  <c r="H9" i="95"/>
  <c r="H10" i="95"/>
  <c r="H11" i="95"/>
  <c r="H12" i="95"/>
  <c r="H13" i="95"/>
  <c r="H14" i="95"/>
  <c r="H15" i="95"/>
  <c r="H16" i="95"/>
  <c r="H17" i="95"/>
  <c r="H18" i="95"/>
  <c r="H19" i="95"/>
  <c r="H20" i="95"/>
  <c r="D22" i="95"/>
  <c r="E22" i="95"/>
  <c r="F22" i="95"/>
  <c r="G22" i="95"/>
  <c r="D15" i="98" l="1"/>
  <c r="C15" i="98"/>
  <c r="H21" i="96"/>
  <c r="H22" i="95"/>
  <c r="C62" i="69"/>
  <c r="C58" i="69"/>
  <c r="C46" i="69"/>
  <c r="C40" i="69"/>
  <c r="C29" i="69"/>
  <c r="C26" i="69"/>
  <c r="C23" i="69"/>
  <c r="C18" i="69"/>
  <c r="C14" i="69"/>
  <c r="C6" i="69"/>
  <c r="D8" i="72"/>
  <c r="E8" i="72"/>
  <c r="D20" i="72"/>
  <c r="E20" i="72"/>
  <c r="D25" i="72"/>
  <c r="E25" i="72"/>
  <c r="D28" i="72"/>
  <c r="E28" i="72"/>
  <c r="D31" i="72"/>
  <c r="E31" i="72"/>
  <c r="C31" i="72"/>
  <c r="C28" i="72"/>
  <c r="C25" i="72"/>
  <c r="C20" i="72"/>
  <c r="C8" i="72"/>
  <c r="C67" i="69" l="1"/>
  <c r="C52" i="69"/>
  <c r="C35" i="69"/>
  <c r="D37" i="72"/>
  <c r="E37" i="72"/>
  <c r="C37" i="72"/>
  <c r="H43" i="94"/>
  <c r="E43" i="94"/>
  <c r="H42" i="94"/>
  <c r="E42" i="94"/>
  <c r="H41" i="94"/>
  <c r="E41" i="94"/>
  <c r="H40" i="94"/>
  <c r="E40" i="94"/>
  <c r="H39" i="94"/>
  <c r="E39" i="94"/>
  <c r="E38" i="94"/>
  <c r="H37" i="94"/>
  <c r="E37" i="94"/>
  <c r="H36" i="94"/>
  <c r="E36" i="94"/>
  <c r="H35" i="94"/>
  <c r="E35" i="94"/>
  <c r="H34" i="94"/>
  <c r="E34" i="94"/>
  <c r="H33" i="94"/>
  <c r="E33" i="94"/>
  <c r="H32" i="94"/>
  <c r="E32" i="94"/>
  <c r="H31" i="94"/>
  <c r="E31" i="94"/>
  <c r="G30" i="94"/>
  <c r="F30" i="94"/>
  <c r="D30" i="94"/>
  <c r="C30" i="94"/>
  <c r="H29" i="94"/>
  <c r="E29" i="94"/>
  <c r="H28" i="94"/>
  <c r="E28" i="94"/>
  <c r="H27" i="94"/>
  <c r="E27" i="94"/>
  <c r="H26" i="94"/>
  <c r="E26" i="94"/>
  <c r="H25" i="94"/>
  <c r="E25" i="94"/>
  <c r="H24" i="94"/>
  <c r="E24" i="94"/>
  <c r="H23" i="94"/>
  <c r="E23" i="94"/>
  <c r="H22" i="94"/>
  <c r="E22" i="94"/>
  <c r="H21" i="94"/>
  <c r="E21" i="94"/>
  <c r="H20" i="94"/>
  <c r="E20" i="94"/>
  <c r="H19" i="94"/>
  <c r="E19" i="94"/>
  <c r="H18" i="94"/>
  <c r="E18" i="94"/>
  <c r="H17" i="94"/>
  <c r="D17" i="94"/>
  <c r="D14" i="94" s="1"/>
  <c r="C17" i="94"/>
  <c r="C14" i="94" s="1"/>
  <c r="H16" i="94"/>
  <c r="E16" i="94"/>
  <c r="H15" i="94"/>
  <c r="E15" i="94"/>
  <c r="G14" i="94"/>
  <c r="F14" i="94"/>
  <c r="H13" i="94"/>
  <c r="E13" i="94"/>
  <c r="H12" i="94"/>
  <c r="E12" i="94"/>
  <c r="G11" i="94"/>
  <c r="F11" i="94"/>
  <c r="D11" i="94"/>
  <c r="C11" i="94"/>
  <c r="H10" i="94"/>
  <c r="E10" i="94"/>
  <c r="H9" i="94"/>
  <c r="E9" i="94"/>
  <c r="G8" i="94"/>
  <c r="F8" i="94"/>
  <c r="D8" i="94"/>
  <c r="C8" i="94"/>
  <c r="H7" i="94"/>
  <c r="E7" i="94"/>
  <c r="H6" i="94"/>
  <c r="E6" i="94"/>
  <c r="H44" i="93"/>
  <c r="E44" i="93"/>
  <c r="H42" i="93"/>
  <c r="E42" i="93"/>
  <c r="H41" i="93"/>
  <c r="E41" i="93"/>
  <c r="H40" i="93"/>
  <c r="E40" i="93"/>
  <c r="H39" i="93"/>
  <c r="E39" i="93"/>
  <c r="H38" i="93"/>
  <c r="E38" i="93"/>
  <c r="H37" i="93"/>
  <c r="D37" i="93"/>
  <c r="C37" i="93"/>
  <c r="H36" i="93"/>
  <c r="E36" i="93"/>
  <c r="H35" i="93"/>
  <c r="E35" i="93"/>
  <c r="H34" i="93"/>
  <c r="D34" i="93"/>
  <c r="C34" i="93"/>
  <c r="H33" i="93"/>
  <c r="E33" i="93"/>
  <c r="H32" i="93"/>
  <c r="E32" i="93"/>
  <c r="H31" i="93"/>
  <c r="E31" i="93"/>
  <c r="H30" i="93"/>
  <c r="E30" i="93"/>
  <c r="H29" i="93"/>
  <c r="D29" i="93"/>
  <c r="C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H13" i="93"/>
  <c r="D13" i="93"/>
  <c r="C13" i="93"/>
  <c r="H12" i="93"/>
  <c r="E12" i="93"/>
  <c r="H11" i="93"/>
  <c r="E11" i="93"/>
  <c r="H10" i="93"/>
  <c r="E10" i="93"/>
  <c r="H9" i="93"/>
  <c r="E9" i="93"/>
  <c r="H8" i="93"/>
  <c r="E8" i="93"/>
  <c r="H7" i="93"/>
  <c r="E7" i="93"/>
  <c r="H45" i="93"/>
  <c r="D6" i="93"/>
  <c r="C6" i="93"/>
  <c r="H67" i="92"/>
  <c r="E67" i="92"/>
  <c r="H66" i="92"/>
  <c r="E66" i="92"/>
  <c r="H65" i="92"/>
  <c r="E65" i="92"/>
  <c r="E64" i="92"/>
  <c r="H63" i="92"/>
  <c r="D63" i="92"/>
  <c r="H62" i="92"/>
  <c r="E62" i="92"/>
  <c r="H61" i="92"/>
  <c r="E61" i="92"/>
  <c r="H60" i="92"/>
  <c r="E60" i="92"/>
  <c r="H59" i="92"/>
  <c r="D59" i="92"/>
  <c r="C59" i="92"/>
  <c r="H58" i="92"/>
  <c r="E58" i="92"/>
  <c r="H57" i="92"/>
  <c r="E57" i="92"/>
  <c r="H56" i="92"/>
  <c r="E56" i="92"/>
  <c r="H55" i="92"/>
  <c r="E55" i="92"/>
  <c r="H52" i="92"/>
  <c r="E52" i="92"/>
  <c r="H51" i="92"/>
  <c r="E51" i="92"/>
  <c r="H50" i="92"/>
  <c r="E50" i="92"/>
  <c r="H49" i="92"/>
  <c r="E49" i="92"/>
  <c r="H48" i="92"/>
  <c r="E48" i="92"/>
  <c r="H47" i="92"/>
  <c r="D47" i="92"/>
  <c r="C47" i="92"/>
  <c r="H46" i="92"/>
  <c r="E46" i="92"/>
  <c r="H45" i="92"/>
  <c r="E45" i="92"/>
  <c r="H44" i="92"/>
  <c r="E44" i="92"/>
  <c r="H43" i="92"/>
  <c r="E43" i="92"/>
  <c r="H42" i="92"/>
  <c r="E42" i="92"/>
  <c r="D41" i="92"/>
  <c r="C41" i="92"/>
  <c r="H40" i="92"/>
  <c r="E40" i="92"/>
  <c r="H39" i="92"/>
  <c r="E39" i="92"/>
  <c r="H38" i="92"/>
  <c r="E38" i="92"/>
  <c r="H35" i="92"/>
  <c r="E35" i="92"/>
  <c r="H34" i="92"/>
  <c r="E34" i="92"/>
  <c r="H33" i="92"/>
  <c r="E33" i="92"/>
  <c r="H32" i="92"/>
  <c r="E32" i="92"/>
  <c r="H31" i="92"/>
  <c r="E31" i="92"/>
  <c r="H30" i="92"/>
  <c r="D30" i="92"/>
  <c r="C30" i="92"/>
  <c r="H29" i="92"/>
  <c r="E29" i="92"/>
  <c r="H28" i="92"/>
  <c r="E28" i="92"/>
  <c r="H27" i="92"/>
  <c r="D27" i="92"/>
  <c r="C27" i="92"/>
  <c r="H26" i="92"/>
  <c r="E26" i="92"/>
  <c r="H25" i="92"/>
  <c r="E25" i="92"/>
  <c r="D24" i="92"/>
  <c r="C24" i="92"/>
  <c r="E24" i="92" s="1"/>
  <c r="H23" i="92"/>
  <c r="E23" i="92"/>
  <c r="H22" i="92"/>
  <c r="E22" i="92"/>
  <c r="H21" i="92"/>
  <c r="E21" i="92"/>
  <c r="H20" i="92"/>
  <c r="E20" i="92"/>
  <c r="H19" i="92"/>
  <c r="D19" i="92"/>
  <c r="C19" i="92"/>
  <c r="E19" i="92" s="1"/>
  <c r="H18" i="92"/>
  <c r="E18" i="92"/>
  <c r="H17" i="92"/>
  <c r="E17" i="92"/>
  <c r="H16" i="92"/>
  <c r="E16" i="92"/>
  <c r="H15" i="92"/>
  <c r="D15" i="92"/>
  <c r="C15" i="92"/>
  <c r="H14" i="92"/>
  <c r="E14" i="92"/>
  <c r="H13" i="92"/>
  <c r="E13" i="92"/>
  <c r="H12" i="92"/>
  <c r="E12" i="92"/>
  <c r="H11" i="92"/>
  <c r="E11" i="92"/>
  <c r="H10" i="92"/>
  <c r="E10" i="92"/>
  <c r="H9" i="92"/>
  <c r="E9" i="92"/>
  <c r="H8" i="92"/>
  <c r="E8" i="92"/>
  <c r="H7" i="92"/>
  <c r="D7" i="92"/>
  <c r="C7" i="92"/>
  <c r="C68" i="69" l="1"/>
  <c r="E29" i="93"/>
  <c r="E13" i="93"/>
  <c r="C43" i="93"/>
  <c r="E63" i="92"/>
  <c r="E59" i="92"/>
  <c r="E47" i="92"/>
  <c r="E41" i="92"/>
  <c r="E15" i="92"/>
  <c r="E27" i="92"/>
  <c r="H30" i="94"/>
  <c r="E34" i="93"/>
  <c r="D53" i="92"/>
  <c r="E30" i="92"/>
  <c r="D36" i="92"/>
  <c r="H41" i="92"/>
  <c r="E6" i="93"/>
  <c r="E37" i="93"/>
  <c r="H36" i="92"/>
  <c r="D68" i="92"/>
  <c r="C36" i="92"/>
  <c r="C68" i="92"/>
  <c r="H8" i="94"/>
  <c r="E8" i="94"/>
  <c r="E14" i="94"/>
  <c r="H38" i="94"/>
  <c r="E30" i="94"/>
  <c r="E11" i="94"/>
  <c r="E17" i="94"/>
  <c r="H11" i="94"/>
  <c r="H14" i="94"/>
  <c r="H43" i="93"/>
  <c r="H6" i="93"/>
  <c r="D43" i="93"/>
  <c r="C53" i="92"/>
  <c r="H68" i="92"/>
  <c r="H53" i="92"/>
  <c r="E7" i="92"/>
  <c r="H24" i="92"/>
  <c r="D45" i="93" l="1"/>
  <c r="C45" i="93"/>
  <c r="E36" i="92"/>
  <c r="D69" i="92"/>
  <c r="E68" i="92"/>
  <c r="E45" i="93"/>
  <c r="E43" i="93"/>
  <c r="C69" i="92"/>
  <c r="E69" i="92" s="1"/>
  <c r="E53" i="92"/>
  <c r="B1" i="80" l="1"/>
  <c r="G33" i="80"/>
  <c r="F33" i="80"/>
  <c r="E33" i="80"/>
  <c r="D33" i="80"/>
  <c r="C33" i="80"/>
  <c r="G24" i="80"/>
  <c r="G37" i="80" s="1"/>
  <c r="F24" i="80"/>
  <c r="E24" i="80"/>
  <c r="D24" i="80"/>
  <c r="C24" i="80"/>
  <c r="G18" i="80"/>
  <c r="F18" i="80"/>
  <c r="E18" i="80"/>
  <c r="D18" i="80"/>
  <c r="C18" i="80"/>
  <c r="G14" i="80"/>
  <c r="F14" i="80"/>
  <c r="E14" i="80"/>
  <c r="D14" i="80"/>
  <c r="C14" i="80"/>
  <c r="G11" i="80"/>
  <c r="F11" i="80"/>
  <c r="E11" i="80"/>
  <c r="D11" i="80"/>
  <c r="C11" i="80"/>
  <c r="G8" i="80"/>
  <c r="F8" i="80"/>
  <c r="E8" i="80"/>
  <c r="D8" i="80"/>
  <c r="C8" i="80"/>
  <c r="G21" i="80" l="1"/>
  <c r="G39" i="80" s="1"/>
  <c r="G6" i="71"/>
  <c r="G13" i="71" s="1"/>
  <c r="F6" i="71"/>
  <c r="F13" i="71" s="1"/>
  <c r="E6" i="71"/>
  <c r="E13" i="71" s="1"/>
  <c r="D6" i="71"/>
  <c r="D13" i="71" s="1"/>
  <c r="C6" i="71"/>
  <c r="C13" i="71" s="1"/>
  <c r="B18" i="105" s="1"/>
  <c r="B1" i="79" l="1"/>
  <c r="B1" i="36"/>
  <c r="B1" i="74"/>
  <c r="B1" i="64"/>
  <c r="B1" i="35"/>
  <c r="B1" i="69"/>
  <c r="B1" i="77"/>
  <c r="B1" i="28"/>
  <c r="B1" i="73"/>
  <c r="B1" i="72"/>
  <c r="B1" i="52"/>
  <c r="B1" i="71"/>
  <c r="B1" i="6"/>
  <c r="C21" i="77" l="1"/>
  <c r="D16" i="77"/>
  <c r="D17" i="77"/>
  <c r="D15" i="77"/>
  <c r="D12" i="77"/>
  <c r="D13" i="77"/>
  <c r="D11" i="77"/>
  <c r="D8" i="77"/>
  <c r="D9" i="77"/>
  <c r="D7" i="77"/>
  <c r="C20" i="77"/>
  <c r="C19" i="77"/>
  <c r="D21" i="77" l="1"/>
  <c r="D19" i="77"/>
  <c r="D20" i="77"/>
  <c r="H14" i="74" l="1"/>
  <c r="C5" i="73" l="1"/>
  <c r="S22" i="35" l="1"/>
  <c r="D22" i="35" l="1"/>
  <c r="E22" i="35"/>
  <c r="F22" i="35"/>
  <c r="G22" i="35"/>
  <c r="H22" i="35"/>
  <c r="I22" i="35"/>
  <c r="J22" i="35"/>
  <c r="K22" i="35"/>
  <c r="L22" i="35"/>
  <c r="M22" i="35"/>
  <c r="N22" i="35"/>
  <c r="O22" i="35"/>
  <c r="P22" i="35"/>
  <c r="Q22" i="35"/>
  <c r="R22" i="35"/>
  <c r="C22" i="35"/>
  <c r="G22" i="74" l="1"/>
  <c r="F22" i="74"/>
  <c r="V7" i="64" l="1"/>
  <c r="H10" i="74"/>
  <c r="H11" i="74"/>
  <c r="H13" i="74"/>
  <c r="H15" i="74"/>
  <c r="H16" i="74"/>
  <c r="H17" i="74"/>
  <c r="H18" i="74"/>
  <c r="H19" i="74"/>
  <c r="H21" i="74"/>
  <c r="T21" i="64" l="1"/>
  <c r="U21" i="64"/>
  <c r="V9" i="64"/>
  <c r="D22" i="74" l="1"/>
  <c r="E22" i="74"/>
  <c r="H22" i="74" s="1"/>
  <c r="C8" i="73" l="1"/>
  <c r="C44" i="28"/>
  <c r="C13" i="73" l="1"/>
  <c r="C32" i="28"/>
  <c r="C31" i="28" l="1"/>
  <c r="C21" i="64"/>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48" i="28" l="1"/>
  <c r="C36" i="28"/>
  <c r="C12" i="28"/>
  <c r="C53" i="28" l="1"/>
  <c r="B10" i="105"/>
  <c r="C42" i="28"/>
  <c r="B9" i="105"/>
  <c r="C6" i="28"/>
  <c r="C29" i="28" l="1"/>
  <c r="B2" i="93"/>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B8" i="105" l="1"/>
  <c r="B7" i="105" s="1"/>
  <c r="C5" i="71"/>
  <c r="E5" i="71"/>
  <c r="F5" i="71"/>
  <c r="D5" i="71"/>
  <c r="B6" i="105" l="1"/>
  <c r="B16" i="105"/>
  <c r="B14" i="105" s="1"/>
  <c r="B23" i="105" l="1"/>
  <c r="B22" i="105"/>
  <c r="B21" i="10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200-00000100000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<sst xmlns="http://schemas.openxmlformats.org/spreadsheetml/2006/main" count="1649" uniqueCount="1036">
  <si>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</si>
  <si>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</si>
  <si>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</si>
  <si>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</si>
  <si>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</si>
  <si>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</si>
  <si>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</si>
  <si>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</si>
  <si>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</si>
  <si>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</si>
  <si>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</si>
  <si>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</si>
  <si>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</si>
  <si>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</si>
  <si>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</si>
  <si>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</si>
  <si>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</si>
  <si>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</si>
  <si>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</si>
  <si>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</si>
  <si>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</si>
  <si>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</si>
  <si>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</si>
  <si>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</si>
  <si>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</si>
  <si>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</si>
  <si>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</si>
  <si>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</si>
  <si>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</si>
  <si>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</si>
  <si>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</si>
  <si>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</si>
  <si>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</si>
  <si>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</si>
  <si>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</si>
  <si>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</si>
  <si>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</si>
  <si>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</si>
  <si>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</si>
  <si>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</si>
  <si>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</si>
  <si>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</si>
  <si>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</si>
  <si>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</si>
  <si>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</si>
  <si>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</si>
  <si>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</si>
  <si>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</si>
  <si>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</si>
  <si>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</si>
  <si>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</si>
  <si>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</si>
  <si>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</si>
  <si>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</si>
  <si>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</si>
  <si>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</si>
  <si>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</si>
  <si>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</si>
  <si>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</si>
  <si>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</si>
  <si>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</si>
  <si>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</si>
  <si>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</si>
  <si>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</si>
  <si>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</si>
  <si>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</si>
  <si>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</si>
  <si>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</si>
  <si>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</si>
  <si>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</si>
  <si>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</si>
  <si>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</si>
  <si>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</si>
  <si>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</si>
  <si>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</si>
  <si>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</si>
  <si>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</si>
  <si>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</si>
  <si>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</si>
  <si>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</si>
  <si>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</si>
  <si>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</si>
  <si>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</si>
  <si>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</si>
  <si>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</si>
  <si>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</si>
  <si>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</si>
  <si>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</si>
  <si>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</si>
  <si>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</si>
  <si>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</si>
  <si>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</si>
  <si>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</si>
  <si>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</si>
  <si>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</si>
  <si>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</si>
  <si>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</si>
  <si>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</si>
  <si>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</si>
  <si>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</si>
  <si>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</si>
  <si>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</si>
  <si>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</si>
  <si>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</si>
  <si>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</si>
  <si>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</si>
  <si>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</si>
  <si>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</si>
  <si>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</si>
  <si>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</si>
  <si>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</si>
  <si>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</si>
  <si>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</si>
  <si>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</si>
  <si>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</si>
  <si>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</si>
  <si>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</si>
  <si>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</si>
  <si>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</si>
  <si>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</si>
  <si>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</si>
  <si>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</si>
  <si>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</si>
  <si>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</si>
  <si>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</si>
  <si>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</si>
  <si>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</si>
  <si>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</si>
  <si>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</si>
  <si>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</si>
  <si>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</si>
  <si>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</si>
  <si>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</si>
  <si>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</si>
  <si>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</si>
  <si>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</si>
  <si>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</si>
  <si>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</si>
  <si>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</si>
  <si>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</si>
  <si>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</si>
  <si>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</si>
  <si>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</si>
  <si>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</si>
  <si>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</si>
  <si>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</si>
  <si>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</si>
  <si>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</si>
  <si>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</si>
  <si>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</si>
  <si>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</si>
  <si>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</si>
  <si>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</si>
  <si>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</si>
  <si>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</si>
  <si>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</si>
  <si>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</si>
  <si>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</si>
  <si>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</si>
  <si>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</si>
  <si>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</si>
  <si>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</si>
  <si>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</si>
  <si>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</si>
  <si>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</si>
  <si>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</si>
  <si>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</si>
  <si>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</si>
  <si>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</si>
  <si>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</si>
  <si>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</si>
  <si>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</si>
  <si>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</si>
  <si>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</si>
  <si>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</si>
  <si>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</si>
  <si>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</si>
  <si>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</si>
  <si>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</si>
  <si>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</si>
  <si>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</si>
  <si>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</si>
  <si>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</si>
  <si>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</si>
  <si>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</si>
  <si>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</si>
  <si>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</si>
  <si>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</si>
  <si>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</si>
  <si>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</si>
  <si>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</si>
  <si>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</si>
  <si>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</si>
  <si>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</si>
  <si>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</si>
  <si>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</si>
  <si>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</si>
  <si>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</si>
  <si>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</si>
  <si>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</si>
  <si>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</si>
  <si>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</si>
  <si>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</si>
  <si>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</si>
  <si>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</si>
  <si>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</si>
  <si>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</si>
  <si>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</si>
  <si>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</si>
  <si>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</si>
  <si>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</si>
  <si>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</si>
  <si>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</si>
  <si>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</si>
  <si>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</si>
  <si>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</si>
  <si>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</si>
  <si>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</si>
  <si>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</si>
  <si>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</si>
  <si>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</si>
  <si>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</si>
  <si>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</si>
  <si>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</si>
  <si>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</si>
  <si>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</si>
  <si>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</si>
  <si>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</si>
  <si>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</si>
  <si>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</si>
  <si>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</si>
  <si>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</si>
  <si>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</si>
  <si>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</si>
  <si>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</si>
  <si>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</si>
  <si>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</si>
  <si>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</si>
  <si>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</si>
  <si>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</si>
  <si>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</si>
  <si>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</si>
  <si>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</si>
  <si>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</si>
  <si>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</si>
  <si>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</si>
  <si>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</si>
  <si>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</si>
  <si>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</si>
  <si>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</si>
  <si>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</si>
  <si>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</si>
  <si>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</si>
  <si>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</si>
  <si>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</si>
  <si>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</si>
  <si>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</si>
  <si>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</si>
  <si>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</si>
  <si>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</si>
  <si>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</si>
  <si>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</si>
  <si>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</si>
  <si>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</si>
  <si>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</si>
  <si>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</si>
  <si>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</si>
  <si>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</si>
  <si>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</si>
  <si>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</si>
  <si>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</si>
  <si>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</si>
  <si>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</si>
  <si>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</si>
  <si>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</si>
  <si>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</si>
  <si>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</si>
  <si>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</si>
  <si>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</si>
  <si>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</si>
  <si>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</si>
  <si>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</si>
  <si>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</si>
  <si>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</si>
  <si>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</si>
  <si>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</si>
  <si>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</si>
  <si>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</si>
  <si>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</si>
  <si>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</si>
  <si>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</si>
  <si>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</si>
  <si>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</si>
  <si>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</si>
  <si>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</si>
  <si>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</si>
  <si>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</si>
  <si>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</si>
  <si>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</si>
  <si>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</si>
  <si>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</si>
  <si>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</si>
  <si>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</si>
  <si>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</si>
  <si>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</si>
  <si>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</si>
  <si>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</si>
  <si>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</si>
  <si>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</si>
  <si>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</si>
  <si>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</si>
  <si>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</si>
  <si>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</si>
  <si>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</si>
  <si>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</si>
  <si>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</si>
  <si>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</si>
  <si>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</si>
  <si>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</si>
  <si>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</si>
  <si>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</si>
  <si>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</si>
  <si>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</si>
  <si>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</si>
  <si>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</si>
  <si>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</si>
  <si>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</si>
  <si>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</si>
  <si>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</si>
  <si>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</si>
  <si>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</si>
  <si>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</si>
  <si>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</si>
  <si>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</si>
  <si>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</si>
  <si>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</si>
  <si>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</si>
  <si>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</si>
  <si>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</si>
  <si>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</si>
  <si>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</si>
  <si>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</si>
  <si>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</si>
  <si>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</si>
  <si>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</si>
  <si>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</si>
  <si>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</si>
  <si>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</si>
  <si>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</si>
  <si>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</si>
  <si>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</si>
  <si>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</si>
  <si>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</si>
  <si>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</si>
  <si>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</si>
  <si>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</si>
  <si>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</si>
  <si>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</si>
  <si>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</si>
  <si>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</si>
  <si>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</si>
  <si>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</si>
  <si>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</si>
  <si>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</si>
  <si>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</si>
  <si>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</si>
  <si>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</si>
  <si>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</si>
  <si>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</si>
  <si>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</si>
  <si>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</si>
  <si>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</si>
  <si>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</si>
  <si>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</si>
  <si>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</si>
  <si>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</si>
  <si>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</si>
  <si>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</si>
  <si>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</si>
  <si>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</si>
  <si>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</si>
  <si>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</si>
  <si>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</si>
  <si>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</si>
  <si>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</si>
  <si>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</si>
  <si>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</si>
  <si>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</si>
  <si>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</si>
  <si>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</si>
  <si>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</si>
  <si>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</si>
  <si>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</si>
  <si>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</si>
  <si>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</si>
  <si>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</si>
  <si>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</si>
  <si>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</si>
  <si>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</si>
  <si>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</si>
  <si>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</si>
  <si>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</si>
  <si>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</si>
  <si>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</si>
  <si>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</si>
  <si>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</si>
  <si>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</si>
  <si>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</si>
  <si>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</si>
  <si>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</si>
  <si>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</si>
  <si>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</si>
  <si>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</si>
  <si>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</si>
  <si>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</si>
  <si>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</si>
  <si>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</si>
  <si>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</si>
  <si>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</si>
  <si>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</si>
  <si>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</si>
  <si>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</si>
  <si>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</si>
  <si>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</si>
  <si>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</si>
  <si>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</si>
  <si>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</si>
  <si>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</si>
  <si>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</si>
  <si>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</si>
  <si>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</si>
  <si>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</si>
  <si>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</si>
  <si>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</si>
  <si>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</si>
  <si>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</si>
  <si>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</si>
  <si>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</si>
  <si>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</si>
  <si>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</si>
  <si>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</si>
  <si>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</si>
  <si>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</si>
  <si>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</si>
  <si>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</si>
  <si>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</si>
  <si>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</si>
  <si>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</si>
  <si>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</si>
  <si>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</si>
  <si>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</si>
  <si>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</si>
  <si>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</si>
  <si>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</si>
  <si>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</si>
  <si>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</si>
  <si>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</si>
  <si>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</si>
  <si>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</si>
  <si>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</si>
  <si>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</si>
  <si>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</si>
  <si>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</si>
  <si>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</si>
  <si>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</si>
  <si>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</si>
  <si>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</si>
  <si>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</si>
  <si>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</si>
  <si>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</si>
  <si>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</si>
  <si>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</si>
  <si>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</si>
  <si>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</si>
  <si>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</si>
  <si>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</si>
  <si>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</si>
  <si>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</si>
  <si>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</si>
  <si>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</si>
  <si>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</si>
  <si>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</si>
  <si>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</si>
  <si>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</si>
  <si>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</si>
  <si>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</si>
  <si>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</si>
  <si>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</si>
  <si>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</si>
  <si>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</si>
  <si>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</si>
  <si>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</si>
  <si>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</si>
  <si>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</si>
  <si>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</si>
  <si>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</si>
  <si>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</si>
  <si>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</si>
  <si>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</si>
  <si>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</si>
  <si>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</si>
  <si>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</si>
  <si>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</si>
  <si>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</si>
  <si>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</si>
  <si>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</si>
  <si>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</si>
  <si>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</si>
  <si>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</si>
  <si>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</si>
  <si>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</si>
  <si>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</si>
  <si>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</si>
  <si>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</si>
  <si>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</si>
  <si>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</si>
  <si>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</si>
  <si>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</si>
  <si>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</si>
  <si>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</si>
  <si>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</si>
  <si>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</si>
  <si>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</si>
  <si>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</si>
  <si>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</si>
  <si>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</si>
  <si>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</si>
  <si>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</si>
  <si>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</si>
  <si>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</si>
  <si>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</si>
  <si>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</si>
  <si>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</si>
  <si>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</si>
  <si>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</si>
  <si>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</si>
  <si>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</si>
  <si>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</si>
  <si>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</si>
  <si>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</si>
  <si>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</si>
  <si>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</si>
  <si>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</si>
  <si>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</si>
  <si>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</si>
  <si>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</si>
  <si>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</si>
  <si>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</si>
  <si>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</si>
  <si>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</si>
  <si>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</si>
  <si>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</si>
  <si>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</si>
  <si>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</si>
  <si>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</si>
  <si>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</si>
  <si>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</si>
  <si>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</si>
  <si>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</si>
  <si>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</si>
  <si>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</si>
  <si>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</si>
  <si>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</si>
  <si>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</si>
  <si>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</si>
  <si>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</si>
  <si>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</si>
  <si>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</si>
  <si>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</si>
  <si>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</si>
  <si>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</si>
  <si>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</si>
  <si>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</si>
  <si>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</si>
  <si>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</si>
  <si>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</si>
  <si>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</si>
  <si>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</si>
  <si>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</si>
  <si>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</si>
  <si>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</si>
  <si>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</si>
  <si>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</si>
  <si>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</si>
  <si>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</si>
  <si>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</si>
  <si>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</si>
  <si>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</si>
  <si>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</si>
  <si>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</si>
  <si>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</si>
  <si>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</si>
  <si>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</si>
  <si>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</si>
  <si>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</si>
  <si>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</si>
  <si>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</si>
  <si>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</si>
  <si>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</si>
  <si>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</si>
  <si>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</si>
  <si>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</si>
  <si>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</si>
  <si>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</si>
  <si>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</si>
  <si>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</si>
  <si>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</si>
  <si>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</si>
  <si>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</si>
  <si>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</si>
  <si>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</si>
  <si>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</si>
  <si>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</si>
  <si>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</si>
  <si>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</si>
  <si>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</si>
  <si>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</si>
  <si>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</si>
  <si>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</si>
  <si>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</si>
  <si>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</si>
  <si>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</si>
  <si>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</si>
  <si>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</si>
  <si>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</si>
  <si>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</si>
  <si>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</si>
  <si>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</si>
  <si>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</si>
  <si>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</si>
  <si>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</si>
  <si>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</si>
  <si>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</si>
  <si>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</si>
  <si>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</si>
  <si>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</si>
  <si>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</si>
  <si>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</si>
  <si>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</si>
  <si>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</si>
  <si>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</si>
  <si>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</si>
  <si>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</si>
  <si>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</si>
  <si>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</si>
  <si>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</si>
  <si>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</si>
  <si>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</si>
  <si>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</si>
  <si>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</si>
  <si>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</si>
  <si>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</si>
  <si>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</si>
  <si>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</si>
  <si>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</si>
  <si>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</si>
  <si>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</si>
  <si>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</si>
  <si>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</si>
  <si>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</si>
  <si>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</si>
  <si>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</si>
  <si>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</si>
  <si>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</si>
  <si>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</si>
  <si>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</si>
  <si>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</si>
  <si>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</si>
  <si>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</si>
  <si>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</si>
  <si>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</si>
  <si>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</si>
  <si>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</si>
  <si>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</si>
  <si>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</si>
  <si>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</si>
  <si>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</si>
  <si>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</si>
  <si>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</si>
  <si>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</si>
  <si>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</si>
  <si>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</si>
  <si>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</si>
  <si>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</si>
  <si>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</si>
  <si>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</si>
  <si>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</si>
  <si>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</si>
  <si>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</si>
  <si>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</si>
  <si>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</si>
  <si>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</si>
  <si>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</si>
  <si>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</si>
  <si>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</si>
  <si>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</si>
  <si>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</si>
  <si>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</si>
  <si>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</si>
  <si>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</si>
  <si>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</si>
  <si>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</si>
  <si>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</si>
  <si>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</si>
  <si>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</si>
  <si>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</si>
  <si>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</si>
  <si>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</si>
  <si>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</si>
  <si>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</si>
  <si>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</si>
  <si>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</si>
  <si>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</si>
  <si>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</si>
  <si>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</si>
  <si>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</si>
  <si>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</si>
  <si>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</si>
  <si>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</si>
  <si>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</si>
  <si>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</si>
  <si>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</si>
  <si>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</si>
  <si>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</si>
  <si>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</si>
  <si>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</si>
  <si>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</si>
  <si>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</si>
  <si>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</si>
  <si>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</si>
  <si>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</si>
  <si>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</si>
  <si>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</si>
  <si>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</si>
  <si>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</si>
  <si>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</si>
  <si>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</si>
  <si>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</si>
  <si>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</si>
  <si>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</si>
  <si>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</si>
  <si>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</si>
  <si>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</si>
  <si>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</si>
  <si>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</si>
  <si>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</si>
  <si>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</si>
  <si>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</si>
  <si>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</si>
  <si>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</si>
  <si>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</si>
  <si>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</si>
  <si>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</si>
  <si>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</si>
  <si>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</si>
  <si>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</si>
  <si>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</si>
  <si>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</si>
  <si>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</si>
  <si>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</si>
  <si>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</si>
  <si>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</si>
  <si>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</si>
  <si>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</si>
  <si>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</si>
  <si>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</si>
  <si>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</si>
  <si>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</si>
  <si>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</si>
  <si>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</si>
  <si>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</si>
  <si>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</si>
  <si>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</si>
  <si>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</si>
  <si>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</si>
  <si>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</si>
  <si>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</si>
  <si>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</si>
  <si>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</si>
  <si>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</si>
  <si>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</si>
  <si>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</si>
  <si>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</si>
  <si>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</si>
  <si>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</si>
  <si>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</si>
  <si>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</si>
  <si>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</si>
  <si>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</si>
  <si>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</si>
  <si>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</si>
  <si>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</si>
  <si>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</si>
  <si>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</si>
  <si>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</si>
  <si>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</si>
  <si>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</si>
  <si>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</si>
  <si>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</si>
  <si>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</si>
  <si>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</si>
  <si>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</si>
  <si>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</si>
  <si>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</si>
  <si>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</si>
  <si>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</si>
  <si>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</si>
  <si>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</si>
  <si>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</si>
  <si>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</si>
  <si>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</si>
  <si>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</si>
  <si>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</si>
  <si>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</si>
  <si>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</si>
  <si>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</si>
  <si>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</si>
  <si>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</si>
  <si>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</si>
  <si>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</si>
  <si>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</si>
  <si>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</si>
  <si>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</si>
  <si>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</si>
  <si>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</si>
  <si>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</si>
  <si>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</si>
  <si>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</si>
  <si>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</si>
  <si>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</si>
  <si>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</si>
  <si>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</si>
  <si>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</si>
  <si>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</si>
  <si>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</si>
  <si>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</si>
  <si>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</si>
  <si>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</si>
  <si>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</si>
  <si>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</si>
  <si>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</si>
  <si>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</si>
  <si>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</si>
  <si>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</si>
  <si>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</si>
  <si>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</si>
  <si>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</si>
  <si>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</si>
  <si>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</si>
  <si>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</si>
  <si>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</si>
  <si>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</si>
  <si>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</si>
  <si>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</si>
  <si>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</si>
  <si>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</si>
  <si>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</si>
  <si>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</si>
  <si>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</si>
  <si>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</si>
  <si>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</si>
  <si>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</si>
  <si>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</si>
  <si>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</si>
  <si>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</si>
  <si>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</si>
  <si>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</si>
  <si>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</si>
  <si>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</si>
  <si>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</si>
  <si>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</si>
  <si>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</si>
  <si>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</si>
  <si>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</si>
  <si>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</si>
  <si>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</si>
  <si>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</si>
  <si>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</si>
  <si>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</si>
  <si>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</si>
  <si>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</si>
  <si>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</si>
  <si>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</si>
  <si>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</si>
  <si>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</si>
  <si>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</si>
  <si>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</si>
  <si>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</si>
  <si>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</si>
  <si>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</si>
  <si>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</si>
  <si>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</si>
  <si>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</si>
  <si>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</si>
  <si>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</si>
  <si>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</si>
  <si>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</si>
  <si>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</si>
  <si>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</si>
  <si>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</si>
  <si>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</si>
  <si>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</si>
  <si>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</si>
  <si>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</si>
  <si>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</si>
  <si>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</si>
  <si>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</si>
  <si>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</si>
  <si>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</si>
  <si>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</si>
  <si>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</si>
  <si>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</si>
  <si>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</si>
  <si>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</si>
  <si>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</si>
  <si>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</si>
  <si>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</si>
  <si>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</si>
  <si>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</si>
  <si>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</si>
  <si>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</si>
  <si>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</si>
  <si>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</si>
  <si>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</si>
  <si>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</si>
  <si>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</si>
  <si>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</si>
  <si>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</si>
  <si>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</si>
  <si>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</si>
  <si>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</si>
  <si>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</si>
  <si>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</si>
  <si>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</si>
  <si>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</si>
  <si>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</si>
  <si>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</si>
  <si>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</si>
  <si>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</si>
  <si>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</si>
  <si>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</si>
  <si>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</si>
  <si>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</si>
  <si>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</si>
  <si>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</si>
  <si>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</si>
  <si>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</si>
  <si>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</si>
  <si>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</si>
  <si>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</si>
  <si>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</si>
  <si>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</si>
  <si>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</si>
  <si>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</si>
  <si>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</si>
  <si>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</si>
  <si>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</si>
  <si>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</si>
  <si>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</si>
  <si>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</si>
  <si>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</si>
  <si>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</si>
  <si>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</si>
  <si>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</si>
  <si>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</si>
  <si>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</si>
  <si>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</si>
  <si>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</si>
  <si>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</si>
  <si>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</si>
  <si>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</si>
  <si>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</si>
  <si>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</si>
  <si>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</si>
  <si>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</si>
  <si>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</si>
  <si>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</si>
  <si>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</si>
  <si>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</si>
  <si>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</si>
  <si>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</si>
  <si>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</si>
  <si>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</si>
  <si>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</si>
  <si>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</si>
  <si>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</si>
  <si>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</si>
  <si>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</si>
  <si>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</si>
  <si>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</si>
  <si>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</si>
  <si>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</si>
  <si>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</si>
  <si>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</si>
  <si>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</si>
  <si>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</si>
  <si>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</si>
  <si>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</si>
  <si>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</si>
  <si>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</si>
  <si>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სულ საკუთარი კაპიტალი*</t>
  </si>
  <si>
    <t>*კომერციული ბანკების საქმიანობის შესახებ კანონით განსაზღვრული სააქციო კაპიტალი</t>
  </si>
  <si>
    <t>სს "ბაზისბანკი"</t>
  </si>
  <si>
    <t>ჯანგ ძუნი</t>
  </si>
  <si>
    <t>არადამოუკიდებელი თავმჯდომარე</t>
  </si>
  <si>
    <t>ჟუ ნინგი</t>
  </si>
  <si>
    <t>არადამოუკიდებელი წევრი</t>
  </si>
  <si>
    <t>ზაზა რობაქიძე</t>
  </si>
  <si>
    <t>დამოუკიდებელი წევრი</t>
  </si>
  <si>
    <t>მი მია ენხვა</t>
  </si>
  <si>
    <t>არადამოუკიდებელ წევრი</t>
  </si>
  <si>
    <t>ნინო ოხანაშვილი</t>
  </si>
  <si>
    <t>დავით ცაავა</t>
  </si>
  <si>
    <t>გენერალური დირექტორი</t>
  </si>
  <si>
    <t>ლევან გარდაფხაძე</t>
  </si>
  <si>
    <t xml:space="preserve">გენერალური დირექტორის მოადგილე, საცალო ბიზნესი </t>
  </si>
  <si>
    <t>დავით კაკაბაძე</t>
  </si>
  <si>
    <t>გენერალური დირექტორის მოადგილე, რისკების მართვა</t>
  </si>
  <si>
    <t>ლია ასლანიკაშვილი</t>
  </si>
  <si>
    <t xml:space="preserve">გენერალური დირექტორის მოადგილე, ფინანსები </t>
  </si>
  <si>
    <t>ხვეი ლი</t>
  </si>
  <si>
    <t>გენერალური დირექტორის მოადგილე, დაკრედიტება</t>
  </si>
  <si>
    <t>გიორგი გაბუნია</t>
  </si>
  <si>
    <t>კომერციული დირექტორი</t>
  </si>
  <si>
    <t>რატი დვალაძე</t>
  </si>
  <si>
    <t>საოპერაციო დირექტორი</t>
  </si>
  <si>
    <t>შპს "Xinjiang HuaLing Industry &amp; Trade (Group) Co"</t>
  </si>
  <si>
    <t>მი ზაიქი</t>
  </si>
  <si>
    <t>წოუ ივეი (სინძიან-იუგურის ავტონომიური რეგიონის სახალხო მთავრობის სახელმწიფო საკუთრებაში არსებული აქტივების ზედამხედველობისა და ადმინისტრირების კომისიის დირექტორი)</t>
  </si>
  <si>
    <t xml:space="preserve"> ცხრილი 9 (Capital), N17 </t>
  </si>
  <si>
    <t xml:space="preserve"> ცხრილი 9 (Capital), N38</t>
  </si>
  <si>
    <t xml:space="preserve"> ცხრილი 9 (Capital), N2 </t>
  </si>
  <si>
    <t xml:space="preserve"> ცხრილი 9 (Capital), N3</t>
  </si>
  <si>
    <t xml:space="preserve"> ცხრილი 9 (Capital), N4; N8</t>
  </si>
  <si>
    <t xml:space="preserve"> ცხრილი 9 (Capital), N 6</t>
  </si>
  <si>
    <t>www.BB.ge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</si>
</sst>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9">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 numFmtId="196" formatCode="0.000%"/>
    <numFmt numFmtId="197" formatCode="0.00000%"/>
  </numFmts>
  <fonts count="169">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sz val="8"/>
      <color theme="1"/>
      <name val="Verdana"/>
      <family val="2"/>
    </font>
    <font>
      <sz val="11"/>
      <color rgb="FFFF0000"/>
      <name val="Calibri"/>
      <family val="2"/>
      <scheme val="minor"/>
    </font>
    <font>
      <sz val="10"/>
      <name val="Helv"/>
      <family val="2"/>
    </font>
    <font>
      <sz val="12"/>
      <name val="Helv"/>
      <family val="2"/>
    </font>
    <font>
      <sz val="8"/>
      <name val="Helv"/>
      <family val="2"/>
    </font>
    <font>
      <sz val="10"/>
      <color indexed="0"/>
      <name val="Helv"/>
      <family val="2"/>
    </font>
  </fonts>
  <fills count="13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31"/>
        <bgColor indexed="64"/>
      </patternFill>
    </fill>
    <fill>
      <patternFill patternType="solid">
        <fgColor theme="4" tint="0.79995117038483843"/>
        <bgColor indexed="64"/>
      </patternFill>
    </fill>
    <fill>
      <patternFill patternType="solid">
        <fgColor indexed="45"/>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indexed="46"/>
        <bgColor indexed="64"/>
      </patternFill>
    </fill>
    <fill>
      <patternFill patternType="solid">
        <fgColor theme="7" tint="0.79995117038483843"/>
        <bgColor indexed="64"/>
      </patternFill>
    </fill>
    <fill>
      <patternFill patternType="solid">
        <fgColor indexed="27"/>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indexed="44"/>
        <bgColor indexed="64"/>
      </patternFill>
    </fill>
    <fill>
      <patternFill patternType="solid">
        <fgColor theme="4" tint="0.59996337778862885"/>
        <bgColor indexed="64"/>
      </patternFill>
    </fill>
    <fill>
      <patternFill patternType="solid">
        <fgColor indexed="29"/>
        <bgColor indexed="64"/>
      </patternFill>
    </fill>
    <fill>
      <patternFill patternType="solid">
        <fgColor theme="5" tint="0.59996337778862885"/>
        <bgColor indexed="64"/>
      </patternFill>
    </fill>
    <fill>
      <patternFill patternType="solid">
        <fgColor indexed="11"/>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indexed="51"/>
        <bgColor indexed="64"/>
      </patternFill>
    </fill>
    <fill>
      <patternFill patternType="solid">
        <fgColor theme="9" tint="0.59996337778862885"/>
        <bgColor indexed="64"/>
      </patternFill>
    </fill>
    <fill>
      <patternFill patternType="solid">
        <fgColor indexed="3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indexed="36"/>
        <bgColor indexed="64"/>
      </patternFill>
    </fill>
    <fill>
      <patternFill patternType="solid">
        <fgColor theme="7" tint="0.39997558519241921"/>
        <bgColor indexed="64"/>
      </patternFill>
    </fill>
    <fill>
      <patternFill patternType="solid">
        <fgColor indexed="49"/>
        <bgColor indexed="64"/>
      </patternFill>
    </fill>
    <fill>
      <patternFill patternType="solid">
        <fgColor theme="8" tint="0.39997558519241921"/>
        <bgColor indexed="64"/>
      </patternFill>
    </fill>
    <fill>
      <patternFill patternType="solid">
        <fgColor indexed="52"/>
        <bgColor indexed="64"/>
      </patternFill>
    </fill>
    <fill>
      <patternFill patternType="solid">
        <fgColor theme="9" tint="0.39997558519241921"/>
        <bgColor indexed="64"/>
      </patternFill>
    </fill>
    <fill>
      <patternFill patternType="solid">
        <fgColor indexed="62"/>
        <bgColor indexed="64"/>
      </patternFill>
    </fill>
    <fill>
      <patternFill patternType="solid">
        <fgColor theme="4"/>
        <bgColor indexed="64"/>
      </patternFill>
    </fill>
    <fill>
      <patternFill patternType="solid">
        <fgColor indexed="26"/>
        <bgColor indexed="64"/>
      </patternFill>
    </fill>
    <fill>
      <patternFill patternType="solid">
        <fgColor indexed="55"/>
        <bgColor indexed="64"/>
      </patternFill>
    </fill>
    <fill>
      <patternFill patternType="solid">
        <fgColor indexed="10"/>
        <bgColor indexed="64"/>
      </patternFill>
    </fill>
    <fill>
      <patternFill patternType="solid">
        <fgColor theme="5"/>
        <bgColor indexed="64"/>
      </patternFill>
    </fill>
    <fill>
      <patternFill patternType="solid">
        <fgColor indexed="57"/>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indexed="53"/>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indexed="43"/>
        <bgColor indexed="64"/>
      </patternFill>
    </fill>
    <fill>
      <patternFill patternType="solid">
        <fgColor rgb="FFFFEB9C"/>
        <bgColor indexed="64"/>
      </patternFill>
    </fill>
    <fill>
      <patternFill patternType="solid">
        <fgColor rgb="FFFFFFCC"/>
        <bgColor indexed="64"/>
      </patternFill>
    </fill>
  </fills>
  <borders count="169">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right/>
      <top style="double">
        <color auto="1"/>
      </top>
      <bottom style="double">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thin">
        <color theme="6" tint="-0.499984740745262"/>
      </right>
      <top style="thin">
        <color indexed="64"/>
      </top>
      <bottom style="thin">
        <color indexed="64"/>
      </bottom>
      <diagonal/>
    </border>
    <border>
      <left/>
      <right style="medium">
        <color indexed="64"/>
      </right>
      <top style="medium">
        <color indexed="64"/>
      </top>
      <bottom style="thin">
        <color auto="1"/>
      </bottom>
      <diagonal/>
    </border>
    <border diagonalDown="1">
      <left style="medium">
        <color indexed="64"/>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diagonal style="thin">
        <color indexed="64"/>
      </diagonal>
    </border>
    <border diagonalDown="1">
      <left style="medium">
        <color indexed="64"/>
      </left>
      <right/>
      <top/>
      <bottom style="thin">
        <color indexed="64"/>
      </bottom>
      <diagonal style="thin">
        <color indexed="64"/>
      </diagonal>
    </border>
    <border>
      <left style="thin">
        <color indexed="64"/>
      </left>
      <right style="thin">
        <color indexed="64"/>
      </right>
      <top/>
      <bottom style="medium">
        <color indexed="64"/>
      </bottom>
      <diagonal/>
    </border>
  </borders>
  <cellStyleXfs count="23463">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5" fillId="0" borderId="0"/>
    <xf numFmtId="168" fontId="26" fillId="36" borderId="0"/>
    <xf numFmtId="169" fontId="26" fillId="36" borderId="0"/>
    <xf numFmtId="168" fontId="26" fillId="36" borderId="0"/>
    <xf numFmtId="0" fontId="27" fillId="37"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0" fontId="27"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0" fontId="29" fillId="47"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7" fillId="51"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7" fillId="54" borderId="0" applyNumberFormat="0" applyBorder="0" applyAlignment="0" applyProtection="0"/>
    <xf numFmtId="0" fontId="27"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7" fillId="51" borderId="0" applyNumberFormat="0" applyBorder="0" applyAlignment="0" applyProtection="0"/>
    <xf numFmtId="0" fontId="27" fillId="55" borderId="0" applyNumberFormat="0" applyBorder="0" applyAlignment="0" applyProtection="0"/>
    <xf numFmtId="0" fontId="29" fillId="55"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7" fillId="60"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54" borderId="0" applyNumberFormat="0" applyBorder="0" applyAlignment="0" applyProtection="0"/>
    <xf numFmtId="0" fontId="27"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0" fontId="32" fillId="38"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3" borderId="36" applyNumberFormat="0" applyAlignment="0" applyProtection="0"/>
    <xf numFmtId="0" fontId="39" fillId="8" borderId="29"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168" fontId="40"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168" fontId="40"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169" fontId="40"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9" fillId="8" borderId="29"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9" fillId="8" borderId="29"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9" fillId="8" borderId="29"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9" fillId="8" borderId="29"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9" fillId="8" borderId="29"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9" fillId="8" borderId="29"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9" fillId="8" borderId="29"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168" fontId="40" fillId="63" borderId="36" applyNumberFormat="0" applyAlignment="0" applyProtection="0"/>
    <xf numFmtId="169" fontId="40" fillId="63" borderId="36" applyNumberFormat="0" applyAlignment="0" applyProtection="0"/>
    <xf numFmtId="168" fontId="40" fillId="63" borderId="36" applyNumberFormat="0" applyAlignment="0" applyProtection="0"/>
    <xf numFmtId="168" fontId="40" fillId="63" borderId="36" applyNumberFormat="0" applyAlignment="0" applyProtection="0"/>
    <xf numFmtId="169" fontId="40" fillId="63" borderId="36" applyNumberFormat="0" applyAlignment="0" applyProtection="0"/>
    <xf numFmtId="168" fontId="40" fillId="63" borderId="36" applyNumberFormat="0" applyAlignment="0" applyProtection="0"/>
    <xf numFmtId="168" fontId="40" fillId="63" borderId="36" applyNumberFormat="0" applyAlignment="0" applyProtection="0"/>
    <xf numFmtId="169" fontId="40" fillId="63" borderId="36" applyNumberFormat="0" applyAlignment="0" applyProtection="0"/>
    <xf numFmtId="168" fontId="40" fillId="63" borderId="36" applyNumberFormat="0" applyAlignment="0" applyProtection="0"/>
    <xf numFmtId="168" fontId="40" fillId="63" borderId="36" applyNumberFormat="0" applyAlignment="0" applyProtection="0"/>
    <xf numFmtId="169" fontId="40" fillId="63" borderId="36" applyNumberFormat="0" applyAlignment="0" applyProtection="0"/>
    <xf numFmtId="168" fontId="40" fillId="63" borderId="36" applyNumberFormat="0" applyAlignment="0" applyProtection="0"/>
    <xf numFmtId="0" fontId="38" fillId="63" borderId="36" applyNumberFormat="0" applyAlignment="0" applyProtection="0"/>
    <xf numFmtId="0" fontId="41" fillId="64" borderId="37" applyNumberFormat="0" applyAlignment="0" applyProtection="0"/>
    <xf numFmtId="0" fontId="42" fillId="9" borderId="32" applyNumberFormat="0" applyAlignment="0" applyProtection="0"/>
    <xf numFmtId="168" fontId="43" fillId="64" borderId="37" applyNumberFormat="0" applyAlignment="0" applyProtection="0"/>
    <xf numFmtId="168" fontId="43" fillId="64" borderId="37" applyNumberFormat="0" applyAlignment="0" applyProtection="0"/>
    <xf numFmtId="168" fontId="43" fillId="64" borderId="37" applyNumberFormat="0" applyAlignment="0" applyProtection="0"/>
    <xf numFmtId="169" fontId="43" fillId="64" borderId="37" applyNumberFormat="0" applyAlignment="0" applyProtection="0"/>
    <xf numFmtId="168" fontId="43" fillId="64" borderId="37" applyNumberFormat="0" applyAlignment="0" applyProtection="0"/>
    <xf numFmtId="0" fontId="41" fillId="64" borderId="37" applyNumberFormat="0" applyAlignment="0" applyProtection="0"/>
    <xf numFmtId="168" fontId="43" fillId="64" borderId="37" applyNumberFormat="0" applyAlignment="0" applyProtection="0"/>
    <xf numFmtId="169" fontId="43" fillId="64" borderId="37" applyNumberFormat="0" applyAlignment="0" applyProtection="0"/>
    <xf numFmtId="168" fontId="43" fillId="64" borderId="37" applyNumberFormat="0" applyAlignment="0" applyProtection="0"/>
    <xf numFmtId="168" fontId="43" fillId="64" borderId="37" applyNumberFormat="0" applyAlignment="0" applyProtection="0"/>
    <xf numFmtId="169" fontId="43" fillId="64" borderId="37" applyNumberFormat="0" applyAlignment="0" applyProtection="0"/>
    <xf numFmtId="168" fontId="43" fillId="64" borderId="37" applyNumberFormat="0" applyAlignment="0" applyProtection="0"/>
    <xf numFmtId="168" fontId="43" fillId="64" borderId="37" applyNumberFormat="0" applyAlignment="0" applyProtection="0"/>
    <xf numFmtId="169" fontId="43" fillId="64" borderId="37" applyNumberFormat="0" applyAlignment="0" applyProtection="0"/>
    <xf numFmtId="168" fontId="43" fillId="64" borderId="37" applyNumberFormat="0" applyAlignment="0" applyProtection="0"/>
    <xf numFmtId="168" fontId="43" fillId="64" borderId="37" applyNumberFormat="0" applyAlignment="0" applyProtection="0"/>
    <xf numFmtId="169" fontId="43" fillId="64" borderId="37" applyNumberFormat="0" applyAlignment="0" applyProtection="0"/>
    <xf numFmtId="168" fontId="43" fillId="64" borderId="37" applyNumberFormat="0" applyAlignment="0" applyProtection="0"/>
    <xf numFmtId="168" fontId="43" fillId="64" borderId="37" applyNumberFormat="0" applyAlignment="0" applyProtection="0"/>
    <xf numFmtId="169" fontId="43" fillId="64" borderId="37" applyNumberFormat="0" applyAlignment="0" applyProtection="0"/>
    <xf numFmtId="168" fontId="43" fillId="64" borderId="37" applyNumberFormat="0" applyAlignment="0" applyProtection="0"/>
    <xf numFmtId="169" fontId="43" fillId="64" borderId="37" applyNumberFormat="0" applyAlignment="0" applyProtection="0"/>
    <xf numFmtId="0" fontId="42" fillId="9" borderId="32" applyNumberFormat="0" applyAlignment="0" applyProtection="0"/>
    <xf numFmtId="168" fontId="43" fillId="64" borderId="37" applyNumberFormat="0" applyAlignment="0" applyProtection="0"/>
    <xf numFmtId="168" fontId="43" fillId="64" borderId="37" applyNumberFormat="0" applyAlignment="0" applyProtection="0"/>
    <xf numFmtId="169" fontId="43" fillId="64" borderId="37" applyNumberFormat="0" applyAlignment="0" applyProtection="0"/>
    <xf numFmtId="168" fontId="43" fillId="64" borderId="37" applyNumberFormat="0" applyAlignment="0" applyProtection="0"/>
    <xf numFmtId="168" fontId="43" fillId="64" borderId="37" applyNumberFormat="0" applyAlignment="0" applyProtection="0"/>
    <xf numFmtId="169" fontId="43" fillId="64" borderId="37" applyNumberFormat="0" applyAlignment="0" applyProtection="0"/>
    <xf numFmtId="168" fontId="43" fillId="64" borderId="37" applyNumberFormat="0" applyAlignment="0" applyProtection="0"/>
    <xf numFmtId="168" fontId="43" fillId="64" borderId="37" applyNumberFormat="0" applyAlignment="0" applyProtection="0"/>
    <xf numFmtId="169" fontId="43" fillId="64" borderId="37" applyNumberFormat="0" applyAlignment="0" applyProtection="0"/>
    <xf numFmtId="168" fontId="43" fillId="64" borderId="37" applyNumberFormat="0" applyAlignment="0" applyProtection="0"/>
    <xf numFmtId="168" fontId="43" fillId="64" borderId="37" applyNumberFormat="0" applyAlignment="0" applyProtection="0"/>
    <xf numFmtId="169" fontId="43" fillId="64" borderId="37" applyNumberFormat="0" applyAlignment="0" applyProtection="0"/>
    <xf numFmtId="168" fontId="43" fillId="64" borderId="37" applyNumberFormat="0" applyAlignment="0" applyProtection="0"/>
    <xf numFmtId="168" fontId="43" fillId="64" borderId="37" applyNumberFormat="0" applyAlignment="0" applyProtection="0"/>
    <xf numFmtId="169" fontId="43" fillId="64" borderId="37" applyNumberFormat="0" applyAlignment="0" applyProtection="0"/>
    <xf numFmtId="168" fontId="43" fillId="64" borderId="37" applyNumberFormat="0" applyAlignment="0" applyProtection="0"/>
    <xf numFmtId="168" fontId="43" fillId="64" borderId="37" applyNumberFormat="0" applyAlignment="0" applyProtection="0"/>
    <xf numFmtId="169" fontId="43" fillId="64" borderId="37" applyNumberFormat="0" applyAlignment="0" applyProtection="0"/>
    <xf numFmtId="168" fontId="43" fillId="64" borderId="37" applyNumberFormat="0" applyAlignment="0" applyProtection="0"/>
    <xf numFmtId="169" fontId="43" fillId="64" borderId="37" applyNumberFormat="0" applyAlignment="0" applyProtection="0"/>
    <xf numFmtId="168" fontId="43" fillId="64" borderId="37" applyNumberFormat="0" applyAlignment="0" applyProtection="0"/>
    <xf numFmtId="168" fontId="43" fillId="64" borderId="37" applyNumberFormat="0" applyAlignment="0" applyProtection="0"/>
    <xf numFmtId="168" fontId="43" fillId="64" borderId="37" applyNumberFormat="0" applyAlignment="0" applyProtection="0"/>
    <xf numFmtId="169" fontId="43" fillId="64" borderId="37" applyNumberFormat="0" applyAlignment="0" applyProtection="0"/>
    <xf numFmtId="168" fontId="43" fillId="64" borderId="37" applyNumberFormat="0" applyAlignment="0" applyProtection="0"/>
    <xf numFmtId="168" fontId="43" fillId="64" borderId="37" applyNumberFormat="0" applyAlignment="0" applyProtection="0"/>
    <xf numFmtId="169" fontId="43" fillId="64" borderId="37" applyNumberFormat="0" applyAlignment="0" applyProtection="0"/>
    <xf numFmtId="168" fontId="43" fillId="64" borderId="37" applyNumberFormat="0" applyAlignment="0" applyProtection="0"/>
    <xf numFmtId="168" fontId="43" fillId="64" borderId="37" applyNumberFormat="0" applyAlignment="0" applyProtection="0"/>
    <xf numFmtId="169" fontId="43" fillId="64" borderId="37" applyNumberFormat="0" applyAlignment="0" applyProtection="0"/>
    <xf numFmtId="168" fontId="43" fillId="64" borderId="37" applyNumberFormat="0" applyAlignment="0" applyProtection="0"/>
    <xf numFmtId="168" fontId="43" fillId="64" borderId="37" applyNumberFormat="0" applyAlignment="0" applyProtection="0"/>
    <xf numFmtId="169" fontId="43" fillId="64" borderId="37" applyNumberFormat="0" applyAlignment="0" applyProtection="0"/>
    <xf numFmtId="168" fontId="43" fillId="64" borderId="37" applyNumberFormat="0" applyAlignment="0" applyProtection="0"/>
    <xf numFmtId="168" fontId="43" fillId="64" borderId="37" applyNumberFormat="0" applyAlignment="0" applyProtection="0"/>
    <xf numFmtId="169" fontId="43" fillId="64" borderId="37" applyNumberFormat="0" applyAlignment="0" applyProtection="0"/>
    <xf numFmtId="168" fontId="43" fillId="64" borderId="37" applyNumberFormat="0" applyAlignment="0" applyProtection="0"/>
    <xf numFmtId="168" fontId="43" fillId="64" borderId="37" applyNumberFormat="0" applyAlignment="0" applyProtection="0"/>
    <xf numFmtId="169" fontId="43" fillId="64" borderId="37" applyNumberFormat="0" applyAlignment="0" applyProtection="0"/>
    <xf numFmtId="168" fontId="43" fillId="64" borderId="37" applyNumberFormat="0" applyAlignment="0" applyProtection="0"/>
    <xf numFmtId="169" fontId="43" fillId="64" borderId="37" applyNumberFormat="0" applyAlignment="0" applyProtection="0"/>
    <xf numFmtId="168" fontId="43" fillId="64" borderId="37" applyNumberFormat="0" applyAlignment="0" applyProtection="0"/>
    <xf numFmtId="168" fontId="43" fillId="64" borderId="37" applyNumberFormat="0" applyAlignment="0" applyProtection="0"/>
    <xf numFmtId="168" fontId="43" fillId="64" borderId="37" applyNumberFormat="0" applyAlignment="0" applyProtection="0"/>
    <xf numFmtId="169" fontId="43" fillId="64" borderId="37" applyNumberFormat="0" applyAlignment="0" applyProtection="0"/>
    <xf numFmtId="168" fontId="43" fillId="64" borderId="37" applyNumberFormat="0" applyAlignment="0" applyProtection="0"/>
    <xf numFmtId="168" fontId="43" fillId="64" borderId="37" applyNumberFormat="0" applyAlignment="0" applyProtection="0"/>
    <xf numFmtId="169" fontId="43" fillId="64" borderId="37" applyNumberFormat="0" applyAlignment="0" applyProtection="0"/>
    <xf numFmtId="168" fontId="43" fillId="64" borderId="37" applyNumberFormat="0" applyAlignment="0" applyProtection="0"/>
    <xf numFmtId="168" fontId="43" fillId="64" borderId="37" applyNumberFormat="0" applyAlignment="0" applyProtection="0"/>
    <xf numFmtId="169" fontId="43" fillId="64" borderId="37" applyNumberFormat="0" applyAlignment="0" applyProtection="0"/>
    <xf numFmtId="168" fontId="43" fillId="64" borderId="37" applyNumberFormat="0" applyAlignment="0" applyProtection="0"/>
    <xf numFmtId="168" fontId="43" fillId="64" borderId="37" applyNumberFormat="0" applyAlignment="0" applyProtection="0"/>
    <xf numFmtId="169" fontId="43" fillId="64" borderId="37" applyNumberFormat="0" applyAlignment="0" applyProtection="0"/>
    <xf numFmtId="168" fontId="43" fillId="64" borderId="37" applyNumberFormat="0" applyAlignment="0" applyProtection="0"/>
    <xf numFmtId="168" fontId="43" fillId="64" borderId="37" applyNumberFormat="0" applyAlignment="0" applyProtection="0"/>
    <xf numFmtId="169" fontId="43" fillId="64" borderId="37" applyNumberFormat="0" applyAlignment="0" applyProtection="0"/>
    <xf numFmtId="168" fontId="43" fillId="64" borderId="37" applyNumberFormat="0" applyAlignment="0" applyProtection="0"/>
    <xf numFmtId="168" fontId="43" fillId="64" borderId="37" applyNumberFormat="0" applyAlignment="0" applyProtection="0"/>
    <xf numFmtId="169" fontId="43" fillId="64" borderId="37" applyNumberFormat="0" applyAlignment="0" applyProtection="0"/>
    <xf numFmtId="168" fontId="43" fillId="64" borderId="37" applyNumberFormat="0" applyAlignment="0" applyProtection="0"/>
    <xf numFmtId="169" fontId="43" fillId="64" borderId="37" applyNumberFormat="0" applyAlignment="0" applyProtection="0"/>
    <xf numFmtId="168" fontId="43" fillId="64" borderId="37" applyNumberFormat="0" applyAlignment="0" applyProtection="0"/>
    <xf numFmtId="168" fontId="43" fillId="64" borderId="37" applyNumberFormat="0" applyAlignment="0" applyProtection="0"/>
    <xf numFmtId="168" fontId="43" fillId="64" borderId="37" applyNumberFormat="0" applyAlignment="0" applyProtection="0"/>
    <xf numFmtId="169" fontId="43" fillId="64" borderId="37" applyNumberFormat="0" applyAlignment="0" applyProtection="0"/>
    <xf numFmtId="168" fontId="43" fillId="64" borderId="37" applyNumberFormat="0" applyAlignment="0" applyProtection="0"/>
    <xf numFmtId="168" fontId="43" fillId="64" borderId="37" applyNumberFormat="0" applyAlignment="0" applyProtection="0"/>
    <xf numFmtId="169" fontId="43" fillId="64" borderId="37" applyNumberFormat="0" applyAlignment="0" applyProtection="0"/>
    <xf numFmtId="168" fontId="43" fillId="64" borderId="37" applyNumberFormat="0" applyAlignment="0" applyProtection="0"/>
    <xf numFmtId="168" fontId="43" fillId="64" borderId="37" applyNumberFormat="0" applyAlignment="0" applyProtection="0"/>
    <xf numFmtId="169" fontId="43" fillId="64" borderId="37" applyNumberFormat="0" applyAlignment="0" applyProtection="0"/>
    <xf numFmtId="168" fontId="43" fillId="64" borderId="37" applyNumberFormat="0" applyAlignment="0" applyProtection="0"/>
    <xf numFmtId="168" fontId="43" fillId="64" borderId="37" applyNumberFormat="0" applyAlignment="0" applyProtection="0"/>
    <xf numFmtId="169" fontId="43" fillId="64" borderId="37" applyNumberFormat="0" applyAlignment="0" applyProtection="0"/>
    <xf numFmtId="168" fontId="43" fillId="64" borderId="37" applyNumberFormat="0" applyAlignment="0" applyProtection="0"/>
    <xf numFmtId="168" fontId="43" fillId="64" borderId="37" applyNumberFormat="0" applyAlignment="0" applyProtection="0"/>
    <xf numFmtId="169" fontId="43" fillId="64" borderId="37" applyNumberFormat="0" applyAlignment="0" applyProtection="0"/>
    <xf numFmtId="168" fontId="43" fillId="64" borderId="37" applyNumberFormat="0" applyAlignment="0" applyProtection="0"/>
    <xf numFmtId="168" fontId="43" fillId="64" borderId="37" applyNumberFormat="0" applyAlignment="0" applyProtection="0"/>
    <xf numFmtId="169" fontId="43" fillId="64" borderId="37" applyNumberFormat="0" applyAlignment="0" applyProtection="0"/>
    <xf numFmtId="168" fontId="43" fillId="64" borderId="37" applyNumberFormat="0" applyAlignment="0" applyProtection="0"/>
    <xf numFmtId="169" fontId="43" fillId="64" borderId="37" applyNumberFormat="0" applyAlignment="0" applyProtection="0"/>
    <xf numFmtId="168" fontId="43" fillId="64" borderId="37" applyNumberFormat="0" applyAlignment="0" applyProtection="0"/>
    <xf numFmtId="0" fontId="41" fillId="64" borderId="37"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5" fillId="0" borderId="0"/>
    <xf numFmtId="172" fontId="37"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5" fillId="0" borderId="0"/>
    <xf numFmtId="14" fontId="46" fillId="0" borderId="0" applyFill="0" applyBorder="0" applyAlignment="0"/>
    <xf numFmtId="38" fontId="26" fillId="0" borderId="38">
      <alignment vertical="center"/>
    </xf>
    <xf numFmtId="38" fontId="26" fillId="0" borderId="38">
      <alignment vertical="center"/>
    </xf>
    <xf numFmtId="38" fontId="26" fillId="0" borderId="38">
      <alignment vertical="center"/>
    </xf>
    <xf numFmtId="38" fontId="26" fillId="0" borderId="38">
      <alignment vertical="center"/>
    </xf>
    <xf numFmtId="38" fontId="26" fillId="0" borderId="38">
      <alignment vertical="center"/>
    </xf>
    <xf numFmtId="38" fontId="26" fillId="0" borderId="38">
      <alignment vertical="center"/>
    </xf>
    <xf numFmtId="38" fontId="26" fillId="0" borderId="38">
      <alignment vertical="center"/>
    </xf>
    <xf numFmtId="38" fontId="26" fillId="0" borderId="0" applyFont="0" applyFill="0" applyBorder="0" applyAlignment="0" applyProtection="0"/>
    <xf numFmtId="180" fontId="2" fillId="0" borderId="0" applyFont="0" applyFill="0" applyBorder="0" applyAlignment="0" applyProtection="0"/>
    <xf numFmtId="0" fontId="47" fillId="65" borderId="0" applyNumberFormat="0" applyBorder="0" applyAlignment="0" applyProtection="0"/>
    <xf numFmtId="0" fontId="47" fillId="66" borderId="0" applyNumberFormat="0" applyBorder="0" applyAlignment="0" applyProtection="0"/>
    <xf numFmtId="0" fontId="47" fillId="67"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2" fillId="0" borderId="0"/>
    <xf numFmtId="0" fontId="2" fillId="0" borderId="0"/>
    <xf numFmtId="168" fontId="2"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39"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0" fontId="51" fillId="39"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0" fontId="51" fillId="39" borderId="0" applyNumberFormat="0" applyBorder="0" applyAlignment="0" applyProtection="0"/>
    <xf numFmtId="0" fontId="2" fillId="68" borderId="3" applyNumberFormat="0" applyFont="0" applyBorder="0" applyProtection="0">
      <alignment horizontal="center" vertical="center"/>
    </xf>
    <xf numFmtId="0" fontId="54" fillId="0" borderId="28" applyNumberFormat="0" applyAlignment="0" applyProtection="0">
      <alignment horizontal="left" vertical="center"/>
    </xf>
    <xf numFmtId="0" fontId="54" fillId="0" borderId="28" applyNumberFormat="0" applyAlignment="0" applyProtection="0">
      <alignment horizontal="left" vertical="center"/>
    </xf>
    <xf numFmtId="168" fontId="54" fillId="0" borderId="28"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39" applyNumberFormat="0" applyFill="0" applyAlignment="0" applyProtection="0"/>
    <xf numFmtId="169" fontId="55" fillId="0" borderId="39" applyNumberFormat="0" applyFill="0" applyAlignment="0" applyProtection="0"/>
    <xf numFmtId="0" fontId="55" fillId="0" borderId="39" applyNumberFormat="0" applyFill="0" applyAlignment="0" applyProtection="0"/>
    <xf numFmtId="168" fontId="55" fillId="0" borderId="39" applyNumberFormat="0" applyFill="0" applyAlignment="0" applyProtection="0"/>
    <xf numFmtId="168" fontId="55" fillId="0" borderId="39" applyNumberFormat="0" applyFill="0" applyAlignment="0" applyProtection="0"/>
    <xf numFmtId="168" fontId="55" fillId="0" borderId="39" applyNumberFormat="0" applyFill="0" applyAlignment="0" applyProtection="0"/>
    <xf numFmtId="169" fontId="55" fillId="0" borderId="39" applyNumberFormat="0" applyFill="0" applyAlignment="0" applyProtection="0"/>
    <xf numFmtId="168" fontId="55" fillId="0" borderId="39" applyNumberFormat="0" applyFill="0" applyAlignment="0" applyProtection="0"/>
    <xf numFmtId="168" fontId="55" fillId="0" borderId="39" applyNumberFormat="0" applyFill="0" applyAlignment="0" applyProtection="0"/>
    <xf numFmtId="169" fontId="55" fillId="0" borderId="39" applyNumberFormat="0" applyFill="0" applyAlignment="0" applyProtection="0"/>
    <xf numFmtId="168" fontId="55" fillId="0" borderId="39" applyNumberFormat="0" applyFill="0" applyAlignment="0" applyProtection="0"/>
    <xf numFmtId="168" fontId="55" fillId="0" borderId="39" applyNumberFormat="0" applyFill="0" applyAlignment="0" applyProtection="0"/>
    <xf numFmtId="169" fontId="55" fillId="0" borderId="39" applyNumberFormat="0" applyFill="0" applyAlignment="0" applyProtection="0"/>
    <xf numFmtId="168" fontId="55" fillId="0" borderId="39" applyNumberFormat="0" applyFill="0" applyAlignment="0" applyProtection="0"/>
    <xf numFmtId="168" fontId="55" fillId="0" borderId="39" applyNumberFormat="0" applyFill="0" applyAlignment="0" applyProtection="0"/>
    <xf numFmtId="169" fontId="55" fillId="0" borderId="39" applyNumberFormat="0" applyFill="0" applyAlignment="0" applyProtection="0"/>
    <xf numFmtId="168" fontId="55" fillId="0" borderId="39" applyNumberFormat="0" applyFill="0" applyAlignment="0" applyProtection="0"/>
    <xf numFmtId="0" fontId="55" fillId="0" borderId="39" applyNumberFormat="0" applyFill="0" applyAlignment="0" applyProtection="0"/>
    <xf numFmtId="0" fontId="56" fillId="0" borderId="40" applyNumberFormat="0" applyFill="0" applyAlignment="0" applyProtection="0"/>
    <xf numFmtId="169" fontId="56" fillId="0" borderId="40" applyNumberFormat="0" applyFill="0" applyAlignment="0" applyProtection="0"/>
    <xf numFmtId="0" fontId="56" fillId="0" borderId="40" applyNumberFormat="0" applyFill="0" applyAlignment="0" applyProtection="0"/>
    <xf numFmtId="168" fontId="56" fillId="0" borderId="40" applyNumberFormat="0" applyFill="0" applyAlignment="0" applyProtection="0"/>
    <xf numFmtId="168" fontId="56" fillId="0" borderId="40" applyNumberFormat="0" applyFill="0" applyAlignment="0" applyProtection="0"/>
    <xf numFmtId="168" fontId="56" fillId="0" borderId="40" applyNumberFormat="0" applyFill="0" applyAlignment="0" applyProtection="0"/>
    <xf numFmtId="169" fontId="56" fillId="0" borderId="40" applyNumberFormat="0" applyFill="0" applyAlignment="0" applyProtection="0"/>
    <xf numFmtId="168" fontId="56" fillId="0" borderId="40" applyNumberFormat="0" applyFill="0" applyAlignment="0" applyProtection="0"/>
    <xf numFmtId="168" fontId="56" fillId="0" borderId="40" applyNumberFormat="0" applyFill="0" applyAlignment="0" applyProtection="0"/>
    <xf numFmtId="169" fontId="56" fillId="0" borderId="40" applyNumberFormat="0" applyFill="0" applyAlignment="0" applyProtection="0"/>
    <xf numFmtId="168" fontId="56" fillId="0" borderId="40" applyNumberFormat="0" applyFill="0" applyAlignment="0" applyProtection="0"/>
    <xf numFmtId="168" fontId="56" fillId="0" borderId="40" applyNumberFormat="0" applyFill="0" applyAlignment="0" applyProtection="0"/>
    <xf numFmtId="169" fontId="56" fillId="0" borderId="40" applyNumberFormat="0" applyFill="0" applyAlignment="0" applyProtection="0"/>
    <xf numFmtId="168" fontId="56" fillId="0" borderId="40" applyNumberFormat="0" applyFill="0" applyAlignment="0" applyProtection="0"/>
    <xf numFmtId="168" fontId="56" fillId="0" borderId="40" applyNumberFormat="0" applyFill="0" applyAlignment="0" applyProtection="0"/>
    <xf numFmtId="169" fontId="56" fillId="0" borderId="40" applyNumberFormat="0" applyFill="0" applyAlignment="0" applyProtection="0"/>
    <xf numFmtId="168" fontId="56" fillId="0" borderId="40" applyNumberFormat="0" applyFill="0" applyAlignment="0" applyProtection="0"/>
    <xf numFmtId="0" fontId="56" fillId="0" borderId="40" applyNumberFormat="0" applyFill="0" applyAlignment="0" applyProtection="0"/>
    <xf numFmtId="0" fontId="57" fillId="0" borderId="41" applyNumberFormat="0" applyFill="0" applyAlignment="0" applyProtection="0"/>
    <xf numFmtId="169" fontId="57" fillId="0" borderId="41" applyNumberFormat="0" applyFill="0" applyAlignment="0" applyProtection="0"/>
    <xf numFmtId="0" fontId="57" fillId="0" borderId="41" applyNumberFormat="0" applyFill="0" applyAlignment="0" applyProtection="0"/>
    <xf numFmtId="168" fontId="57" fillId="0" borderId="41" applyNumberFormat="0" applyFill="0" applyAlignment="0" applyProtection="0"/>
    <xf numFmtId="0" fontId="57" fillId="0" borderId="41" applyNumberFormat="0" applyFill="0" applyAlignment="0" applyProtection="0"/>
    <xf numFmtId="168"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168" fontId="57" fillId="0" borderId="41" applyNumberFormat="0" applyFill="0" applyAlignment="0" applyProtection="0"/>
    <xf numFmtId="169" fontId="57" fillId="0" borderId="41" applyNumberFormat="0" applyFill="0" applyAlignment="0" applyProtection="0"/>
    <xf numFmtId="168" fontId="57" fillId="0" borderId="41" applyNumberFormat="0" applyFill="0" applyAlignment="0" applyProtection="0"/>
    <xf numFmtId="168" fontId="57" fillId="0" borderId="41" applyNumberFormat="0" applyFill="0" applyAlignment="0" applyProtection="0"/>
    <xf numFmtId="169" fontId="57" fillId="0" borderId="41" applyNumberFormat="0" applyFill="0" applyAlignment="0" applyProtection="0"/>
    <xf numFmtId="168" fontId="57" fillId="0" borderId="41" applyNumberFormat="0" applyFill="0" applyAlignment="0" applyProtection="0"/>
    <xf numFmtId="168" fontId="57" fillId="0" borderId="41" applyNumberFormat="0" applyFill="0" applyAlignment="0" applyProtection="0"/>
    <xf numFmtId="169" fontId="57" fillId="0" borderId="41" applyNumberFormat="0" applyFill="0" applyAlignment="0" applyProtection="0"/>
    <xf numFmtId="168" fontId="57" fillId="0" borderId="41" applyNumberFormat="0" applyFill="0" applyAlignment="0" applyProtection="0"/>
    <xf numFmtId="168" fontId="57" fillId="0" borderId="41" applyNumberFormat="0" applyFill="0" applyAlignment="0" applyProtection="0"/>
    <xf numFmtId="169" fontId="57" fillId="0" borderId="41" applyNumberFormat="0" applyFill="0" applyAlignment="0" applyProtection="0"/>
    <xf numFmtId="168" fontId="57" fillId="0" borderId="41" applyNumberFormat="0" applyFill="0" applyAlignment="0" applyProtection="0"/>
    <xf numFmtId="0" fontId="57" fillId="0" borderId="41"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2" borderId="36" applyNumberFormat="0" applyAlignment="0" applyProtection="0"/>
    <xf numFmtId="0" fontId="67" fillId="7" borderId="29"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168" fontId="68"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168" fontId="68"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169" fontId="68"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7" fillId="7" borderId="29"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7" fillId="7" borderId="29"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7" fillId="7" borderId="29"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7" fillId="7" borderId="29"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7" fillId="7" borderId="29"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7" fillId="7" borderId="29"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7" fillId="7" borderId="29"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168" fontId="68" fillId="42" borderId="36" applyNumberFormat="0" applyAlignment="0" applyProtection="0"/>
    <xf numFmtId="169" fontId="68" fillId="42" borderId="36" applyNumberFormat="0" applyAlignment="0" applyProtection="0"/>
    <xf numFmtId="168" fontId="68" fillId="42" borderId="36" applyNumberFormat="0" applyAlignment="0" applyProtection="0"/>
    <xf numFmtId="168" fontId="68" fillId="42" borderId="36" applyNumberFormat="0" applyAlignment="0" applyProtection="0"/>
    <xf numFmtId="169" fontId="68" fillId="42" borderId="36" applyNumberFormat="0" applyAlignment="0" applyProtection="0"/>
    <xf numFmtId="168" fontId="68" fillId="42" borderId="36" applyNumberFormat="0" applyAlignment="0" applyProtection="0"/>
    <xf numFmtId="168" fontId="68" fillId="42" borderId="36" applyNumberFormat="0" applyAlignment="0" applyProtection="0"/>
    <xf numFmtId="169" fontId="68" fillId="42" borderId="36" applyNumberFormat="0" applyAlignment="0" applyProtection="0"/>
    <xf numFmtId="168" fontId="68" fillId="42" borderId="36" applyNumberFormat="0" applyAlignment="0" applyProtection="0"/>
    <xf numFmtId="168" fontId="68" fillId="42" borderId="36" applyNumberFormat="0" applyAlignment="0" applyProtection="0"/>
    <xf numFmtId="169" fontId="68" fillId="42" borderId="36" applyNumberFormat="0" applyAlignment="0" applyProtection="0"/>
    <xf numFmtId="168" fontId="68" fillId="42" borderId="36" applyNumberFormat="0" applyAlignment="0" applyProtection="0"/>
    <xf numFmtId="0" fontId="66" fillId="42" borderId="36" applyNumberFormat="0" applyAlignment="0" applyProtection="0"/>
    <xf numFmtId="3" fontId="2" fillId="71"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42" applyNumberFormat="0" applyFill="0" applyAlignment="0" applyProtection="0"/>
    <xf numFmtId="0" fontId="70" fillId="0" borderId="31" applyNumberFormat="0" applyFill="0" applyAlignment="0" applyProtection="0"/>
    <xf numFmtId="168" fontId="71" fillId="0" borderId="42" applyNumberFormat="0" applyFill="0" applyAlignment="0" applyProtection="0"/>
    <xf numFmtId="168" fontId="71" fillId="0" borderId="42" applyNumberFormat="0" applyFill="0" applyAlignment="0" applyProtection="0"/>
    <xf numFmtId="169" fontId="71" fillId="0" borderId="42" applyNumberFormat="0" applyFill="0" applyAlignment="0" applyProtection="0"/>
    <xf numFmtId="0" fontId="69" fillId="0" borderId="42" applyNumberFormat="0" applyFill="0" applyAlignment="0" applyProtection="0"/>
    <xf numFmtId="0" fontId="70" fillId="0" borderId="31" applyNumberFormat="0" applyFill="0" applyAlignment="0" applyProtection="0"/>
    <xf numFmtId="0" fontId="70" fillId="0" borderId="31" applyNumberFormat="0" applyFill="0" applyAlignment="0" applyProtection="0"/>
    <xf numFmtId="0" fontId="70" fillId="0" borderId="31" applyNumberFormat="0" applyFill="0" applyAlignment="0" applyProtection="0"/>
    <xf numFmtId="0" fontId="70" fillId="0" borderId="31" applyNumberFormat="0" applyFill="0" applyAlignment="0" applyProtection="0"/>
    <xf numFmtId="0" fontId="70" fillId="0" borderId="31" applyNumberFormat="0" applyFill="0" applyAlignment="0" applyProtection="0"/>
    <xf numFmtId="0" fontId="70" fillId="0" borderId="31" applyNumberFormat="0" applyFill="0" applyAlignment="0" applyProtection="0"/>
    <xf numFmtId="0" fontId="70" fillId="0" borderId="31" applyNumberFormat="0" applyFill="0" applyAlignment="0" applyProtection="0"/>
    <xf numFmtId="168" fontId="71" fillId="0" borderId="42" applyNumberFormat="0" applyFill="0" applyAlignment="0" applyProtection="0"/>
    <xf numFmtId="169" fontId="71" fillId="0" borderId="42" applyNumberFormat="0" applyFill="0" applyAlignment="0" applyProtection="0"/>
    <xf numFmtId="168" fontId="71" fillId="0" borderId="42" applyNumberFormat="0" applyFill="0" applyAlignment="0" applyProtection="0"/>
    <xf numFmtId="168" fontId="71" fillId="0" borderId="42" applyNumberFormat="0" applyFill="0" applyAlignment="0" applyProtection="0"/>
    <xf numFmtId="169" fontId="71" fillId="0" borderId="42" applyNumberFormat="0" applyFill="0" applyAlignment="0" applyProtection="0"/>
    <xf numFmtId="168" fontId="71" fillId="0" borderId="42" applyNumberFormat="0" applyFill="0" applyAlignment="0" applyProtection="0"/>
    <xf numFmtId="168" fontId="71" fillId="0" borderId="42" applyNumberFormat="0" applyFill="0" applyAlignment="0" applyProtection="0"/>
    <xf numFmtId="169" fontId="71" fillId="0" borderId="42" applyNumberFormat="0" applyFill="0" applyAlignment="0" applyProtection="0"/>
    <xf numFmtId="168" fontId="71" fillId="0" borderId="42" applyNumberFormat="0" applyFill="0" applyAlignment="0" applyProtection="0"/>
    <xf numFmtId="168" fontId="71" fillId="0" borderId="42" applyNumberFormat="0" applyFill="0" applyAlignment="0" applyProtection="0"/>
    <xf numFmtId="169" fontId="71" fillId="0" borderId="42" applyNumberFormat="0" applyFill="0" applyAlignment="0" applyProtection="0"/>
    <xf numFmtId="168" fontId="71" fillId="0" borderId="42" applyNumberFormat="0" applyFill="0" applyAlignment="0" applyProtection="0"/>
    <xf numFmtId="0" fontId="69" fillId="0" borderId="42"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2" fillId="72"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0" fontId="72" fillId="72"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0" fontId="72" fillId="72" borderId="0" applyNumberFormat="0" applyBorder="0" applyAlignment="0" applyProtection="0"/>
    <xf numFmtId="1" fontId="75" fillId="0" borderId="0" applyProtection="0"/>
    <xf numFmtId="168" fontId="26" fillId="0" borderId="43"/>
    <xf numFmtId="169" fontId="26" fillId="0" borderId="43"/>
    <xf numFmtId="168" fontId="26" fillId="0" borderId="43"/>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6" fillId="0" borderId="0"/>
    <xf numFmtId="181" fontId="2"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0" fontId="77" fillId="0" borderId="0"/>
    <xf numFmtId="0" fontId="76" fillId="0" borderId="0"/>
    <xf numFmtId="179" fontId="28" fillId="0" borderId="0"/>
    <xf numFmtId="179" fontId="2" fillId="0" borderId="0"/>
    <xf numFmtId="179" fontId="2" fillId="0" borderId="0"/>
    <xf numFmtId="0" fontId="2" fillId="0" borderId="0"/>
    <xf numFmtId="0" fontId="2"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8" fillId="0" borderId="0"/>
    <xf numFmtId="0" fontId="28" fillId="0" borderId="0"/>
    <xf numFmtId="168"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68" fontId="28" fillId="0" borderId="0"/>
    <xf numFmtId="0" fontId="28" fillId="0" borderId="0"/>
    <xf numFmtId="0" fontId="28"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179" fontId="28" fillId="0" borderId="0"/>
    <xf numFmtId="179" fontId="2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28" fillId="0" borderId="0"/>
    <xf numFmtId="179" fontId="28" fillId="0" borderId="0"/>
    <xf numFmtId="179" fontId="28"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8"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28" fillId="0" borderId="0"/>
    <xf numFmtId="0" fontId="2" fillId="0" borderId="0"/>
    <xf numFmtId="0" fontId="27" fillId="0" borderId="0"/>
    <xf numFmtId="168" fontId="25" fillId="0" borderId="0"/>
    <xf numFmtId="0" fontId="2"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8" fillId="0" borderId="0"/>
    <xf numFmtId="0" fontId="28" fillId="0" borderId="0"/>
    <xf numFmtId="168" fontId="25" fillId="0" borderId="0"/>
    <xf numFmtId="0" fontId="65" fillId="0" borderId="0"/>
    <xf numFmtId="0" fontId="2" fillId="0" borderId="0"/>
    <xf numFmtId="168" fontId="25" fillId="0" borderId="0"/>
    <xf numFmtId="0" fontId="1"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179" fontId="2" fillId="0" borderId="0"/>
    <xf numFmtId="0" fontId="2" fillId="0" borderId="0"/>
    <xf numFmtId="179" fontId="2" fillId="0" borderId="0"/>
    <xf numFmtId="0" fontId="2" fillId="0" borderId="0"/>
    <xf numFmtId="179"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6" fillId="0" borderId="0"/>
    <xf numFmtId="0" fontId="8"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79" fontId="8" fillId="0" borderId="0"/>
    <xf numFmtId="0" fontId="26" fillId="0" borderId="0"/>
    <xf numFmtId="179"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6" fillId="0" borderId="0"/>
    <xf numFmtId="179" fontId="8"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68" fontId="26" fillId="0" borderId="0"/>
    <xf numFmtId="0" fontId="76"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68" fontId="8" fillId="0" borderId="0"/>
    <xf numFmtId="0" fontId="76" fillId="0" borderId="0"/>
    <xf numFmtId="168"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79"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6"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179" fontId="26"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4" fillId="0" borderId="0"/>
    <xf numFmtId="0" fontId="2" fillId="0" borderId="0"/>
    <xf numFmtId="0" fontId="76" fillId="0" borderId="0"/>
    <xf numFmtId="168" fontId="44"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69"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68"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0" fillId="0" borderId="0"/>
    <xf numFmtId="0" fontId="27" fillId="73" borderId="44"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168" fontId="2" fillId="0" borderId="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 fillId="73" borderId="44" applyNumberFormat="0" applyFont="0" applyAlignment="0" applyProtection="0"/>
    <xf numFmtId="0" fontId="27" fillId="73" borderId="44" applyNumberFormat="0" applyFont="0" applyAlignment="0" applyProtection="0"/>
    <xf numFmtId="168" fontId="2" fillId="0" borderId="0"/>
    <xf numFmtId="0" fontId="27" fillId="73" borderId="44" applyNumberFormat="0" applyFont="0" applyAlignment="0" applyProtection="0"/>
    <xf numFmtId="0" fontId="27" fillId="73" borderId="44" applyNumberFormat="0" applyFont="0" applyAlignment="0" applyProtection="0"/>
    <xf numFmtId="0" fontId="2" fillId="73" borderId="44" applyNumberFormat="0" applyFont="0" applyAlignment="0" applyProtection="0"/>
    <xf numFmtId="0" fontId="2" fillId="73" borderId="44" applyNumberFormat="0" applyFont="0" applyAlignment="0" applyProtection="0"/>
    <xf numFmtId="0" fontId="27" fillId="73" borderId="44" applyNumberFormat="0" applyFont="0" applyAlignment="0" applyProtection="0"/>
    <xf numFmtId="0" fontId="2"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169" fontId="2" fillId="0" borderId="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 fillId="73" borderId="44" applyNumberFormat="0" applyFont="0" applyAlignment="0" applyProtection="0"/>
    <xf numFmtId="0" fontId="2" fillId="0" borderId="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 fillId="73" borderId="44" applyNumberFormat="0" applyFont="0" applyAlignment="0" applyProtection="0"/>
    <xf numFmtId="0" fontId="2" fillId="73" borderId="44" applyNumberFormat="0" applyFont="0" applyAlignment="0" applyProtection="0"/>
    <xf numFmtId="169" fontId="2" fillId="0" borderId="0"/>
    <xf numFmtId="0" fontId="2" fillId="73" borderId="44" applyNumberFormat="0" applyFont="0" applyAlignment="0" applyProtection="0"/>
    <xf numFmtId="168" fontId="2" fillId="0" borderId="0"/>
    <xf numFmtId="0" fontId="2" fillId="73" borderId="44" applyNumberFormat="0" applyFont="0" applyAlignment="0" applyProtection="0"/>
    <xf numFmtId="168" fontId="2" fillId="0" borderId="0"/>
    <xf numFmtId="0" fontId="2" fillId="73" borderId="44" applyNumberFormat="0" applyFont="0" applyAlignment="0" applyProtection="0"/>
    <xf numFmtId="0" fontId="2" fillId="73" borderId="44" applyNumberFormat="0" applyFont="0" applyAlignment="0" applyProtection="0"/>
    <xf numFmtId="169" fontId="2" fillId="0" borderId="0"/>
    <xf numFmtId="168" fontId="2" fillId="0" borderId="0"/>
    <xf numFmtId="0" fontId="2" fillId="73" borderId="44" applyNumberFormat="0" applyFont="0" applyAlignment="0" applyProtection="0"/>
    <xf numFmtId="168" fontId="2" fillId="0" borderId="0"/>
    <xf numFmtId="0" fontId="2" fillId="73" borderId="44" applyNumberFormat="0" applyFont="0" applyAlignment="0" applyProtection="0"/>
    <xf numFmtId="0" fontId="2" fillId="73" borderId="44" applyNumberFormat="0" applyFont="0" applyAlignment="0" applyProtection="0"/>
    <xf numFmtId="169" fontId="2" fillId="0" borderId="0"/>
    <xf numFmtId="0" fontId="2" fillId="73" borderId="44" applyNumberFormat="0" applyFont="0" applyAlignment="0" applyProtection="0"/>
    <xf numFmtId="168" fontId="2" fillId="0" borderId="0"/>
    <xf numFmtId="0" fontId="2" fillId="73" borderId="44" applyNumberFormat="0" applyFont="0" applyAlignment="0" applyProtection="0"/>
    <xf numFmtId="168" fontId="2" fillId="0" borderId="0"/>
    <xf numFmtId="0" fontId="2" fillId="73" borderId="44" applyNumberFormat="0" applyFont="0" applyAlignment="0" applyProtection="0"/>
    <xf numFmtId="0" fontId="2" fillId="73" borderId="44" applyNumberFormat="0" applyFont="0" applyAlignment="0" applyProtection="0"/>
    <xf numFmtId="169" fontId="2" fillId="0" borderId="0"/>
    <xf numFmtId="168" fontId="2" fillId="0" borderId="0"/>
    <xf numFmtId="168" fontId="2" fillId="0" borderId="0"/>
    <xf numFmtId="0" fontId="2" fillId="73" borderId="44" applyNumberFormat="0" applyFont="0" applyAlignment="0" applyProtection="0"/>
    <xf numFmtId="0" fontId="2" fillId="73" borderId="44" applyNumberFormat="0" applyFont="0" applyAlignment="0" applyProtection="0"/>
    <xf numFmtId="0" fontId="2" fillId="73" borderId="44" applyNumberFormat="0" applyFont="0" applyAlignment="0" applyProtection="0"/>
    <xf numFmtId="0" fontId="2" fillId="73" borderId="44"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1"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2" fillId="0" borderId="0"/>
    <xf numFmtId="0" fontId="82" fillId="0" borderId="0"/>
    <xf numFmtId="168" fontId="82" fillId="0" borderId="0"/>
    <xf numFmtId="0" fontId="83" fillId="63" borderId="45" applyNumberFormat="0" applyAlignment="0" applyProtection="0"/>
    <xf numFmtId="0" fontId="84" fillId="8" borderId="30"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168" fontId="85"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168" fontId="85"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169" fontId="85"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4" fillId="8" borderId="30"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4" fillId="8" borderId="30"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4" fillId="8" borderId="30"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4" fillId="8" borderId="30"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4" fillId="8" borderId="30"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4" fillId="8" borderId="30"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4" fillId="8" borderId="30"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168" fontId="85" fillId="63" borderId="45" applyNumberFormat="0" applyAlignment="0" applyProtection="0"/>
    <xf numFmtId="169" fontId="85" fillId="63" borderId="45" applyNumberFormat="0" applyAlignment="0" applyProtection="0"/>
    <xf numFmtId="168" fontId="85" fillId="63" borderId="45" applyNumberFormat="0" applyAlignment="0" applyProtection="0"/>
    <xf numFmtId="168" fontId="85" fillId="63" borderId="45" applyNumberFormat="0" applyAlignment="0" applyProtection="0"/>
    <xf numFmtId="169" fontId="85" fillId="63" borderId="45" applyNumberFormat="0" applyAlignment="0" applyProtection="0"/>
    <xf numFmtId="168" fontId="85" fillId="63" borderId="45" applyNumberFormat="0" applyAlignment="0" applyProtection="0"/>
    <xf numFmtId="168" fontId="85" fillId="63" borderId="45" applyNumberFormat="0" applyAlignment="0" applyProtection="0"/>
    <xf numFmtId="169" fontId="85" fillId="63" borderId="45" applyNumberFormat="0" applyAlignment="0" applyProtection="0"/>
    <xf numFmtId="168" fontId="85" fillId="63" borderId="45" applyNumberFormat="0" applyAlignment="0" applyProtection="0"/>
    <xf numFmtId="168" fontId="85" fillId="63" borderId="45" applyNumberFormat="0" applyAlignment="0" applyProtection="0"/>
    <xf numFmtId="169" fontId="85" fillId="63" borderId="45" applyNumberFormat="0" applyAlignment="0" applyProtection="0"/>
    <xf numFmtId="168" fontId="85" fillId="63" borderId="45" applyNumberFormat="0" applyAlignment="0" applyProtection="0"/>
    <xf numFmtId="0" fontId="83" fillId="63" borderId="45"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86"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xf numFmtId="0" fontId="2" fillId="0" borderId="0"/>
    <xf numFmtId="168" fontId="2" fillId="0" borderId="0"/>
    <xf numFmtId="187" fontId="65" fillId="0" borderId="3" applyNumberFormat="0">
      <alignment horizontal="center" vertical="top" wrapText="1"/>
    </xf>
    <xf numFmtId="0" fontId="87"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46" applyNumberFormat="0" applyFill="0" applyAlignment="0" applyProtection="0"/>
    <xf numFmtId="0" fontId="6" fillId="0" borderId="34"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168" fontId="94"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168" fontId="94"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169" fontId="94"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6" fillId="0" borderId="34"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6" fillId="0" borderId="34"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6" fillId="0" borderId="34"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6" fillId="0" borderId="34"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6" fillId="0" borderId="34"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6" fillId="0" borderId="34"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6" fillId="0" borderId="34"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168" fontId="94" fillId="0" borderId="46" applyNumberFormat="0" applyFill="0" applyAlignment="0" applyProtection="0"/>
    <xf numFmtId="169" fontId="94" fillId="0" borderId="46" applyNumberFormat="0" applyFill="0" applyAlignment="0" applyProtection="0"/>
    <xf numFmtId="168" fontId="94" fillId="0" borderId="46" applyNumberFormat="0" applyFill="0" applyAlignment="0" applyProtection="0"/>
    <xf numFmtId="168" fontId="94" fillId="0" borderId="46" applyNumberFormat="0" applyFill="0" applyAlignment="0" applyProtection="0"/>
    <xf numFmtId="169" fontId="94" fillId="0" borderId="46" applyNumberFormat="0" applyFill="0" applyAlignment="0" applyProtection="0"/>
    <xf numFmtId="168" fontId="94" fillId="0" borderId="46" applyNumberFormat="0" applyFill="0" applyAlignment="0" applyProtection="0"/>
    <xf numFmtId="168" fontId="94" fillId="0" borderId="46" applyNumberFormat="0" applyFill="0" applyAlignment="0" applyProtection="0"/>
    <xf numFmtId="169" fontId="94" fillId="0" borderId="46" applyNumberFormat="0" applyFill="0" applyAlignment="0" applyProtection="0"/>
    <xf numFmtId="168" fontId="94" fillId="0" borderId="46" applyNumberFormat="0" applyFill="0" applyAlignment="0" applyProtection="0"/>
    <xf numFmtId="168" fontId="94" fillId="0" borderId="46" applyNumberFormat="0" applyFill="0" applyAlignment="0" applyProtection="0"/>
    <xf numFmtId="169" fontId="94" fillId="0" borderId="46" applyNumberFormat="0" applyFill="0" applyAlignment="0" applyProtection="0"/>
    <xf numFmtId="168" fontId="94" fillId="0" borderId="46" applyNumberFormat="0" applyFill="0" applyAlignment="0" applyProtection="0"/>
    <xf numFmtId="0" fontId="47" fillId="0" borderId="46" applyNumberFormat="0" applyFill="0" applyAlignment="0" applyProtection="0"/>
    <xf numFmtId="0" fontId="25" fillId="0" borderId="47"/>
    <xf numFmtId="185" fontId="81"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6" fillId="0" borderId="0" applyFont="0" applyFill="0" applyBorder="0" applyAlignment="0" applyProtection="0"/>
    <xf numFmtId="192" fontId="2"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2" fillId="0" borderId="0"/>
    <xf numFmtId="9" fontId="1" fillId="0" borderId="0" applyFont="0" applyFill="0" applyBorder="0" applyAlignment="0" applyProtection="0"/>
    <xf numFmtId="0" fontId="47" fillId="0" borderId="99" applyNumberFormat="0" applyFill="0" applyAlignment="0" applyProtection="0"/>
    <xf numFmtId="168" fontId="94" fillId="0" borderId="99" applyNumberFormat="0" applyFill="0" applyAlignment="0" applyProtection="0"/>
    <xf numFmtId="169" fontId="94" fillId="0" borderId="99" applyNumberFormat="0" applyFill="0" applyAlignment="0" applyProtection="0"/>
    <xf numFmtId="168" fontId="94" fillId="0" borderId="99" applyNumberFormat="0" applyFill="0" applyAlignment="0" applyProtection="0"/>
    <xf numFmtId="168" fontId="94" fillId="0" borderId="99" applyNumberFormat="0" applyFill="0" applyAlignment="0" applyProtection="0"/>
    <xf numFmtId="169" fontId="94" fillId="0" borderId="99" applyNumberFormat="0" applyFill="0" applyAlignment="0" applyProtection="0"/>
    <xf numFmtId="168" fontId="94" fillId="0" borderId="99" applyNumberFormat="0" applyFill="0" applyAlignment="0" applyProtection="0"/>
    <xf numFmtId="168" fontId="94" fillId="0" borderId="99" applyNumberFormat="0" applyFill="0" applyAlignment="0" applyProtection="0"/>
    <xf numFmtId="169" fontId="94" fillId="0" borderId="99" applyNumberFormat="0" applyFill="0" applyAlignment="0" applyProtection="0"/>
    <xf numFmtId="168" fontId="94" fillId="0" borderId="99" applyNumberFormat="0" applyFill="0" applyAlignment="0" applyProtection="0"/>
    <xf numFmtId="168" fontId="94" fillId="0" borderId="99" applyNumberFormat="0" applyFill="0" applyAlignment="0" applyProtection="0"/>
    <xf numFmtId="169" fontId="94" fillId="0" borderId="99" applyNumberFormat="0" applyFill="0" applyAlignment="0" applyProtection="0"/>
    <xf numFmtId="168" fontId="94"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169" fontId="94"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168" fontId="94"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168" fontId="94"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0" fontId="47" fillId="0" borderId="99" applyNumberFormat="0" applyFill="0" applyAlignment="0" applyProtection="0"/>
    <xf numFmtId="188" fontId="2" fillId="69" borderId="93" applyFont="0">
      <alignment horizontal="right" vertical="center"/>
    </xf>
    <xf numFmtId="3" fontId="2" fillId="69" borderId="93" applyFont="0">
      <alignment horizontal="right" vertical="center"/>
    </xf>
    <xf numFmtId="0" fontId="83" fillId="63" borderId="98" applyNumberFormat="0" applyAlignment="0" applyProtection="0"/>
    <xf numFmtId="168" fontId="85" fillId="63" borderId="98" applyNumberFormat="0" applyAlignment="0" applyProtection="0"/>
    <xf numFmtId="169" fontId="85" fillId="63" borderId="98" applyNumberFormat="0" applyAlignment="0" applyProtection="0"/>
    <xf numFmtId="168" fontId="85" fillId="63" borderId="98" applyNumberFormat="0" applyAlignment="0" applyProtection="0"/>
    <xf numFmtId="168" fontId="85" fillId="63" borderId="98" applyNumberFormat="0" applyAlignment="0" applyProtection="0"/>
    <xf numFmtId="169" fontId="85" fillId="63" borderId="98" applyNumberFormat="0" applyAlignment="0" applyProtection="0"/>
    <xf numFmtId="168" fontId="85" fillId="63" borderId="98" applyNumberFormat="0" applyAlignment="0" applyProtection="0"/>
    <xf numFmtId="168" fontId="85" fillId="63" borderId="98" applyNumberFormat="0" applyAlignment="0" applyProtection="0"/>
    <xf numFmtId="169" fontId="85" fillId="63" borderId="98" applyNumberFormat="0" applyAlignment="0" applyProtection="0"/>
    <xf numFmtId="168" fontId="85" fillId="63" borderId="98" applyNumberFormat="0" applyAlignment="0" applyProtection="0"/>
    <xf numFmtId="168" fontId="85" fillId="63" borderId="98" applyNumberFormat="0" applyAlignment="0" applyProtection="0"/>
    <xf numFmtId="169" fontId="85" fillId="63" borderId="98" applyNumberFormat="0" applyAlignment="0" applyProtection="0"/>
    <xf numFmtId="168" fontId="85"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169" fontId="85"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168" fontId="85"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168" fontId="85"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0" fontId="83" fillId="63" borderId="98" applyNumberFormat="0" applyAlignment="0" applyProtection="0"/>
    <xf numFmtId="3" fontId="2" fillId="74" borderId="93" applyFont="0">
      <alignment horizontal="right" vertical="center"/>
      <protection locked="0"/>
    </xf>
    <xf numFmtId="0" fontId="2" fillId="73" borderId="97" applyNumberFormat="0" applyFont="0" applyAlignment="0" applyProtection="0"/>
    <xf numFmtId="0" fontId="2" fillId="73" borderId="97" applyNumberFormat="0" applyFont="0" applyAlignment="0" applyProtection="0"/>
    <xf numFmtId="0" fontId="2" fillId="73" borderId="97" applyNumberFormat="0" applyFont="0" applyAlignment="0" applyProtection="0"/>
    <xf numFmtId="0" fontId="2" fillId="73" borderId="97" applyNumberFormat="0" applyFont="0" applyAlignment="0" applyProtection="0"/>
    <xf numFmtId="0" fontId="2" fillId="73" borderId="97" applyNumberFormat="0" applyFont="0" applyAlignment="0" applyProtection="0"/>
    <xf numFmtId="0" fontId="2" fillId="73" borderId="97" applyNumberFormat="0" applyFont="0" applyAlignment="0" applyProtection="0"/>
    <xf numFmtId="0" fontId="2" fillId="73" borderId="97" applyNumberFormat="0" applyFont="0" applyAlignment="0" applyProtection="0"/>
    <xf numFmtId="0" fontId="2" fillId="73" borderId="97" applyNumberFormat="0" applyFont="0" applyAlignment="0" applyProtection="0"/>
    <xf numFmtId="0" fontId="2" fillId="73" borderId="97" applyNumberFormat="0" applyFont="0" applyAlignment="0" applyProtection="0"/>
    <xf numFmtId="0" fontId="2" fillId="73" borderId="97" applyNumberFormat="0" applyFont="0" applyAlignment="0" applyProtection="0"/>
    <xf numFmtId="0" fontId="2" fillId="73" borderId="97" applyNumberFormat="0" applyFont="0" applyAlignment="0" applyProtection="0"/>
    <xf numFmtId="0" fontId="2" fillId="73" borderId="97" applyNumberFormat="0" applyFont="0" applyAlignment="0" applyProtection="0"/>
    <xf numFmtId="0" fontId="2" fillId="73" borderId="97" applyNumberFormat="0" applyFont="0" applyAlignment="0" applyProtection="0"/>
    <xf numFmtId="0" fontId="2" fillId="73" borderId="97" applyNumberFormat="0" applyFont="0" applyAlignment="0" applyProtection="0"/>
    <xf numFmtId="0" fontId="2" fillId="73" borderId="97" applyNumberFormat="0" applyFont="0" applyAlignment="0" applyProtection="0"/>
    <xf numFmtId="0" fontId="2" fillId="73" borderId="97" applyNumberFormat="0" applyFont="0" applyAlignment="0" applyProtection="0"/>
    <xf numFmtId="0" fontId="2"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 fillId="73" borderId="97" applyNumberFormat="0" applyFont="0" applyAlignment="0" applyProtection="0"/>
    <xf numFmtId="0" fontId="27" fillId="73" borderId="97" applyNumberFormat="0" applyFont="0" applyAlignment="0" applyProtection="0"/>
    <xf numFmtId="0" fontId="2" fillId="73" borderId="97" applyNumberFormat="0" applyFont="0" applyAlignment="0" applyProtection="0"/>
    <xf numFmtId="0" fontId="2"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0" fontId="27" fillId="73" borderId="97" applyNumberFormat="0" applyFont="0" applyAlignment="0" applyProtection="0"/>
    <xf numFmtId="3" fontId="2" fillId="71" borderId="93" applyFont="0">
      <alignment horizontal="right" vertical="center"/>
      <protection locked="0"/>
    </xf>
    <xf numFmtId="0" fontId="66" fillId="42" borderId="96" applyNumberFormat="0" applyAlignment="0" applyProtection="0"/>
    <xf numFmtId="168" fontId="68" fillId="42" borderId="96" applyNumberFormat="0" applyAlignment="0" applyProtection="0"/>
    <xf numFmtId="169" fontId="68" fillId="42" borderId="96" applyNumberFormat="0" applyAlignment="0" applyProtection="0"/>
    <xf numFmtId="168" fontId="68" fillId="42" borderId="96" applyNumberFormat="0" applyAlignment="0" applyProtection="0"/>
    <xf numFmtId="168" fontId="68" fillId="42" borderId="96" applyNumberFormat="0" applyAlignment="0" applyProtection="0"/>
    <xf numFmtId="169" fontId="68" fillId="42" borderId="96" applyNumberFormat="0" applyAlignment="0" applyProtection="0"/>
    <xf numFmtId="168" fontId="68" fillId="42" borderId="96" applyNumberFormat="0" applyAlignment="0" applyProtection="0"/>
    <xf numFmtId="168" fontId="68" fillId="42" borderId="96" applyNumberFormat="0" applyAlignment="0" applyProtection="0"/>
    <xf numFmtId="169" fontId="68" fillId="42" borderId="96" applyNumberFormat="0" applyAlignment="0" applyProtection="0"/>
    <xf numFmtId="168" fontId="68" fillId="42" borderId="96" applyNumberFormat="0" applyAlignment="0" applyProtection="0"/>
    <xf numFmtId="168" fontId="68" fillId="42" borderId="96" applyNumberFormat="0" applyAlignment="0" applyProtection="0"/>
    <xf numFmtId="169" fontId="68" fillId="42" borderId="96" applyNumberFormat="0" applyAlignment="0" applyProtection="0"/>
    <xf numFmtId="168" fontId="68"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169" fontId="68"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168" fontId="68"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168" fontId="68"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66" fillId="42" borderId="96" applyNumberFormat="0" applyAlignment="0" applyProtection="0"/>
    <xf numFmtId="0" fontId="2" fillId="70" borderId="94" applyNumberFormat="0" applyFont="0" applyBorder="0" applyProtection="0">
      <alignment horizontal="left" vertical="center"/>
    </xf>
    <xf numFmtId="9" fontId="2" fillId="70" borderId="93" applyFont="0" applyProtection="0">
      <alignment horizontal="right" vertical="center"/>
    </xf>
    <xf numFmtId="3" fontId="2" fillId="70" borderId="93" applyFont="0" applyProtection="0">
      <alignment horizontal="right" vertical="center"/>
    </xf>
    <xf numFmtId="0" fontId="62" fillId="69" borderId="94" applyFont="0" applyBorder="0">
      <alignment horizontal="center" wrapText="1"/>
    </xf>
    <xf numFmtId="168" fontId="54" fillId="0" borderId="91">
      <alignment horizontal="left" vertical="center"/>
    </xf>
    <xf numFmtId="0" fontId="54" fillId="0" borderId="91">
      <alignment horizontal="left" vertical="center"/>
    </xf>
    <xf numFmtId="0" fontId="54" fillId="0" borderId="91">
      <alignment horizontal="left" vertical="center"/>
    </xf>
    <xf numFmtId="0" fontId="2" fillId="68" borderId="93" applyNumberFormat="0" applyFont="0" applyBorder="0" applyProtection="0">
      <alignment horizontal="center" vertical="center"/>
    </xf>
    <xf numFmtId="0" fontId="36" fillId="0" borderId="93" applyNumberFormat="0" applyAlignment="0">
      <alignment horizontal="right"/>
      <protection locked="0"/>
    </xf>
    <xf numFmtId="0" fontId="36" fillId="0" borderId="93" applyNumberFormat="0" applyAlignment="0">
      <alignment horizontal="right"/>
      <protection locked="0"/>
    </xf>
    <xf numFmtId="0" fontId="36" fillId="0" borderId="93" applyNumberFormat="0" applyAlignment="0">
      <alignment horizontal="right"/>
      <protection locked="0"/>
    </xf>
    <xf numFmtId="0" fontId="36" fillId="0" borderId="93" applyNumberFormat="0" applyAlignment="0">
      <alignment horizontal="right"/>
      <protection locked="0"/>
    </xf>
    <xf numFmtId="0" fontId="36" fillId="0" borderId="93" applyNumberFormat="0" applyAlignment="0">
      <alignment horizontal="right"/>
      <protection locked="0"/>
    </xf>
    <xf numFmtId="0" fontId="36" fillId="0" borderId="93" applyNumberFormat="0" applyAlignment="0">
      <alignment horizontal="right"/>
      <protection locked="0"/>
    </xf>
    <xf numFmtId="0" fontId="36" fillId="0" borderId="93" applyNumberFormat="0" applyAlignment="0">
      <alignment horizontal="right"/>
      <protection locked="0"/>
    </xf>
    <xf numFmtId="0" fontId="36" fillId="0" borderId="93" applyNumberFormat="0" applyAlignment="0">
      <alignment horizontal="right"/>
      <protection locked="0"/>
    </xf>
    <xf numFmtId="0" fontId="36" fillId="0" borderId="93" applyNumberFormat="0" applyAlignment="0">
      <alignment horizontal="right"/>
      <protection locked="0"/>
    </xf>
    <xf numFmtId="0" fontId="36" fillId="0" borderId="93" applyNumberFormat="0" applyAlignment="0">
      <alignment horizontal="right"/>
      <protection locked="0"/>
    </xf>
    <xf numFmtId="0" fontId="38" fillId="63" borderId="96" applyNumberFormat="0" applyAlignment="0" applyProtection="0"/>
    <xf numFmtId="168" fontId="40" fillId="63" borderId="96" applyNumberFormat="0" applyAlignment="0" applyProtection="0"/>
    <xf numFmtId="169" fontId="40" fillId="63" borderId="96" applyNumberFormat="0" applyAlignment="0" applyProtection="0"/>
    <xf numFmtId="168" fontId="40" fillId="63" borderId="96" applyNumberFormat="0" applyAlignment="0" applyProtection="0"/>
    <xf numFmtId="168" fontId="40" fillId="63" borderId="96" applyNumberFormat="0" applyAlignment="0" applyProtection="0"/>
    <xf numFmtId="169" fontId="40" fillId="63" borderId="96" applyNumberFormat="0" applyAlignment="0" applyProtection="0"/>
    <xf numFmtId="168" fontId="40" fillId="63" borderId="96" applyNumberFormat="0" applyAlignment="0" applyProtection="0"/>
    <xf numFmtId="168" fontId="40" fillId="63" borderId="96" applyNumberFormat="0" applyAlignment="0" applyProtection="0"/>
    <xf numFmtId="169" fontId="40" fillId="63" borderId="96" applyNumberFormat="0" applyAlignment="0" applyProtection="0"/>
    <xf numFmtId="168" fontId="40" fillId="63" borderId="96" applyNumberFormat="0" applyAlignment="0" applyProtection="0"/>
    <xf numFmtId="168" fontId="40" fillId="63" borderId="96" applyNumberFormat="0" applyAlignment="0" applyProtection="0"/>
    <xf numFmtId="169" fontId="40" fillId="63" borderId="96" applyNumberFormat="0" applyAlignment="0" applyProtection="0"/>
    <xf numFmtId="168" fontId="40"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169" fontId="40"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168" fontId="40"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168" fontId="40"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38" fillId="63" borderId="96" applyNumberFormat="0" applyAlignment="0" applyProtection="0"/>
    <xf numFmtId="0" fontId="1" fillId="0" borderId="0"/>
    <xf numFmtId="169" fontId="26" fillId="36" borderId="0"/>
    <xf numFmtId="0" fontId="2" fillId="0" borderId="0">
      <alignment vertical="center"/>
    </xf>
    <xf numFmtId="166" fontId="1" fillId="0" borderId="0" applyFont="0" applyFill="0" applyBorder="0" applyAlignment="0" applyProtection="0"/>
    <xf numFmtId="0" fontId="129" fillId="0" borderId="0"/>
    <xf numFmtId="0" fontId="1" fillId="0" borderId="0"/>
    <xf numFmtId="0" fontId="1" fillId="0" borderId="0"/>
    <xf numFmtId="166" fontId="2" fillId="0" borderId="0" applyFont="0" applyFill="0" applyBorder="0" applyAlignment="0" applyProtection="0"/>
    <xf numFmtId="0" fontId="11" fillId="0" borderId="0" applyNumberFormat="0" applyFill="0" applyBorder="0">
      <protection locked="0"/>
    </xf>
    <xf numFmtId="0" fontId="165" fillId="0" borderId="0"/>
    <xf numFmtId="0" fontId="27" fillId="86" borderId="0" applyNumberFormat="0" applyBorder="0" applyAlignment="0" applyProtection="0"/>
    <xf numFmtId="0" fontId="4" fillId="87" borderId="0" applyNumberFormat="0" applyBorder="0" applyAlignment="0" applyProtection="0"/>
    <xf numFmtId="0" fontId="28" fillId="86" borderId="0" applyNumberFormat="0" applyBorder="0" applyAlignment="0" applyProtection="0"/>
    <xf numFmtId="0" fontId="28" fillId="86" borderId="0" applyNumberFormat="0" applyBorder="0" applyAlignment="0" applyProtection="0"/>
    <xf numFmtId="0" fontId="28" fillId="86" borderId="0" applyNumberFormat="0" applyBorder="0" applyAlignment="0" applyProtection="0"/>
    <xf numFmtId="0" fontId="27" fillId="86"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28" fillId="86" borderId="0" applyNumberFormat="0" applyBorder="0" applyAlignment="0" applyProtection="0"/>
    <xf numFmtId="0" fontId="28" fillId="86" borderId="0" applyNumberFormat="0" applyBorder="0" applyAlignment="0" applyProtection="0"/>
    <xf numFmtId="0" fontId="28" fillId="86" borderId="0" applyNumberFormat="0" applyBorder="0" applyAlignment="0" applyProtection="0"/>
    <xf numFmtId="0" fontId="28" fillId="86" borderId="0" applyNumberFormat="0" applyBorder="0" applyAlignment="0" applyProtection="0"/>
    <xf numFmtId="0" fontId="28" fillId="86" borderId="0" applyNumberFormat="0" applyBorder="0" applyAlignment="0" applyProtection="0"/>
    <xf numFmtId="0" fontId="28" fillId="86" borderId="0" applyNumberFormat="0" applyBorder="0" applyAlignment="0" applyProtection="0"/>
    <xf numFmtId="0" fontId="28" fillId="86" borderId="0" applyNumberFormat="0" applyBorder="0" applyAlignment="0" applyProtection="0"/>
    <xf numFmtId="0" fontId="28" fillId="86" borderId="0" applyNumberFormat="0" applyBorder="0" applyAlignment="0" applyProtection="0"/>
    <xf numFmtId="0" fontId="28" fillId="86" borderId="0" applyNumberFormat="0" applyBorder="0" applyAlignment="0" applyProtection="0"/>
    <xf numFmtId="0" fontId="28" fillId="86" borderId="0" applyNumberFormat="0" applyBorder="0" applyAlignment="0" applyProtection="0"/>
    <xf numFmtId="0" fontId="28" fillId="86" borderId="0" applyNumberFormat="0" applyBorder="0" applyAlignment="0" applyProtection="0"/>
    <xf numFmtId="0" fontId="28" fillId="86" borderId="0" applyNumberFormat="0" applyBorder="0" applyAlignment="0" applyProtection="0"/>
    <xf numFmtId="0" fontId="27" fillId="86" borderId="0" applyNumberFormat="0" applyBorder="0" applyAlignment="0" applyProtection="0"/>
    <xf numFmtId="0" fontId="27" fillId="88" borderId="0" applyNumberFormat="0" applyBorder="0" applyAlignment="0" applyProtection="0"/>
    <xf numFmtId="0" fontId="4" fillId="89" borderId="0" applyNumberFormat="0" applyBorder="0" applyAlignment="0" applyProtection="0"/>
    <xf numFmtId="0" fontId="28" fillId="88" borderId="0" applyNumberFormat="0" applyBorder="0" applyAlignment="0" applyProtection="0"/>
    <xf numFmtId="0" fontId="28" fillId="88" borderId="0" applyNumberFormat="0" applyBorder="0" applyAlignment="0" applyProtection="0"/>
    <xf numFmtId="0" fontId="28" fillId="88" borderId="0" applyNumberFormat="0" applyBorder="0" applyAlignment="0" applyProtection="0"/>
    <xf numFmtId="0" fontId="27" fillId="88"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28" fillId="88" borderId="0" applyNumberFormat="0" applyBorder="0" applyAlignment="0" applyProtection="0"/>
    <xf numFmtId="0" fontId="28" fillId="88" borderId="0" applyNumberFormat="0" applyBorder="0" applyAlignment="0" applyProtection="0"/>
    <xf numFmtId="0" fontId="28" fillId="88" borderId="0" applyNumberFormat="0" applyBorder="0" applyAlignment="0" applyProtection="0"/>
    <xf numFmtId="0" fontId="28" fillId="88" borderId="0" applyNumberFormat="0" applyBorder="0" applyAlignment="0" applyProtection="0"/>
    <xf numFmtId="0" fontId="28" fillId="88" borderId="0" applyNumberFormat="0" applyBorder="0" applyAlignment="0" applyProtection="0"/>
    <xf numFmtId="0" fontId="28" fillId="88" borderId="0" applyNumberFormat="0" applyBorder="0" applyAlignment="0" applyProtection="0"/>
    <xf numFmtId="0" fontId="28" fillId="88" borderId="0" applyNumberFormat="0" applyBorder="0" applyAlignment="0" applyProtection="0"/>
    <xf numFmtId="0" fontId="28" fillId="88" borderId="0" applyNumberFormat="0" applyBorder="0" applyAlignment="0" applyProtection="0"/>
    <xf numFmtId="0" fontId="28" fillId="88" borderId="0" applyNumberFormat="0" applyBorder="0" applyAlignment="0" applyProtection="0"/>
    <xf numFmtId="0" fontId="28" fillId="88" borderId="0" applyNumberFormat="0" applyBorder="0" applyAlignment="0" applyProtection="0"/>
    <xf numFmtId="0" fontId="28" fillId="88" borderId="0" applyNumberFormat="0" applyBorder="0" applyAlignment="0" applyProtection="0"/>
    <xf numFmtId="0" fontId="28" fillId="88" borderId="0" applyNumberFormat="0" applyBorder="0" applyAlignment="0" applyProtection="0"/>
    <xf numFmtId="0" fontId="27" fillId="88" borderId="0" applyNumberFormat="0" applyBorder="0" applyAlignment="0" applyProtection="0"/>
    <xf numFmtId="0" fontId="27" fillId="74" borderId="0" applyNumberFormat="0" applyBorder="0" applyAlignment="0" applyProtection="0"/>
    <xf numFmtId="0" fontId="4" fillId="90" borderId="0" applyNumberFormat="0" applyBorder="0" applyAlignment="0" applyProtection="0"/>
    <xf numFmtId="0" fontId="28" fillId="74" borderId="0" applyNumberFormat="0" applyBorder="0" applyAlignment="0" applyProtection="0"/>
    <xf numFmtId="0" fontId="28" fillId="74" borderId="0" applyNumberFormat="0" applyBorder="0" applyAlignment="0" applyProtection="0"/>
    <xf numFmtId="0" fontId="28" fillId="74" borderId="0" applyNumberFormat="0" applyBorder="0" applyAlignment="0" applyProtection="0"/>
    <xf numFmtId="0" fontId="27" fillId="74"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28" fillId="74" borderId="0" applyNumberFormat="0" applyBorder="0" applyAlignment="0" applyProtection="0"/>
    <xf numFmtId="0" fontId="28" fillId="74" borderId="0" applyNumberFormat="0" applyBorder="0" applyAlignment="0" applyProtection="0"/>
    <xf numFmtId="0" fontId="28" fillId="74" borderId="0" applyNumberFormat="0" applyBorder="0" applyAlignment="0" applyProtection="0"/>
    <xf numFmtId="0" fontId="28" fillId="74" borderId="0" applyNumberFormat="0" applyBorder="0" applyAlignment="0" applyProtection="0"/>
    <xf numFmtId="0" fontId="28" fillId="74" borderId="0" applyNumberFormat="0" applyBorder="0" applyAlignment="0" applyProtection="0"/>
    <xf numFmtId="0" fontId="28" fillId="74" borderId="0" applyNumberFormat="0" applyBorder="0" applyAlignment="0" applyProtection="0"/>
    <xf numFmtId="0" fontId="28" fillId="74" borderId="0" applyNumberFormat="0" applyBorder="0" applyAlignment="0" applyProtection="0"/>
    <xf numFmtId="0" fontId="28" fillId="74" borderId="0" applyNumberFormat="0" applyBorder="0" applyAlignment="0" applyProtection="0"/>
    <xf numFmtId="0" fontId="28" fillId="74" borderId="0" applyNumberFormat="0" applyBorder="0" applyAlignment="0" applyProtection="0"/>
    <xf numFmtId="0" fontId="28" fillId="74" borderId="0" applyNumberFormat="0" applyBorder="0" applyAlignment="0" applyProtection="0"/>
    <xf numFmtId="0" fontId="28" fillId="74" borderId="0" applyNumberFormat="0" applyBorder="0" applyAlignment="0" applyProtection="0"/>
    <xf numFmtId="0" fontId="28" fillId="74" borderId="0" applyNumberFormat="0" applyBorder="0" applyAlignment="0" applyProtection="0"/>
    <xf numFmtId="0" fontId="27" fillId="74" borderId="0" applyNumberFormat="0" applyBorder="0" applyAlignment="0" applyProtection="0"/>
    <xf numFmtId="0" fontId="27" fillId="91" borderId="0" applyNumberFormat="0" applyBorder="0" applyAlignment="0" applyProtection="0"/>
    <xf numFmtId="0" fontId="4" fillId="92" borderId="0" applyNumberFormat="0" applyBorder="0" applyAlignment="0" applyProtection="0"/>
    <xf numFmtId="0" fontId="28" fillId="91" borderId="0" applyNumberFormat="0" applyBorder="0" applyAlignment="0" applyProtection="0"/>
    <xf numFmtId="0" fontId="28" fillId="91" borderId="0" applyNumberFormat="0" applyBorder="0" applyAlignment="0" applyProtection="0"/>
    <xf numFmtId="0" fontId="28" fillId="91" borderId="0" applyNumberFormat="0" applyBorder="0" applyAlignment="0" applyProtection="0"/>
    <xf numFmtId="0" fontId="27" fillId="91"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28" fillId="91" borderId="0" applyNumberFormat="0" applyBorder="0" applyAlignment="0" applyProtection="0"/>
    <xf numFmtId="0" fontId="28" fillId="91" borderId="0" applyNumberFormat="0" applyBorder="0" applyAlignment="0" applyProtection="0"/>
    <xf numFmtId="0" fontId="28" fillId="91" borderId="0" applyNumberFormat="0" applyBorder="0" applyAlignment="0" applyProtection="0"/>
    <xf numFmtId="0" fontId="28" fillId="91" borderId="0" applyNumberFormat="0" applyBorder="0" applyAlignment="0" applyProtection="0"/>
    <xf numFmtId="0" fontId="28" fillId="91" borderId="0" applyNumberFormat="0" applyBorder="0" applyAlignment="0" applyProtection="0"/>
    <xf numFmtId="0" fontId="28" fillId="91" borderId="0" applyNumberFormat="0" applyBorder="0" applyAlignment="0" applyProtection="0"/>
    <xf numFmtId="0" fontId="28" fillId="91" borderId="0" applyNumberFormat="0" applyBorder="0" applyAlignment="0" applyProtection="0"/>
    <xf numFmtId="0" fontId="28" fillId="91" borderId="0" applyNumberFormat="0" applyBorder="0" applyAlignment="0" applyProtection="0"/>
    <xf numFmtId="0" fontId="28" fillId="91" borderId="0" applyNumberFormat="0" applyBorder="0" applyAlignment="0" applyProtection="0"/>
    <xf numFmtId="0" fontId="28" fillId="91" borderId="0" applyNumberFormat="0" applyBorder="0" applyAlignment="0" applyProtection="0"/>
    <xf numFmtId="0" fontId="28" fillId="91" borderId="0" applyNumberFormat="0" applyBorder="0" applyAlignment="0" applyProtection="0"/>
    <xf numFmtId="0" fontId="28" fillId="91" borderId="0" applyNumberFormat="0" applyBorder="0" applyAlignment="0" applyProtection="0"/>
    <xf numFmtId="0" fontId="27" fillId="91" borderId="0" applyNumberFormat="0" applyBorder="0" applyAlignment="0" applyProtection="0"/>
    <xf numFmtId="0" fontId="27" fillId="93" borderId="0" applyNumberFormat="0" applyBorder="0" applyAlignment="0" applyProtection="0"/>
    <xf numFmtId="0" fontId="4" fillId="94" borderId="0" applyNumberFormat="0" applyBorder="0" applyAlignment="0" applyProtection="0"/>
    <xf numFmtId="0" fontId="28" fillId="93" borderId="0" applyNumberFormat="0" applyBorder="0" applyAlignment="0" applyProtection="0"/>
    <xf numFmtId="0" fontId="28" fillId="93" borderId="0" applyNumberFormat="0" applyBorder="0" applyAlignment="0" applyProtection="0"/>
    <xf numFmtId="0" fontId="28" fillId="93" borderId="0" applyNumberFormat="0" applyBorder="0" applyAlignment="0" applyProtection="0"/>
    <xf numFmtId="0" fontId="27" fillId="93"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28" fillId="93" borderId="0" applyNumberFormat="0" applyBorder="0" applyAlignment="0" applyProtection="0"/>
    <xf numFmtId="0" fontId="28" fillId="93" borderId="0" applyNumberFormat="0" applyBorder="0" applyAlignment="0" applyProtection="0"/>
    <xf numFmtId="0" fontId="28" fillId="93" borderId="0" applyNumberFormat="0" applyBorder="0" applyAlignment="0" applyProtection="0"/>
    <xf numFmtId="0" fontId="28" fillId="93" borderId="0" applyNumberFormat="0" applyBorder="0" applyAlignment="0" applyProtection="0"/>
    <xf numFmtId="0" fontId="28" fillId="93" borderId="0" applyNumberFormat="0" applyBorder="0" applyAlignment="0" applyProtection="0"/>
    <xf numFmtId="0" fontId="28" fillId="93" borderId="0" applyNumberFormat="0" applyBorder="0" applyAlignment="0" applyProtection="0"/>
    <xf numFmtId="0" fontId="28" fillId="93" borderId="0" applyNumberFormat="0" applyBorder="0" applyAlignment="0" applyProtection="0"/>
    <xf numFmtId="0" fontId="28" fillId="93" borderId="0" applyNumberFormat="0" applyBorder="0" applyAlignment="0" applyProtection="0"/>
    <xf numFmtId="0" fontId="28" fillId="93" borderId="0" applyNumberFormat="0" applyBorder="0" applyAlignment="0" applyProtection="0"/>
    <xf numFmtId="0" fontId="28" fillId="93" borderId="0" applyNumberFormat="0" applyBorder="0" applyAlignment="0" applyProtection="0"/>
    <xf numFmtId="0" fontId="28" fillId="93" borderId="0" applyNumberFormat="0" applyBorder="0" applyAlignment="0" applyProtection="0"/>
    <xf numFmtId="0" fontId="28" fillId="93" borderId="0" applyNumberFormat="0" applyBorder="0" applyAlignment="0" applyProtection="0"/>
    <xf numFmtId="0" fontId="27" fillId="93" borderId="0" applyNumberFormat="0" applyBorder="0" applyAlignment="0" applyProtection="0"/>
    <xf numFmtId="0" fontId="27" fillId="70" borderId="0" applyNumberFormat="0" applyBorder="0" applyAlignment="0" applyProtection="0"/>
    <xf numFmtId="0" fontId="4" fillId="95" borderId="0" applyNumberFormat="0" applyBorder="0" applyAlignment="0" applyProtection="0"/>
    <xf numFmtId="0" fontId="28" fillId="70" borderId="0" applyNumberFormat="0" applyBorder="0" applyAlignment="0" applyProtection="0"/>
    <xf numFmtId="0" fontId="28" fillId="70" borderId="0" applyNumberFormat="0" applyBorder="0" applyAlignment="0" applyProtection="0"/>
    <xf numFmtId="0" fontId="28" fillId="70" borderId="0" applyNumberFormat="0" applyBorder="0" applyAlignment="0" applyProtection="0"/>
    <xf numFmtId="0" fontId="27" fillId="70"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28" fillId="70" borderId="0" applyNumberFormat="0" applyBorder="0" applyAlignment="0" applyProtection="0"/>
    <xf numFmtId="0" fontId="28" fillId="70" borderId="0" applyNumberFormat="0" applyBorder="0" applyAlignment="0" applyProtection="0"/>
    <xf numFmtId="0" fontId="28" fillId="70" borderId="0" applyNumberFormat="0" applyBorder="0" applyAlignment="0" applyProtection="0"/>
    <xf numFmtId="0" fontId="28" fillId="70" borderId="0" applyNumberFormat="0" applyBorder="0" applyAlignment="0" applyProtection="0"/>
    <xf numFmtId="0" fontId="28" fillId="70" borderId="0" applyNumberFormat="0" applyBorder="0" applyAlignment="0" applyProtection="0"/>
    <xf numFmtId="0" fontId="28" fillId="70" borderId="0" applyNumberFormat="0" applyBorder="0" applyAlignment="0" applyProtection="0"/>
    <xf numFmtId="0" fontId="28" fillId="70" borderId="0" applyNumberFormat="0" applyBorder="0" applyAlignment="0" applyProtection="0"/>
    <xf numFmtId="0" fontId="28" fillId="70" borderId="0" applyNumberFormat="0" applyBorder="0" applyAlignment="0" applyProtection="0"/>
    <xf numFmtId="0" fontId="28" fillId="70" borderId="0" applyNumberFormat="0" applyBorder="0" applyAlignment="0" applyProtection="0"/>
    <xf numFmtId="0" fontId="28" fillId="70" borderId="0" applyNumberFormat="0" applyBorder="0" applyAlignment="0" applyProtection="0"/>
    <xf numFmtId="0" fontId="28" fillId="70" borderId="0" applyNumberFormat="0" applyBorder="0" applyAlignment="0" applyProtection="0"/>
    <xf numFmtId="0" fontId="28" fillId="70" borderId="0" applyNumberFormat="0" applyBorder="0" applyAlignment="0" applyProtection="0"/>
    <xf numFmtId="0" fontId="27" fillId="70" borderId="0" applyNumberFormat="0" applyBorder="0" applyAlignment="0" applyProtection="0"/>
    <xf numFmtId="0" fontId="27" fillId="96" borderId="0" applyNumberFormat="0" applyBorder="0" applyAlignment="0" applyProtection="0"/>
    <xf numFmtId="0" fontId="4" fillId="97" borderId="0" applyNumberFormat="0" applyBorder="0" applyAlignment="0" applyProtection="0"/>
    <xf numFmtId="0" fontId="28" fillId="96" borderId="0" applyNumberFormat="0" applyBorder="0" applyAlignment="0" applyProtection="0"/>
    <xf numFmtId="0" fontId="28" fillId="96" borderId="0" applyNumberFormat="0" applyBorder="0" applyAlignment="0" applyProtection="0"/>
    <xf numFmtId="0" fontId="28" fillId="96" borderId="0" applyNumberFormat="0" applyBorder="0" applyAlignment="0" applyProtection="0"/>
    <xf numFmtId="0" fontId="27" fillId="96" borderId="0" applyNumberFormat="0" applyBorder="0" applyAlignment="0" applyProtection="0"/>
    <xf numFmtId="0" fontId="4" fillId="97" borderId="0" applyNumberFormat="0" applyBorder="0" applyAlignment="0" applyProtection="0"/>
    <xf numFmtId="0" fontId="4" fillId="97" borderId="0" applyNumberFormat="0" applyBorder="0" applyAlignment="0" applyProtection="0"/>
    <xf numFmtId="0" fontId="4" fillId="97" borderId="0" applyNumberFormat="0" applyBorder="0" applyAlignment="0" applyProtection="0"/>
    <xf numFmtId="0" fontId="4" fillId="97" borderId="0" applyNumberFormat="0" applyBorder="0" applyAlignment="0" applyProtection="0"/>
    <xf numFmtId="0" fontId="4" fillId="97" borderId="0" applyNumberFormat="0" applyBorder="0" applyAlignment="0" applyProtection="0"/>
    <xf numFmtId="0" fontId="4" fillId="97" borderId="0" applyNumberFormat="0" applyBorder="0" applyAlignment="0" applyProtection="0"/>
    <xf numFmtId="0" fontId="4" fillId="97" borderId="0" applyNumberFormat="0" applyBorder="0" applyAlignment="0" applyProtection="0"/>
    <xf numFmtId="0" fontId="28" fillId="96" borderId="0" applyNumberFormat="0" applyBorder="0" applyAlignment="0" applyProtection="0"/>
    <xf numFmtId="0" fontId="28" fillId="96" borderId="0" applyNumberFormat="0" applyBorder="0" applyAlignment="0" applyProtection="0"/>
    <xf numFmtId="0" fontId="28" fillId="96" borderId="0" applyNumberFormat="0" applyBorder="0" applyAlignment="0" applyProtection="0"/>
    <xf numFmtId="0" fontId="28" fillId="96" borderId="0" applyNumberFormat="0" applyBorder="0" applyAlignment="0" applyProtection="0"/>
    <xf numFmtId="0" fontId="28" fillId="96" borderId="0" applyNumberFormat="0" applyBorder="0" applyAlignment="0" applyProtection="0"/>
    <xf numFmtId="0" fontId="28" fillId="96" borderId="0" applyNumberFormat="0" applyBorder="0" applyAlignment="0" applyProtection="0"/>
    <xf numFmtId="0" fontId="28" fillId="96" borderId="0" applyNumberFormat="0" applyBorder="0" applyAlignment="0" applyProtection="0"/>
    <xf numFmtId="0" fontId="28" fillId="96" borderId="0" applyNumberFormat="0" applyBorder="0" applyAlignment="0" applyProtection="0"/>
    <xf numFmtId="0" fontId="28" fillId="96" borderId="0" applyNumberFormat="0" applyBorder="0" applyAlignment="0" applyProtection="0"/>
    <xf numFmtId="0" fontId="28" fillId="96" borderId="0" applyNumberFormat="0" applyBorder="0" applyAlignment="0" applyProtection="0"/>
    <xf numFmtId="0" fontId="28" fillId="96" borderId="0" applyNumberFormat="0" applyBorder="0" applyAlignment="0" applyProtection="0"/>
    <xf numFmtId="0" fontId="28" fillId="96" borderId="0" applyNumberFormat="0" applyBorder="0" applyAlignment="0" applyProtection="0"/>
    <xf numFmtId="0" fontId="27" fillId="96" borderId="0" applyNumberFormat="0" applyBorder="0" applyAlignment="0" applyProtection="0"/>
    <xf numFmtId="0" fontId="27" fillId="98" borderId="0" applyNumberFormat="0" applyBorder="0" applyAlignment="0" applyProtection="0"/>
    <xf numFmtId="0" fontId="4" fillId="99" borderId="0" applyNumberFormat="0" applyBorder="0" applyAlignment="0" applyProtection="0"/>
    <xf numFmtId="0" fontId="28" fillId="98" borderId="0" applyNumberFormat="0" applyBorder="0" applyAlignment="0" applyProtection="0"/>
    <xf numFmtId="0" fontId="28" fillId="98" borderId="0" applyNumberFormat="0" applyBorder="0" applyAlignment="0" applyProtection="0"/>
    <xf numFmtId="0" fontId="28" fillId="98" borderId="0" applyNumberFormat="0" applyBorder="0" applyAlignment="0" applyProtection="0"/>
    <xf numFmtId="0" fontId="27" fillId="98" borderId="0" applyNumberFormat="0" applyBorder="0" applyAlignment="0" applyProtection="0"/>
    <xf numFmtId="0" fontId="4" fillId="99" borderId="0" applyNumberFormat="0" applyBorder="0" applyAlignment="0" applyProtection="0"/>
    <xf numFmtId="0" fontId="4" fillId="99" borderId="0" applyNumberFormat="0" applyBorder="0" applyAlignment="0" applyProtection="0"/>
    <xf numFmtId="0" fontId="4" fillId="99" borderId="0" applyNumberFormat="0" applyBorder="0" applyAlignment="0" applyProtection="0"/>
    <xf numFmtId="0" fontId="4" fillId="99" borderId="0" applyNumberFormat="0" applyBorder="0" applyAlignment="0" applyProtection="0"/>
    <xf numFmtId="0" fontId="4" fillId="99" borderId="0" applyNumberFormat="0" applyBorder="0" applyAlignment="0" applyProtection="0"/>
    <xf numFmtId="0" fontId="4" fillId="99" borderId="0" applyNumberFormat="0" applyBorder="0" applyAlignment="0" applyProtection="0"/>
    <xf numFmtId="0" fontId="4" fillId="99" borderId="0" applyNumberFormat="0" applyBorder="0" applyAlignment="0" applyProtection="0"/>
    <xf numFmtId="0" fontId="28" fillId="98" borderId="0" applyNumberFormat="0" applyBorder="0" applyAlignment="0" applyProtection="0"/>
    <xf numFmtId="0" fontId="28" fillId="98" borderId="0" applyNumberFormat="0" applyBorder="0" applyAlignment="0" applyProtection="0"/>
    <xf numFmtId="0" fontId="28" fillId="98" borderId="0" applyNumberFormat="0" applyBorder="0" applyAlignment="0" applyProtection="0"/>
    <xf numFmtId="0" fontId="28" fillId="98" borderId="0" applyNumberFormat="0" applyBorder="0" applyAlignment="0" applyProtection="0"/>
    <xf numFmtId="0" fontId="28" fillId="98" borderId="0" applyNumberFormat="0" applyBorder="0" applyAlignment="0" applyProtection="0"/>
    <xf numFmtId="0" fontId="28" fillId="98" borderId="0" applyNumberFormat="0" applyBorder="0" applyAlignment="0" applyProtection="0"/>
    <xf numFmtId="0" fontId="28" fillId="98" borderId="0" applyNumberFormat="0" applyBorder="0" applyAlignment="0" applyProtection="0"/>
    <xf numFmtId="0" fontId="28" fillId="98" borderId="0" applyNumberFormat="0" applyBorder="0" applyAlignment="0" applyProtection="0"/>
    <xf numFmtId="0" fontId="28" fillId="98" borderId="0" applyNumberFormat="0" applyBorder="0" applyAlignment="0" applyProtection="0"/>
    <xf numFmtId="0" fontId="28" fillId="98" borderId="0" applyNumberFormat="0" applyBorder="0" applyAlignment="0" applyProtection="0"/>
    <xf numFmtId="0" fontId="28" fillId="98" borderId="0" applyNumberFormat="0" applyBorder="0" applyAlignment="0" applyProtection="0"/>
    <xf numFmtId="0" fontId="28" fillId="98" borderId="0" applyNumberFormat="0" applyBorder="0" applyAlignment="0" applyProtection="0"/>
    <xf numFmtId="0" fontId="27" fillId="98" borderId="0" applyNumberFormat="0" applyBorder="0" applyAlignment="0" applyProtection="0"/>
    <xf numFmtId="0" fontId="27" fillId="100" borderId="0" applyNumberFormat="0" applyBorder="0" applyAlignment="0" applyProtection="0"/>
    <xf numFmtId="0" fontId="4" fillId="101" borderId="0" applyNumberFormat="0" applyBorder="0" applyAlignment="0" applyProtection="0"/>
    <xf numFmtId="0" fontId="28" fillId="100" borderId="0" applyNumberFormat="0" applyBorder="0" applyAlignment="0" applyProtection="0"/>
    <xf numFmtId="0" fontId="28" fillId="100" borderId="0" applyNumberFormat="0" applyBorder="0" applyAlignment="0" applyProtection="0"/>
    <xf numFmtId="0" fontId="28" fillId="100" borderId="0" applyNumberFormat="0" applyBorder="0" applyAlignment="0" applyProtection="0"/>
    <xf numFmtId="0" fontId="27" fillId="100" borderId="0" applyNumberFormat="0" applyBorder="0" applyAlignment="0" applyProtection="0"/>
    <xf numFmtId="0" fontId="4" fillId="101" borderId="0" applyNumberFormat="0" applyBorder="0" applyAlignment="0" applyProtection="0"/>
    <xf numFmtId="0" fontId="4" fillId="101" borderId="0" applyNumberFormat="0" applyBorder="0" applyAlignment="0" applyProtection="0"/>
    <xf numFmtId="0" fontId="4" fillId="101" borderId="0" applyNumberFormat="0" applyBorder="0" applyAlignment="0" applyProtection="0"/>
    <xf numFmtId="0" fontId="4" fillId="101" borderId="0" applyNumberFormat="0" applyBorder="0" applyAlignment="0" applyProtection="0"/>
    <xf numFmtId="0" fontId="4" fillId="101" borderId="0" applyNumberFormat="0" applyBorder="0" applyAlignment="0" applyProtection="0"/>
    <xf numFmtId="0" fontId="4" fillId="101" borderId="0" applyNumberFormat="0" applyBorder="0" applyAlignment="0" applyProtection="0"/>
    <xf numFmtId="0" fontId="4" fillId="101" borderId="0" applyNumberFormat="0" applyBorder="0" applyAlignment="0" applyProtection="0"/>
    <xf numFmtId="0" fontId="28" fillId="100" borderId="0" applyNumberFormat="0" applyBorder="0" applyAlignment="0" applyProtection="0"/>
    <xf numFmtId="0" fontId="28" fillId="100" borderId="0" applyNumberFormat="0" applyBorder="0" applyAlignment="0" applyProtection="0"/>
    <xf numFmtId="0" fontId="28" fillId="100" borderId="0" applyNumberFormat="0" applyBorder="0" applyAlignment="0" applyProtection="0"/>
    <xf numFmtId="0" fontId="28" fillId="100" borderId="0" applyNumberFormat="0" applyBorder="0" applyAlignment="0" applyProtection="0"/>
    <xf numFmtId="0" fontId="28" fillId="100" borderId="0" applyNumberFormat="0" applyBorder="0" applyAlignment="0" applyProtection="0"/>
    <xf numFmtId="0" fontId="28" fillId="100" borderId="0" applyNumberFormat="0" applyBorder="0" applyAlignment="0" applyProtection="0"/>
    <xf numFmtId="0" fontId="28" fillId="100" borderId="0" applyNumberFormat="0" applyBorder="0" applyAlignment="0" applyProtection="0"/>
    <xf numFmtId="0" fontId="28" fillId="100" borderId="0" applyNumberFormat="0" applyBorder="0" applyAlignment="0" applyProtection="0"/>
    <xf numFmtId="0" fontId="28" fillId="100" borderId="0" applyNumberFormat="0" applyBorder="0" applyAlignment="0" applyProtection="0"/>
    <xf numFmtId="0" fontId="28" fillId="100" borderId="0" applyNumberFormat="0" applyBorder="0" applyAlignment="0" applyProtection="0"/>
    <xf numFmtId="0" fontId="28" fillId="100" borderId="0" applyNumberFormat="0" applyBorder="0" applyAlignment="0" applyProtection="0"/>
    <xf numFmtId="0" fontId="28" fillId="100" borderId="0" applyNumberFormat="0" applyBorder="0" applyAlignment="0" applyProtection="0"/>
    <xf numFmtId="0" fontId="27" fillId="100" borderId="0" applyNumberFormat="0" applyBorder="0" applyAlignment="0" applyProtection="0"/>
    <xf numFmtId="0" fontId="27" fillId="91" borderId="0" applyNumberFormat="0" applyBorder="0" applyAlignment="0" applyProtection="0"/>
    <xf numFmtId="0" fontId="4" fillId="102" borderId="0" applyNumberFormat="0" applyBorder="0" applyAlignment="0" applyProtection="0"/>
    <xf numFmtId="0" fontId="28" fillId="91" borderId="0" applyNumberFormat="0" applyBorder="0" applyAlignment="0" applyProtection="0"/>
    <xf numFmtId="0" fontId="28" fillId="91" borderId="0" applyNumberFormat="0" applyBorder="0" applyAlignment="0" applyProtection="0"/>
    <xf numFmtId="0" fontId="28" fillId="91" borderId="0" applyNumberFormat="0" applyBorder="0" applyAlignment="0" applyProtection="0"/>
    <xf numFmtId="0" fontId="27" fillId="91" borderId="0" applyNumberFormat="0" applyBorder="0" applyAlignment="0" applyProtection="0"/>
    <xf numFmtId="0" fontId="4" fillId="102" borderId="0" applyNumberFormat="0" applyBorder="0" applyAlignment="0" applyProtection="0"/>
    <xf numFmtId="0" fontId="4" fillId="102" borderId="0" applyNumberFormat="0" applyBorder="0" applyAlignment="0" applyProtection="0"/>
    <xf numFmtId="0" fontId="4" fillId="102" borderId="0" applyNumberFormat="0" applyBorder="0" applyAlignment="0" applyProtection="0"/>
    <xf numFmtId="0" fontId="4" fillId="102" borderId="0" applyNumberFormat="0" applyBorder="0" applyAlignment="0" applyProtection="0"/>
    <xf numFmtId="0" fontId="4" fillId="102" borderId="0" applyNumberFormat="0" applyBorder="0" applyAlignment="0" applyProtection="0"/>
    <xf numFmtId="0" fontId="4" fillId="102" borderId="0" applyNumberFormat="0" applyBorder="0" applyAlignment="0" applyProtection="0"/>
    <xf numFmtId="0" fontId="4" fillId="102" borderId="0" applyNumberFormat="0" applyBorder="0" applyAlignment="0" applyProtection="0"/>
    <xf numFmtId="0" fontId="28" fillId="91" borderId="0" applyNumberFormat="0" applyBorder="0" applyAlignment="0" applyProtection="0"/>
    <xf numFmtId="0" fontId="28" fillId="91" borderId="0" applyNumberFormat="0" applyBorder="0" applyAlignment="0" applyProtection="0"/>
    <xf numFmtId="0" fontId="28" fillId="91" borderId="0" applyNumberFormat="0" applyBorder="0" applyAlignment="0" applyProtection="0"/>
    <xf numFmtId="0" fontId="28" fillId="91" borderId="0" applyNumberFormat="0" applyBorder="0" applyAlignment="0" applyProtection="0"/>
    <xf numFmtId="0" fontId="28" fillId="91" borderId="0" applyNumberFormat="0" applyBorder="0" applyAlignment="0" applyProtection="0"/>
    <xf numFmtId="0" fontId="28" fillId="91" borderId="0" applyNumberFormat="0" applyBorder="0" applyAlignment="0" applyProtection="0"/>
    <xf numFmtId="0" fontId="28" fillId="91" borderId="0" applyNumberFormat="0" applyBorder="0" applyAlignment="0" applyProtection="0"/>
    <xf numFmtId="0" fontId="28" fillId="91" borderId="0" applyNumberFormat="0" applyBorder="0" applyAlignment="0" applyProtection="0"/>
    <xf numFmtId="0" fontId="28" fillId="91" borderId="0" applyNumberFormat="0" applyBorder="0" applyAlignment="0" applyProtection="0"/>
    <xf numFmtId="0" fontId="28" fillId="91" borderId="0" applyNumberFormat="0" applyBorder="0" applyAlignment="0" applyProtection="0"/>
    <xf numFmtId="0" fontId="28" fillId="91" borderId="0" applyNumberFormat="0" applyBorder="0" applyAlignment="0" applyProtection="0"/>
    <xf numFmtId="0" fontId="28" fillId="91" borderId="0" applyNumberFormat="0" applyBorder="0" applyAlignment="0" applyProtection="0"/>
    <xf numFmtId="0" fontId="27" fillId="91" borderId="0" applyNumberFormat="0" applyBorder="0" applyAlignment="0" applyProtection="0"/>
    <xf numFmtId="0" fontId="27" fillId="96" borderId="0" applyNumberFormat="0" applyBorder="0" applyAlignment="0" applyProtection="0"/>
    <xf numFmtId="0" fontId="4" fillId="103" borderId="0" applyNumberFormat="0" applyBorder="0" applyAlignment="0" applyProtection="0"/>
    <xf numFmtId="0" fontId="28" fillId="96" borderId="0" applyNumberFormat="0" applyBorder="0" applyAlignment="0" applyProtection="0"/>
    <xf numFmtId="0" fontId="28" fillId="96" borderId="0" applyNumberFormat="0" applyBorder="0" applyAlignment="0" applyProtection="0"/>
    <xf numFmtId="0" fontId="28" fillId="96" borderId="0" applyNumberFormat="0" applyBorder="0" applyAlignment="0" applyProtection="0"/>
    <xf numFmtId="0" fontId="27" fillId="96" borderId="0" applyNumberFormat="0" applyBorder="0" applyAlignment="0" applyProtection="0"/>
    <xf numFmtId="0" fontId="4" fillId="103" borderId="0" applyNumberFormat="0" applyBorder="0" applyAlignment="0" applyProtection="0"/>
    <xf numFmtId="0" fontId="4" fillId="103" borderId="0" applyNumberFormat="0" applyBorder="0" applyAlignment="0" applyProtection="0"/>
    <xf numFmtId="0" fontId="4" fillId="103" borderId="0" applyNumberFormat="0" applyBorder="0" applyAlignment="0" applyProtection="0"/>
    <xf numFmtId="0" fontId="4" fillId="103" borderId="0" applyNumberFormat="0" applyBorder="0" applyAlignment="0" applyProtection="0"/>
    <xf numFmtId="0" fontId="4" fillId="103" borderId="0" applyNumberFormat="0" applyBorder="0" applyAlignment="0" applyProtection="0"/>
    <xf numFmtId="0" fontId="4" fillId="103" borderId="0" applyNumberFormat="0" applyBorder="0" applyAlignment="0" applyProtection="0"/>
    <xf numFmtId="0" fontId="4" fillId="103" borderId="0" applyNumberFormat="0" applyBorder="0" applyAlignment="0" applyProtection="0"/>
    <xf numFmtId="0" fontId="28" fillId="96" borderId="0" applyNumberFormat="0" applyBorder="0" applyAlignment="0" applyProtection="0"/>
    <xf numFmtId="0" fontId="28" fillId="96" borderId="0" applyNumberFormat="0" applyBorder="0" applyAlignment="0" applyProtection="0"/>
    <xf numFmtId="0" fontId="28" fillId="96" borderId="0" applyNumberFormat="0" applyBorder="0" applyAlignment="0" applyProtection="0"/>
    <xf numFmtId="0" fontId="28" fillId="96" borderId="0" applyNumberFormat="0" applyBorder="0" applyAlignment="0" applyProtection="0"/>
    <xf numFmtId="0" fontId="28" fillId="96" borderId="0" applyNumberFormat="0" applyBorder="0" applyAlignment="0" applyProtection="0"/>
    <xf numFmtId="0" fontId="28" fillId="96" borderId="0" applyNumberFormat="0" applyBorder="0" applyAlignment="0" applyProtection="0"/>
    <xf numFmtId="0" fontId="28" fillId="96" borderId="0" applyNumberFormat="0" applyBorder="0" applyAlignment="0" applyProtection="0"/>
    <xf numFmtId="0" fontId="28" fillId="96" borderId="0" applyNumberFormat="0" applyBorder="0" applyAlignment="0" applyProtection="0"/>
    <xf numFmtId="0" fontId="28" fillId="96" borderId="0" applyNumberFormat="0" applyBorder="0" applyAlignment="0" applyProtection="0"/>
    <xf numFmtId="0" fontId="28" fillId="96" borderId="0" applyNumberFormat="0" applyBorder="0" applyAlignment="0" applyProtection="0"/>
    <xf numFmtId="0" fontId="28" fillId="96" borderId="0" applyNumberFormat="0" applyBorder="0" applyAlignment="0" applyProtection="0"/>
    <xf numFmtId="0" fontId="28" fillId="96" borderId="0" applyNumberFormat="0" applyBorder="0" applyAlignment="0" applyProtection="0"/>
    <xf numFmtId="0" fontId="27" fillId="96" borderId="0" applyNumberFormat="0" applyBorder="0" applyAlignment="0" applyProtection="0"/>
    <xf numFmtId="0" fontId="27" fillId="104" borderId="0" applyNumberFormat="0" applyBorder="0" applyAlignment="0" applyProtection="0"/>
    <xf numFmtId="0" fontId="4" fillId="105" borderId="0" applyNumberFormat="0" applyBorder="0" applyAlignment="0" applyProtection="0"/>
    <xf numFmtId="0" fontId="28" fillId="104" borderId="0" applyNumberFormat="0" applyBorder="0" applyAlignment="0" applyProtection="0"/>
    <xf numFmtId="0" fontId="28" fillId="104" borderId="0" applyNumberFormat="0" applyBorder="0" applyAlignment="0" applyProtection="0"/>
    <xf numFmtId="0" fontId="28" fillId="104" borderId="0" applyNumberFormat="0" applyBorder="0" applyAlignment="0" applyProtection="0"/>
    <xf numFmtId="0" fontId="27" fillId="104" borderId="0" applyNumberFormat="0" applyBorder="0" applyAlignment="0" applyProtection="0"/>
    <xf numFmtId="0" fontId="4" fillId="105" borderId="0" applyNumberFormat="0" applyBorder="0" applyAlignment="0" applyProtection="0"/>
    <xf numFmtId="0" fontId="4" fillId="105" borderId="0" applyNumberFormat="0" applyBorder="0" applyAlignment="0" applyProtection="0"/>
    <xf numFmtId="0" fontId="4" fillId="105" borderId="0" applyNumberFormat="0" applyBorder="0" applyAlignment="0" applyProtection="0"/>
    <xf numFmtId="0" fontId="4" fillId="105" borderId="0" applyNumberFormat="0" applyBorder="0" applyAlignment="0" applyProtection="0"/>
    <xf numFmtId="0" fontId="4" fillId="105" borderId="0" applyNumberFormat="0" applyBorder="0" applyAlignment="0" applyProtection="0"/>
    <xf numFmtId="0" fontId="4" fillId="105" borderId="0" applyNumberFormat="0" applyBorder="0" applyAlignment="0" applyProtection="0"/>
    <xf numFmtId="0" fontId="4" fillId="105" borderId="0" applyNumberFormat="0" applyBorder="0" applyAlignment="0" applyProtection="0"/>
    <xf numFmtId="0" fontId="28" fillId="104" borderId="0" applyNumberFormat="0" applyBorder="0" applyAlignment="0" applyProtection="0"/>
    <xf numFmtId="0" fontId="28" fillId="104" borderId="0" applyNumberFormat="0" applyBorder="0" applyAlignment="0" applyProtection="0"/>
    <xf numFmtId="0" fontId="28" fillId="104" borderId="0" applyNumberFormat="0" applyBorder="0" applyAlignment="0" applyProtection="0"/>
    <xf numFmtId="0" fontId="28" fillId="104" borderId="0" applyNumberFormat="0" applyBorder="0" applyAlignment="0" applyProtection="0"/>
    <xf numFmtId="0" fontId="28" fillId="104" borderId="0" applyNumberFormat="0" applyBorder="0" applyAlignment="0" applyProtection="0"/>
    <xf numFmtId="0" fontId="28" fillId="104" borderId="0" applyNumberFormat="0" applyBorder="0" applyAlignment="0" applyProtection="0"/>
    <xf numFmtId="0" fontId="28" fillId="104" borderId="0" applyNumberFormat="0" applyBorder="0" applyAlignment="0" applyProtection="0"/>
    <xf numFmtId="0" fontId="28" fillId="104" borderId="0" applyNumberFormat="0" applyBorder="0" applyAlignment="0" applyProtection="0"/>
    <xf numFmtId="0" fontId="28" fillId="104" borderId="0" applyNumberFormat="0" applyBorder="0" applyAlignment="0" applyProtection="0"/>
    <xf numFmtId="0" fontId="28" fillId="104" borderId="0" applyNumberFormat="0" applyBorder="0" applyAlignment="0" applyProtection="0"/>
    <xf numFmtId="0" fontId="28" fillId="104" borderId="0" applyNumberFormat="0" applyBorder="0" applyAlignment="0" applyProtection="0"/>
    <xf numFmtId="0" fontId="28" fillId="104" borderId="0" applyNumberFormat="0" applyBorder="0" applyAlignment="0" applyProtection="0"/>
    <xf numFmtId="0" fontId="27" fillId="104" borderId="0" applyNumberFormat="0" applyBorder="0" applyAlignment="0" applyProtection="0"/>
    <xf numFmtId="0" fontId="29" fillId="106" borderId="0" applyNumberFormat="0" applyBorder="0" applyAlignment="0" applyProtection="0"/>
    <xf numFmtId="0" fontId="30" fillId="107" borderId="0" applyNumberFormat="0" applyBorder="0" applyAlignment="0" applyProtection="0"/>
    <xf numFmtId="0" fontId="31" fillId="106" borderId="0" applyNumberFormat="0" applyBorder="0" applyAlignment="0" applyProtection="0"/>
    <xf numFmtId="0" fontId="31" fillId="106" borderId="0" applyNumberFormat="0" applyBorder="0" applyAlignment="0" applyProtection="0"/>
    <xf numFmtId="0" fontId="31" fillId="106" borderId="0" applyNumberFormat="0" applyBorder="0" applyAlignment="0" applyProtection="0"/>
    <xf numFmtId="0" fontId="29" fillId="106" borderId="0" applyNumberFormat="0" applyBorder="0" applyAlignment="0" applyProtection="0"/>
    <xf numFmtId="0" fontId="30" fillId="107" borderId="0" applyNumberFormat="0" applyBorder="0" applyAlignment="0" applyProtection="0"/>
    <xf numFmtId="0" fontId="30" fillId="107" borderId="0" applyNumberFormat="0" applyBorder="0" applyAlignment="0" applyProtection="0"/>
    <xf numFmtId="0" fontId="30" fillId="107" borderId="0" applyNumberFormat="0" applyBorder="0" applyAlignment="0" applyProtection="0"/>
    <xf numFmtId="0" fontId="30" fillId="107" borderId="0" applyNumberFormat="0" applyBorder="0" applyAlignment="0" applyProtection="0"/>
    <xf numFmtId="0" fontId="30" fillId="107" borderId="0" applyNumberFormat="0" applyBorder="0" applyAlignment="0" applyProtection="0"/>
    <xf numFmtId="0" fontId="30" fillId="107" borderId="0" applyNumberFormat="0" applyBorder="0" applyAlignment="0" applyProtection="0"/>
    <xf numFmtId="0" fontId="30" fillId="107" borderId="0" applyNumberFormat="0" applyBorder="0" applyAlignment="0" applyProtection="0"/>
    <xf numFmtId="0" fontId="31" fillId="106" borderId="0" applyNumberFormat="0" applyBorder="0" applyAlignment="0" applyProtection="0"/>
    <xf numFmtId="0" fontId="31" fillId="106" borderId="0" applyNumberFormat="0" applyBorder="0" applyAlignment="0" applyProtection="0"/>
    <xf numFmtId="0" fontId="31" fillId="106" borderId="0" applyNumberFormat="0" applyBorder="0" applyAlignment="0" applyProtection="0"/>
    <xf numFmtId="0" fontId="31" fillId="106" borderId="0" applyNumberFormat="0" applyBorder="0" applyAlignment="0" applyProtection="0"/>
    <xf numFmtId="0" fontId="31" fillId="106" borderId="0" applyNumberFormat="0" applyBorder="0" applyAlignment="0" applyProtection="0"/>
    <xf numFmtId="0" fontId="31" fillId="106" borderId="0" applyNumberFormat="0" applyBorder="0" applyAlignment="0" applyProtection="0"/>
    <xf numFmtId="0" fontId="31" fillId="106" borderId="0" applyNumberFormat="0" applyBorder="0" applyAlignment="0" applyProtection="0"/>
    <xf numFmtId="0" fontId="31" fillId="106" borderId="0" applyNumberFormat="0" applyBorder="0" applyAlignment="0" applyProtection="0"/>
    <xf numFmtId="0" fontId="31" fillId="106" borderId="0" applyNumberFormat="0" applyBorder="0" applyAlignment="0" applyProtection="0"/>
    <xf numFmtId="0" fontId="31" fillId="106" borderId="0" applyNumberFormat="0" applyBorder="0" applyAlignment="0" applyProtection="0"/>
    <xf numFmtId="0" fontId="31" fillId="106" borderId="0" applyNumberFormat="0" applyBorder="0" applyAlignment="0" applyProtection="0"/>
    <xf numFmtId="0" fontId="31" fillId="106" borderId="0" applyNumberFormat="0" applyBorder="0" applyAlignment="0" applyProtection="0"/>
    <xf numFmtId="0" fontId="29" fillId="106" borderId="0" applyNumberFormat="0" applyBorder="0" applyAlignment="0" applyProtection="0"/>
    <xf numFmtId="0" fontId="29" fillId="98" borderId="0" applyNumberFormat="0" applyBorder="0" applyAlignment="0" applyProtection="0"/>
    <xf numFmtId="0" fontId="30" fillId="108" borderId="0" applyNumberFormat="0" applyBorder="0" applyAlignment="0" applyProtection="0"/>
    <xf numFmtId="0" fontId="31" fillId="98" borderId="0" applyNumberFormat="0" applyBorder="0" applyAlignment="0" applyProtection="0"/>
    <xf numFmtId="0" fontId="31" fillId="98" borderId="0" applyNumberFormat="0" applyBorder="0" applyAlignment="0" applyProtection="0"/>
    <xf numFmtId="0" fontId="31" fillId="98" borderId="0" applyNumberFormat="0" applyBorder="0" applyAlignment="0" applyProtection="0"/>
    <xf numFmtId="0" fontId="29" fillId="98" borderId="0" applyNumberFormat="0" applyBorder="0" applyAlignment="0" applyProtection="0"/>
    <xf numFmtId="0" fontId="30" fillId="108" borderId="0" applyNumberFormat="0" applyBorder="0" applyAlignment="0" applyProtection="0"/>
    <xf numFmtId="0" fontId="30" fillId="108" borderId="0" applyNumberFormat="0" applyBorder="0" applyAlignment="0" applyProtection="0"/>
    <xf numFmtId="0" fontId="30" fillId="108" borderId="0" applyNumberFormat="0" applyBorder="0" applyAlignment="0" applyProtection="0"/>
    <xf numFmtId="0" fontId="30" fillId="108" borderId="0" applyNumberFormat="0" applyBorder="0" applyAlignment="0" applyProtection="0"/>
    <xf numFmtId="0" fontId="30" fillId="108" borderId="0" applyNumberFormat="0" applyBorder="0" applyAlignment="0" applyProtection="0"/>
    <xf numFmtId="0" fontId="30" fillId="108" borderId="0" applyNumberFormat="0" applyBorder="0" applyAlignment="0" applyProtection="0"/>
    <xf numFmtId="0" fontId="30" fillId="108" borderId="0" applyNumberFormat="0" applyBorder="0" applyAlignment="0" applyProtection="0"/>
    <xf numFmtId="0" fontId="31" fillId="98" borderId="0" applyNumberFormat="0" applyBorder="0" applyAlignment="0" applyProtection="0"/>
    <xf numFmtId="0" fontId="31" fillId="98" borderId="0" applyNumberFormat="0" applyBorder="0" applyAlignment="0" applyProtection="0"/>
    <xf numFmtId="0" fontId="31" fillId="98" borderId="0" applyNumberFormat="0" applyBorder="0" applyAlignment="0" applyProtection="0"/>
    <xf numFmtId="0" fontId="31" fillId="98" borderId="0" applyNumberFormat="0" applyBorder="0" applyAlignment="0" applyProtection="0"/>
    <xf numFmtId="0" fontId="31" fillId="98" borderId="0" applyNumberFormat="0" applyBorder="0" applyAlignment="0" applyProtection="0"/>
    <xf numFmtId="0" fontId="31" fillId="98" borderId="0" applyNumberFormat="0" applyBorder="0" applyAlignment="0" applyProtection="0"/>
    <xf numFmtId="0" fontId="31" fillId="98" borderId="0" applyNumberFormat="0" applyBorder="0" applyAlignment="0" applyProtection="0"/>
    <xf numFmtId="0" fontId="31" fillId="98" borderId="0" applyNumberFormat="0" applyBorder="0" applyAlignment="0" applyProtection="0"/>
    <xf numFmtId="0" fontId="31" fillId="98" borderId="0" applyNumberFormat="0" applyBorder="0" applyAlignment="0" applyProtection="0"/>
    <xf numFmtId="0" fontId="31" fillId="98" borderId="0" applyNumberFormat="0" applyBorder="0" applyAlignment="0" applyProtection="0"/>
    <xf numFmtId="0" fontId="31" fillId="98" borderId="0" applyNumberFormat="0" applyBorder="0" applyAlignment="0" applyProtection="0"/>
    <xf numFmtId="0" fontId="31" fillId="98" borderId="0" applyNumberFormat="0" applyBorder="0" applyAlignment="0" applyProtection="0"/>
    <xf numFmtId="0" fontId="29" fillId="98" borderId="0" applyNumberFormat="0" applyBorder="0" applyAlignment="0" applyProtection="0"/>
    <xf numFmtId="0" fontId="29" fillId="100" borderId="0" applyNumberFormat="0" applyBorder="0" applyAlignment="0" applyProtection="0"/>
    <xf numFmtId="0" fontId="30" fillId="109" borderId="0" applyNumberFormat="0" applyBorder="0" applyAlignment="0" applyProtection="0"/>
    <xf numFmtId="0" fontId="31" fillId="100" borderId="0" applyNumberFormat="0" applyBorder="0" applyAlignment="0" applyProtection="0"/>
    <xf numFmtId="0" fontId="31" fillId="100" borderId="0" applyNumberFormat="0" applyBorder="0" applyAlignment="0" applyProtection="0"/>
    <xf numFmtId="0" fontId="31" fillId="100" borderId="0" applyNumberFormat="0" applyBorder="0" applyAlignment="0" applyProtection="0"/>
    <xf numFmtId="0" fontId="29" fillId="100" borderId="0" applyNumberFormat="0" applyBorder="0" applyAlignment="0" applyProtection="0"/>
    <xf numFmtId="0" fontId="30" fillId="109" borderId="0" applyNumberFormat="0" applyBorder="0" applyAlignment="0" applyProtection="0"/>
    <xf numFmtId="0" fontId="30" fillId="109" borderId="0" applyNumberFormat="0" applyBorder="0" applyAlignment="0" applyProtection="0"/>
    <xf numFmtId="0" fontId="30" fillId="109" borderId="0" applyNumberFormat="0" applyBorder="0" applyAlignment="0" applyProtection="0"/>
    <xf numFmtId="0" fontId="30" fillId="109" borderId="0" applyNumberFormat="0" applyBorder="0" applyAlignment="0" applyProtection="0"/>
    <xf numFmtId="0" fontId="30" fillId="109" borderId="0" applyNumberFormat="0" applyBorder="0" applyAlignment="0" applyProtection="0"/>
    <xf numFmtId="0" fontId="30" fillId="109" borderId="0" applyNumberFormat="0" applyBorder="0" applyAlignment="0" applyProtection="0"/>
    <xf numFmtId="0" fontId="30" fillId="109" borderId="0" applyNumberFormat="0" applyBorder="0" applyAlignment="0" applyProtection="0"/>
    <xf numFmtId="0" fontId="31" fillId="100" borderId="0" applyNumberFormat="0" applyBorder="0" applyAlignment="0" applyProtection="0"/>
    <xf numFmtId="0" fontId="31" fillId="100" borderId="0" applyNumberFormat="0" applyBorder="0" applyAlignment="0" applyProtection="0"/>
    <xf numFmtId="0" fontId="31" fillId="100" borderId="0" applyNumberFormat="0" applyBorder="0" applyAlignment="0" applyProtection="0"/>
    <xf numFmtId="0" fontId="31" fillId="100" borderId="0" applyNumberFormat="0" applyBorder="0" applyAlignment="0" applyProtection="0"/>
    <xf numFmtId="0" fontId="31" fillId="100" borderId="0" applyNumberFormat="0" applyBorder="0" applyAlignment="0" applyProtection="0"/>
    <xf numFmtId="0" fontId="31" fillId="100" borderId="0" applyNumberFormat="0" applyBorder="0" applyAlignment="0" applyProtection="0"/>
    <xf numFmtId="0" fontId="31" fillId="100" borderId="0" applyNumberFormat="0" applyBorder="0" applyAlignment="0" applyProtection="0"/>
    <xf numFmtId="0" fontId="31" fillId="100" borderId="0" applyNumberFormat="0" applyBorder="0" applyAlignment="0" applyProtection="0"/>
    <xf numFmtId="0" fontId="31" fillId="100" borderId="0" applyNumberFormat="0" applyBorder="0" applyAlignment="0" applyProtection="0"/>
    <xf numFmtId="0" fontId="31" fillId="100" borderId="0" applyNumberFormat="0" applyBorder="0" applyAlignment="0" applyProtection="0"/>
    <xf numFmtId="0" fontId="31" fillId="100" borderId="0" applyNumberFormat="0" applyBorder="0" applyAlignment="0" applyProtection="0"/>
    <xf numFmtId="0" fontId="31" fillId="100" borderId="0" applyNumberFormat="0" applyBorder="0" applyAlignment="0" applyProtection="0"/>
    <xf numFmtId="0" fontId="29" fillId="100" borderId="0" applyNumberFormat="0" applyBorder="0" applyAlignment="0" applyProtection="0"/>
    <xf numFmtId="0" fontId="29" fillId="110" borderId="0" applyNumberFormat="0" applyBorder="0" applyAlignment="0" applyProtection="0"/>
    <xf numFmtId="0" fontId="30" fillId="111" borderId="0" applyNumberFormat="0" applyBorder="0" applyAlignment="0" applyProtection="0"/>
    <xf numFmtId="0" fontId="31" fillId="110" borderId="0" applyNumberFormat="0" applyBorder="0" applyAlignment="0" applyProtection="0"/>
    <xf numFmtId="0" fontId="31" fillId="110" borderId="0" applyNumberFormat="0" applyBorder="0" applyAlignment="0" applyProtection="0"/>
    <xf numFmtId="0" fontId="31" fillId="110" borderId="0" applyNumberFormat="0" applyBorder="0" applyAlignment="0" applyProtection="0"/>
    <xf numFmtId="0" fontId="29" fillId="110" borderId="0" applyNumberFormat="0" applyBorder="0" applyAlignment="0" applyProtection="0"/>
    <xf numFmtId="0" fontId="30" fillId="111" borderId="0" applyNumberFormat="0" applyBorder="0" applyAlignment="0" applyProtection="0"/>
    <xf numFmtId="0" fontId="30" fillId="111" borderId="0" applyNumberFormat="0" applyBorder="0" applyAlignment="0" applyProtection="0"/>
    <xf numFmtId="0" fontId="30" fillId="111" borderId="0" applyNumberFormat="0" applyBorder="0" applyAlignment="0" applyProtection="0"/>
    <xf numFmtId="0" fontId="30" fillId="111" borderId="0" applyNumberFormat="0" applyBorder="0" applyAlignment="0" applyProtection="0"/>
    <xf numFmtId="0" fontId="30" fillId="111" borderId="0" applyNumberFormat="0" applyBorder="0" applyAlignment="0" applyProtection="0"/>
    <xf numFmtId="0" fontId="30" fillId="111" borderId="0" applyNumberFormat="0" applyBorder="0" applyAlignment="0" applyProtection="0"/>
    <xf numFmtId="0" fontId="30" fillId="111" borderId="0" applyNumberFormat="0" applyBorder="0" applyAlignment="0" applyProtection="0"/>
    <xf numFmtId="0" fontId="31" fillId="110" borderId="0" applyNumberFormat="0" applyBorder="0" applyAlignment="0" applyProtection="0"/>
    <xf numFmtId="0" fontId="31" fillId="110" borderId="0" applyNumberFormat="0" applyBorder="0" applyAlignment="0" applyProtection="0"/>
    <xf numFmtId="0" fontId="31" fillId="110" borderId="0" applyNumberFormat="0" applyBorder="0" applyAlignment="0" applyProtection="0"/>
    <xf numFmtId="0" fontId="31" fillId="110" borderId="0" applyNumberFormat="0" applyBorder="0" applyAlignment="0" applyProtection="0"/>
    <xf numFmtId="0" fontId="31" fillId="110" borderId="0" applyNumberFormat="0" applyBorder="0" applyAlignment="0" applyProtection="0"/>
    <xf numFmtId="0" fontId="31" fillId="110" borderId="0" applyNumberFormat="0" applyBorder="0" applyAlignment="0" applyProtection="0"/>
    <xf numFmtId="0" fontId="31" fillId="110" borderId="0" applyNumberFormat="0" applyBorder="0" applyAlignment="0" applyProtection="0"/>
    <xf numFmtId="0" fontId="31" fillId="110" borderId="0" applyNumberFormat="0" applyBorder="0" applyAlignment="0" applyProtection="0"/>
    <xf numFmtId="0" fontId="31" fillId="110" borderId="0" applyNumberFormat="0" applyBorder="0" applyAlignment="0" applyProtection="0"/>
    <xf numFmtId="0" fontId="31" fillId="110" borderId="0" applyNumberFormat="0" applyBorder="0" applyAlignment="0" applyProtection="0"/>
    <xf numFmtId="0" fontId="31" fillId="110" borderId="0" applyNumberFormat="0" applyBorder="0" applyAlignment="0" applyProtection="0"/>
    <xf numFmtId="0" fontId="31" fillId="110" borderId="0" applyNumberFormat="0" applyBorder="0" applyAlignment="0" applyProtection="0"/>
    <xf numFmtId="0" fontId="29" fillId="110" borderId="0" applyNumberFormat="0" applyBorder="0" applyAlignment="0" applyProtection="0"/>
    <xf numFmtId="0" fontId="29" fillId="112" borderId="0" applyNumberFormat="0" applyBorder="0" applyAlignment="0" applyProtection="0"/>
    <xf numFmtId="0" fontId="30" fillId="113" borderId="0" applyNumberFormat="0" applyBorder="0" applyAlignment="0" applyProtection="0"/>
    <xf numFmtId="0" fontId="31" fillId="112" borderId="0" applyNumberFormat="0" applyBorder="0" applyAlignment="0" applyProtection="0"/>
    <xf numFmtId="0" fontId="31" fillId="112" borderId="0" applyNumberFormat="0" applyBorder="0" applyAlignment="0" applyProtection="0"/>
    <xf numFmtId="0" fontId="31" fillId="112" borderId="0" applyNumberFormat="0" applyBorder="0" applyAlignment="0" applyProtection="0"/>
    <xf numFmtId="0" fontId="29" fillId="112" borderId="0" applyNumberFormat="0" applyBorder="0" applyAlignment="0" applyProtection="0"/>
    <xf numFmtId="0" fontId="30" fillId="113" borderId="0" applyNumberFormat="0" applyBorder="0" applyAlignment="0" applyProtection="0"/>
    <xf numFmtId="0" fontId="30" fillId="113" borderId="0" applyNumberFormat="0" applyBorder="0" applyAlignment="0" applyProtection="0"/>
    <xf numFmtId="0" fontId="30" fillId="113" borderId="0" applyNumberFormat="0" applyBorder="0" applyAlignment="0" applyProtection="0"/>
    <xf numFmtId="0" fontId="30" fillId="113" borderId="0" applyNumberFormat="0" applyBorder="0" applyAlignment="0" applyProtection="0"/>
    <xf numFmtId="0" fontId="30" fillId="113" borderId="0" applyNumberFormat="0" applyBorder="0" applyAlignment="0" applyProtection="0"/>
    <xf numFmtId="0" fontId="30" fillId="113" borderId="0" applyNumberFormat="0" applyBorder="0" applyAlignment="0" applyProtection="0"/>
    <xf numFmtId="0" fontId="30" fillId="113" borderId="0" applyNumberFormat="0" applyBorder="0" applyAlignment="0" applyProtection="0"/>
    <xf numFmtId="0" fontId="31" fillId="112" borderId="0" applyNumberFormat="0" applyBorder="0" applyAlignment="0" applyProtection="0"/>
    <xf numFmtId="0" fontId="31" fillId="112" borderId="0" applyNumberFormat="0" applyBorder="0" applyAlignment="0" applyProtection="0"/>
    <xf numFmtId="0" fontId="31" fillId="112" borderId="0" applyNumberFormat="0" applyBorder="0" applyAlignment="0" applyProtection="0"/>
    <xf numFmtId="0" fontId="31" fillId="112" borderId="0" applyNumberFormat="0" applyBorder="0" applyAlignment="0" applyProtection="0"/>
    <xf numFmtId="0" fontId="31" fillId="112" borderId="0" applyNumberFormat="0" applyBorder="0" applyAlignment="0" applyProtection="0"/>
    <xf numFmtId="0" fontId="31" fillId="112" borderId="0" applyNumberFormat="0" applyBorder="0" applyAlignment="0" applyProtection="0"/>
    <xf numFmtId="0" fontId="31" fillId="112" borderId="0" applyNumberFormat="0" applyBorder="0" applyAlignment="0" applyProtection="0"/>
    <xf numFmtId="0" fontId="31" fillId="112" borderId="0" applyNumberFormat="0" applyBorder="0" applyAlignment="0" applyProtection="0"/>
    <xf numFmtId="0" fontId="31" fillId="112" borderId="0" applyNumberFormat="0" applyBorder="0" applyAlignment="0" applyProtection="0"/>
    <xf numFmtId="0" fontId="31" fillId="112" borderId="0" applyNumberFormat="0" applyBorder="0" applyAlignment="0" applyProtection="0"/>
    <xf numFmtId="0" fontId="31" fillId="112" borderId="0" applyNumberFormat="0" applyBorder="0" applyAlignment="0" applyProtection="0"/>
    <xf numFmtId="0" fontId="31" fillId="112" borderId="0" applyNumberFormat="0" applyBorder="0" applyAlignment="0" applyProtection="0"/>
    <xf numFmtId="0" fontId="29" fillId="112" borderId="0" applyNumberFormat="0" applyBorder="0" applyAlignment="0" applyProtection="0"/>
    <xf numFmtId="0" fontId="29" fillId="114" borderId="0" applyNumberFormat="0" applyBorder="0" applyAlignment="0" applyProtection="0"/>
    <xf numFmtId="0" fontId="30" fillId="115" borderId="0" applyNumberFormat="0" applyBorder="0" applyAlignment="0" applyProtection="0"/>
    <xf numFmtId="0" fontId="31" fillId="114" borderId="0" applyNumberFormat="0" applyBorder="0" applyAlignment="0" applyProtection="0"/>
    <xf numFmtId="0" fontId="31" fillId="114" borderId="0" applyNumberFormat="0" applyBorder="0" applyAlignment="0" applyProtection="0"/>
    <xf numFmtId="0" fontId="31" fillId="114" borderId="0" applyNumberFormat="0" applyBorder="0" applyAlignment="0" applyProtection="0"/>
    <xf numFmtId="0" fontId="29" fillId="114" borderId="0" applyNumberFormat="0" applyBorder="0" applyAlignment="0" applyProtection="0"/>
    <xf numFmtId="0" fontId="30" fillId="115" borderId="0" applyNumberFormat="0" applyBorder="0" applyAlignment="0" applyProtection="0"/>
    <xf numFmtId="0" fontId="30" fillId="115" borderId="0" applyNumberFormat="0" applyBorder="0" applyAlignment="0" applyProtection="0"/>
    <xf numFmtId="0" fontId="30" fillId="115" borderId="0" applyNumberFormat="0" applyBorder="0" applyAlignment="0" applyProtection="0"/>
    <xf numFmtId="0" fontId="30" fillId="115" borderId="0" applyNumberFormat="0" applyBorder="0" applyAlignment="0" applyProtection="0"/>
    <xf numFmtId="0" fontId="30" fillId="115" borderId="0" applyNumberFormat="0" applyBorder="0" applyAlignment="0" applyProtection="0"/>
    <xf numFmtId="0" fontId="30" fillId="115" borderId="0" applyNumberFormat="0" applyBorder="0" applyAlignment="0" applyProtection="0"/>
    <xf numFmtId="0" fontId="30" fillId="115" borderId="0" applyNumberFormat="0" applyBorder="0" applyAlignment="0" applyProtection="0"/>
    <xf numFmtId="0" fontId="31" fillId="114" borderId="0" applyNumberFormat="0" applyBorder="0" applyAlignment="0" applyProtection="0"/>
    <xf numFmtId="0" fontId="31" fillId="114" borderId="0" applyNumberFormat="0" applyBorder="0" applyAlignment="0" applyProtection="0"/>
    <xf numFmtId="0" fontId="31" fillId="114" borderId="0" applyNumberFormat="0" applyBorder="0" applyAlignment="0" applyProtection="0"/>
    <xf numFmtId="0" fontId="31" fillId="114" borderId="0" applyNumberFormat="0" applyBorder="0" applyAlignment="0" applyProtection="0"/>
    <xf numFmtId="0" fontId="31" fillId="114" borderId="0" applyNumberFormat="0" applyBorder="0" applyAlignment="0" applyProtection="0"/>
    <xf numFmtId="0" fontId="31" fillId="114" borderId="0" applyNumberFormat="0" applyBorder="0" applyAlignment="0" applyProtection="0"/>
    <xf numFmtId="0" fontId="31" fillId="114" borderId="0" applyNumberFormat="0" applyBorder="0" applyAlignment="0" applyProtection="0"/>
    <xf numFmtId="0" fontId="31" fillId="114" borderId="0" applyNumberFormat="0" applyBorder="0" applyAlignment="0" applyProtection="0"/>
    <xf numFmtId="0" fontId="31" fillId="114" borderId="0" applyNumberFormat="0" applyBorder="0" applyAlignment="0" applyProtection="0"/>
    <xf numFmtId="0" fontId="31" fillId="114" borderId="0" applyNumberFormat="0" applyBorder="0" applyAlignment="0" applyProtection="0"/>
    <xf numFmtId="0" fontId="31" fillId="114" borderId="0" applyNumberFormat="0" applyBorder="0" applyAlignment="0" applyProtection="0"/>
    <xf numFmtId="0" fontId="31" fillId="114" borderId="0" applyNumberFormat="0" applyBorder="0" applyAlignment="0" applyProtection="0"/>
    <xf numFmtId="0" fontId="29" fillId="114" borderId="0" applyNumberFormat="0" applyBorder="0" applyAlignment="0" applyProtection="0"/>
    <xf numFmtId="0" fontId="27" fillId="86" borderId="0" applyNumberFormat="0" applyBorder="0" applyAlignment="0" applyProtection="0"/>
    <xf numFmtId="0" fontId="27" fillId="86" borderId="0" applyNumberFormat="0" applyBorder="0" applyAlignment="0" applyProtection="0"/>
    <xf numFmtId="0" fontId="29" fillId="96" borderId="0" applyNumberFormat="0" applyBorder="0" applyAlignment="0" applyProtection="0"/>
    <xf numFmtId="0" fontId="29" fillId="116" borderId="0" applyNumberFormat="0" applyBorder="0" applyAlignment="0" applyProtection="0"/>
    <xf numFmtId="0" fontId="30" fillId="117" borderId="0" applyNumberFormat="0" applyBorder="0" applyAlignment="0" applyProtection="0"/>
    <xf numFmtId="0" fontId="31" fillId="116" borderId="0" applyNumberFormat="0" applyBorder="0" applyAlignment="0" applyProtection="0"/>
    <xf numFmtId="0" fontId="31" fillId="116" borderId="0" applyNumberFormat="0" applyBorder="0" applyAlignment="0" applyProtection="0"/>
    <xf numFmtId="0" fontId="31" fillId="116" borderId="0" applyNumberFormat="0" applyBorder="0" applyAlignment="0" applyProtection="0"/>
    <xf numFmtId="0" fontId="29" fillId="116" borderId="0" applyNumberFormat="0" applyBorder="0" applyAlignment="0" applyProtection="0"/>
    <xf numFmtId="0" fontId="30" fillId="117" borderId="0" applyNumberFormat="0" applyBorder="0" applyAlignment="0" applyProtection="0"/>
    <xf numFmtId="0" fontId="30" fillId="117" borderId="0" applyNumberFormat="0" applyBorder="0" applyAlignment="0" applyProtection="0"/>
    <xf numFmtId="0" fontId="30" fillId="117" borderId="0" applyNumberFormat="0" applyBorder="0" applyAlignment="0" applyProtection="0"/>
    <xf numFmtId="0" fontId="30" fillId="117" borderId="0" applyNumberFormat="0" applyBorder="0" applyAlignment="0" applyProtection="0"/>
    <xf numFmtId="0" fontId="30" fillId="117" borderId="0" applyNumberFormat="0" applyBorder="0" applyAlignment="0" applyProtection="0"/>
    <xf numFmtId="0" fontId="30" fillId="117" borderId="0" applyNumberFormat="0" applyBorder="0" applyAlignment="0" applyProtection="0"/>
    <xf numFmtId="0" fontId="30" fillId="117" borderId="0" applyNumberFormat="0" applyBorder="0" applyAlignment="0" applyProtection="0"/>
    <xf numFmtId="0" fontId="31" fillId="116" borderId="0" applyNumberFormat="0" applyBorder="0" applyAlignment="0" applyProtection="0"/>
    <xf numFmtId="0" fontId="31" fillId="116" borderId="0" applyNumberFormat="0" applyBorder="0" applyAlignment="0" applyProtection="0"/>
    <xf numFmtId="0" fontId="31" fillId="116" borderId="0" applyNumberFormat="0" applyBorder="0" applyAlignment="0" applyProtection="0"/>
    <xf numFmtId="0" fontId="31" fillId="116" borderId="0" applyNumberFormat="0" applyBorder="0" applyAlignment="0" applyProtection="0"/>
    <xf numFmtId="0" fontId="31" fillId="116" borderId="0" applyNumberFormat="0" applyBorder="0" applyAlignment="0" applyProtection="0"/>
    <xf numFmtId="0" fontId="31" fillId="116" borderId="0" applyNumberFormat="0" applyBorder="0" applyAlignment="0" applyProtection="0"/>
    <xf numFmtId="0" fontId="31" fillId="116" borderId="0" applyNumberFormat="0" applyBorder="0" applyAlignment="0" applyProtection="0"/>
    <xf numFmtId="0" fontId="31" fillId="116" borderId="0" applyNumberFormat="0" applyBorder="0" applyAlignment="0" applyProtection="0"/>
    <xf numFmtId="0" fontId="31" fillId="116" borderId="0" applyNumberFormat="0" applyBorder="0" applyAlignment="0" applyProtection="0"/>
    <xf numFmtId="0" fontId="31" fillId="116" borderId="0" applyNumberFormat="0" applyBorder="0" applyAlignment="0" applyProtection="0"/>
    <xf numFmtId="0" fontId="31" fillId="116" borderId="0" applyNumberFormat="0" applyBorder="0" applyAlignment="0" applyProtection="0"/>
    <xf numFmtId="0" fontId="31" fillId="116" borderId="0" applyNumberFormat="0" applyBorder="0" applyAlignment="0" applyProtection="0"/>
    <xf numFmtId="0" fontId="29" fillId="116" borderId="0" applyNumberFormat="0" applyBorder="0" applyAlignment="0" applyProtection="0"/>
    <xf numFmtId="0" fontId="29" fillId="116" borderId="0" applyNumberFormat="0" applyBorder="0" applyAlignment="0" applyProtection="0"/>
    <xf numFmtId="0" fontId="29" fillId="116" borderId="0" applyNumberFormat="0" applyBorder="0" applyAlignment="0" applyProtection="0"/>
    <xf numFmtId="0" fontId="27" fillId="118" borderId="0" applyNumberFormat="0" applyBorder="0" applyAlignment="0" applyProtection="0"/>
    <xf numFmtId="0" fontId="27" fillId="68" borderId="0" applyNumberFormat="0" applyBorder="0" applyAlignment="0" applyProtection="0"/>
    <xf numFmtId="0" fontId="29" fillId="119" borderId="0" applyNumberFormat="0" applyBorder="0" applyAlignment="0" applyProtection="0"/>
    <xf numFmtId="0" fontId="29" fillId="120" borderId="0" applyNumberFormat="0" applyBorder="0" applyAlignment="0" applyProtection="0"/>
    <xf numFmtId="0" fontId="30" fillId="121" borderId="0" applyNumberFormat="0" applyBorder="0" applyAlignment="0" applyProtection="0"/>
    <xf numFmtId="0" fontId="31" fillId="120" borderId="0" applyNumberFormat="0" applyBorder="0" applyAlignment="0" applyProtection="0"/>
    <xf numFmtId="0" fontId="31" fillId="120" borderId="0" applyNumberFormat="0" applyBorder="0" applyAlignment="0" applyProtection="0"/>
    <xf numFmtId="0" fontId="31" fillId="120" borderId="0" applyNumberFormat="0" applyBorder="0" applyAlignment="0" applyProtection="0"/>
    <xf numFmtId="0" fontId="29" fillId="120" borderId="0" applyNumberFormat="0" applyBorder="0" applyAlignment="0" applyProtection="0"/>
    <xf numFmtId="0" fontId="30" fillId="121" borderId="0" applyNumberFormat="0" applyBorder="0" applyAlignment="0" applyProtection="0"/>
    <xf numFmtId="0" fontId="30" fillId="121" borderId="0" applyNumberFormat="0" applyBorder="0" applyAlignment="0" applyProtection="0"/>
    <xf numFmtId="0" fontId="30" fillId="121" borderId="0" applyNumberFormat="0" applyBorder="0" applyAlignment="0" applyProtection="0"/>
    <xf numFmtId="0" fontId="30" fillId="121" borderId="0" applyNumberFormat="0" applyBorder="0" applyAlignment="0" applyProtection="0"/>
    <xf numFmtId="0" fontId="30" fillId="121" borderId="0" applyNumberFormat="0" applyBorder="0" applyAlignment="0" applyProtection="0"/>
    <xf numFmtId="0" fontId="30" fillId="121" borderId="0" applyNumberFormat="0" applyBorder="0" applyAlignment="0" applyProtection="0"/>
    <xf numFmtId="0" fontId="30" fillId="121" borderId="0" applyNumberFormat="0" applyBorder="0" applyAlignment="0" applyProtection="0"/>
    <xf numFmtId="0" fontId="31" fillId="120" borderId="0" applyNumberFormat="0" applyBorder="0" applyAlignment="0" applyProtection="0"/>
    <xf numFmtId="0" fontId="31" fillId="120" borderId="0" applyNumberFormat="0" applyBorder="0" applyAlignment="0" applyProtection="0"/>
    <xf numFmtId="0" fontId="31" fillId="120" borderId="0" applyNumberFormat="0" applyBorder="0" applyAlignment="0" applyProtection="0"/>
    <xf numFmtId="0" fontId="31" fillId="120" borderId="0" applyNumberFormat="0" applyBorder="0" applyAlignment="0" applyProtection="0"/>
    <xf numFmtId="0" fontId="31" fillId="120" borderId="0" applyNumberFormat="0" applyBorder="0" applyAlignment="0" applyProtection="0"/>
    <xf numFmtId="0" fontId="31" fillId="120" borderId="0" applyNumberFormat="0" applyBorder="0" applyAlignment="0" applyProtection="0"/>
    <xf numFmtId="0" fontId="31" fillId="120" borderId="0" applyNumberFormat="0" applyBorder="0" applyAlignment="0" applyProtection="0"/>
    <xf numFmtId="0" fontId="31" fillId="120" borderId="0" applyNumberFormat="0" applyBorder="0" applyAlignment="0" applyProtection="0"/>
    <xf numFmtId="0" fontId="31" fillId="120" borderId="0" applyNumberFormat="0" applyBorder="0" applyAlignment="0" applyProtection="0"/>
    <xf numFmtId="0" fontId="31" fillId="120" borderId="0" applyNumberFormat="0" applyBorder="0" applyAlignment="0" applyProtection="0"/>
    <xf numFmtId="0" fontId="31" fillId="120" borderId="0" applyNumberFormat="0" applyBorder="0" applyAlignment="0" applyProtection="0"/>
    <xf numFmtId="0" fontId="31" fillId="120" borderId="0" applyNumberFormat="0" applyBorder="0" applyAlignment="0" applyProtection="0"/>
    <xf numFmtId="0" fontId="29" fillId="120" borderId="0" applyNumberFormat="0" applyBorder="0" applyAlignment="0" applyProtection="0"/>
    <xf numFmtId="0" fontId="29" fillId="120" borderId="0" applyNumberFormat="0" applyBorder="0" applyAlignment="0" applyProtection="0"/>
    <xf numFmtId="0" fontId="29" fillId="120" borderId="0" applyNumberFormat="0" applyBorder="0" applyAlignment="0" applyProtection="0"/>
    <xf numFmtId="0" fontId="27" fillId="118" borderId="0" applyNumberFormat="0" applyBorder="0" applyAlignment="0" applyProtection="0"/>
    <xf numFmtId="0" fontId="27" fillId="74" borderId="0" applyNumberFormat="0" applyBorder="0" applyAlignment="0" applyProtection="0"/>
    <xf numFmtId="0" fontId="29" fillId="68" borderId="0" applyNumberFormat="0" applyBorder="0" applyAlignment="0" applyProtection="0"/>
    <xf numFmtId="0" fontId="29" fillId="122" borderId="0" applyNumberFormat="0" applyBorder="0" applyAlignment="0" applyProtection="0"/>
    <xf numFmtId="0" fontId="30" fillId="123" borderId="0" applyNumberFormat="0" applyBorder="0" applyAlignment="0" applyProtection="0"/>
    <xf numFmtId="0" fontId="31" fillId="122" borderId="0" applyNumberFormat="0" applyBorder="0" applyAlignment="0" applyProtection="0"/>
    <xf numFmtId="0" fontId="31" fillId="122" borderId="0" applyNumberFormat="0" applyBorder="0" applyAlignment="0" applyProtection="0"/>
    <xf numFmtId="0" fontId="31" fillId="122" borderId="0" applyNumberFormat="0" applyBorder="0" applyAlignment="0" applyProtection="0"/>
    <xf numFmtId="0" fontId="29" fillId="122" borderId="0" applyNumberFormat="0" applyBorder="0" applyAlignment="0" applyProtection="0"/>
    <xf numFmtId="0" fontId="30" fillId="123" borderId="0" applyNumberFormat="0" applyBorder="0" applyAlignment="0" applyProtection="0"/>
    <xf numFmtId="0" fontId="30" fillId="123" borderId="0" applyNumberFormat="0" applyBorder="0" applyAlignment="0" applyProtection="0"/>
    <xf numFmtId="0" fontId="30" fillId="123" borderId="0" applyNumberFormat="0" applyBorder="0" applyAlignment="0" applyProtection="0"/>
    <xf numFmtId="0" fontId="30" fillId="123" borderId="0" applyNumberFormat="0" applyBorder="0" applyAlignment="0" applyProtection="0"/>
    <xf numFmtId="0" fontId="30" fillId="123" borderId="0" applyNumberFormat="0" applyBorder="0" applyAlignment="0" applyProtection="0"/>
    <xf numFmtId="0" fontId="30" fillId="123" borderId="0" applyNumberFormat="0" applyBorder="0" applyAlignment="0" applyProtection="0"/>
    <xf numFmtId="0" fontId="30" fillId="123" borderId="0" applyNumberFormat="0" applyBorder="0" applyAlignment="0" applyProtection="0"/>
    <xf numFmtId="0" fontId="31" fillId="122" borderId="0" applyNumberFormat="0" applyBorder="0" applyAlignment="0" applyProtection="0"/>
    <xf numFmtId="0" fontId="31" fillId="122" borderId="0" applyNumberFormat="0" applyBorder="0" applyAlignment="0" applyProtection="0"/>
    <xf numFmtId="0" fontId="31" fillId="122" borderId="0" applyNumberFormat="0" applyBorder="0" applyAlignment="0" applyProtection="0"/>
    <xf numFmtId="0" fontId="31" fillId="122" borderId="0" applyNumberFormat="0" applyBorder="0" applyAlignment="0" applyProtection="0"/>
    <xf numFmtId="0" fontId="31" fillId="122" borderId="0" applyNumberFormat="0" applyBorder="0" applyAlignment="0" applyProtection="0"/>
    <xf numFmtId="0" fontId="31" fillId="122" borderId="0" applyNumberFormat="0" applyBorder="0" applyAlignment="0" applyProtection="0"/>
    <xf numFmtId="0" fontId="31" fillId="122" borderId="0" applyNumberFormat="0" applyBorder="0" applyAlignment="0" applyProtection="0"/>
    <xf numFmtId="0" fontId="31" fillId="122" borderId="0" applyNumberFormat="0" applyBorder="0" applyAlignment="0" applyProtection="0"/>
    <xf numFmtId="0" fontId="31" fillId="122" borderId="0" applyNumberFormat="0" applyBorder="0" applyAlignment="0" applyProtection="0"/>
    <xf numFmtId="0" fontId="31" fillId="122" borderId="0" applyNumberFormat="0" applyBorder="0" applyAlignment="0" applyProtection="0"/>
    <xf numFmtId="0" fontId="31" fillId="122" borderId="0" applyNumberFormat="0" applyBorder="0" applyAlignment="0" applyProtection="0"/>
    <xf numFmtId="0" fontId="31" fillId="122" borderId="0" applyNumberFormat="0" applyBorder="0" applyAlignment="0" applyProtection="0"/>
    <xf numFmtId="0" fontId="29" fillId="122" borderId="0" applyNumberFormat="0" applyBorder="0" applyAlignment="0" applyProtection="0"/>
    <xf numFmtId="0" fontId="29" fillId="122" borderId="0" applyNumberFormat="0" applyBorder="0" applyAlignment="0" applyProtection="0"/>
    <xf numFmtId="0" fontId="29" fillId="122" borderId="0" applyNumberFormat="0" applyBorder="0" applyAlignment="0" applyProtection="0"/>
    <xf numFmtId="0" fontId="27" fillId="86" borderId="0" applyNumberFormat="0" applyBorder="0" applyAlignment="0" applyProtection="0"/>
    <xf numFmtId="0" fontId="27" fillId="68" borderId="0" applyNumberFormat="0" applyBorder="0" applyAlignment="0" applyProtection="0"/>
    <xf numFmtId="0" fontId="29" fillId="68" borderId="0" applyNumberFormat="0" applyBorder="0" applyAlignment="0" applyProtection="0"/>
    <xf numFmtId="0" fontId="29" fillId="110" borderId="0" applyNumberFormat="0" applyBorder="0" applyAlignment="0" applyProtection="0"/>
    <xf numFmtId="0" fontId="30" fillId="124" borderId="0" applyNumberFormat="0" applyBorder="0" applyAlignment="0" applyProtection="0"/>
    <xf numFmtId="0" fontId="31" fillId="110" borderId="0" applyNumberFormat="0" applyBorder="0" applyAlignment="0" applyProtection="0"/>
    <xf numFmtId="0" fontId="31" fillId="110" borderId="0" applyNumberFormat="0" applyBorder="0" applyAlignment="0" applyProtection="0"/>
    <xf numFmtId="0" fontId="31" fillId="110" borderId="0" applyNumberFormat="0" applyBorder="0" applyAlignment="0" applyProtection="0"/>
    <xf numFmtId="0" fontId="29" fillId="110" borderId="0" applyNumberFormat="0" applyBorder="0" applyAlignment="0" applyProtection="0"/>
    <xf numFmtId="0" fontId="30" fillId="124" borderId="0" applyNumberFormat="0" applyBorder="0" applyAlignment="0" applyProtection="0"/>
    <xf numFmtId="0" fontId="30" fillId="124" borderId="0" applyNumberFormat="0" applyBorder="0" applyAlignment="0" applyProtection="0"/>
    <xf numFmtId="0" fontId="30" fillId="124" borderId="0" applyNumberFormat="0" applyBorder="0" applyAlignment="0" applyProtection="0"/>
    <xf numFmtId="0" fontId="30" fillId="124" borderId="0" applyNumberFormat="0" applyBorder="0" applyAlignment="0" applyProtection="0"/>
    <xf numFmtId="0" fontId="30" fillId="124" borderId="0" applyNumberFormat="0" applyBorder="0" applyAlignment="0" applyProtection="0"/>
    <xf numFmtId="0" fontId="30" fillId="124" borderId="0" applyNumberFormat="0" applyBorder="0" applyAlignment="0" applyProtection="0"/>
    <xf numFmtId="0" fontId="30" fillId="124" borderId="0" applyNumberFormat="0" applyBorder="0" applyAlignment="0" applyProtection="0"/>
    <xf numFmtId="0" fontId="31" fillId="110" borderId="0" applyNumberFormat="0" applyBorder="0" applyAlignment="0" applyProtection="0"/>
    <xf numFmtId="0" fontId="31" fillId="110" borderId="0" applyNumberFormat="0" applyBorder="0" applyAlignment="0" applyProtection="0"/>
    <xf numFmtId="0" fontId="31" fillId="110" borderId="0" applyNumberFormat="0" applyBorder="0" applyAlignment="0" applyProtection="0"/>
    <xf numFmtId="0" fontId="31" fillId="110" borderId="0" applyNumberFormat="0" applyBorder="0" applyAlignment="0" applyProtection="0"/>
    <xf numFmtId="0" fontId="31" fillId="110" borderId="0" applyNumberFormat="0" applyBorder="0" applyAlignment="0" applyProtection="0"/>
    <xf numFmtId="0" fontId="31" fillId="110" borderId="0" applyNumberFormat="0" applyBorder="0" applyAlignment="0" applyProtection="0"/>
    <xf numFmtId="0" fontId="31" fillId="110" borderId="0" applyNumberFormat="0" applyBorder="0" applyAlignment="0" applyProtection="0"/>
    <xf numFmtId="0" fontId="31" fillId="110" borderId="0" applyNumberFormat="0" applyBorder="0" applyAlignment="0" applyProtection="0"/>
    <xf numFmtId="0" fontId="31" fillId="110" borderId="0" applyNumberFormat="0" applyBorder="0" applyAlignment="0" applyProtection="0"/>
    <xf numFmtId="0" fontId="31" fillId="110" borderId="0" applyNumberFormat="0" applyBorder="0" applyAlignment="0" applyProtection="0"/>
    <xf numFmtId="0" fontId="31" fillId="110" borderId="0" applyNumberFormat="0" applyBorder="0" applyAlignment="0" applyProtection="0"/>
    <xf numFmtId="0" fontId="31" fillId="110" borderId="0" applyNumberFormat="0" applyBorder="0" applyAlignment="0" applyProtection="0"/>
    <xf numFmtId="0" fontId="29" fillId="110" borderId="0" applyNumberFormat="0" applyBorder="0" applyAlignment="0" applyProtection="0"/>
    <xf numFmtId="0" fontId="29" fillId="110" borderId="0" applyNumberFormat="0" applyBorder="0" applyAlignment="0" applyProtection="0"/>
    <xf numFmtId="0" fontId="29" fillId="110" borderId="0" applyNumberFormat="0" applyBorder="0" applyAlignment="0" applyProtection="0"/>
    <xf numFmtId="0" fontId="27" fillId="93" borderId="0" applyNumberFormat="0" applyBorder="0" applyAlignment="0" applyProtection="0"/>
    <xf numFmtId="0" fontId="27" fillId="86" borderId="0" applyNumberFormat="0" applyBorder="0" applyAlignment="0" applyProtection="0"/>
    <xf numFmtId="0" fontId="29" fillId="96" borderId="0" applyNumberFormat="0" applyBorder="0" applyAlignment="0" applyProtection="0"/>
    <xf numFmtId="0" fontId="29" fillId="112" borderId="0" applyNumberFormat="0" applyBorder="0" applyAlignment="0" applyProtection="0"/>
    <xf numFmtId="0" fontId="30" fillId="125" borderId="0" applyNumberFormat="0" applyBorder="0" applyAlignment="0" applyProtection="0"/>
    <xf numFmtId="0" fontId="31" fillId="112" borderId="0" applyNumberFormat="0" applyBorder="0" applyAlignment="0" applyProtection="0"/>
    <xf numFmtId="0" fontId="31" fillId="112" borderId="0" applyNumberFormat="0" applyBorder="0" applyAlignment="0" applyProtection="0"/>
    <xf numFmtId="0" fontId="31" fillId="112" borderId="0" applyNumberFormat="0" applyBorder="0" applyAlignment="0" applyProtection="0"/>
    <xf numFmtId="0" fontId="29" fillId="112" borderId="0" applyNumberFormat="0" applyBorder="0" applyAlignment="0" applyProtection="0"/>
    <xf numFmtId="0" fontId="30" fillId="125" borderId="0" applyNumberFormat="0" applyBorder="0" applyAlignment="0" applyProtection="0"/>
    <xf numFmtId="0" fontId="30" fillId="125" borderId="0" applyNumberFormat="0" applyBorder="0" applyAlignment="0" applyProtection="0"/>
    <xf numFmtId="0" fontId="30" fillId="125" borderId="0" applyNumberFormat="0" applyBorder="0" applyAlignment="0" applyProtection="0"/>
    <xf numFmtId="0" fontId="30" fillId="125" borderId="0" applyNumberFormat="0" applyBorder="0" applyAlignment="0" applyProtection="0"/>
    <xf numFmtId="0" fontId="30" fillId="125" borderId="0" applyNumberFormat="0" applyBorder="0" applyAlignment="0" applyProtection="0"/>
    <xf numFmtId="0" fontId="30" fillId="125" borderId="0" applyNumberFormat="0" applyBorder="0" applyAlignment="0" applyProtection="0"/>
    <xf numFmtId="0" fontId="30" fillId="125" borderId="0" applyNumberFormat="0" applyBorder="0" applyAlignment="0" applyProtection="0"/>
    <xf numFmtId="0" fontId="31" fillId="112" borderId="0" applyNumberFormat="0" applyBorder="0" applyAlignment="0" applyProtection="0"/>
    <xf numFmtId="0" fontId="31" fillId="112" borderId="0" applyNumberFormat="0" applyBorder="0" applyAlignment="0" applyProtection="0"/>
    <xf numFmtId="0" fontId="31" fillId="112" borderId="0" applyNumberFormat="0" applyBorder="0" applyAlignment="0" applyProtection="0"/>
    <xf numFmtId="0" fontId="31" fillId="112" borderId="0" applyNumberFormat="0" applyBorder="0" applyAlignment="0" applyProtection="0"/>
    <xf numFmtId="0" fontId="31" fillId="112" borderId="0" applyNumberFormat="0" applyBorder="0" applyAlignment="0" applyProtection="0"/>
    <xf numFmtId="0" fontId="31" fillId="112" borderId="0" applyNumberFormat="0" applyBorder="0" applyAlignment="0" applyProtection="0"/>
    <xf numFmtId="0" fontId="31" fillId="112" borderId="0" applyNumberFormat="0" applyBorder="0" applyAlignment="0" applyProtection="0"/>
    <xf numFmtId="0" fontId="31" fillId="112" borderId="0" applyNumberFormat="0" applyBorder="0" applyAlignment="0" applyProtection="0"/>
    <xf numFmtId="0" fontId="31" fillId="112" borderId="0" applyNumberFormat="0" applyBorder="0" applyAlignment="0" applyProtection="0"/>
    <xf numFmtId="0" fontId="31" fillId="112" borderId="0" applyNumberFormat="0" applyBorder="0" applyAlignment="0" applyProtection="0"/>
    <xf numFmtId="0" fontId="31" fillId="112" borderId="0" applyNumberFormat="0" applyBorder="0" applyAlignment="0" applyProtection="0"/>
    <xf numFmtId="0" fontId="31" fillId="112" borderId="0" applyNumberFormat="0" applyBorder="0" applyAlignment="0" applyProtection="0"/>
    <xf numFmtId="0" fontId="29" fillId="112" borderId="0" applyNumberFormat="0" applyBorder="0" applyAlignment="0" applyProtection="0"/>
    <xf numFmtId="0" fontId="29" fillId="112" borderId="0" applyNumberFormat="0" applyBorder="0" applyAlignment="0" applyProtection="0"/>
    <xf numFmtId="0" fontId="29" fillId="112" borderId="0" applyNumberFormat="0" applyBorder="0" applyAlignment="0" applyProtection="0"/>
    <xf numFmtId="0" fontId="27" fillId="118" borderId="0" applyNumberFormat="0" applyBorder="0" applyAlignment="0" applyProtection="0"/>
    <xf numFmtId="0" fontId="27" fillId="70" borderId="0" applyNumberFormat="0" applyBorder="0" applyAlignment="0" applyProtection="0"/>
    <xf numFmtId="0" fontId="29" fillId="70" borderId="0" applyNumberFormat="0" applyBorder="0" applyAlignment="0" applyProtection="0"/>
    <xf numFmtId="0" fontId="29" fillId="126" borderId="0" applyNumberFormat="0" applyBorder="0" applyAlignment="0" applyProtection="0"/>
    <xf numFmtId="0" fontId="30" fillId="127" borderId="0" applyNumberFormat="0" applyBorder="0" applyAlignment="0" applyProtection="0"/>
    <xf numFmtId="0" fontId="31" fillId="126" borderId="0" applyNumberFormat="0" applyBorder="0" applyAlignment="0" applyProtection="0"/>
    <xf numFmtId="0" fontId="31" fillId="126" borderId="0" applyNumberFormat="0" applyBorder="0" applyAlignment="0" applyProtection="0"/>
    <xf numFmtId="0" fontId="31" fillId="126" borderId="0" applyNumberFormat="0" applyBorder="0" applyAlignment="0" applyProtection="0"/>
    <xf numFmtId="0" fontId="29" fillId="126" borderId="0" applyNumberFormat="0" applyBorder="0" applyAlignment="0" applyProtection="0"/>
    <xf numFmtId="0" fontId="30" fillId="127" borderId="0" applyNumberFormat="0" applyBorder="0" applyAlignment="0" applyProtection="0"/>
    <xf numFmtId="0" fontId="30" fillId="127" borderId="0" applyNumberFormat="0" applyBorder="0" applyAlignment="0" applyProtection="0"/>
    <xf numFmtId="0" fontId="30" fillId="127" borderId="0" applyNumberFormat="0" applyBorder="0" applyAlignment="0" applyProtection="0"/>
    <xf numFmtId="0" fontId="30" fillId="127" borderId="0" applyNumberFormat="0" applyBorder="0" applyAlignment="0" applyProtection="0"/>
    <xf numFmtId="0" fontId="30" fillId="127" borderId="0" applyNumberFormat="0" applyBorder="0" applyAlignment="0" applyProtection="0"/>
    <xf numFmtId="0" fontId="30" fillId="127" borderId="0" applyNumberFormat="0" applyBorder="0" applyAlignment="0" applyProtection="0"/>
    <xf numFmtId="0" fontId="30" fillId="127" borderId="0" applyNumberFormat="0" applyBorder="0" applyAlignment="0" applyProtection="0"/>
    <xf numFmtId="0" fontId="31" fillId="126" borderId="0" applyNumberFormat="0" applyBorder="0" applyAlignment="0" applyProtection="0"/>
    <xf numFmtId="0" fontId="31" fillId="126" borderId="0" applyNumberFormat="0" applyBorder="0" applyAlignment="0" applyProtection="0"/>
    <xf numFmtId="0" fontId="31" fillId="126" borderId="0" applyNumberFormat="0" applyBorder="0" applyAlignment="0" applyProtection="0"/>
    <xf numFmtId="0" fontId="31" fillId="126" borderId="0" applyNumberFormat="0" applyBorder="0" applyAlignment="0" applyProtection="0"/>
    <xf numFmtId="0" fontId="31" fillId="126" borderId="0" applyNumberFormat="0" applyBorder="0" applyAlignment="0" applyProtection="0"/>
    <xf numFmtId="0" fontId="31" fillId="126" borderId="0" applyNumberFormat="0" applyBorder="0" applyAlignment="0" applyProtection="0"/>
    <xf numFmtId="0" fontId="31" fillId="126" borderId="0" applyNumberFormat="0" applyBorder="0" applyAlignment="0" applyProtection="0"/>
    <xf numFmtId="0" fontId="31" fillId="126" borderId="0" applyNumberFormat="0" applyBorder="0" applyAlignment="0" applyProtection="0"/>
    <xf numFmtId="0" fontId="31" fillId="126" borderId="0" applyNumberFormat="0" applyBorder="0" applyAlignment="0" applyProtection="0"/>
    <xf numFmtId="0" fontId="31" fillId="126" borderId="0" applyNumberFormat="0" applyBorder="0" applyAlignment="0" applyProtection="0"/>
    <xf numFmtId="0" fontId="31" fillId="126" borderId="0" applyNumberFormat="0" applyBorder="0" applyAlignment="0" applyProtection="0"/>
    <xf numFmtId="0" fontId="31" fillId="126" borderId="0" applyNumberFormat="0" applyBorder="0" applyAlignment="0" applyProtection="0"/>
    <xf numFmtId="0" fontId="29" fillId="126" borderId="0" applyNumberFormat="0" applyBorder="0" applyAlignment="0" applyProtection="0"/>
    <xf numFmtId="0" fontId="29" fillId="126" borderId="0" applyNumberFormat="0" applyBorder="0" applyAlignment="0" applyProtection="0"/>
    <xf numFmtId="0" fontId="29" fillId="126" borderId="0" applyNumberFormat="0" applyBorder="0" applyAlignment="0" applyProtection="0"/>
    <xf numFmtId="0" fontId="32" fillId="88" borderId="0" applyNumberFormat="0" applyBorder="0" applyAlignment="0" applyProtection="0"/>
    <xf numFmtId="0" fontId="33" fillId="128" borderId="0" applyNumberFormat="0" applyBorder="0" applyAlignment="0" applyProtection="0"/>
    <xf numFmtId="0" fontId="34" fillId="88" borderId="0" applyNumberFormat="0" applyBorder="0" applyAlignment="0" applyProtection="0"/>
    <xf numFmtId="0" fontId="34" fillId="88" borderId="0" applyNumberFormat="0" applyBorder="0" applyAlignment="0" applyProtection="0"/>
    <xf numFmtId="0" fontId="34" fillId="88" borderId="0" applyNumberFormat="0" applyBorder="0" applyAlignment="0" applyProtection="0"/>
    <xf numFmtId="0" fontId="32" fillId="88" borderId="0" applyNumberFormat="0" applyBorder="0" applyAlignment="0" applyProtection="0"/>
    <xf numFmtId="0" fontId="33" fillId="128" borderId="0" applyNumberFormat="0" applyBorder="0" applyAlignment="0" applyProtection="0"/>
    <xf numFmtId="0" fontId="33" fillId="128" borderId="0" applyNumberFormat="0" applyBorder="0" applyAlignment="0" applyProtection="0"/>
    <xf numFmtId="0" fontId="33" fillId="128" borderId="0" applyNumberFormat="0" applyBorder="0" applyAlignment="0" applyProtection="0"/>
    <xf numFmtId="0" fontId="33" fillId="128" borderId="0" applyNumberFormat="0" applyBorder="0" applyAlignment="0" applyProtection="0"/>
    <xf numFmtId="0" fontId="33" fillId="128" borderId="0" applyNumberFormat="0" applyBorder="0" applyAlignment="0" applyProtection="0"/>
    <xf numFmtId="0" fontId="33" fillId="128" borderId="0" applyNumberFormat="0" applyBorder="0" applyAlignment="0" applyProtection="0"/>
    <xf numFmtId="0" fontId="33" fillId="128" borderId="0" applyNumberFormat="0" applyBorder="0" applyAlignment="0" applyProtection="0"/>
    <xf numFmtId="0" fontId="34" fillId="88" borderId="0" applyNumberFormat="0" applyBorder="0" applyAlignment="0" applyProtection="0"/>
    <xf numFmtId="0" fontId="34" fillId="88" borderId="0" applyNumberFormat="0" applyBorder="0" applyAlignment="0" applyProtection="0"/>
    <xf numFmtId="0" fontId="34" fillId="88" borderId="0" applyNumberFormat="0" applyBorder="0" applyAlignment="0" applyProtection="0"/>
    <xf numFmtId="0" fontId="34" fillId="88" borderId="0" applyNumberFormat="0" applyBorder="0" applyAlignment="0" applyProtection="0"/>
    <xf numFmtId="0" fontId="34" fillId="88" borderId="0" applyNumberFormat="0" applyBorder="0" applyAlignment="0" applyProtection="0"/>
    <xf numFmtId="0" fontId="34" fillId="88" borderId="0" applyNumberFormat="0" applyBorder="0" applyAlignment="0" applyProtection="0"/>
    <xf numFmtId="0" fontId="34" fillId="88" borderId="0" applyNumberFormat="0" applyBorder="0" applyAlignment="0" applyProtection="0"/>
    <xf numFmtId="0" fontId="34" fillId="88" borderId="0" applyNumberFormat="0" applyBorder="0" applyAlignment="0" applyProtection="0"/>
    <xf numFmtId="0" fontId="34" fillId="88" borderId="0" applyNumberFormat="0" applyBorder="0" applyAlignment="0" applyProtection="0"/>
    <xf numFmtId="0" fontId="34" fillId="88" borderId="0" applyNumberFormat="0" applyBorder="0" applyAlignment="0" applyProtection="0"/>
    <xf numFmtId="0" fontId="34" fillId="88" borderId="0" applyNumberFormat="0" applyBorder="0" applyAlignment="0" applyProtection="0"/>
    <xf numFmtId="0" fontId="34" fillId="88" borderId="0" applyNumberFormat="0" applyBorder="0" applyAlignment="0" applyProtection="0"/>
    <xf numFmtId="0" fontId="32" fillId="88" borderId="0" applyNumberFormat="0" applyBorder="0" applyAlignment="0" applyProtection="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0" fontId="38" fillId="68" borderId="153" applyNumberFormat="0" applyAlignment="0" applyProtection="0"/>
    <xf numFmtId="0" fontId="39" fillId="129" borderId="29"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40"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40"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40"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9" fillId="129" borderId="29"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9" fillId="129" borderId="29"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9" fillId="129" borderId="29"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9" fillId="129" borderId="29"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9" fillId="129" borderId="29"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9" fillId="129" borderId="29"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9" fillId="129" borderId="29"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40" fillId="68" borderId="153" applyNumberFormat="0" applyAlignment="0" applyProtection="0"/>
    <xf numFmtId="0" fontId="40" fillId="68" borderId="153" applyNumberFormat="0" applyAlignment="0" applyProtection="0"/>
    <xf numFmtId="0" fontId="40" fillId="68" borderId="153" applyNumberFormat="0" applyAlignment="0" applyProtection="0"/>
    <xf numFmtId="0" fontId="40" fillId="68" borderId="153" applyNumberFormat="0" applyAlignment="0" applyProtection="0"/>
    <xf numFmtId="0" fontId="40" fillId="68" borderId="153" applyNumberFormat="0" applyAlignment="0" applyProtection="0"/>
    <xf numFmtId="0" fontId="40" fillId="68" borderId="153" applyNumberFormat="0" applyAlignment="0" applyProtection="0"/>
    <xf numFmtId="0" fontId="40" fillId="68" borderId="153" applyNumberFormat="0" applyAlignment="0" applyProtection="0"/>
    <xf numFmtId="0" fontId="40" fillId="68" borderId="153" applyNumberFormat="0" applyAlignment="0" applyProtection="0"/>
    <xf numFmtId="0" fontId="40" fillId="68" borderId="153" applyNumberFormat="0" applyAlignment="0" applyProtection="0"/>
    <xf numFmtId="0" fontId="40" fillId="68" borderId="153" applyNumberFormat="0" applyAlignment="0" applyProtection="0"/>
    <xf numFmtId="0" fontId="40" fillId="68" borderId="153" applyNumberFormat="0" applyAlignment="0" applyProtection="0"/>
    <xf numFmtId="0" fontId="40" fillId="68" borderId="153" applyNumberFormat="0" applyAlignment="0" applyProtection="0"/>
    <xf numFmtId="0" fontId="38" fillId="68" borderId="153" applyNumberFormat="0" applyAlignment="0" applyProtection="0"/>
    <xf numFmtId="0" fontId="41" fillId="119" borderId="37" applyNumberFormat="0" applyAlignment="0" applyProtection="0"/>
    <xf numFmtId="0" fontId="42" fillId="130" borderId="32"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1"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2" fillId="130" borderId="32"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3" fillId="119" borderId="37" applyNumberFormat="0" applyAlignment="0" applyProtection="0"/>
    <xf numFmtId="0" fontId="41" fillId="119" borderId="37" applyNumberFormat="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65" fillId="0" borderId="0"/>
    <xf numFmtId="44" fontId="2" fillId="0" borderId="0" applyFont="0" applyFill="0" applyBorder="0" applyAlignment="0" applyProtection="0"/>
    <xf numFmtId="0" fontId="166" fillId="0" borderId="0"/>
    <xf numFmtId="38" fontId="26" fillId="0" borderId="154">
      <alignment vertical="center"/>
    </xf>
    <xf numFmtId="38" fontId="26" fillId="0" borderId="154">
      <alignment vertical="center"/>
    </xf>
    <xf numFmtId="38" fontId="26" fillId="0" borderId="154">
      <alignment vertical="center"/>
    </xf>
    <xf numFmtId="38" fontId="26" fillId="0" borderId="154">
      <alignment vertical="center"/>
    </xf>
    <xf numFmtId="38" fontId="26" fillId="0" borderId="154">
      <alignment vertical="center"/>
    </xf>
    <xf numFmtId="38" fontId="26" fillId="0" borderId="154">
      <alignment vertical="center"/>
    </xf>
    <xf numFmtId="38" fontId="26" fillId="0" borderId="154">
      <alignment vertical="center"/>
    </xf>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35" fillId="0" borderId="138" applyNumberFormat="0">
      <protection locked="0"/>
    </xf>
    <xf numFmtId="0" fontId="35" fillId="0" borderId="138" applyNumberFormat="0">
      <protection locked="0"/>
    </xf>
    <xf numFmtId="0" fontId="35" fillId="0" borderId="138" applyNumberFormat="0">
      <protection locked="0"/>
    </xf>
    <xf numFmtId="0" fontId="35" fillId="0" borderId="138" applyNumberFormat="0">
      <protection locked="0"/>
    </xf>
    <xf numFmtId="0" fontId="35" fillId="0" borderId="138" applyNumberFormat="0">
      <protection locked="0"/>
    </xf>
    <xf numFmtId="0" fontId="35" fillId="0" borderId="138" applyNumberFormat="0">
      <protection locked="0"/>
    </xf>
    <xf numFmtId="0" fontId="35" fillId="0" borderId="138" applyNumberFormat="0">
      <protection locked="0"/>
    </xf>
    <xf numFmtId="0" fontId="35" fillId="0" borderId="138" applyNumberFormat="0">
      <protection locked="0"/>
    </xf>
    <xf numFmtId="0" fontId="35" fillId="0" borderId="138" applyNumberFormat="0">
      <protection locked="0"/>
    </xf>
    <xf numFmtId="0" fontId="35" fillId="0" borderId="138" applyNumberFormat="0">
      <protection locked="0"/>
    </xf>
    <xf numFmtId="0" fontId="51" fillId="74" borderId="0" applyNumberFormat="0" applyBorder="0" applyAlignment="0" applyProtection="0"/>
    <xf numFmtId="0" fontId="52" fillId="131" borderId="0" applyNumberFormat="0" applyBorder="0" applyAlignment="0" applyProtection="0"/>
    <xf numFmtId="0" fontId="53" fillId="74" borderId="0" applyNumberFormat="0" applyBorder="0" applyAlignment="0" applyProtection="0"/>
    <xf numFmtId="0" fontId="53" fillId="74" borderId="0" applyNumberFormat="0" applyBorder="0" applyAlignment="0" applyProtection="0"/>
    <xf numFmtId="0" fontId="53" fillId="74" borderId="0" applyNumberFormat="0" applyBorder="0" applyAlignment="0" applyProtection="0"/>
    <xf numFmtId="0" fontId="51" fillId="74" borderId="0" applyNumberFormat="0" applyBorder="0" applyAlignment="0" applyProtection="0"/>
    <xf numFmtId="0" fontId="52" fillId="131" borderId="0" applyNumberFormat="0" applyBorder="0" applyAlignment="0" applyProtection="0"/>
    <xf numFmtId="0" fontId="52" fillId="131" borderId="0" applyNumberFormat="0" applyBorder="0" applyAlignment="0" applyProtection="0"/>
    <xf numFmtId="0" fontId="52" fillId="131" borderId="0" applyNumberFormat="0" applyBorder="0" applyAlignment="0" applyProtection="0"/>
    <xf numFmtId="0" fontId="52" fillId="131" borderId="0" applyNumberFormat="0" applyBorder="0" applyAlignment="0" applyProtection="0"/>
    <xf numFmtId="0" fontId="52" fillId="131" borderId="0" applyNumberFormat="0" applyBorder="0" applyAlignment="0" applyProtection="0"/>
    <xf numFmtId="0" fontId="52" fillId="131" borderId="0" applyNumberFormat="0" applyBorder="0" applyAlignment="0" applyProtection="0"/>
    <xf numFmtId="0" fontId="52" fillId="131" borderId="0" applyNumberFormat="0" applyBorder="0" applyAlignment="0" applyProtection="0"/>
    <xf numFmtId="0" fontId="53" fillId="74" borderId="0" applyNumberFormat="0" applyBorder="0" applyAlignment="0" applyProtection="0"/>
    <xf numFmtId="0" fontId="53" fillId="74" borderId="0" applyNumberFormat="0" applyBorder="0" applyAlignment="0" applyProtection="0"/>
    <xf numFmtId="0" fontId="53" fillId="74" borderId="0" applyNumberFormat="0" applyBorder="0" applyAlignment="0" applyProtection="0"/>
    <xf numFmtId="0" fontId="53" fillId="74" borderId="0" applyNumberFormat="0" applyBorder="0" applyAlignment="0" applyProtection="0"/>
    <xf numFmtId="0" fontId="53" fillId="74" borderId="0" applyNumberFormat="0" applyBorder="0" applyAlignment="0" applyProtection="0"/>
    <xf numFmtId="0" fontId="53" fillId="74" borderId="0" applyNumberFormat="0" applyBorder="0" applyAlignment="0" applyProtection="0"/>
    <xf numFmtId="0" fontId="53" fillId="74" borderId="0" applyNumberFormat="0" applyBorder="0" applyAlignment="0" applyProtection="0"/>
    <xf numFmtId="0" fontId="53" fillId="74" borderId="0" applyNumberFormat="0" applyBorder="0" applyAlignment="0" applyProtection="0"/>
    <xf numFmtId="0" fontId="53" fillId="74" borderId="0" applyNumberFormat="0" applyBorder="0" applyAlignment="0" applyProtection="0"/>
    <xf numFmtId="0" fontId="53" fillId="74" borderId="0" applyNumberFormat="0" applyBorder="0" applyAlignment="0" applyProtection="0"/>
    <xf numFmtId="0" fontId="53" fillId="74" borderId="0" applyNumberFormat="0" applyBorder="0" applyAlignment="0" applyProtection="0"/>
    <xf numFmtId="0" fontId="53" fillId="74" borderId="0" applyNumberFormat="0" applyBorder="0" applyAlignment="0" applyProtection="0"/>
    <xf numFmtId="0" fontId="51" fillId="74" borderId="0" applyNumberFormat="0" applyBorder="0" applyAlignment="0" applyProtection="0"/>
    <xf numFmtId="0" fontId="2" fillId="68" borderId="138" applyNumberFormat="0" applyFont="0" applyBorder="0" applyProtection="0">
      <alignment horizontal="center" vertical="center"/>
    </xf>
    <xf numFmtId="0" fontId="54" fillId="0" borderId="28" applyNumberFormat="0" applyProtection="0"/>
    <xf numFmtId="0" fontId="54" fillId="0" borderId="28" applyNumberFormat="0" applyProtection="0"/>
    <xf numFmtId="0" fontId="54" fillId="0" borderId="28" applyNumberFormat="0" applyProtection="0"/>
    <xf numFmtId="0" fontId="54" fillId="0" borderId="143">
      <alignment horizontal="left" vertical="center"/>
    </xf>
    <xf numFmtId="0" fontId="54" fillId="0" borderId="143">
      <alignment horizontal="left" vertical="center"/>
    </xf>
    <xf numFmtId="168" fontId="54" fillId="0" borderId="143">
      <alignment horizontal="left" vertical="center"/>
    </xf>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6" fillId="0" borderId="40" applyNumberFormat="0" applyFill="0" applyAlignment="0" applyProtection="0"/>
    <xf numFmtId="0" fontId="56" fillId="0" borderId="40" applyNumberFormat="0" applyFill="0" applyAlignment="0" applyProtection="0"/>
    <xf numFmtId="0" fontId="56" fillId="0" borderId="40" applyNumberFormat="0" applyFill="0" applyAlignment="0" applyProtection="0"/>
    <xf numFmtId="0" fontId="56" fillId="0" borderId="40" applyNumberFormat="0" applyFill="0" applyAlignment="0" applyProtection="0"/>
    <xf numFmtId="0" fontId="56" fillId="0" borderId="40" applyNumberFormat="0" applyFill="0" applyAlignment="0" applyProtection="0"/>
    <xf numFmtId="0" fontId="56" fillId="0" borderId="40" applyNumberFormat="0" applyFill="0" applyAlignment="0" applyProtection="0"/>
    <xf numFmtId="0" fontId="56" fillId="0" borderId="40" applyNumberFormat="0" applyFill="0" applyAlignment="0" applyProtection="0"/>
    <xf numFmtId="0" fontId="56" fillId="0" borderId="40" applyNumberFormat="0" applyFill="0" applyAlignment="0" applyProtection="0"/>
    <xf numFmtId="0" fontId="56" fillId="0" borderId="40" applyNumberFormat="0" applyFill="0" applyAlignment="0" applyProtection="0"/>
    <xf numFmtId="0" fontId="56" fillId="0" borderId="40" applyNumberFormat="0" applyFill="0" applyAlignment="0" applyProtection="0"/>
    <xf numFmtId="0" fontId="56" fillId="0" borderId="40" applyNumberFormat="0" applyFill="0" applyAlignment="0" applyProtection="0"/>
    <xf numFmtId="0" fontId="56" fillId="0" borderId="40" applyNumberFormat="0" applyFill="0" applyAlignment="0" applyProtection="0"/>
    <xf numFmtId="0" fontId="56" fillId="0" borderId="40" applyNumberFormat="0" applyFill="0" applyAlignment="0" applyProtection="0"/>
    <xf numFmtId="0" fontId="56" fillId="0" borderId="40"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62" fillId="69" borderId="141" applyFont="0" applyBorder="0">
      <alignment horizontal="center" wrapText="1"/>
    </xf>
    <xf numFmtId="3" fontId="2" fillId="70" borderId="138" applyFont="0" applyProtection="0">
      <alignment horizontal="right" vertical="center"/>
    </xf>
    <xf numFmtId="9" fontId="2" fillId="70" borderId="138" applyFont="0" applyProtection="0">
      <alignment horizontal="right" vertical="center"/>
    </xf>
    <xf numFmtId="0" fontId="2" fillId="70" borderId="141" applyNumberFormat="0" applyFont="0" applyBorder="0" applyProtection="0">
      <alignment horizontal="left" vertical="center"/>
    </xf>
    <xf numFmtId="0" fontId="64" fillId="0" borderId="0" applyNumberFormat="0" applyFill="0" applyBorder="0">
      <protection locked="0"/>
    </xf>
    <xf numFmtId="0" fontId="64" fillId="0" borderId="0" applyNumberFormat="0" applyFill="0" applyBorder="0">
      <protection locked="0"/>
    </xf>
    <xf numFmtId="0" fontId="64" fillId="0" borderId="0" applyNumberFormat="0" applyFill="0" applyBorder="0">
      <protection locked="0"/>
    </xf>
    <xf numFmtId="0" fontId="66" fillId="70" borderId="153" applyNumberFormat="0" applyAlignment="0" applyProtection="0"/>
    <xf numFmtId="0" fontId="67" fillId="132" borderId="29"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8"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8"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8"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7" fillId="132" borderId="29"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7" fillId="132" borderId="29"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7" fillId="132" borderId="29"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7" fillId="132" borderId="29"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7" fillId="132" borderId="29"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7" fillId="132" borderId="29"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7" fillId="132" borderId="29"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8" fillId="70" borderId="153" applyNumberFormat="0" applyAlignment="0" applyProtection="0"/>
    <xf numFmtId="0" fontId="68" fillId="70" borderId="153" applyNumberFormat="0" applyAlignment="0" applyProtection="0"/>
    <xf numFmtId="0" fontId="68" fillId="70" borderId="153" applyNumberFormat="0" applyAlignment="0" applyProtection="0"/>
    <xf numFmtId="0" fontId="68" fillId="70" borderId="153" applyNumberFormat="0" applyAlignment="0" applyProtection="0"/>
    <xf numFmtId="0" fontId="68" fillId="70" borderId="153" applyNumberFormat="0" applyAlignment="0" applyProtection="0"/>
    <xf numFmtId="0" fontId="68" fillId="70" borderId="153" applyNumberFormat="0" applyAlignment="0" applyProtection="0"/>
    <xf numFmtId="0" fontId="68" fillId="70" borderId="153" applyNumberFormat="0" applyAlignment="0" applyProtection="0"/>
    <xf numFmtId="0" fontId="68" fillId="70" borderId="153" applyNumberFormat="0" applyAlignment="0" applyProtection="0"/>
    <xf numFmtId="0" fontId="68" fillId="70" borderId="153" applyNumberFormat="0" applyAlignment="0" applyProtection="0"/>
    <xf numFmtId="0" fontId="68" fillId="70" borderId="153" applyNumberFormat="0" applyAlignment="0" applyProtection="0"/>
    <xf numFmtId="0" fontId="68" fillId="70" borderId="153" applyNumberFormat="0" applyAlignment="0" applyProtection="0"/>
    <xf numFmtId="0" fontId="68" fillId="70" borderId="153" applyNumberFormat="0" applyAlignment="0" applyProtection="0"/>
    <xf numFmtId="0" fontId="66" fillId="70" borderId="153" applyNumberFormat="0" applyAlignment="0" applyProtection="0"/>
    <xf numFmtId="3" fontId="2" fillId="71" borderId="138" applyFont="0">
      <alignment horizontal="right" vertical="center"/>
      <protection locked="0"/>
    </xf>
    <xf numFmtId="0" fontId="71" fillId="0" borderId="42" applyNumberFormat="0" applyFill="0" applyAlignment="0" applyProtection="0"/>
    <xf numFmtId="0" fontId="71" fillId="0" borderId="42" applyNumberFormat="0" applyFill="0" applyAlignment="0" applyProtection="0"/>
    <xf numFmtId="0" fontId="71" fillId="0" borderId="42" applyNumberFormat="0" applyFill="0" applyAlignment="0" applyProtection="0"/>
    <xf numFmtId="0" fontId="71" fillId="0" borderId="42" applyNumberFormat="0" applyFill="0" applyAlignment="0" applyProtection="0"/>
    <xf numFmtId="0" fontId="71" fillId="0" borderId="42" applyNumberFormat="0" applyFill="0" applyAlignment="0" applyProtection="0"/>
    <xf numFmtId="0" fontId="71" fillId="0" borderId="42" applyNumberFormat="0" applyFill="0" applyAlignment="0" applyProtection="0"/>
    <xf numFmtId="0" fontId="71" fillId="0" borderId="42" applyNumberFormat="0" applyFill="0" applyAlignment="0" applyProtection="0"/>
    <xf numFmtId="0" fontId="71" fillId="0" borderId="42" applyNumberFormat="0" applyFill="0" applyAlignment="0" applyProtection="0"/>
    <xf numFmtId="0" fontId="71" fillId="0" borderId="42" applyNumberFormat="0" applyFill="0" applyAlignment="0" applyProtection="0"/>
    <xf numFmtId="0" fontId="71" fillId="0" borderId="42" applyNumberFormat="0" applyFill="0" applyAlignment="0" applyProtection="0"/>
    <xf numFmtId="0" fontId="71" fillId="0" borderId="42" applyNumberFormat="0" applyFill="0" applyAlignment="0" applyProtection="0"/>
    <xf numFmtId="0" fontId="71" fillId="0" borderId="42" applyNumberFormat="0" applyFill="0" applyAlignment="0" applyProtection="0"/>
    <xf numFmtId="0" fontId="71" fillId="0" borderId="42" applyNumberFormat="0" applyFill="0" applyAlignment="0" applyProtection="0"/>
    <xf numFmtId="0" fontId="71" fillId="0" borderId="42" applyNumberFormat="0" applyFill="0" applyAlignment="0" applyProtection="0"/>
    <xf numFmtId="0" fontId="71" fillId="0" borderId="42" applyNumberFormat="0" applyFill="0" applyAlignment="0" applyProtection="0"/>
    <xf numFmtId="0" fontId="72" fillId="133" borderId="0" applyNumberFormat="0" applyBorder="0" applyAlignment="0" applyProtection="0"/>
    <xf numFmtId="0" fontId="73" fillId="134" borderId="0" applyNumberFormat="0" applyBorder="0" applyAlignment="0" applyProtection="0"/>
    <xf numFmtId="0" fontId="74" fillId="133" borderId="0" applyNumberFormat="0" applyBorder="0" applyAlignment="0" applyProtection="0"/>
    <xf numFmtId="0" fontId="74" fillId="133" borderId="0" applyNumberFormat="0" applyBorder="0" applyAlignment="0" applyProtection="0"/>
    <xf numFmtId="0" fontId="74" fillId="133" borderId="0" applyNumberFormat="0" applyBorder="0" applyAlignment="0" applyProtection="0"/>
    <xf numFmtId="0" fontId="72" fillId="133" borderId="0" applyNumberFormat="0" applyBorder="0" applyAlignment="0" applyProtection="0"/>
    <xf numFmtId="0" fontId="73" fillId="134" borderId="0" applyNumberFormat="0" applyBorder="0" applyAlignment="0" applyProtection="0"/>
    <xf numFmtId="0" fontId="73" fillId="134" borderId="0" applyNumberFormat="0" applyBorder="0" applyAlignment="0" applyProtection="0"/>
    <xf numFmtId="0" fontId="73" fillId="134" borderId="0" applyNumberFormat="0" applyBorder="0" applyAlignment="0" applyProtection="0"/>
    <xf numFmtId="0" fontId="73" fillId="134" borderId="0" applyNumberFormat="0" applyBorder="0" applyAlignment="0" applyProtection="0"/>
    <xf numFmtId="0" fontId="73" fillId="134" borderId="0" applyNumberFormat="0" applyBorder="0" applyAlignment="0" applyProtection="0"/>
    <xf numFmtId="0" fontId="73" fillId="134" borderId="0" applyNumberFormat="0" applyBorder="0" applyAlignment="0" applyProtection="0"/>
    <xf numFmtId="0" fontId="73" fillId="134" borderId="0" applyNumberFormat="0" applyBorder="0" applyAlignment="0" applyProtection="0"/>
    <xf numFmtId="0" fontId="74" fillId="133" borderId="0" applyNumberFormat="0" applyBorder="0" applyAlignment="0" applyProtection="0"/>
    <xf numFmtId="0" fontId="74" fillId="133" borderId="0" applyNumberFormat="0" applyBorder="0" applyAlignment="0" applyProtection="0"/>
    <xf numFmtId="0" fontId="74" fillId="133" borderId="0" applyNumberFormat="0" applyBorder="0" applyAlignment="0" applyProtection="0"/>
    <xf numFmtId="0" fontId="74" fillId="133" borderId="0" applyNumberFormat="0" applyBorder="0" applyAlignment="0" applyProtection="0"/>
    <xf numFmtId="0" fontId="74" fillId="133" borderId="0" applyNumberFormat="0" applyBorder="0" applyAlignment="0" applyProtection="0"/>
    <xf numFmtId="0" fontId="74" fillId="133" borderId="0" applyNumberFormat="0" applyBorder="0" applyAlignment="0" applyProtection="0"/>
    <xf numFmtId="0" fontId="74" fillId="133" borderId="0" applyNumberFormat="0" applyBorder="0" applyAlignment="0" applyProtection="0"/>
    <xf numFmtId="0" fontId="74" fillId="133" borderId="0" applyNumberFormat="0" applyBorder="0" applyAlignment="0" applyProtection="0"/>
    <xf numFmtId="0" fontId="74" fillId="133" borderId="0" applyNumberFormat="0" applyBorder="0" applyAlignment="0" applyProtection="0"/>
    <xf numFmtId="0" fontId="74" fillId="133" borderId="0" applyNumberFormat="0" applyBorder="0" applyAlignment="0" applyProtection="0"/>
    <xf numFmtId="0" fontId="74" fillId="133" borderId="0" applyNumberFormat="0" applyBorder="0" applyAlignment="0" applyProtection="0"/>
    <xf numFmtId="0" fontId="74" fillId="133" borderId="0" applyNumberFormat="0" applyBorder="0" applyAlignment="0" applyProtection="0"/>
    <xf numFmtId="0" fontId="72" fillId="133" borderId="0" applyNumberFormat="0" applyBorder="0" applyAlignment="0" applyProtection="0"/>
    <xf numFmtId="0" fontId="99" fillId="0" borderId="0"/>
    <xf numFmtId="168" fontId="165" fillId="0" borderId="0"/>
    <xf numFmtId="168" fontId="165" fillId="0" borderId="0"/>
    <xf numFmtId="168" fontId="165" fillId="0" borderId="0"/>
    <xf numFmtId="0" fontId="99" fillId="0" borderId="0"/>
    <xf numFmtId="168" fontId="165" fillId="0" borderId="0"/>
    <xf numFmtId="168" fontId="165" fillId="0" borderId="0"/>
    <xf numFmtId="168" fontId="165" fillId="0" borderId="0"/>
    <xf numFmtId="0" fontId="99" fillId="0" borderId="0"/>
    <xf numFmtId="168" fontId="165" fillId="0" borderId="0"/>
    <xf numFmtId="168" fontId="165" fillId="0" borderId="0"/>
    <xf numFmtId="0" fontId="99" fillId="0" borderId="0"/>
    <xf numFmtId="0" fontId="2" fillId="0" borderId="0"/>
    <xf numFmtId="0" fontId="35" fillId="69" borderId="7" applyBorder="0"/>
    <xf numFmtId="0" fontId="35" fillId="69" borderId="7" applyBorder="0"/>
    <xf numFmtId="179" fontId="2" fillId="0" borderId="0"/>
    <xf numFmtId="179"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27" fillId="118" borderId="155" applyNumberFormat="0" applyFont="0" applyAlignment="0" applyProtection="0"/>
    <xf numFmtId="0" fontId="28" fillId="135" borderId="33"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8" fillId="135" borderId="33"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8" fillId="135" borderId="33"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 fillId="118" borderId="155" applyNumberFormat="0" applyFont="0" applyAlignment="0" applyProtection="0"/>
    <xf numFmtId="0" fontId="2" fillId="118" borderId="155" applyNumberFormat="0" applyFont="0" applyAlignment="0" applyProtection="0"/>
    <xf numFmtId="0" fontId="27" fillId="118" borderId="155" applyNumberFormat="0" applyFont="0" applyAlignment="0" applyProtection="0"/>
    <xf numFmtId="0" fontId="2"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8" fillId="135" borderId="33" applyNumberFormat="0" applyFont="0" applyAlignment="0" applyProtection="0"/>
    <xf numFmtId="0" fontId="28" fillId="135" borderId="33" applyNumberFormat="0" applyFont="0" applyAlignment="0" applyProtection="0"/>
    <xf numFmtId="0" fontId="27" fillId="118" borderId="155" applyNumberFormat="0" applyFont="0" applyAlignment="0" applyProtection="0"/>
    <xf numFmtId="0" fontId="28" fillId="135" borderId="33" applyNumberFormat="0" applyFont="0" applyAlignment="0" applyProtection="0"/>
    <xf numFmtId="0" fontId="27" fillId="118" borderId="155" applyNumberFormat="0" applyFont="0" applyAlignment="0" applyProtection="0"/>
    <xf numFmtId="0" fontId="28" fillId="135" borderId="33" applyNumberFormat="0" applyFont="0" applyAlignment="0" applyProtection="0"/>
    <xf numFmtId="0" fontId="27" fillId="118" borderId="155" applyNumberFormat="0" applyFont="0" applyAlignment="0" applyProtection="0"/>
    <xf numFmtId="0" fontId="28" fillId="135" borderId="33" applyNumberFormat="0" applyFont="0" applyAlignment="0" applyProtection="0"/>
    <xf numFmtId="0" fontId="28" fillId="135" borderId="33" applyNumberFormat="0" applyFont="0" applyAlignment="0" applyProtection="0"/>
    <xf numFmtId="0" fontId="27" fillId="118" borderId="155" applyNumberFormat="0" applyFont="0" applyAlignment="0" applyProtection="0"/>
    <xf numFmtId="0" fontId="28" fillId="135" borderId="33" applyNumberFormat="0" applyFont="0" applyAlignment="0" applyProtection="0"/>
    <xf numFmtId="0" fontId="28" fillId="135" borderId="33" applyNumberFormat="0" applyFont="0" applyAlignment="0" applyProtection="0"/>
    <xf numFmtId="0" fontId="27" fillId="118" borderId="155" applyNumberFormat="0" applyFont="0" applyAlignment="0" applyProtection="0"/>
    <xf numFmtId="0" fontId="28" fillId="135" borderId="33" applyNumberFormat="0" applyFont="0" applyAlignment="0" applyProtection="0"/>
    <xf numFmtId="0" fontId="27" fillId="118" borderId="155" applyNumberFormat="0" applyFont="0" applyAlignment="0" applyProtection="0"/>
    <xf numFmtId="0" fontId="28" fillId="135" borderId="33" applyNumberFormat="0" applyFont="0" applyAlignment="0" applyProtection="0"/>
    <xf numFmtId="0" fontId="27" fillId="118" borderId="155" applyNumberFormat="0" applyFont="0" applyAlignment="0" applyProtection="0"/>
    <xf numFmtId="0" fontId="28" fillId="135" borderId="33" applyNumberFormat="0" applyFont="0" applyAlignment="0" applyProtection="0"/>
    <xf numFmtId="0" fontId="28" fillId="135" borderId="33" applyNumberFormat="0" applyFont="0" applyAlignment="0" applyProtection="0"/>
    <xf numFmtId="0" fontId="27" fillId="118" borderId="155" applyNumberFormat="0" applyFont="0" applyAlignment="0" applyProtection="0"/>
    <xf numFmtId="0" fontId="28" fillId="135" borderId="33" applyNumberFormat="0" applyFont="0" applyAlignment="0" applyProtection="0"/>
    <xf numFmtId="0" fontId="28" fillId="135" borderId="33" applyNumberFormat="0" applyFont="0" applyAlignment="0" applyProtection="0"/>
    <xf numFmtId="0" fontId="27" fillId="118" borderId="155" applyNumberFormat="0" applyFont="0" applyAlignment="0" applyProtection="0"/>
    <xf numFmtId="0" fontId="28" fillId="135" borderId="33" applyNumberFormat="0" applyFont="0" applyAlignment="0" applyProtection="0"/>
    <xf numFmtId="0" fontId="27" fillId="118" borderId="155" applyNumberFormat="0" applyFont="0" applyAlignment="0" applyProtection="0"/>
    <xf numFmtId="0" fontId="28" fillId="135" borderId="33" applyNumberFormat="0" applyFont="0" applyAlignment="0" applyProtection="0"/>
    <xf numFmtId="0" fontId="27" fillId="118" borderId="155" applyNumberFormat="0" applyFont="0" applyAlignment="0" applyProtection="0"/>
    <xf numFmtId="0" fontId="28" fillId="135" borderId="33" applyNumberFormat="0" applyFont="0" applyAlignment="0" applyProtection="0"/>
    <xf numFmtId="0" fontId="28" fillId="135" borderId="33" applyNumberFormat="0" applyFont="0" applyAlignment="0" applyProtection="0"/>
    <xf numFmtId="0" fontId="27" fillId="118" borderId="155" applyNumberFormat="0" applyFont="0" applyAlignment="0" applyProtection="0"/>
    <xf numFmtId="0" fontId="28" fillId="135" borderId="33" applyNumberFormat="0" applyFont="0" applyAlignment="0" applyProtection="0"/>
    <xf numFmtId="0" fontId="28" fillId="135" borderId="33" applyNumberFormat="0" applyFont="0" applyAlignment="0" applyProtection="0"/>
    <xf numFmtId="0" fontId="27" fillId="118" borderId="155" applyNumberFormat="0" applyFont="0" applyAlignment="0" applyProtection="0"/>
    <xf numFmtId="0" fontId="28" fillId="135" borderId="33" applyNumberFormat="0" applyFont="0" applyAlignment="0" applyProtection="0"/>
    <xf numFmtId="0" fontId="27" fillId="118" borderId="155" applyNumberFormat="0" applyFont="0" applyAlignment="0" applyProtection="0"/>
    <xf numFmtId="0" fontId="28" fillId="135" borderId="33" applyNumberFormat="0" applyFont="0" applyAlignment="0" applyProtection="0"/>
    <xf numFmtId="0" fontId="27" fillId="118" borderId="155" applyNumberFormat="0" applyFont="0" applyAlignment="0" applyProtection="0"/>
    <xf numFmtId="0" fontId="28" fillId="135" borderId="33" applyNumberFormat="0" applyFont="0" applyAlignment="0" applyProtection="0"/>
    <xf numFmtId="0" fontId="28" fillId="135" borderId="33" applyNumberFormat="0" applyFont="0" applyAlignment="0" applyProtection="0"/>
    <xf numFmtId="0" fontId="27" fillId="118" borderId="155" applyNumberFormat="0" applyFont="0" applyAlignment="0" applyProtection="0"/>
    <xf numFmtId="0" fontId="28" fillId="135" borderId="33"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8" fillId="135" borderId="33"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 fillId="118" borderId="155" applyNumberFormat="0" applyFont="0" applyAlignment="0" applyProtection="0"/>
    <xf numFmtId="0" fontId="2" fillId="118" borderId="155" applyNumberFormat="0" applyFont="0" applyAlignment="0" applyProtection="0"/>
    <xf numFmtId="0" fontId="2" fillId="118" borderId="155" applyNumberFormat="0" applyFont="0" applyAlignment="0" applyProtection="0"/>
    <xf numFmtId="0" fontId="2" fillId="118" borderId="155" applyNumberFormat="0" applyFont="0" applyAlignment="0" applyProtection="0"/>
    <xf numFmtId="0" fontId="2" fillId="118" borderId="155" applyNumberFormat="0" applyFont="0" applyAlignment="0" applyProtection="0"/>
    <xf numFmtId="0" fontId="2" fillId="118" borderId="155" applyNumberFormat="0" applyFont="0" applyAlignment="0" applyProtection="0"/>
    <xf numFmtId="0" fontId="2" fillId="118" borderId="155" applyNumberFormat="0" applyFont="0" applyAlignment="0" applyProtection="0"/>
    <xf numFmtId="0" fontId="2" fillId="118" borderId="155" applyNumberFormat="0" applyFont="0" applyAlignment="0" applyProtection="0"/>
    <xf numFmtId="0" fontId="2" fillId="118" borderId="155" applyNumberFormat="0" applyFont="0" applyAlignment="0" applyProtection="0"/>
    <xf numFmtId="0" fontId="2" fillId="118" borderId="155" applyNumberFormat="0" applyFont="0" applyAlignment="0" applyProtection="0"/>
    <xf numFmtId="0" fontId="2" fillId="118" borderId="155" applyNumberFormat="0" applyFont="0" applyAlignment="0" applyProtection="0"/>
    <xf numFmtId="0" fontId="2" fillId="118" borderId="155" applyNumberFormat="0" applyFont="0" applyAlignment="0" applyProtection="0"/>
    <xf numFmtId="0" fontId="2" fillId="118" borderId="155" applyNumberFormat="0" applyFont="0" applyAlignment="0" applyProtection="0"/>
    <xf numFmtId="0" fontId="2" fillId="118" borderId="155" applyNumberFormat="0" applyFont="0" applyAlignment="0" applyProtection="0"/>
    <xf numFmtId="0" fontId="2" fillId="118" borderId="155" applyNumberFormat="0" applyFont="0" applyAlignment="0" applyProtection="0"/>
    <xf numFmtId="0" fontId="2" fillId="118" borderId="155" applyNumberFormat="0" applyFont="0" applyAlignment="0" applyProtection="0"/>
    <xf numFmtId="0" fontId="2" fillId="118" borderId="155" applyNumberFormat="0" applyFont="0" applyAlignment="0" applyProtection="0"/>
    <xf numFmtId="185" fontId="167" fillId="0" borderId="0">
      <alignment horizontal="left"/>
    </xf>
    <xf numFmtId="3" fontId="2" fillId="74" borderId="138" applyFont="0">
      <alignment horizontal="right" vertical="center"/>
      <protection locked="0"/>
    </xf>
    <xf numFmtId="0" fontId="83" fillId="68" borderId="156" applyNumberFormat="0" applyAlignment="0" applyProtection="0"/>
    <xf numFmtId="0" fontId="84" fillId="129" borderId="30"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5"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5"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5"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4" fillId="129" borderId="30"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4" fillId="129" borderId="30"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4" fillId="129" borderId="30"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4" fillId="129" borderId="30"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4" fillId="129" borderId="30"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4" fillId="129" borderId="30"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4" fillId="129" borderId="30"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5" fillId="68" borderId="156" applyNumberFormat="0" applyAlignment="0" applyProtection="0"/>
    <xf numFmtId="0" fontId="85" fillId="68" borderId="156" applyNumberFormat="0" applyAlignment="0" applyProtection="0"/>
    <xf numFmtId="0" fontId="85" fillId="68" borderId="156" applyNumberFormat="0" applyAlignment="0" applyProtection="0"/>
    <xf numFmtId="0" fontId="85" fillId="68" borderId="156" applyNumberFormat="0" applyAlignment="0" applyProtection="0"/>
    <xf numFmtId="0" fontId="85" fillId="68" borderId="156" applyNumberFormat="0" applyAlignment="0" applyProtection="0"/>
    <xf numFmtId="0" fontId="85" fillId="68" borderId="156" applyNumberFormat="0" applyAlignment="0" applyProtection="0"/>
    <xf numFmtId="0" fontId="85" fillId="68" borderId="156" applyNumberFormat="0" applyAlignment="0" applyProtection="0"/>
    <xf numFmtId="0" fontId="85" fillId="68" borderId="156" applyNumberFormat="0" applyAlignment="0" applyProtection="0"/>
    <xf numFmtId="0" fontId="85" fillId="68" borderId="156" applyNumberFormat="0" applyAlignment="0" applyProtection="0"/>
    <xf numFmtId="0" fontId="85" fillId="68" borderId="156" applyNumberFormat="0" applyAlignment="0" applyProtection="0"/>
    <xf numFmtId="0" fontId="85" fillId="68" borderId="156" applyNumberFormat="0" applyAlignment="0" applyProtection="0"/>
    <xf numFmtId="0" fontId="85" fillId="68" borderId="156" applyNumberFormat="0" applyAlignment="0" applyProtection="0"/>
    <xf numFmtId="0" fontId="83" fillId="68" borderId="156" applyNumberFormat="0" applyAlignment="0" applyProtection="0"/>
    <xf numFmtId="0" fontId="165" fillId="0" borderId="0"/>
    <xf numFmtId="9" fontId="2" fillId="0" borderId="0" applyFont="0" applyFill="0" applyBorder="0" applyAlignment="0" applyProtection="0"/>
    <xf numFmtId="9" fontId="2" fillId="0" borderId="0" applyFont="0" applyFill="0" applyBorder="0" applyAlignment="0" applyProtection="0"/>
    <xf numFmtId="3" fontId="2" fillId="69" borderId="138" applyFont="0">
      <alignment horizontal="right" vertical="center"/>
    </xf>
    <xf numFmtId="188" fontId="2" fillId="69" borderId="138" applyFont="0">
      <alignment horizontal="right" vertical="center"/>
    </xf>
    <xf numFmtId="0" fontId="165" fillId="0" borderId="0"/>
    <xf numFmtId="0" fontId="165" fillId="0" borderId="0"/>
    <xf numFmtId="0" fontId="165" fillId="0" borderId="0"/>
    <xf numFmtId="168" fontId="165" fillId="0" borderId="0"/>
    <xf numFmtId="168" fontId="165" fillId="0" borderId="0"/>
    <xf numFmtId="0" fontId="168" fillId="0" borderId="0"/>
    <xf numFmtId="0" fontId="168" fillId="0" borderId="0"/>
    <xf numFmtId="0" fontId="168" fillId="0" borderId="0"/>
    <xf numFmtId="0" fontId="168" fillId="0" borderId="0"/>
    <xf numFmtId="0" fontId="168" fillId="0" borderId="0"/>
    <xf numFmtId="0" fontId="168" fillId="0" borderId="0"/>
    <xf numFmtId="0" fontId="168" fillId="0" borderId="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94"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94"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94"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94" fillId="0" borderId="157" applyNumberFormat="0" applyFill="0" applyAlignment="0" applyProtection="0"/>
    <xf numFmtId="0" fontId="94" fillId="0" borderId="157" applyNumberFormat="0" applyFill="0" applyAlignment="0" applyProtection="0"/>
    <xf numFmtId="0" fontId="94" fillId="0" borderId="157" applyNumberFormat="0" applyFill="0" applyAlignment="0" applyProtection="0"/>
    <xf numFmtId="0" fontId="94" fillId="0" borderId="157" applyNumberFormat="0" applyFill="0" applyAlignment="0" applyProtection="0"/>
    <xf numFmtId="0" fontId="94" fillId="0" borderId="157" applyNumberFormat="0" applyFill="0" applyAlignment="0" applyProtection="0"/>
    <xf numFmtId="0" fontId="94" fillId="0" borderId="157" applyNumberFormat="0" applyFill="0" applyAlignment="0" applyProtection="0"/>
    <xf numFmtId="0" fontId="94" fillId="0" borderId="157" applyNumberFormat="0" applyFill="0" applyAlignment="0" applyProtection="0"/>
    <xf numFmtId="0" fontId="94" fillId="0" borderId="157" applyNumberFormat="0" applyFill="0" applyAlignment="0" applyProtection="0"/>
    <xf numFmtId="0" fontId="94" fillId="0" borderId="157" applyNumberFormat="0" applyFill="0" applyAlignment="0" applyProtection="0"/>
    <xf numFmtId="0" fontId="94" fillId="0" borderId="157" applyNumberFormat="0" applyFill="0" applyAlignment="0" applyProtection="0"/>
    <xf numFmtId="0" fontId="94" fillId="0" borderId="157" applyNumberFormat="0" applyFill="0" applyAlignment="0" applyProtection="0"/>
    <xf numFmtId="0" fontId="94" fillId="0" borderId="157" applyNumberFormat="0" applyFill="0" applyAlignment="0" applyProtection="0"/>
    <xf numFmtId="0" fontId="47" fillId="0" borderId="157" applyNumberFormat="0" applyFill="0" applyAlignment="0" applyProtection="0"/>
    <xf numFmtId="0" fontId="165" fillId="0" borderId="47"/>
    <xf numFmtId="185" fontId="167" fillId="0" borderId="0">
      <alignment horizontal="left"/>
    </xf>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47" fillId="0" borderId="157" applyNumberFormat="0" applyFill="0" applyAlignment="0" applyProtection="0"/>
    <xf numFmtId="0" fontId="94" fillId="0" borderId="157" applyNumberFormat="0" applyFill="0" applyAlignment="0" applyProtection="0"/>
    <xf numFmtId="0" fontId="94" fillId="0" borderId="157" applyNumberFormat="0" applyFill="0" applyAlignment="0" applyProtection="0"/>
    <xf numFmtId="0" fontId="94" fillId="0" borderId="157" applyNumberFormat="0" applyFill="0" applyAlignment="0" applyProtection="0"/>
    <xf numFmtId="0" fontId="94" fillId="0" borderId="157" applyNumberFormat="0" applyFill="0" applyAlignment="0" applyProtection="0"/>
    <xf numFmtId="0" fontId="94" fillId="0" borderId="157" applyNumberFormat="0" applyFill="0" applyAlignment="0" applyProtection="0"/>
    <xf numFmtId="0" fontId="94" fillId="0" borderId="157" applyNumberFormat="0" applyFill="0" applyAlignment="0" applyProtection="0"/>
    <xf numFmtId="0" fontId="94" fillId="0" borderId="157" applyNumberFormat="0" applyFill="0" applyAlignment="0" applyProtection="0"/>
    <xf numFmtId="0" fontId="94" fillId="0" borderId="157" applyNumberFormat="0" applyFill="0" applyAlignment="0" applyProtection="0"/>
    <xf numFmtId="0" fontId="94" fillId="0" borderId="157" applyNumberFormat="0" applyFill="0" applyAlignment="0" applyProtection="0"/>
    <xf numFmtId="0" fontId="94" fillId="0" borderId="157" applyNumberFormat="0" applyFill="0" applyAlignment="0" applyProtection="0"/>
    <xf numFmtId="0" fontId="94" fillId="0" borderId="157" applyNumberFormat="0" applyFill="0" applyAlignment="0" applyProtection="0"/>
    <xf numFmtId="0" fontId="94"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94"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94"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94"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0" fontId="47" fillId="0" borderId="157" applyNumberFormat="0" applyFill="0" applyAlignment="0" applyProtection="0"/>
    <xf numFmtId="188" fontId="2" fillId="69" borderId="138" applyFont="0">
      <alignment horizontal="right" vertical="center"/>
    </xf>
    <xf numFmtId="3" fontId="2" fillId="69" borderId="138" applyFont="0">
      <alignment horizontal="right" vertical="center"/>
    </xf>
    <xf numFmtId="0" fontId="83" fillId="68" borderId="156" applyNumberFormat="0" applyAlignment="0" applyProtection="0"/>
    <xf numFmtId="0" fontId="85" fillId="68" borderId="156" applyNumberFormat="0" applyAlignment="0" applyProtection="0"/>
    <xf numFmtId="0" fontId="85" fillId="68" borderId="156" applyNumberFormat="0" applyAlignment="0" applyProtection="0"/>
    <xf numFmtId="0" fontId="85" fillId="68" borderId="156" applyNumberFormat="0" applyAlignment="0" applyProtection="0"/>
    <xf numFmtId="0" fontId="85" fillId="68" borderId="156" applyNumberFormat="0" applyAlignment="0" applyProtection="0"/>
    <xf numFmtId="0" fontId="85" fillId="68" borderId="156" applyNumberFormat="0" applyAlignment="0" applyProtection="0"/>
    <xf numFmtId="0" fontId="85" fillId="68" borderId="156" applyNumberFormat="0" applyAlignment="0" applyProtection="0"/>
    <xf numFmtId="0" fontId="85" fillId="68" borderId="156" applyNumberFormat="0" applyAlignment="0" applyProtection="0"/>
    <xf numFmtId="0" fontId="85" fillId="68" borderId="156" applyNumberFormat="0" applyAlignment="0" applyProtection="0"/>
    <xf numFmtId="0" fontId="85" fillId="68" borderId="156" applyNumberFormat="0" applyAlignment="0" applyProtection="0"/>
    <xf numFmtId="0" fontId="85" fillId="68" borderId="156" applyNumberFormat="0" applyAlignment="0" applyProtection="0"/>
    <xf numFmtId="0" fontId="85" fillId="68" borderId="156" applyNumberFormat="0" applyAlignment="0" applyProtection="0"/>
    <xf numFmtId="0" fontId="85"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5"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5"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5"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0" fontId="83" fillId="68" borderId="156" applyNumberFormat="0" applyAlignment="0" applyProtection="0"/>
    <xf numFmtId="3" fontId="2" fillId="74" borderId="138" applyFont="0">
      <alignment horizontal="right" vertical="center"/>
      <protection locked="0"/>
    </xf>
    <xf numFmtId="0" fontId="2" fillId="118" borderId="155" applyNumberFormat="0" applyFont="0" applyAlignment="0" applyProtection="0"/>
    <xf numFmtId="0" fontId="2" fillId="118" borderId="155" applyNumberFormat="0" applyFont="0" applyAlignment="0" applyProtection="0"/>
    <xf numFmtId="0" fontId="2" fillId="118" borderId="155" applyNumberFormat="0" applyFont="0" applyAlignment="0" applyProtection="0"/>
    <xf numFmtId="0" fontId="2" fillId="118" borderId="155" applyNumberFormat="0" applyFont="0" applyAlignment="0" applyProtection="0"/>
    <xf numFmtId="0" fontId="2" fillId="118" borderId="155" applyNumberFormat="0" applyFont="0" applyAlignment="0" applyProtection="0"/>
    <xf numFmtId="0" fontId="2" fillId="118" borderId="155" applyNumberFormat="0" applyFont="0" applyAlignment="0" applyProtection="0"/>
    <xf numFmtId="0" fontId="2" fillId="118" borderId="155" applyNumberFormat="0" applyFont="0" applyAlignment="0" applyProtection="0"/>
    <xf numFmtId="0" fontId="2" fillId="118" borderId="155" applyNumberFormat="0" applyFont="0" applyAlignment="0" applyProtection="0"/>
    <xf numFmtId="0" fontId="2" fillId="118" borderId="155" applyNumberFormat="0" applyFont="0" applyAlignment="0" applyProtection="0"/>
    <xf numFmtId="0" fontId="2" fillId="118" borderId="155" applyNumberFormat="0" applyFont="0" applyAlignment="0" applyProtection="0"/>
    <xf numFmtId="0" fontId="2" fillId="118" borderId="155" applyNumberFormat="0" applyFont="0" applyAlignment="0" applyProtection="0"/>
    <xf numFmtId="0" fontId="2" fillId="118" borderId="155" applyNumberFormat="0" applyFont="0" applyAlignment="0" applyProtection="0"/>
    <xf numFmtId="0" fontId="2" fillId="118" borderId="155" applyNumberFormat="0" applyFont="0" applyAlignment="0" applyProtection="0"/>
    <xf numFmtId="0" fontId="2" fillId="118" borderId="155" applyNumberFormat="0" applyFont="0" applyAlignment="0" applyProtection="0"/>
    <xf numFmtId="0" fontId="2" fillId="118" borderId="155" applyNumberFormat="0" applyFont="0" applyAlignment="0" applyProtection="0"/>
    <xf numFmtId="0" fontId="2" fillId="118" borderId="155" applyNumberFormat="0" applyFont="0" applyAlignment="0" applyProtection="0"/>
    <xf numFmtId="0" fontId="2"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 fillId="118" borderId="155" applyNumberFormat="0" applyFont="0" applyAlignment="0" applyProtection="0"/>
    <xf numFmtId="0" fontId="27" fillId="118" borderId="155" applyNumberFormat="0" applyFont="0" applyAlignment="0" applyProtection="0"/>
    <xf numFmtId="0" fontId="2" fillId="118" borderId="155" applyNumberFormat="0" applyFont="0" applyAlignment="0" applyProtection="0"/>
    <xf numFmtId="0" fontId="2"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0" fontId="27" fillId="118" borderId="155" applyNumberFormat="0" applyFont="0" applyAlignment="0" applyProtection="0"/>
    <xf numFmtId="3" fontId="2" fillId="71" borderId="138" applyFont="0">
      <alignment horizontal="right" vertical="center"/>
      <protection locked="0"/>
    </xf>
    <xf numFmtId="0" fontId="66" fillId="70" borderId="153" applyNumberFormat="0" applyAlignment="0" applyProtection="0"/>
    <xf numFmtId="0" fontId="68" fillId="70" borderId="153" applyNumberFormat="0" applyAlignment="0" applyProtection="0"/>
    <xf numFmtId="0" fontId="68" fillId="70" borderId="153" applyNumberFormat="0" applyAlignment="0" applyProtection="0"/>
    <xf numFmtId="0" fontId="68" fillId="70" borderId="153" applyNumberFormat="0" applyAlignment="0" applyProtection="0"/>
    <xf numFmtId="0" fontId="68" fillId="70" borderId="153" applyNumberFormat="0" applyAlignment="0" applyProtection="0"/>
    <xf numFmtId="0" fontId="68" fillId="70" borderId="153" applyNumberFormat="0" applyAlignment="0" applyProtection="0"/>
    <xf numFmtId="0" fontId="68" fillId="70" borderId="153" applyNumberFormat="0" applyAlignment="0" applyProtection="0"/>
    <xf numFmtId="0" fontId="68" fillId="70" borderId="153" applyNumberFormat="0" applyAlignment="0" applyProtection="0"/>
    <xf numFmtId="0" fontId="68" fillId="70" borderId="153" applyNumberFormat="0" applyAlignment="0" applyProtection="0"/>
    <xf numFmtId="0" fontId="68" fillId="70" borderId="153" applyNumberFormat="0" applyAlignment="0" applyProtection="0"/>
    <xf numFmtId="0" fontId="68" fillId="70" borderId="153" applyNumberFormat="0" applyAlignment="0" applyProtection="0"/>
    <xf numFmtId="0" fontId="68" fillId="70" borderId="153" applyNumberFormat="0" applyAlignment="0" applyProtection="0"/>
    <xf numFmtId="0" fontId="68"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8"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8"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8"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66" fillId="70" borderId="153" applyNumberFormat="0" applyAlignment="0" applyProtection="0"/>
    <xf numFmtId="0" fontId="2" fillId="70" borderId="141" applyNumberFormat="0" applyFont="0" applyBorder="0" applyProtection="0">
      <alignment horizontal="left" vertical="center"/>
    </xf>
    <xf numFmtId="9" fontId="2" fillId="70" borderId="138" applyFont="0" applyProtection="0">
      <alignment horizontal="right" vertical="center"/>
    </xf>
    <xf numFmtId="3" fontId="2" fillId="70" borderId="138" applyFont="0" applyProtection="0">
      <alignment horizontal="right" vertical="center"/>
    </xf>
    <xf numFmtId="0" fontId="62" fillId="69" borderId="141" applyFont="0" applyBorder="0">
      <alignment horizontal="center" wrapText="1"/>
    </xf>
    <xf numFmtId="168" fontId="54" fillId="0" borderId="143">
      <alignment horizontal="left" vertical="center"/>
    </xf>
    <xf numFmtId="0" fontId="54" fillId="0" borderId="143">
      <alignment horizontal="left" vertical="center"/>
    </xf>
    <xf numFmtId="0" fontId="54" fillId="0" borderId="143">
      <alignment horizontal="left" vertical="center"/>
    </xf>
    <xf numFmtId="0" fontId="2" fillId="68" borderId="138" applyNumberFormat="0" applyFont="0" applyBorder="0" applyProtection="0">
      <alignment horizontal="center" vertical="center"/>
    </xf>
    <xf numFmtId="0" fontId="35" fillId="0" borderId="138" applyNumberFormat="0">
      <protection locked="0"/>
    </xf>
    <xf numFmtId="0" fontId="35" fillId="0" borderId="138" applyNumberFormat="0">
      <protection locked="0"/>
    </xf>
    <xf numFmtId="0" fontId="35" fillId="0" borderId="138" applyNumberFormat="0">
      <protection locked="0"/>
    </xf>
    <xf numFmtId="0" fontId="35" fillId="0" borderId="138" applyNumberFormat="0">
      <protection locked="0"/>
    </xf>
    <xf numFmtId="0" fontId="35" fillId="0" borderId="138" applyNumberFormat="0">
      <protection locked="0"/>
    </xf>
    <xf numFmtId="0" fontId="35" fillId="0" borderId="138" applyNumberFormat="0">
      <protection locked="0"/>
    </xf>
    <xf numFmtId="0" fontId="35" fillId="0" borderId="138" applyNumberFormat="0">
      <protection locked="0"/>
    </xf>
    <xf numFmtId="0" fontId="35" fillId="0" borderId="138" applyNumberFormat="0">
      <protection locked="0"/>
    </xf>
    <xf numFmtId="0" fontId="35" fillId="0" borderId="138" applyNumberFormat="0">
      <protection locked="0"/>
    </xf>
    <xf numFmtId="0" fontId="35" fillId="0" borderId="138" applyNumberFormat="0">
      <protection locked="0"/>
    </xf>
    <xf numFmtId="0" fontId="38" fillId="68" borderId="153" applyNumberFormat="0" applyAlignment="0" applyProtection="0"/>
    <xf numFmtId="0" fontId="40" fillId="68" borderId="153" applyNumberFormat="0" applyAlignment="0" applyProtection="0"/>
    <xf numFmtId="0" fontId="40" fillId="68" borderId="153" applyNumberFormat="0" applyAlignment="0" applyProtection="0"/>
    <xf numFmtId="0" fontId="40" fillId="68" borderId="153" applyNumberFormat="0" applyAlignment="0" applyProtection="0"/>
    <xf numFmtId="0" fontId="40" fillId="68" borderId="153" applyNumberFormat="0" applyAlignment="0" applyProtection="0"/>
    <xf numFmtId="0" fontId="40" fillId="68" borderId="153" applyNumberFormat="0" applyAlignment="0" applyProtection="0"/>
    <xf numFmtId="0" fontId="40" fillId="68" borderId="153" applyNumberFormat="0" applyAlignment="0" applyProtection="0"/>
    <xf numFmtId="0" fontId="40" fillId="68" borderId="153" applyNumberFormat="0" applyAlignment="0" applyProtection="0"/>
    <xf numFmtId="0" fontId="40" fillId="68" borderId="153" applyNumberFormat="0" applyAlignment="0" applyProtection="0"/>
    <xf numFmtId="0" fontId="40" fillId="68" borderId="153" applyNumberFormat="0" applyAlignment="0" applyProtection="0"/>
    <xf numFmtId="0" fontId="40" fillId="68" borderId="153" applyNumberFormat="0" applyAlignment="0" applyProtection="0"/>
    <xf numFmtId="0" fontId="40" fillId="68" borderId="153" applyNumberFormat="0" applyAlignment="0" applyProtection="0"/>
    <xf numFmtId="0" fontId="40"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40"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40"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40"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38" fillId="68" borderId="153" applyNumberFormat="0" applyAlignment="0" applyProtection="0"/>
    <xf numFmtId="0" fontId="2" fillId="0" borderId="0"/>
  </cellStyleXfs>
  <cellXfs count="986">
    <xf numFmtId="0" fontId="0" fillId="0" borderId="0" xfId="0"/>
    <xf numFmtId="0" fontId="4" fillId="0" borderId="0" xfId="0" applyFont="1"/>
    <xf numFmtId="0" fontId="0" fillId="0" borderId="0" xfId="0" applyAlignment="1">
      <alignment wrapText="1"/>
    </xf>
    <xf numFmtId="167" fontId="3" fillId="0" borderId="0" xfId="0" applyNumberFormat="1" applyFont="1" applyAlignment="1">
      <alignment horizontal="center"/>
    </xf>
    <xf numFmtId="167" fontId="0" fillId="0" borderId="0" xfId="0" applyNumberFormat="1" applyAlignment="1">
      <alignment horizontal="center"/>
    </xf>
    <xf numFmtId="167" fontId="5" fillId="0" borderId="0" xfId="0" applyNumberFormat="1" applyFont="1" applyAlignment="1">
      <alignment horizontal="center"/>
    </xf>
    <xf numFmtId="0" fontId="4" fillId="0" borderId="3" xfId="0" applyFont="1" applyBorder="1"/>
    <xf numFmtId="0" fontId="9" fillId="0" borderId="15" xfId="0" applyFont="1" applyBorder="1"/>
    <xf numFmtId="0" fontId="12" fillId="0" borderId="0" xfId="0" applyFont="1"/>
    <xf numFmtId="0" fontId="9" fillId="0" borderId="0" xfId="0" applyFont="1" applyAlignment="1">
      <alignment horizontal="right" wrapText="1"/>
    </xf>
    <xf numFmtId="0" fontId="9" fillId="0" borderId="18" xfId="0" applyFont="1" applyBorder="1" applyAlignment="1">
      <alignment vertical="center"/>
    </xf>
    <xf numFmtId="0" fontId="9" fillId="0" borderId="21" xfId="0" applyFont="1" applyBorder="1"/>
    <xf numFmtId="0" fontId="7" fillId="0" borderId="0" xfId="0" applyFont="1"/>
    <xf numFmtId="0" fontId="9" fillId="0" borderId="0" xfId="11" applyFont="1"/>
    <xf numFmtId="0" fontId="9" fillId="0" borderId="0" xfId="0" applyFont="1"/>
    <xf numFmtId="0" fontId="9" fillId="0" borderId="0" xfId="0" applyFont="1" applyAlignment="1">
      <alignment horizontal="right"/>
    </xf>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xf numFmtId="0" fontId="9" fillId="0" borderId="8" xfId="0" applyFont="1" applyBorder="1" applyAlignment="1">
      <alignment wrapText="1"/>
    </xf>
    <xf numFmtId="0" fontId="9" fillId="0" borderId="20" xfId="0" applyFont="1" applyBorder="1" applyAlignment="1">
      <alignment wrapText="1"/>
    </xf>
    <xf numFmtId="0" fontId="6" fillId="0" borderId="0" xfId="0" applyFont="1" applyAlignment="1">
      <alignment horizontal="center"/>
    </xf>
    <xf numFmtId="0" fontId="10" fillId="0" borderId="0" xfId="0" applyFont="1" applyAlignment="1">
      <alignment horizontal="center" wrapText="1"/>
    </xf>
    <xf numFmtId="0" fontId="13" fillId="0" borderId="8" xfId="0" applyFont="1" applyBorder="1" applyAlignment="1">
      <alignment wrapText="1"/>
    </xf>
    <xf numFmtId="0" fontId="13" fillId="0" borderId="24" xfId="0" applyFont="1" applyBorder="1" applyAlignment="1">
      <alignment wrapText="1"/>
    </xf>
    <xf numFmtId="0" fontId="23" fillId="0" borderId="0" xfId="0" applyFont="1" applyAlignment="1">
      <alignment horizontal="center" vertical="center"/>
    </xf>
    <xf numFmtId="0" fontId="2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xf numFmtId="0" fontId="9" fillId="0" borderId="1" xfId="0" applyFont="1" applyBorder="1"/>
    <xf numFmtId="0" fontId="4" fillId="0" borderId="0" xfId="0" applyFont="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5" fillId="35" borderId="3" xfId="2" applyNumberFormat="1" applyFont="1" applyFill="1" applyBorder="1" applyAlignment="1" applyProtection="1">
      <alignment horizontal="left" vertical="top" wrapText="1"/>
    </xf>
    <xf numFmtId="0" fontId="15" fillId="35" borderId="3" xfId="13" applyFont="1" applyFill="1" applyBorder="1" applyAlignment="1" applyProtection="1">
      <alignment vertical="center" wrapText="1"/>
      <protection locked="0"/>
    </xf>
    <xf numFmtId="0" fontId="4" fillId="0" borderId="18" xfId="0" applyFont="1" applyBorder="1"/>
    <xf numFmtId="0" fontId="23" fillId="0" borderId="3" xfId="0" applyFont="1" applyBorder="1"/>
    <xf numFmtId="0" fontId="7" fillId="0" borderId="3" xfId="13" applyFont="1" applyBorder="1" applyAlignment="1" applyProtection="1">
      <alignment horizontal="center" vertical="center" wrapText="1"/>
      <protection locked="0"/>
    </xf>
    <xf numFmtId="0" fontId="4" fillId="0" borderId="0" xfId="0" applyFont="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18"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0" fontId="4" fillId="0" borderId="15" xfId="0" applyFont="1" applyBorder="1"/>
    <xf numFmtId="0" fontId="4" fillId="0" borderId="17" xfId="0" applyFont="1" applyBorder="1"/>
    <xf numFmtId="0" fontId="7" fillId="3" borderId="21" xfId="9" applyFont="1" applyFill="1" applyBorder="1" applyAlignment="1" applyProtection="1">
      <alignment horizontal="left" vertical="center"/>
      <protection locked="0"/>
    </xf>
    <xf numFmtId="0" fontId="15" fillId="3" borderId="23" xfId="16" applyFont="1" applyFill="1" applyBorder="1" applyProtection="1">
      <protection locked="0"/>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7" fillId="0" borderId="0" xfId="11" applyFont="1" applyAlignment="1">
      <alignment vertical="center"/>
    </xf>
    <xf numFmtId="0" fontId="4" fillId="0" borderId="18" xfId="0" applyFont="1" applyBorder="1" applyAlignment="1">
      <alignment vertical="center"/>
    </xf>
    <xf numFmtId="0" fontId="9" fillId="2" borderId="21" xfId="0" applyFont="1" applyFill="1" applyBorder="1" applyAlignment="1">
      <alignment horizontal="right" vertical="center"/>
    </xf>
    <xf numFmtId="0" fontId="4" fillId="0" borderId="52" xfId="0" applyFont="1" applyBorder="1"/>
    <xf numFmtId="0" fontId="20" fillId="0" borderId="21" xfId="0" applyFont="1" applyBorder="1" applyAlignment="1">
      <alignment horizontal="center" vertical="center" wrapText="1"/>
    </xf>
    <xf numFmtId="0" fontId="4" fillId="0" borderId="53" xfId="0" applyFont="1" applyBorder="1"/>
    <xf numFmtId="0" fontId="7" fillId="0" borderId="15" xfId="9" applyFont="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0" fontId="7" fillId="0" borderId="18" xfId="9" applyFont="1" applyBorder="1" applyAlignment="1" applyProtection="1">
      <alignment horizontal="center" vertical="center"/>
      <protection locked="0"/>
    </xf>
    <xf numFmtId="0" fontId="7" fillId="0" borderId="0" xfId="13" applyFont="1" applyAlignment="1" applyProtection="1">
      <alignment wrapText="1"/>
      <protection locked="0"/>
    </xf>
    <xf numFmtId="0" fontId="7" fillId="0" borderId="18" xfId="9" applyFont="1" applyBorder="1" applyAlignment="1" applyProtection="1">
      <alignment horizontal="center" vertical="center" wrapText="1"/>
      <protection locked="0"/>
    </xf>
    <xf numFmtId="0" fontId="15" fillId="35" borderId="22" xfId="13" applyFont="1" applyFill="1" applyBorder="1" applyAlignment="1" applyProtection="1">
      <alignment vertical="center" wrapText="1"/>
      <protection locked="0"/>
    </xf>
    <xf numFmtId="167" fontId="23" fillId="0" borderId="54" xfId="0" applyNumberFormat="1" applyFont="1" applyBorder="1" applyAlignment="1">
      <alignment horizontal="center"/>
    </xf>
    <xf numFmtId="167" fontId="19" fillId="0" borderId="54" xfId="0" applyNumberFormat="1" applyFont="1" applyBorder="1" applyAlignment="1">
      <alignment horizontal="center"/>
    </xf>
    <xf numFmtId="167" fontId="23" fillId="0" borderId="56" xfId="0" applyNumberFormat="1" applyFont="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7" xfId="0" applyFont="1" applyBorder="1"/>
    <xf numFmtId="0" fontId="4" fillId="0" borderId="16" xfId="0" applyFont="1" applyBorder="1"/>
    <xf numFmtId="0" fontId="4" fillId="0" borderId="21" xfId="0" applyFont="1" applyBorder="1"/>
    <xf numFmtId="0" fontId="7" fillId="3" borderId="18" xfId="5" applyFont="1" applyFill="1" applyBorder="1" applyAlignment="1" applyProtection="1">
      <alignment horizontal="right" vertical="center"/>
      <protection locked="0"/>
    </xf>
    <xf numFmtId="0" fontId="15" fillId="3" borderId="22" xfId="16" applyFont="1" applyFill="1" applyBorder="1" applyProtection="1">
      <protection locked="0"/>
    </xf>
    <xf numFmtId="0" fontId="4" fillId="0" borderId="16" xfId="0" applyFont="1" applyBorder="1" applyAlignment="1">
      <alignment wrapText="1"/>
    </xf>
    <xf numFmtId="0" fontId="4" fillId="0" borderId="17" xfId="0" applyFont="1" applyBorder="1" applyAlignment="1">
      <alignment wrapText="1"/>
    </xf>
    <xf numFmtId="0" fontId="6" fillId="0" borderId="22"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19" xfId="0" applyFont="1" applyBorder="1" applyAlignment="1">
      <alignment horizontal="center" vertical="center"/>
    </xf>
    <xf numFmtId="0" fontId="102" fillId="0" borderId="3" xfId="0" applyFont="1" applyBorder="1"/>
    <xf numFmtId="0" fontId="1" fillId="0" borderId="0" xfId="0" applyFont="1"/>
    <xf numFmtId="0" fontId="9" fillId="3" borderId="3" xfId="20960" applyFont="1" applyFill="1" applyBorder="1" applyAlignment="1">
      <alignment horizontal="left" wrapText="1" indent="1"/>
    </xf>
    <xf numFmtId="0" fontId="9" fillId="0" borderId="3" xfId="20960" applyFont="1" applyBorder="1" applyAlignment="1">
      <alignment horizontal="left" wrapText="1" indent="1"/>
    </xf>
    <xf numFmtId="0" fontId="103" fillId="0" borderId="3" xfId="20960" applyFont="1" applyBorder="1" applyAlignment="1">
      <alignment horizontal="center" vertical="center"/>
    </xf>
    <xf numFmtId="0" fontId="104" fillId="0" borderId="0" xfId="0" applyFont="1" applyAlignment="1">
      <alignment wrapText="1"/>
    </xf>
    <xf numFmtId="0" fontId="9" fillId="0" borderId="2" xfId="20960" applyFont="1" applyBorder="1" applyAlignment="1">
      <alignment horizontal="left" wrapText="1" indent="1"/>
    </xf>
    <xf numFmtId="0" fontId="15" fillId="0" borderId="16" xfId="11" applyFont="1" applyBorder="1" applyAlignment="1">
      <alignment horizontal="center" vertical="center"/>
    </xf>
    <xf numFmtId="0" fontId="9" fillId="0" borderId="0" xfId="11" applyFont="1" applyAlignment="1">
      <alignment horizontal="left"/>
    </xf>
    <xf numFmtId="0" fontId="18" fillId="0" borderId="0" xfId="11" applyFont="1" applyAlignment="1">
      <alignment horizontal="right"/>
    </xf>
    <xf numFmtId="0" fontId="0" fillId="0" borderId="15" xfId="0" applyBorder="1" applyAlignment="1">
      <alignment horizontal="center" vertical="center"/>
    </xf>
    <xf numFmtId="0" fontId="6" fillId="35" borderId="26" xfId="0" applyFont="1" applyFill="1" applyBorder="1" applyAlignment="1">
      <alignment wrapText="1"/>
    </xf>
    <xf numFmtId="0" fontId="4" fillId="0" borderId="9" xfId="0" applyFont="1" applyBorder="1" applyAlignment="1">
      <alignment vertical="center" wrapText="1"/>
    </xf>
    <xf numFmtId="0" fontId="6" fillId="35" borderId="9" xfId="0" applyFont="1" applyFill="1" applyBorder="1" applyAlignment="1">
      <alignment wrapText="1"/>
    </xf>
    <xf numFmtId="0" fontId="6" fillId="35" borderId="62" xfId="0" applyFont="1" applyFill="1" applyBorder="1" applyAlignment="1">
      <alignment wrapText="1"/>
    </xf>
    <xf numFmtId="0" fontId="15" fillId="0" borderId="0" xfId="11" applyFont="1" applyAlignment="1">
      <alignment horizontal="center" vertical="center" wrapText="1"/>
    </xf>
    <xf numFmtId="0" fontId="4" fillId="0" borderId="18" xfId="0" applyFont="1" applyBorder="1" applyAlignment="1">
      <alignment horizontal="center" vertical="center" wrapText="1"/>
    </xf>
    <xf numFmtId="0" fontId="4" fillId="0" borderId="9" xfId="0" applyFont="1" applyBorder="1"/>
    <xf numFmtId="0" fontId="4" fillId="0" borderId="9" xfId="0" applyFont="1" applyBorder="1" applyAlignment="1">
      <alignment wrapText="1"/>
    </xf>
    <xf numFmtId="0" fontId="4" fillId="0" borderId="21" xfId="0" applyFont="1" applyBorder="1" applyAlignment="1">
      <alignment horizontal="center" vertical="center" wrapText="1"/>
    </xf>
    <xf numFmtId="0" fontId="4" fillId="0" borderId="9" xfId="0" applyFont="1" applyBorder="1" applyAlignment="1">
      <alignment vertical="center"/>
    </xf>
    <xf numFmtId="0" fontId="10" fillId="0" borderId="0" xfId="11" applyFont="1" applyAlignment="1">
      <alignment horizontal="center"/>
    </xf>
    <xf numFmtId="0" fontId="4" fillId="0" borderId="6" xfId="0" applyFont="1" applyBorder="1" applyAlignment="1">
      <alignment horizontal="center" vertical="center" wrapText="1"/>
    </xf>
    <xf numFmtId="0" fontId="18" fillId="0" borderId="0" xfId="0" applyFont="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3"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Border="1" applyAlignment="1">
      <alignment horizontal="center"/>
    </xf>
    <xf numFmtId="0" fontId="4" fillId="0" borderId="21" xfId="0" applyFont="1" applyBorder="1" applyAlignment="1">
      <alignment horizontal="center" vertical="center"/>
    </xf>
    <xf numFmtId="0" fontId="106" fillId="0" borderId="0" xfId="0" applyFont="1"/>
    <xf numFmtId="49" fontId="106" fillId="0" borderId="7" xfId="0" applyNumberFormat="1" applyFont="1" applyBorder="1" applyAlignment="1">
      <alignment horizontal="right" vertical="center"/>
    </xf>
    <xf numFmtId="49" fontId="106" fillId="0" borderId="70" xfId="0" applyNumberFormat="1" applyFont="1" applyBorder="1" applyAlignment="1">
      <alignment horizontal="right" vertical="center"/>
    </xf>
    <xf numFmtId="49" fontId="106" fillId="0" borderId="73" xfId="0" applyNumberFormat="1" applyFont="1" applyBorder="1" applyAlignment="1">
      <alignment horizontal="right" vertical="center"/>
    </xf>
    <xf numFmtId="49" fontId="106" fillId="0" borderId="78" xfId="0" applyNumberFormat="1" applyFont="1" applyBorder="1" applyAlignment="1">
      <alignment horizontal="right" vertical="center"/>
    </xf>
    <xf numFmtId="0" fontId="106" fillId="0" borderId="0" xfId="0" applyFont="1" applyAlignment="1">
      <alignment horizontal="left"/>
    </xf>
    <xf numFmtId="0" fontId="106" fillId="0" borderId="78" xfId="0" applyFont="1" applyBorder="1" applyAlignment="1">
      <alignment horizontal="right" vertical="center"/>
    </xf>
    <xf numFmtId="49" fontId="106" fillId="0" borderId="0" xfId="0" applyNumberFormat="1" applyFont="1" applyAlignment="1">
      <alignment horizontal="right" vertical="center"/>
    </xf>
    <xf numFmtId="0" fontId="106" fillId="0" borderId="0" xfId="0" applyFont="1" applyAlignment="1">
      <alignment vertical="center" wrapText="1"/>
    </xf>
    <xf numFmtId="0" fontId="106" fillId="0" borderId="0" xfId="0" applyFont="1" applyAlignment="1">
      <alignment horizontal="left" vertical="center" wrapText="1"/>
    </xf>
    <xf numFmtId="0" fontId="9" fillId="0" borderId="0" xfId="0" applyFont="1" applyAlignment="1">
      <alignment horizontal="left" wrapText="1"/>
    </xf>
    <xf numFmtId="0" fontId="9" fillId="0" borderId="1" xfId="11" applyFont="1" applyBorder="1"/>
    <xf numFmtId="0" fontId="15" fillId="0" borderId="1" xfId="11" applyFont="1" applyBorder="1" applyAlignment="1">
      <alignment horizontal="left" vertical="center"/>
    </xf>
    <xf numFmtId="0" fontId="7" fillId="3" borderId="3" xfId="20960" applyFont="1" applyFill="1" applyBorder="1" applyAlignment="1">
      <alignment horizontal="right" indent="1"/>
    </xf>
    <xf numFmtId="0" fontId="7" fillId="3" borderId="2" xfId="20960" applyFont="1" applyFill="1" applyBorder="1" applyAlignment="1">
      <alignment horizontal="right" indent="1"/>
    </xf>
    <xf numFmtId="193" fontId="9" fillId="2" borderId="22" xfId="0" applyNumberFormat="1" applyFont="1" applyFill="1" applyBorder="1" applyAlignment="1" applyProtection="1">
      <alignment vertical="center"/>
      <protection locked="0"/>
    </xf>
    <xf numFmtId="3" fontId="21" fillId="35" borderId="22" xfId="0" applyNumberFormat="1" applyFont="1" applyFill="1" applyBorder="1" applyAlignment="1">
      <alignment vertical="center" wrapText="1"/>
    </xf>
    <xf numFmtId="3" fontId="21" fillId="35" borderId="23" xfId="0" applyNumberFormat="1" applyFont="1" applyFill="1" applyBorder="1" applyAlignment="1">
      <alignment vertical="center" wrapText="1"/>
    </xf>
    <xf numFmtId="193" fontId="0" fillId="35" borderId="17" xfId="0" applyNumberFormat="1" applyFill="1" applyBorder="1" applyAlignment="1">
      <alignment horizontal="center" vertical="center"/>
    </xf>
    <xf numFmtId="193" fontId="0" fillId="0" borderId="19" xfId="0" applyNumberFormat="1" applyBorder="1"/>
    <xf numFmtId="193" fontId="0" fillId="0" borderId="19" xfId="0" applyNumberFormat="1" applyBorder="1" applyAlignment="1">
      <alignment wrapText="1"/>
    </xf>
    <xf numFmtId="193" fontId="0" fillId="35" borderId="19" xfId="0" applyNumberFormat="1" applyFill="1" applyBorder="1" applyAlignment="1">
      <alignment horizontal="center" vertical="center" wrapText="1"/>
    </xf>
    <xf numFmtId="193" fontId="0" fillId="35" borderId="23" xfId="0" applyNumberFormat="1" applyFill="1" applyBorder="1" applyAlignment="1">
      <alignment horizontal="center" vertical="center" wrapText="1"/>
    </xf>
    <xf numFmtId="193" fontId="4" fillId="0" borderId="3" xfId="0" applyNumberFormat="1" applyFont="1" applyBorder="1"/>
    <xf numFmtId="193" fontId="4" fillId="35" borderId="22" xfId="0" applyNumberFormat="1" applyFont="1" applyFill="1" applyBorder="1"/>
    <xf numFmtId="193" fontId="4" fillId="0" borderId="18" xfId="0" applyNumberFormat="1" applyFont="1" applyBorder="1"/>
    <xf numFmtId="193" fontId="4" fillId="0" borderId="19" xfId="0" applyNumberFormat="1" applyFont="1" applyBorder="1"/>
    <xf numFmtId="193" fontId="4" fillId="35" borderId="49" xfId="0" applyNumberFormat="1" applyFont="1" applyFill="1" applyBorder="1"/>
    <xf numFmtId="193" fontId="4" fillId="35" borderId="21" xfId="0" applyNumberFormat="1" applyFont="1" applyFill="1" applyBorder="1"/>
    <xf numFmtId="193" fontId="4" fillId="35" borderId="23" xfId="0" applyNumberFormat="1" applyFont="1" applyFill="1" applyBorder="1"/>
    <xf numFmtId="193" fontId="4" fillId="35" borderId="50" xfId="0" applyNumberFormat="1" applyFont="1" applyFill="1" applyBorder="1"/>
    <xf numFmtId="0" fontId="4" fillId="0" borderId="25" xfId="0" applyFont="1" applyBorder="1" applyAlignment="1">
      <alignment horizontal="center" vertical="center"/>
    </xf>
    <xf numFmtId="193" fontId="4" fillId="0" borderId="8" xfId="0" applyNumberFormat="1" applyFont="1" applyBorder="1"/>
    <xf numFmtId="0" fontId="4" fillId="0" borderId="25" xfId="0" applyFont="1" applyBorder="1" applyAlignment="1">
      <alignment wrapText="1"/>
    </xf>
    <xf numFmtId="193" fontId="4" fillId="0" borderId="20" xfId="0" applyNumberFormat="1" applyFont="1" applyBorder="1"/>
    <xf numFmtId="193" fontId="4" fillId="0" borderId="20" xfId="0" applyNumberFormat="1" applyFont="1" applyBorder="1" applyAlignment="1">
      <alignment wrapText="1"/>
    </xf>
    <xf numFmtId="0" fontId="4" fillId="0" borderId="3" xfId="0" applyFont="1" applyBorder="1" applyAlignment="1">
      <alignment horizontal="center" vertical="center" wrapText="1"/>
    </xf>
    <xf numFmtId="9" fontId="107" fillId="0" borderId="3" xfId="0" applyNumberFormat="1" applyFont="1" applyBorder="1" applyAlignment="1">
      <alignment horizontal="center" vertical="center"/>
    </xf>
    <xf numFmtId="0" fontId="6" fillId="0" borderId="0" xfId="0" applyFont="1" applyAlignment="1">
      <alignment horizontal="center" wrapText="1"/>
    </xf>
    <xf numFmtId="9" fontId="4" fillId="0" borderId="19" xfId="20961" applyFont="1" applyBorder="1"/>
    <xf numFmtId="9" fontId="4" fillId="35" borderId="23" xfId="20961" applyFont="1" applyFill="1" applyBorder="1"/>
    <xf numFmtId="167" fontId="4" fillId="0" borderId="19" xfId="0" applyNumberFormat="1" applyFont="1" applyBorder="1"/>
    <xf numFmtId="0" fontId="4" fillId="35" borderId="23" xfId="0" applyFont="1" applyFill="1" applyBorder="1"/>
    <xf numFmtId="0" fontId="9" fillId="0" borderId="15" xfId="0" applyFont="1" applyBorder="1" applyAlignment="1">
      <alignment horizontal="right" vertical="center" wrapText="1"/>
    </xf>
    <xf numFmtId="0" fontId="7" fillId="0" borderId="16" xfId="0" applyFont="1" applyBorder="1" applyAlignment="1">
      <alignment vertical="center" wrapText="1"/>
    </xf>
    <xf numFmtId="169" fontId="26" fillId="36" borderId="0" xfId="20"/>
    <xf numFmtId="169" fontId="26" fillId="36" borderId="86" xfId="20" applyBorder="1"/>
    <xf numFmtId="0" fontId="4" fillId="0" borderId="7" xfId="0" applyFont="1" applyBorder="1" applyAlignment="1">
      <alignment vertical="center"/>
    </xf>
    <xf numFmtId="0" fontId="4" fillId="0" borderId="93" xfId="0" applyFont="1" applyBorder="1" applyAlignment="1">
      <alignment vertical="center"/>
    </xf>
    <xf numFmtId="0" fontId="6" fillId="0" borderId="93" xfId="0" applyFont="1" applyBorder="1" applyAlignment="1">
      <alignment vertical="center"/>
    </xf>
    <xf numFmtId="0" fontId="4" fillId="0" borderId="16" xfId="0" applyFont="1" applyBorder="1" applyAlignment="1">
      <alignment vertical="center"/>
    </xf>
    <xf numFmtId="0" fontId="4" fillId="0" borderId="88" xfId="0" applyFont="1" applyBorder="1" applyAlignment="1">
      <alignment vertical="center"/>
    </xf>
    <xf numFmtId="0" fontId="4" fillId="0" borderId="90" xfId="0" applyFont="1" applyBorder="1" applyAlignment="1">
      <alignment vertical="center"/>
    </xf>
    <xf numFmtId="0" fontId="4" fillId="0" borderId="15" xfId="0" applyFont="1" applyBorder="1" applyAlignment="1">
      <alignment horizontal="center" vertical="center"/>
    </xf>
    <xf numFmtId="0" fontId="4" fillId="0" borderId="101" xfId="0" applyFont="1" applyBorder="1" applyAlignment="1">
      <alignment horizontal="center" vertical="center"/>
    </xf>
    <xf numFmtId="0" fontId="4" fillId="0" borderId="103" xfId="0" applyFont="1" applyBorder="1" applyAlignment="1">
      <alignment horizontal="center" vertical="center"/>
    </xf>
    <xf numFmtId="169" fontId="26" fillId="36" borderId="28" xfId="20" applyBorder="1"/>
    <xf numFmtId="169" fontId="26" fillId="36" borderId="105" xfId="20" applyBorder="1"/>
    <xf numFmtId="169" fontId="26" fillId="36" borderId="95" xfId="20" applyBorder="1"/>
    <xf numFmtId="169" fontId="26" fillId="36" borderId="53" xfId="20" applyBorder="1"/>
    <xf numFmtId="0" fontId="4" fillId="3" borderId="57" xfId="0" applyFont="1" applyFill="1" applyBorder="1" applyAlignment="1">
      <alignment horizontal="center" vertical="center"/>
    </xf>
    <xf numFmtId="0" fontId="4" fillId="3" borderId="0" xfId="0" applyFont="1" applyFill="1" applyAlignment="1">
      <alignment vertical="center"/>
    </xf>
    <xf numFmtId="0" fontId="4" fillId="0" borderId="63" xfId="0" applyFont="1" applyBorder="1" applyAlignment="1">
      <alignment horizontal="center" vertical="center"/>
    </xf>
    <xf numFmtId="0" fontId="4" fillId="3" borderId="91" xfId="0" applyFont="1" applyFill="1" applyBorder="1" applyAlignment="1">
      <alignment vertical="center"/>
    </xf>
    <xf numFmtId="0" fontId="14" fillId="3" borderId="106" xfId="0" applyFont="1" applyFill="1" applyBorder="1" applyAlignment="1">
      <alignment horizontal="left"/>
    </xf>
    <xf numFmtId="0" fontId="14" fillId="3" borderId="107" xfId="0" applyFont="1" applyFill="1" applyBorder="1" applyAlignment="1">
      <alignment horizontal="left"/>
    </xf>
    <xf numFmtId="0" fontId="4" fillId="0" borderId="93" xfId="0" applyFont="1" applyBorder="1" applyAlignment="1">
      <alignment horizontal="center" vertical="center" wrapText="1"/>
    </xf>
    <xf numFmtId="0" fontId="106" fillId="0" borderId="80" xfId="0" applyFont="1" applyBorder="1" applyAlignment="1">
      <alignment horizontal="right" vertical="center"/>
    </xf>
    <xf numFmtId="0" fontId="4" fillId="0" borderId="108" xfId="0" applyFont="1" applyBorder="1" applyAlignment="1">
      <alignment horizontal="center" vertical="center" wrapText="1"/>
    </xf>
    <xf numFmtId="0" fontId="6" fillId="3" borderId="109" xfId="0" applyFont="1" applyFill="1" applyBorder="1" applyAlignment="1">
      <alignment vertical="center"/>
    </xf>
    <xf numFmtId="0" fontId="4" fillId="3" borderId="20" xfId="0" applyFont="1" applyFill="1" applyBorder="1" applyAlignment="1">
      <alignment vertical="center"/>
    </xf>
    <xf numFmtId="0" fontId="4" fillId="0" borderId="110" xfId="0" applyFont="1" applyBorder="1" applyAlignment="1">
      <alignment horizontal="center" vertical="center"/>
    </xf>
    <xf numFmtId="0" fontId="6" fillId="0" borderId="22" xfId="0" applyFont="1" applyBorder="1" applyAlignment="1">
      <alignment vertical="center"/>
    </xf>
    <xf numFmtId="169" fontId="26" fillId="36" borderId="24" xfId="20" applyBorder="1"/>
    <xf numFmtId="0" fontId="4" fillId="0" borderId="7" xfId="0" applyFont="1" applyBorder="1" applyAlignment="1">
      <alignment horizontal="center" vertical="center" wrapText="1"/>
    </xf>
    <xf numFmtId="0" fontId="4" fillId="0" borderId="58" xfId="0" applyFont="1" applyBorder="1" applyAlignment="1">
      <alignment horizontal="center" vertical="center" wrapText="1"/>
    </xf>
    <xf numFmtId="0" fontId="7" fillId="0" borderId="15" xfId="11" applyFont="1" applyBorder="1" applyAlignment="1">
      <alignment vertical="center"/>
    </xf>
    <xf numFmtId="0" fontId="7" fillId="0" borderId="16" xfId="11" applyFont="1" applyBorder="1" applyAlignment="1">
      <alignment vertical="center"/>
    </xf>
    <xf numFmtId="0" fontId="15" fillId="0" borderId="17" xfId="11" applyFont="1" applyBorder="1" applyAlignment="1">
      <alignment horizontal="center" vertical="center"/>
    </xf>
    <xf numFmtId="0" fontId="7" fillId="0" borderId="0" xfId="0" applyFont="1" applyAlignment="1">
      <alignment wrapText="1"/>
    </xf>
    <xf numFmtId="0" fontId="6" fillId="35" borderId="16" xfId="0" applyFont="1" applyFill="1" applyBorder="1" applyAlignment="1">
      <alignment horizontal="center" vertical="center" wrapText="1"/>
    </xf>
    <xf numFmtId="0" fontId="6" fillId="35" borderId="17" xfId="0" applyFont="1" applyFill="1" applyBorder="1" applyAlignment="1">
      <alignment horizontal="center" vertical="center" wrapText="1"/>
    </xf>
    <xf numFmtId="0" fontId="6" fillId="35" borderId="110" xfId="0" applyFont="1" applyFill="1" applyBorder="1" applyAlignment="1">
      <alignment horizontal="left" vertical="center" wrapText="1"/>
    </xf>
    <xf numFmtId="0" fontId="6" fillId="35" borderId="93" xfId="0" applyFont="1" applyFill="1" applyBorder="1" applyAlignment="1">
      <alignment horizontal="left" vertical="center" wrapText="1"/>
    </xf>
    <xf numFmtId="0" fontId="6" fillId="35" borderId="108" xfId="0" applyFont="1" applyFill="1" applyBorder="1" applyAlignment="1">
      <alignment horizontal="left" vertical="center" wrapText="1"/>
    </xf>
    <xf numFmtId="0" fontId="4" fillId="0" borderId="110" xfId="0" applyFont="1" applyBorder="1" applyAlignment="1">
      <alignment horizontal="right" vertical="center" wrapText="1"/>
    </xf>
    <xf numFmtId="0" fontId="4" fillId="0" borderId="93" xfId="0" applyFont="1" applyBorder="1" applyAlignment="1">
      <alignment horizontal="left" vertical="center" wrapText="1"/>
    </xf>
    <xf numFmtId="0" fontId="109" fillId="0" borderId="110" xfId="0" applyFont="1" applyBorder="1" applyAlignment="1">
      <alignment horizontal="right" vertical="center" wrapText="1"/>
    </xf>
    <xf numFmtId="0" fontId="109" fillId="0" borderId="93" xfId="0" applyFont="1" applyBorder="1" applyAlignment="1">
      <alignment horizontal="left" vertical="center" wrapText="1"/>
    </xf>
    <xf numFmtId="0" fontId="6" fillId="0" borderId="110" xfId="0" applyFont="1" applyBorder="1" applyAlignment="1">
      <alignment horizontal="left" vertical="center" wrapText="1"/>
    </xf>
    <xf numFmtId="0" fontId="6" fillId="0" borderId="0" xfId="21410" applyFont="1" applyAlignment="1" applyProtection="1">
      <alignment horizontal="left" vertical="center"/>
      <protection locked="0"/>
    </xf>
    <xf numFmtId="0" fontId="4" fillId="0" borderId="0" xfId="0" applyFont="1" applyAlignment="1">
      <alignment horizontal="left" vertical="center"/>
    </xf>
    <xf numFmtId="0" fontId="109" fillId="0" borderId="0" xfId="0" applyFont="1" applyAlignment="1">
      <alignment horizontal="left" vertical="center"/>
    </xf>
    <xf numFmtId="49" fontId="110" fillId="0" borderId="21" xfId="5" applyNumberFormat="1" applyFont="1" applyBorder="1" applyAlignment="1" applyProtection="1">
      <alignment horizontal="left" vertical="center"/>
      <protection locked="0"/>
    </xf>
    <xf numFmtId="0" fontId="111" fillId="0" borderId="22" xfId="9" applyFont="1" applyBorder="1" applyAlignment="1" applyProtection="1">
      <alignment horizontal="left" vertical="center" wrapText="1"/>
      <protection locked="0"/>
    </xf>
    <xf numFmtId="0" fontId="20" fillId="0" borderId="110" xfId="0" applyFont="1" applyBorder="1" applyAlignment="1">
      <alignment horizontal="center" vertical="center" wrapText="1"/>
    </xf>
    <xf numFmtId="3" fontId="21" fillId="35" borderId="93" xfId="0" applyNumberFormat="1" applyFont="1" applyFill="1" applyBorder="1" applyAlignment="1">
      <alignment vertical="center" wrapText="1"/>
    </xf>
    <xf numFmtId="3" fontId="21" fillId="35" borderId="108" xfId="0" applyNumberFormat="1" applyFont="1" applyFill="1" applyBorder="1" applyAlignment="1">
      <alignment vertical="center" wrapText="1"/>
    </xf>
    <xf numFmtId="14" fontId="7" fillId="3" borderId="93" xfId="8" quotePrefix="1" applyNumberFormat="1" applyFont="1" applyFill="1" applyBorder="1" applyAlignment="1" applyProtection="1">
      <alignment horizontal="left" vertical="center" wrapText="1" indent="2"/>
      <protection locked="0"/>
    </xf>
    <xf numFmtId="3" fontId="21" fillId="0" borderId="93" xfId="0" applyNumberFormat="1" applyFont="1" applyBorder="1" applyAlignment="1">
      <alignment vertical="center" wrapText="1"/>
    </xf>
    <xf numFmtId="14" fontId="7" fillId="3" borderId="93" xfId="8" quotePrefix="1" applyNumberFormat="1" applyFont="1" applyFill="1" applyBorder="1" applyAlignment="1" applyProtection="1">
      <alignment horizontal="left" vertical="center" wrapText="1" indent="3"/>
      <protection locked="0"/>
    </xf>
    <xf numFmtId="0" fontId="11" fillId="0" borderId="93" xfId="17" applyFill="1" applyBorder="1" applyAlignment="1" applyProtection="1"/>
    <xf numFmtId="49" fontId="109" fillId="0" borderId="110" xfId="0" applyNumberFormat="1" applyFont="1" applyBorder="1" applyAlignment="1">
      <alignment horizontal="right" vertical="center" wrapText="1"/>
    </xf>
    <xf numFmtId="0" fontId="7" fillId="3" borderId="93" xfId="20960" applyFont="1" applyFill="1" applyBorder="1"/>
    <xf numFmtId="0" fontId="103" fillId="0" borderId="93" xfId="20960" applyFont="1" applyBorder="1" applyAlignment="1">
      <alignment horizontal="center" vertical="center"/>
    </xf>
    <xf numFmtId="0" fontId="4" fillId="0" borderId="93" xfId="0" applyFont="1" applyBorder="1"/>
    <xf numFmtId="0" fontId="11" fillId="0" borderId="93" xfId="17" applyFill="1" applyBorder="1" applyAlignment="1" applyProtection="1">
      <alignment horizontal="left" vertical="center" wrapText="1"/>
    </xf>
    <xf numFmtId="49" fontId="109" fillId="0" borderId="93" xfId="0" applyNumberFormat="1" applyFont="1" applyBorder="1" applyAlignment="1">
      <alignment horizontal="right" vertical="center" wrapText="1"/>
    </xf>
    <xf numFmtId="0" fontId="11" fillId="0" borderId="93" xfId="17" applyFill="1" applyBorder="1" applyAlignment="1" applyProtection="1">
      <alignment horizontal="left" vertical="center"/>
    </xf>
    <xf numFmtId="10" fontId="7" fillId="0" borderId="93" xfId="20961" applyNumberFormat="1" applyFont="1" applyFill="1" applyBorder="1" applyAlignment="1">
      <alignment horizontal="left" vertical="center" wrapText="1"/>
    </xf>
    <xf numFmtId="10" fontId="4" fillId="0" borderId="93" xfId="20961" applyNumberFormat="1" applyFont="1" applyFill="1" applyBorder="1" applyAlignment="1">
      <alignment horizontal="left" vertical="center" wrapText="1"/>
    </xf>
    <xf numFmtId="10" fontId="6" fillId="35" borderId="93" xfId="0" applyNumberFormat="1" applyFont="1" applyFill="1" applyBorder="1" applyAlignment="1">
      <alignment horizontal="left" vertical="center" wrapText="1"/>
    </xf>
    <xf numFmtId="10" fontId="109" fillId="0" borderId="93" xfId="20961" applyNumberFormat="1" applyFont="1" applyFill="1" applyBorder="1" applyAlignment="1">
      <alignment horizontal="left" vertical="center" wrapText="1"/>
    </xf>
    <xf numFmtId="10" fontId="6" fillId="35" borderId="93" xfId="20961" applyNumberFormat="1" applyFont="1" applyFill="1" applyBorder="1" applyAlignment="1">
      <alignment horizontal="left" vertical="center" wrapText="1"/>
    </xf>
    <xf numFmtId="10" fontId="6" fillId="35" borderId="93" xfId="0" applyNumberFormat="1" applyFont="1" applyFill="1" applyBorder="1" applyAlignment="1">
      <alignment horizontal="center" vertical="center" wrapText="1"/>
    </xf>
    <xf numFmtId="10" fontId="111" fillId="0" borderId="22" xfId="20961" applyNumberFormat="1" applyFont="1" applyFill="1" applyBorder="1" applyAlignment="1" applyProtection="1">
      <alignment horizontal="left" vertical="center"/>
    </xf>
    <xf numFmtId="43" fontId="7" fillId="0" borderId="0" xfId="7" applyFont="1"/>
    <xf numFmtId="0" fontId="107" fillId="0" borderId="0" xfId="0" applyFont="1" applyAlignment="1">
      <alignment wrapText="1"/>
    </xf>
    <xf numFmtId="0" fontId="10" fillId="0" borderId="25" xfId="0" applyFont="1" applyBorder="1" applyAlignment="1">
      <alignment horizontal="center" wrapText="1"/>
    </xf>
    <xf numFmtId="0" fontId="10" fillId="0" borderId="8" xfId="0" applyFont="1" applyBorder="1" applyAlignment="1">
      <alignment horizontal="center" vertical="center" wrapText="1"/>
    </xf>
    <xf numFmtId="0" fontId="9" fillId="0" borderId="110" xfId="0" applyFont="1" applyBorder="1" applyAlignment="1">
      <alignment horizontal="right" vertical="center" wrapText="1"/>
    </xf>
    <xf numFmtId="0" fontId="7" fillId="0" borderId="93" xfId="0" applyFont="1" applyBorder="1" applyAlignment="1">
      <alignment vertical="center" wrapText="1"/>
    </xf>
    <xf numFmtId="0" fontId="4" fillId="0" borderId="93" xfId="0" applyFont="1" applyBorder="1" applyAlignment="1">
      <alignment vertical="center" wrapText="1"/>
    </xf>
    <xf numFmtId="0" fontId="4" fillId="0" borderId="93" xfId="0" applyFont="1" applyBorder="1" applyAlignment="1">
      <alignment horizontal="left" vertical="center" wrapText="1" indent="2"/>
    </xf>
    <xf numFmtId="3" fontId="21" fillId="35" borderId="94" xfId="0" applyNumberFormat="1" applyFont="1" applyFill="1" applyBorder="1" applyAlignment="1">
      <alignment vertical="center" wrapText="1"/>
    </xf>
    <xf numFmtId="3" fontId="21" fillId="35" borderId="20" xfId="0" applyNumberFormat="1" applyFont="1" applyFill="1" applyBorder="1" applyAlignment="1">
      <alignment vertical="center" wrapText="1"/>
    </xf>
    <xf numFmtId="3" fontId="21" fillId="0" borderId="94" xfId="0" applyNumberFormat="1" applyFont="1" applyBorder="1" applyAlignment="1">
      <alignment vertical="center" wrapText="1"/>
    </xf>
    <xf numFmtId="3" fontId="21" fillId="0" borderId="20" xfId="0" applyNumberFormat="1" applyFont="1" applyBorder="1" applyAlignment="1">
      <alignment vertical="center" wrapText="1"/>
    </xf>
    <xf numFmtId="3" fontId="21" fillId="35" borderId="24" xfId="0" applyNumberFormat="1" applyFont="1" applyFill="1" applyBorder="1" applyAlignment="1">
      <alignment vertical="center" wrapText="1"/>
    </xf>
    <xf numFmtId="3" fontId="21" fillId="35" borderId="35" xfId="0" applyNumberFormat="1" applyFont="1" applyFill="1" applyBorder="1" applyAlignment="1">
      <alignment vertical="center" wrapText="1"/>
    </xf>
    <xf numFmtId="0" fontId="6" fillId="0" borderId="22" xfId="0" applyFont="1" applyBorder="1" applyAlignment="1">
      <alignment vertical="center" wrapText="1"/>
    </xf>
    <xf numFmtId="0" fontId="4" fillId="0" borderId="108" xfId="0" applyFont="1" applyBorder="1"/>
    <xf numFmtId="0" fontId="9" fillId="0" borderId="108" xfId="0" applyFont="1" applyBorder="1"/>
    <xf numFmtId="0" fontId="10" fillId="0" borderId="17" xfId="0" applyFont="1" applyBorder="1" applyAlignment="1">
      <alignment horizontal="center"/>
    </xf>
    <xf numFmtId="0" fontId="10" fillId="0" borderId="108" xfId="0" applyFont="1" applyBorder="1" applyAlignment="1">
      <alignment horizontal="center" vertical="center" wrapText="1"/>
    </xf>
    <xf numFmtId="0" fontId="2" fillId="0" borderId="16" xfId="0" applyFont="1" applyBorder="1" applyAlignment="1">
      <alignment horizontal="left" vertical="center" wrapText="1" indent="1"/>
    </xf>
    <xf numFmtId="0" fontId="2" fillId="0" borderId="17" xfId="0" applyFont="1" applyBorder="1" applyAlignment="1">
      <alignment horizontal="left" vertical="center" wrapText="1" indent="1"/>
    </xf>
    <xf numFmtId="0" fontId="9" fillId="0" borderId="110" xfId="0" applyFont="1" applyBorder="1" applyAlignment="1">
      <alignment horizontal="center" vertical="center" wrapText="1"/>
    </xf>
    <xf numFmtId="0" fontId="15" fillId="0" borderId="93" xfId="0" applyFont="1" applyBorder="1" applyAlignment="1">
      <alignment horizontal="center" vertical="center" wrapText="1"/>
    </xf>
    <xf numFmtId="0" fontId="16" fillId="0" borderId="93" xfId="0" applyFont="1" applyBorder="1" applyAlignment="1">
      <alignment horizontal="left" vertical="center" wrapText="1"/>
    </xf>
    <xf numFmtId="193" fontId="7" fillId="0" borderId="93" xfId="0" applyNumberFormat="1" applyFont="1" applyBorder="1" applyAlignment="1" applyProtection="1">
      <alignment vertical="center" wrapText="1"/>
      <protection locked="0"/>
    </xf>
    <xf numFmtId="193" fontId="4" fillId="0" borderId="93" xfId="0" applyNumberFormat="1" applyFont="1" applyBorder="1" applyAlignment="1" applyProtection="1">
      <alignment vertical="center" wrapText="1"/>
      <protection locked="0"/>
    </xf>
    <xf numFmtId="193" fontId="4" fillId="0" borderId="108" xfId="0" applyNumberFormat="1" applyFont="1" applyBorder="1" applyAlignment="1" applyProtection="1">
      <alignment vertical="center" wrapText="1"/>
      <protection locked="0"/>
    </xf>
    <xf numFmtId="193" fontId="7" fillId="0" borderId="93" xfId="0" applyNumberFormat="1" applyFont="1" applyBorder="1" applyAlignment="1" applyProtection="1">
      <alignment horizontal="right" vertical="center" wrapText="1"/>
      <protection locked="0"/>
    </xf>
    <xf numFmtId="0" fontId="9" fillId="2" borderId="110" xfId="0" applyFont="1" applyFill="1" applyBorder="1" applyAlignment="1">
      <alignment horizontal="right" vertical="center"/>
    </xf>
    <xf numFmtId="0" fontId="9" fillId="2" borderId="93" xfId="0" applyFont="1" applyFill="1" applyBorder="1" applyAlignment="1">
      <alignment vertical="center"/>
    </xf>
    <xf numFmtId="193" fontId="9" fillId="2" borderId="93" xfId="0" applyNumberFormat="1" applyFont="1" applyFill="1" applyBorder="1" applyAlignment="1" applyProtection="1">
      <alignment vertical="center"/>
      <protection locked="0"/>
    </xf>
    <xf numFmtId="193" fontId="17" fillId="2" borderId="93" xfId="0" applyNumberFormat="1" applyFont="1" applyFill="1" applyBorder="1" applyAlignment="1" applyProtection="1">
      <alignment vertical="center"/>
      <protection locked="0"/>
    </xf>
    <xf numFmtId="193" fontId="17" fillId="2" borderId="108" xfId="0" applyNumberFormat="1" applyFont="1" applyFill="1" applyBorder="1" applyAlignment="1" applyProtection="1">
      <alignment vertical="center"/>
      <protection locked="0"/>
    </xf>
    <xf numFmtId="193" fontId="9" fillId="2" borderId="108" xfId="0" applyNumberFormat="1" applyFont="1" applyFill="1" applyBorder="1" applyAlignment="1" applyProtection="1">
      <alignment vertical="center"/>
      <protection locked="0"/>
    </xf>
    <xf numFmtId="0" fontId="15" fillId="0" borderId="110" xfId="0" applyFont="1" applyBorder="1" applyAlignment="1">
      <alignment horizontal="center" vertical="center" wrapText="1"/>
    </xf>
    <xf numFmtId="14" fontId="4" fillId="0" borderId="0" xfId="0" applyNumberFormat="1" applyFont="1"/>
    <xf numFmtId="10" fontId="4" fillId="0" borderId="93" xfId="20961" applyNumberFormat="1" applyFont="1" applyFill="1" applyBorder="1" applyAlignment="1" applyProtection="1">
      <alignment horizontal="right" vertical="center" wrapText="1"/>
      <protection locked="0"/>
    </xf>
    <xf numFmtId="10" fontId="4" fillId="0" borderId="93" xfId="20961" applyNumberFormat="1" applyFont="1" applyBorder="1" applyAlignment="1" applyProtection="1">
      <alignment vertical="center" wrapText="1"/>
      <protection locked="0"/>
    </xf>
    <xf numFmtId="10" fontId="4" fillId="0" borderId="108" xfId="20961" applyNumberFormat="1" applyFont="1" applyBorder="1" applyAlignment="1" applyProtection="1">
      <alignment vertical="center" wrapText="1"/>
      <protection locked="0"/>
    </xf>
    <xf numFmtId="0" fontId="4" fillId="3" borderId="52" xfId="0" applyFont="1" applyFill="1" applyBorder="1"/>
    <xf numFmtId="0" fontId="4" fillId="3" borderId="113" xfId="0" applyFont="1" applyFill="1" applyBorder="1" applyAlignment="1">
      <alignment wrapText="1"/>
    </xf>
    <xf numFmtId="0" fontId="4" fillId="3" borderId="114" xfId="0" applyFont="1" applyFill="1" applyBorder="1"/>
    <xf numFmtId="0" fontId="6" fillId="3" borderId="11" xfId="0" applyFont="1" applyFill="1" applyBorder="1" applyAlignment="1">
      <alignment horizontal="center" wrapText="1"/>
    </xf>
    <xf numFmtId="0" fontId="4" fillId="0" borderId="93" xfId="0" applyFont="1" applyBorder="1" applyAlignment="1">
      <alignment horizontal="center"/>
    </xf>
    <xf numFmtId="0" fontId="4" fillId="3" borderId="57" xfId="0" applyFont="1" applyFill="1" applyBorder="1"/>
    <xf numFmtId="0" fontId="6" fillId="3" borderId="0" xfId="0" applyFont="1" applyFill="1" applyAlignment="1">
      <alignment horizontal="center" wrapText="1"/>
    </xf>
    <xf numFmtId="0" fontId="4" fillId="3" borderId="0" xfId="0" applyFont="1" applyFill="1" applyAlignment="1">
      <alignment horizontal="center"/>
    </xf>
    <xf numFmtId="0" fontId="4" fillId="3" borderId="86" xfId="0" applyFont="1" applyFill="1" applyBorder="1" applyAlignment="1">
      <alignment horizontal="center" vertical="center" wrapText="1"/>
    </xf>
    <xf numFmtId="0" fontId="4" fillId="0" borderId="110" xfId="0" applyFont="1" applyBorder="1"/>
    <xf numFmtId="0" fontId="4" fillId="0" borderId="93" xfId="0" applyFont="1" applyBorder="1" applyAlignment="1">
      <alignment wrapText="1"/>
    </xf>
    <xf numFmtId="164" fontId="4" fillId="0" borderId="93" xfId="7" applyNumberFormat="1" applyFont="1" applyBorder="1"/>
    <xf numFmtId="164" fontId="4" fillId="0" borderId="108" xfId="7" applyNumberFormat="1" applyFont="1" applyBorder="1"/>
    <xf numFmtId="0" fontId="14" fillId="0" borderId="93" xfId="0" applyFont="1" applyBorder="1" applyAlignment="1">
      <alignment horizontal="left" wrapText="1" indent="2"/>
    </xf>
    <xf numFmtId="169" fontId="26" fillId="36" borderId="93" xfId="20" applyBorder="1"/>
    <xf numFmtId="164" fontId="4" fillId="0" borderId="93" xfId="7" applyNumberFormat="1" applyFont="1" applyBorder="1" applyAlignment="1">
      <alignment vertical="center"/>
    </xf>
    <xf numFmtId="0" fontId="6" fillId="0" borderId="110" xfId="0" applyFont="1" applyBorder="1"/>
    <xf numFmtId="0" fontId="6" fillId="0" borderId="93" xfId="0" applyFont="1" applyBorder="1" applyAlignment="1">
      <alignment wrapText="1"/>
    </xf>
    <xf numFmtId="164" fontId="6" fillId="0" borderId="108" xfId="7" applyNumberFormat="1" applyFont="1" applyBorder="1"/>
    <xf numFmtId="0" fontId="3" fillId="3" borderId="57"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86" xfId="7" applyNumberFormat="1" applyFont="1" applyFill="1" applyBorder="1"/>
    <xf numFmtId="164" fontId="4" fillId="0" borderId="93" xfId="7" applyNumberFormat="1" applyFont="1" applyFill="1" applyBorder="1"/>
    <xf numFmtId="164" fontId="4" fillId="0" borderId="93" xfId="7" applyNumberFormat="1" applyFont="1" applyFill="1" applyBorder="1" applyAlignment="1">
      <alignment vertical="center"/>
    </xf>
    <xf numFmtId="0" fontId="14" fillId="0" borderId="93"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86" xfId="0" applyFont="1" applyFill="1" applyBorder="1"/>
    <xf numFmtId="0" fontId="6" fillId="0" borderId="21" xfId="0" applyFont="1" applyBorder="1"/>
    <xf numFmtId="0" fontId="6" fillId="0" borderId="22" xfId="0" applyFont="1" applyBorder="1" applyAlignment="1">
      <alignment wrapText="1"/>
    </xf>
    <xf numFmtId="169" fontId="26" fillId="36" borderId="111" xfId="20" applyBorder="1"/>
    <xf numFmtId="10" fontId="6" fillId="0" borderId="23" xfId="20961" applyNumberFormat="1" applyFont="1" applyBorder="1"/>
    <xf numFmtId="0" fontId="9" fillId="2" borderId="101" xfId="0" applyFont="1" applyFill="1" applyBorder="1" applyAlignment="1">
      <alignment horizontal="right" vertical="center"/>
    </xf>
    <xf numFmtId="0" fontId="9" fillId="2" borderId="88" xfId="0" applyFont="1" applyFill="1" applyBorder="1" applyAlignment="1">
      <alignment vertical="center"/>
    </xf>
    <xf numFmtId="193" fontId="17" fillId="2" borderId="88" xfId="0" applyNumberFormat="1" applyFont="1" applyFill="1" applyBorder="1" applyAlignment="1" applyProtection="1">
      <alignment vertical="center"/>
      <protection locked="0"/>
    </xf>
    <xf numFmtId="193" fontId="17" fillId="2" borderId="102" xfId="0" applyNumberFormat="1" applyFont="1" applyFill="1" applyBorder="1" applyAlignment="1" applyProtection="1">
      <alignment vertical="center"/>
      <protection locked="0"/>
    </xf>
    <xf numFmtId="0" fontId="9" fillId="0" borderId="93" xfId="0" applyFont="1" applyBorder="1" applyAlignment="1">
      <alignment horizontal="left" vertical="center" wrapText="1"/>
    </xf>
    <xf numFmtId="0" fontId="6" fillId="3" borderId="0" xfId="0" applyFont="1" applyFill="1" applyAlignment="1">
      <alignment horizontal="center"/>
    </xf>
    <xf numFmtId="0" fontId="106" fillId="0" borderId="80" xfId="0" applyFont="1" applyBorder="1" applyAlignment="1">
      <alignment horizontal="left" vertical="center"/>
    </xf>
    <xf numFmtId="0" fontId="106" fillId="0" borderId="78" xfId="0" applyFont="1" applyBorder="1" applyAlignment="1">
      <alignment vertical="center" wrapText="1"/>
    </xf>
    <xf numFmtId="0" fontId="106" fillId="0" borderId="78" xfId="0" applyFont="1" applyBorder="1" applyAlignment="1">
      <alignment horizontal="left" vertical="center" wrapText="1"/>
    </xf>
    <xf numFmtId="0" fontId="116" fillId="0" borderId="0" xfId="11" applyFont="1"/>
    <xf numFmtId="0" fontId="117" fillId="0" borderId="0" xfId="0" applyFont="1"/>
    <xf numFmtId="0" fontId="118" fillId="0" borderId="0" xfId="11" applyFont="1"/>
    <xf numFmtId="0" fontId="117" fillId="0" borderId="0" xfId="0" applyFont="1" applyAlignment="1">
      <alignment wrapText="1"/>
    </xf>
    <xf numFmtId="0" fontId="120" fillId="0" borderId="0" xfId="0" applyFont="1"/>
    <xf numFmtId="0" fontId="117" fillId="0" borderId="0" xfId="0" applyFont="1" applyAlignment="1">
      <alignment horizontal="left"/>
    </xf>
    <xf numFmtId="0" fontId="119" fillId="0" borderId="122" xfId="0" applyFont="1" applyBorder="1" applyAlignment="1">
      <alignment horizontal="left" vertical="center" wrapText="1"/>
    </xf>
    <xf numFmtId="0" fontId="125" fillId="0" borderId="0" xfId="0" applyFont="1"/>
    <xf numFmtId="49" fontId="106" fillId="0" borderId="93" xfId="0" applyNumberFormat="1" applyFont="1" applyBorder="1" applyAlignment="1">
      <alignment horizontal="right" vertical="center"/>
    </xf>
    <xf numFmtId="0" fontId="126" fillId="0" borderId="0" xfId="0" applyFont="1"/>
    <xf numFmtId="0" fontId="117" fillId="0" borderId="0" xfId="0" applyFont="1" applyAlignment="1">
      <alignment horizontal="left" indent="1"/>
    </xf>
    <xf numFmtId="0" fontId="117" fillId="0" borderId="0" xfId="0" applyFont="1" applyAlignment="1">
      <alignment horizontal="left" indent="2"/>
    </xf>
    <xf numFmtId="49" fontId="117" fillId="0" borderId="0" xfId="0" applyNumberFormat="1" applyFont="1" applyAlignment="1">
      <alignment horizontal="left" indent="3"/>
    </xf>
    <xf numFmtId="49" fontId="117" fillId="0" borderId="0" xfId="0" applyNumberFormat="1" applyFont="1" applyAlignment="1">
      <alignment horizontal="left" indent="1"/>
    </xf>
    <xf numFmtId="49" fontId="117" fillId="0" borderId="0" xfId="0" applyNumberFormat="1" applyFont="1" applyAlignment="1">
      <alignment horizontal="left" wrapText="1" indent="2"/>
    </xf>
    <xf numFmtId="49" fontId="117" fillId="0" borderId="0" xfId="0" applyNumberFormat="1" applyFont="1" applyAlignment="1">
      <alignment horizontal="left" wrapText="1" indent="3"/>
    </xf>
    <xf numFmtId="0" fontId="117" fillId="0" borderId="0" xfId="0" applyFont="1" applyAlignment="1">
      <alignment horizontal="left" wrapText="1" indent="1"/>
    </xf>
    <xf numFmtId="0" fontId="117" fillId="0" borderId="0" xfId="0" applyFont="1" applyAlignment="1">
      <alignment horizontal="left" vertical="top" wrapText="1"/>
    </xf>
    <xf numFmtId="0" fontId="3" fillId="0" borderId="93" xfId="0" applyFont="1" applyBorder="1" applyAlignment="1">
      <alignment horizontal="center" vertical="center"/>
    </xf>
    <xf numFmtId="0" fontId="130" fillId="0" borderId="129" xfId="0" applyFont="1" applyBorder="1" applyAlignment="1">
      <alignment horizontal="left" vertical="center" wrapText="1"/>
    </xf>
    <xf numFmtId="0" fontId="132" fillId="0" borderId="129" xfId="0" applyFont="1" applyBorder="1" applyAlignment="1">
      <alignment horizontal="left" vertical="center" wrapText="1"/>
    </xf>
    <xf numFmtId="0" fontId="133" fillId="3" borderId="129" xfId="0" applyFont="1" applyFill="1" applyBorder="1" applyAlignment="1">
      <alignment horizontal="left" vertical="center" wrapText="1" indent="1"/>
    </xf>
    <xf numFmtId="0" fontId="132" fillId="3" borderId="129" xfId="0" applyFont="1" applyFill="1" applyBorder="1" applyAlignment="1">
      <alignment horizontal="left" vertical="center" wrapText="1"/>
    </xf>
    <xf numFmtId="0" fontId="132" fillId="3" borderId="130" xfId="0" applyFont="1" applyFill="1" applyBorder="1" applyAlignment="1">
      <alignment horizontal="left" vertical="center" wrapText="1"/>
    </xf>
    <xf numFmtId="0" fontId="133" fillId="0" borderId="129" xfId="0" applyFont="1" applyBorder="1" applyAlignment="1">
      <alignment horizontal="left" vertical="center" wrapText="1" indent="1"/>
    </xf>
    <xf numFmtId="0" fontId="132" fillId="3" borderId="131" xfId="0" applyFont="1" applyFill="1" applyBorder="1" applyAlignment="1">
      <alignment horizontal="left" vertical="center" wrapText="1"/>
    </xf>
    <xf numFmtId="0" fontId="131" fillId="3" borderId="129" xfId="0" applyFont="1" applyFill="1" applyBorder="1" applyAlignment="1">
      <alignment horizontal="left" vertical="center" wrapText="1" indent="1"/>
    </xf>
    <xf numFmtId="0" fontId="135" fillId="0" borderId="132" xfId="0" applyFont="1" applyBorder="1" applyAlignment="1">
      <alignment horizontal="left"/>
    </xf>
    <xf numFmtId="0" fontId="132" fillId="0" borderId="132" xfId="0" applyFont="1" applyBorder="1" applyAlignment="1">
      <alignment horizontal="left" vertical="center" wrapText="1"/>
    </xf>
    <xf numFmtId="0" fontId="0" fillId="0" borderId="0" xfId="0" applyAlignment="1">
      <alignment horizontal="left" vertical="center"/>
    </xf>
    <xf numFmtId="0" fontId="0" fillId="0" borderId="132" xfId="0" applyBorder="1" applyAlignment="1">
      <alignment horizontal="center"/>
    </xf>
    <xf numFmtId="0" fontId="0" fillId="0" borderId="0" xfId="0" applyAlignment="1">
      <alignment horizontal="center"/>
    </xf>
    <xf numFmtId="49" fontId="106" fillId="0" borderId="132" xfId="0" applyNumberFormat="1" applyFont="1" applyBorder="1" applyAlignment="1">
      <alignment horizontal="right" vertical="center"/>
    </xf>
    <xf numFmtId="0" fontId="116" fillId="0" borderId="138" xfId="0" applyFont="1" applyBorder="1"/>
    <xf numFmtId="0" fontId="116" fillId="0" borderId="138" xfId="0" applyFont="1" applyBorder="1" applyAlignment="1">
      <alignment horizontal="left" indent="8"/>
    </xf>
    <xf numFmtId="0" fontId="119" fillId="0" borderId="138" xfId="0" applyFont="1" applyBorder="1"/>
    <xf numFmtId="0" fontId="116" fillId="0" borderId="138" xfId="0" applyFont="1" applyBorder="1" applyAlignment="1">
      <alignment horizontal="center" vertical="center" wrapText="1"/>
    </xf>
    <xf numFmtId="0" fontId="116" fillId="0" borderId="139" xfId="0" applyFont="1" applyBorder="1" applyAlignment="1">
      <alignment horizontal="center" vertical="center" wrapText="1"/>
    </xf>
    <xf numFmtId="0" fontId="116" fillId="0" borderId="0" xfId="0" applyFont="1"/>
    <xf numFmtId="0" fontId="116" fillId="0" borderId="0" xfId="0" applyFont="1" applyAlignment="1">
      <alignment wrapText="1"/>
    </xf>
    <xf numFmtId="14" fontId="116" fillId="0" borderId="0" xfId="0" applyNumberFormat="1" applyFont="1"/>
    <xf numFmtId="0" fontId="116" fillId="0" borderId="138" xfId="0" applyFont="1" applyBorder="1" applyAlignment="1">
      <alignment horizontal="left" vertical="center" wrapText="1"/>
    </xf>
    <xf numFmtId="0" fontId="119" fillId="0" borderId="138" xfId="0" applyFont="1" applyBorder="1" applyAlignment="1">
      <alignment horizontal="left" wrapText="1" indent="1"/>
    </xf>
    <xf numFmtId="0" fontId="116" fillId="0" borderId="138" xfId="0" applyFont="1" applyBorder="1" applyAlignment="1">
      <alignment horizontal="left" wrapText="1" indent="1"/>
    </xf>
    <xf numFmtId="0" fontId="116" fillId="0" borderId="138" xfId="0" applyFont="1" applyBorder="1" applyAlignment="1">
      <alignment horizontal="left" indent="1"/>
    </xf>
    <xf numFmtId="0" fontId="116" fillId="0" borderId="138" xfId="0" applyFont="1" applyBorder="1" applyAlignment="1">
      <alignment horizontal="left" wrapText="1" indent="4"/>
    </xf>
    <xf numFmtId="0" fontId="120" fillId="0" borderId="138" xfId="0" applyFont="1" applyBorder="1" applyAlignment="1">
      <alignment horizontal="center" vertical="center" wrapText="1"/>
    </xf>
    <xf numFmtId="0" fontId="116" fillId="0" borderId="138" xfId="0" applyFont="1" applyBorder="1" applyAlignment="1">
      <alignment horizontal="left" wrapText="1" indent="2"/>
    </xf>
    <xf numFmtId="0" fontId="116" fillId="0" borderId="138" xfId="0" applyFont="1" applyBorder="1" applyAlignment="1">
      <alignment horizontal="left" wrapText="1"/>
    </xf>
    <xf numFmtId="0" fontId="116" fillId="0" borderId="138" xfId="0" applyFont="1" applyBorder="1" applyAlignment="1">
      <alignment horizontal="center"/>
    </xf>
    <xf numFmtId="0" fontId="116" fillId="0" borderId="0" xfId="0" applyFont="1" applyAlignment="1">
      <alignment horizontal="center" vertical="center"/>
    </xf>
    <xf numFmtId="0" fontId="116" fillId="0" borderId="7"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51" xfId="0" applyFont="1" applyBorder="1" applyAlignment="1">
      <alignment wrapText="1"/>
    </xf>
    <xf numFmtId="0" fontId="116" fillId="0" borderId="7" xfId="0" applyFont="1" applyBorder="1" applyAlignment="1">
      <alignment wrapText="1"/>
    </xf>
    <xf numFmtId="0" fontId="116" fillId="0" borderId="0" xfId="0" applyFont="1" applyAlignment="1">
      <alignment horizontal="center" vertical="center" wrapText="1"/>
    </xf>
    <xf numFmtId="0" fontId="116" fillId="0" borderId="137" xfId="0" applyFont="1" applyBorder="1" applyAlignment="1">
      <alignment horizontal="center" vertical="center" wrapText="1"/>
    </xf>
    <xf numFmtId="0" fontId="116" fillId="0" borderId="140" xfId="0" applyFont="1" applyBorder="1" applyAlignment="1">
      <alignment horizontal="center" vertical="center" wrapText="1"/>
    </xf>
    <xf numFmtId="0" fontId="116" fillId="0" borderId="136" xfId="0" applyFont="1" applyBorder="1" applyAlignment="1">
      <alignment horizontal="center" vertical="center" wrapText="1"/>
    </xf>
    <xf numFmtId="49" fontId="116" fillId="0" borderId="144" xfId="0" applyNumberFormat="1" applyFont="1" applyBorder="1" applyAlignment="1">
      <alignment horizontal="left" wrapText="1" indent="1"/>
    </xf>
    <xf numFmtId="0" fontId="116" fillId="0" borderId="146" xfId="0" applyFont="1" applyBorder="1" applyAlignment="1">
      <alignment horizontal="left" wrapText="1" indent="1"/>
    </xf>
    <xf numFmtId="49" fontId="116" fillId="0" borderId="147" xfId="0" applyNumberFormat="1" applyFont="1" applyBorder="1" applyAlignment="1">
      <alignment horizontal="left" wrapText="1" indent="1"/>
    </xf>
    <xf numFmtId="0" fontId="116" fillId="0" borderId="148" xfId="0" applyFont="1" applyBorder="1" applyAlignment="1">
      <alignment horizontal="left" wrapText="1" indent="1"/>
    </xf>
    <xf numFmtId="49" fontId="116" fillId="0" borderId="148" xfId="0" applyNumberFormat="1" applyFont="1" applyBorder="1" applyAlignment="1">
      <alignment horizontal="left" wrapText="1" indent="3"/>
    </xf>
    <xf numFmtId="49" fontId="116" fillId="0" borderId="147" xfId="0" applyNumberFormat="1" applyFont="1" applyBorder="1" applyAlignment="1">
      <alignment horizontal="left" wrapText="1" indent="3"/>
    </xf>
    <xf numFmtId="49" fontId="116" fillId="0" borderId="148" xfId="0" applyNumberFormat="1" applyFont="1" applyBorder="1" applyAlignment="1">
      <alignment horizontal="left" wrapText="1" indent="2"/>
    </xf>
    <xf numFmtId="49" fontId="116" fillId="0" borderId="147" xfId="0" applyNumberFormat="1" applyFont="1" applyBorder="1" applyAlignment="1">
      <alignment horizontal="left" wrapText="1" indent="2"/>
    </xf>
    <xf numFmtId="49" fontId="116" fillId="0" borderId="147" xfId="0" applyNumberFormat="1" applyFont="1" applyBorder="1" applyAlignment="1">
      <alignment horizontal="left" vertical="top" wrapText="1" indent="2"/>
    </xf>
    <xf numFmtId="0" fontId="116" fillId="79" borderId="147" xfId="0" applyFont="1" applyFill="1" applyBorder="1"/>
    <xf numFmtId="0" fontId="116" fillId="79" borderId="138" xfId="0" applyFont="1" applyFill="1" applyBorder="1"/>
    <xf numFmtId="0" fontId="116" fillId="79" borderId="148" xfId="0" applyFont="1" applyFill="1" applyBorder="1"/>
    <xf numFmtId="49" fontId="116" fillId="0" borderId="147" xfId="0" applyNumberFormat="1" applyFont="1" applyBorder="1" applyAlignment="1">
      <alignment horizontal="left" indent="1"/>
    </xf>
    <xf numFmtId="0" fontId="116" fillId="0" borderId="148" xfId="0" applyFont="1" applyBorder="1" applyAlignment="1">
      <alignment horizontal="left" indent="1"/>
    </xf>
    <xf numFmtId="49" fontId="116" fillId="0" borderId="148" xfId="0" applyNumberFormat="1" applyFont="1" applyBorder="1" applyAlignment="1">
      <alignment horizontal="left" indent="1"/>
    </xf>
    <xf numFmtId="49" fontId="116" fillId="0" borderId="148" xfId="0" applyNumberFormat="1" applyFont="1" applyBorder="1" applyAlignment="1">
      <alignment horizontal="left" indent="3"/>
    </xf>
    <xf numFmtId="49" fontId="116" fillId="0" borderId="147" xfId="0" applyNumberFormat="1" applyFont="1" applyBorder="1" applyAlignment="1">
      <alignment horizontal="left" indent="3"/>
    </xf>
    <xf numFmtId="0" fontId="116" fillId="0" borderId="148" xfId="0" applyFont="1" applyBorder="1" applyAlignment="1">
      <alignment horizontal="left" indent="2"/>
    </xf>
    <xf numFmtId="0" fontId="116" fillId="0" borderId="147" xfId="0" applyFont="1" applyBorder="1" applyAlignment="1">
      <alignment horizontal="left" indent="2"/>
    </xf>
    <xf numFmtId="0" fontId="116" fillId="0" borderId="147" xfId="0" applyFont="1" applyBorder="1" applyAlignment="1">
      <alignment horizontal="left" indent="1"/>
    </xf>
    <xf numFmtId="0" fontId="119" fillId="0" borderId="58" xfId="0" applyFont="1" applyBorder="1"/>
    <xf numFmtId="0" fontId="116" fillId="0" borderId="63" xfId="0" applyFont="1" applyBorder="1"/>
    <xf numFmtId="0" fontId="116" fillId="0" borderId="0" xfId="0" applyFont="1" applyAlignment="1">
      <alignment horizontal="left"/>
    </xf>
    <xf numFmtId="0" fontId="119" fillId="0" borderId="138" xfId="0" applyFont="1" applyBorder="1" applyAlignment="1">
      <alignment horizontal="left" vertical="center" wrapText="1"/>
    </xf>
    <xf numFmtId="0" fontId="9" fillId="0" borderId="0" xfId="0" applyFont="1" applyAlignment="1">
      <alignment wrapText="1"/>
    </xf>
    <xf numFmtId="0" fontId="119" fillId="0" borderId="138" xfId="0" applyFont="1" applyBorder="1" applyAlignment="1">
      <alignment horizontal="center" vertical="center" wrapText="1"/>
    </xf>
    <xf numFmtId="0" fontId="121" fillId="0" borderId="0" xfId="0" applyFont="1" applyAlignment="1">
      <alignment horizontal="center" vertical="center"/>
    </xf>
    <xf numFmtId="0" fontId="121" fillId="0" borderId="0" xfId="0" applyFont="1"/>
    <xf numFmtId="0" fontId="139" fillId="0" borderId="0" xfId="0" applyFont="1"/>
    <xf numFmtId="0" fontId="116" fillId="0" borderId="127" xfId="0" applyFont="1" applyBorder="1" applyAlignment="1">
      <alignment horizontal="left" vertical="center" wrapText="1" indent="1" readingOrder="1"/>
    </xf>
    <xf numFmtId="0" fontId="121" fillId="0" borderId="138" xfId="0" applyFont="1" applyBorder="1" applyAlignment="1">
      <alignment horizontal="left" indent="3"/>
    </xf>
    <xf numFmtId="0" fontId="119" fillId="0" borderId="138" xfId="0" applyFont="1" applyBorder="1" applyAlignment="1">
      <alignment vertical="center" wrapText="1" readingOrder="1"/>
    </xf>
    <xf numFmtId="0" fontId="121" fillId="0" borderId="138" xfId="0" applyFont="1" applyBorder="1" applyAlignment="1">
      <alignment horizontal="left" indent="2"/>
    </xf>
    <xf numFmtId="0" fontId="116" fillId="0" borderId="128" xfId="0" applyFont="1" applyBorder="1" applyAlignment="1">
      <alignment vertical="center" wrapText="1" readingOrder="1"/>
    </xf>
    <xf numFmtId="0" fontId="121" fillId="0" borderId="139" xfId="0" applyFont="1" applyBorder="1" applyAlignment="1">
      <alignment horizontal="left" indent="2"/>
    </xf>
    <xf numFmtId="0" fontId="116" fillId="0" borderId="127" xfId="0" applyFont="1" applyBorder="1" applyAlignment="1">
      <alignment vertical="center" wrapText="1" readingOrder="1"/>
    </xf>
    <xf numFmtId="0" fontId="116" fillId="0" borderId="126" xfId="0" applyFont="1" applyBorder="1" applyAlignment="1">
      <alignment vertical="center" wrapText="1" readingOrder="1"/>
    </xf>
    <xf numFmtId="0" fontId="139" fillId="0" borderId="7" xfId="0" applyFont="1" applyBorder="1"/>
    <xf numFmtId="0" fontId="106" fillId="0" borderId="138" xfId="0" applyFont="1" applyBorder="1" applyAlignment="1">
      <alignment vertical="center" wrapText="1"/>
    </xf>
    <xf numFmtId="0" fontId="106" fillId="0" borderId="138" xfId="0" applyFont="1" applyBorder="1" applyAlignment="1">
      <alignment horizontal="left" vertical="center" wrapText="1"/>
    </xf>
    <xf numFmtId="0" fontId="106" fillId="0" borderId="138" xfId="0" applyFont="1" applyBorder="1" applyAlignment="1">
      <alignment horizontal="left" indent="2"/>
    </xf>
    <xf numFmtId="0" fontId="106" fillId="0" borderId="138" xfId="0" applyFont="1" applyBorder="1" applyAlignment="1">
      <alignment horizontal="left" vertical="center" indent="1"/>
    </xf>
    <xf numFmtId="0" fontId="106" fillId="0" borderId="138" xfId="0" applyFont="1" applyBorder="1" applyAlignment="1">
      <alignment horizontal="left" vertical="center" wrapText="1" indent="1"/>
    </xf>
    <xf numFmtId="0" fontId="106" fillId="0" borderId="138" xfId="0" applyFont="1" applyBorder="1" applyAlignment="1">
      <alignment horizontal="right" vertical="center"/>
    </xf>
    <xf numFmtId="49" fontId="106" fillId="0" borderId="138" xfId="0" applyNumberFormat="1" applyFont="1" applyBorder="1" applyAlignment="1">
      <alignment horizontal="right" vertical="center"/>
    </xf>
    <xf numFmtId="49" fontId="106" fillId="0" borderId="138" xfId="0" applyNumberFormat="1" applyFont="1" applyBorder="1" applyAlignment="1">
      <alignment vertical="top" wrapText="1"/>
    </xf>
    <xf numFmtId="49" fontId="106" fillId="0" borderId="138" xfId="0" applyNumberFormat="1" applyFont="1" applyBorder="1" applyAlignment="1">
      <alignment horizontal="left" vertical="top" wrapText="1" indent="2"/>
    </xf>
    <xf numFmtId="49" fontId="106" fillId="0" borderId="138" xfId="0" applyNumberFormat="1" applyFont="1" applyBorder="1" applyAlignment="1">
      <alignment horizontal="left" vertical="center" wrapText="1" indent="3"/>
    </xf>
    <xf numFmtId="49" fontId="106" fillId="0" borderId="138" xfId="0" applyNumberFormat="1" applyFont="1" applyBorder="1" applyAlignment="1">
      <alignment horizontal="left" wrapText="1" indent="2"/>
    </xf>
    <xf numFmtId="49" fontId="106" fillId="0" borderId="138" xfId="0" applyNumberFormat="1" applyFont="1" applyBorder="1" applyAlignment="1">
      <alignment horizontal="left" vertical="top" wrapText="1"/>
    </xf>
    <xf numFmtId="49" fontId="106" fillId="0" borderId="138" xfId="0" applyNumberFormat="1" applyFont="1" applyBorder="1" applyAlignment="1">
      <alignment horizontal="left" wrapText="1" indent="3"/>
    </xf>
    <xf numFmtId="49" fontId="106" fillId="0" borderId="138" xfId="0" applyNumberFormat="1" applyFont="1" applyBorder="1" applyAlignment="1">
      <alignment vertical="center"/>
    </xf>
    <xf numFmtId="49" fontId="106" fillId="0" borderId="138" xfId="0" applyNumberFormat="1" applyFont="1" applyBorder="1" applyAlignment="1">
      <alignment horizontal="left" indent="3"/>
    </xf>
    <xf numFmtId="0" fontId="106" fillId="0" borderId="138" xfId="0" applyFont="1" applyBorder="1" applyAlignment="1">
      <alignment horizontal="left" indent="1"/>
    </xf>
    <xf numFmtId="0" fontId="106" fillId="0" borderId="138" xfId="0" applyFont="1" applyBorder="1" applyAlignment="1">
      <alignment horizontal="left" wrapText="1" indent="2"/>
    </xf>
    <xf numFmtId="0" fontId="106" fillId="0" borderId="138" xfId="0" applyFont="1" applyBorder="1" applyAlignment="1">
      <alignment horizontal="left" vertical="top" wrapText="1"/>
    </xf>
    <xf numFmtId="0" fontId="105" fillId="0" borderId="7" xfId="0" applyFont="1" applyBorder="1" applyAlignment="1">
      <alignment wrapText="1"/>
    </xf>
    <xf numFmtId="0" fontId="106" fillId="0" borderId="138" xfId="0" applyFont="1" applyBorder="1" applyAlignment="1">
      <alignment horizontal="left" vertical="top" wrapText="1" indent="2"/>
    </xf>
    <xf numFmtId="0" fontId="106" fillId="0" borderId="138" xfId="0" applyFont="1" applyBorder="1" applyAlignment="1">
      <alignment horizontal="left" wrapText="1"/>
    </xf>
    <xf numFmtId="0" fontId="106" fillId="0" borderId="138" xfId="12672" applyFont="1" applyBorder="1" applyAlignment="1">
      <alignment horizontal="left" vertical="center" wrapText="1" indent="2"/>
    </xf>
    <xf numFmtId="0" fontId="106" fillId="0" borderId="138" xfId="0" applyFont="1" applyBorder="1" applyAlignment="1">
      <alignment wrapText="1"/>
    </xf>
    <xf numFmtId="0" fontId="106" fillId="0" borderId="138" xfId="0" applyFont="1" applyBorder="1"/>
    <xf numFmtId="0" fontId="106" fillId="0" borderId="138" xfId="12672" applyFont="1" applyBorder="1" applyAlignment="1">
      <alignment horizontal="left" vertical="center" wrapText="1"/>
    </xf>
    <xf numFmtId="0" fontId="105" fillId="0" borderId="138" xfId="0" applyFont="1" applyBorder="1" applyAlignment="1">
      <alignment wrapText="1"/>
    </xf>
    <xf numFmtId="0" fontId="106" fillId="0" borderId="140" xfId="0" applyFont="1" applyBorder="1" applyAlignment="1">
      <alignment horizontal="left" vertical="center" wrapText="1"/>
    </xf>
    <xf numFmtId="0" fontId="106" fillId="3" borderId="138" xfId="5" applyFont="1" applyFill="1" applyBorder="1" applyAlignment="1" applyProtection="1">
      <alignment horizontal="right" vertical="center"/>
      <protection locked="0"/>
    </xf>
    <xf numFmtId="2" fontId="106" fillId="3" borderId="138" xfId="5" applyNumberFormat="1" applyFont="1" applyFill="1" applyBorder="1" applyAlignment="1" applyProtection="1">
      <alignment horizontal="right" vertical="center"/>
      <protection locked="0"/>
    </xf>
    <xf numFmtId="0" fontId="106" fillId="0" borderId="138" xfId="0" applyFont="1" applyBorder="1" applyAlignment="1">
      <alignment vertical="center"/>
    </xf>
    <xf numFmtId="0" fontId="106" fillId="0" borderId="140" xfId="13" applyFont="1" applyBorder="1" applyAlignment="1" applyProtection="1">
      <alignment horizontal="left" vertical="top" wrapText="1"/>
      <protection locked="0"/>
    </xf>
    <xf numFmtId="0" fontId="106" fillId="0" borderId="141" xfId="13" applyFont="1" applyBorder="1" applyAlignment="1" applyProtection="1">
      <alignment horizontal="left" vertical="top" wrapText="1"/>
      <protection locked="0"/>
    </xf>
    <xf numFmtId="0" fontId="106" fillId="0" borderId="139" xfId="0" applyFont="1" applyBorder="1" applyAlignment="1">
      <alignment vertical="center" wrapText="1"/>
    </xf>
    <xf numFmtId="0" fontId="125" fillId="0" borderId="0" xfId="0" applyFont="1" applyAlignment="1">
      <alignment horizontal="left" indent="2"/>
    </xf>
    <xf numFmtId="0" fontId="116" fillId="0" borderId="0" xfId="0" applyFont="1" applyAlignment="1">
      <alignment horizontal="left" vertical="center" indent="1"/>
    </xf>
    <xf numFmtId="0" fontId="116" fillId="0" borderId="0" xfId="0" applyFont="1" applyAlignment="1">
      <alignment vertical="center" wrapText="1"/>
    </xf>
    <xf numFmtId="0" fontId="127" fillId="0" borderId="0" xfId="0" applyFont="1" applyAlignment="1">
      <alignment horizontal="left" vertical="center" wrapText="1" readingOrder="1"/>
    </xf>
    <xf numFmtId="0" fontId="125" fillId="0" borderId="0" xfId="0" applyFont="1" applyAlignment="1">
      <alignment horizontal="left" vertical="center" wrapText="1"/>
    </xf>
    <xf numFmtId="0" fontId="116" fillId="0" borderId="0" xfId="0" applyFont="1" applyAlignment="1">
      <alignment horizontal="left" vertical="center" wrapText="1"/>
    </xf>
    <xf numFmtId="0" fontId="106" fillId="0" borderId="139" xfId="0" applyFont="1" applyBorder="1" applyAlignment="1">
      <alignment horizontal="left" indent="2"/>
    </xf>
    <xf numFmtId="0" fontId="106" fillId="0" borderId="128" xfId="0" applyFont="1" applyBorder="1" applyAlignment="1">
      <alignment horizontal="left" vertical="center" wrapText="1" readingOrder="1"/>
    </xf>
    <xf numFmtId="0" fontId="106" fillId="0" borderId="138" xfId="0" applyFont="1" applyBorder="1" applyAlignment="1">
      <alignment horizontal="left" vertical="center" wrapText="1" readingOrder="1"/>
    </xf>
    <xf numFmtId="0" fontId="11" fillId="0" borderId="93" xfId="17" applyFill="1" applyBorder="1" applyAlignment="1" applyProtection="1">
      <alignment horizontal="left" vertical="top" wrapText="1"/>
    </xf>
    <xf numFmtId="0" fontId="106" fillId="0" borderId="0" xfId="0" applyFont="1" applyAlignment="1">
      <alignment wrapText="1"/>
    </xf>
    <xf numFmtId="0" fontId="142" fillId="0" borderId="0" xfId="0" applyFont="1"/>
    <xf numFmtId="0" fontId="143" fillId="0" borderId="0" xfId="0" applyFont="1" applyAlignment="1">
      <alignment vertical="top"/>
    </xf>
    <xf numFmtId="0" fontId="143" fillId="0" borderId="0" xfId="0" applyFont="1" applyAlignment="1">
      <alignment vertical="top" wrapText="1"/>
    </xf>
    <xf numFmtId="0" fontId="150" fillId="0" borderId="0" xfId="0" applyFont="1" applyAlignment="1">
      <alignment vertical="top" wrapText="1"/>
    </xf>
    <xf numFmtId="0" fontId="7" fillId="0" borderId="0" xfId="11" applyFont="1"/>
    <xf numFmtId="0" fontId="149" fillId="0" borderId="0" xfId="11" applyFont="1"/>
    <xf numFmtId="0" fontId="144" fillId="81" borderId="138" xfId="0" applyFont="1" applyFill="1" applyBorder="1" applyAlignment="1">
      <alignment horizontal="left" vertical="center"/>
    </xf>
    <xf numFmtId="49" fontId="145" fillId="0" borderId="138" xfId="0" applyNumberFormat="1" applyFont="1" applyBorder="1" applyAlignment="1">
      <alignment horizontal="left" vertical="center"/>
    </xf>
    <xf numFmtId="0" fontId="145" fillId="0" borderId="138" xfId="0" applyFont="1" applyBorder="1" applyAlignment="1">
      <alignment horizontal="left" vertical="center"/>
    </xf>
    <xf numFmtId="0" fontId="144" fillId="0" borderId="138" xfId="0" applyFont="1" applyBorder="1" applyAlignment="1">
      <alignment horizontal="left" vertical="center"/>
    </xf>
    <xf numFmtId="0" fontId="144" fillId="82" borderId="16" xfId="0" applyFont="1" applyFill="1" applyBorder="1" applyAlignment="1">
      <alignment horizontal="center" vertical="center"/>
    </xf>
    <xf numFmtId="0" fontId="144" fillId="82" borderId="17" xfId="0" applyFont="1" applyFill="1" applyBorder="1" applyAlignment="1">
      <alignment horizontal="center" vertical="center"/>
    </xf>
    <xf numFmtId="194" fontId="144" fillId="81" borderId="147" xfId="7" applyNumberFormat="1" applyFont="1" applyFill="1" applyBorder="1" applyAlignment="1">
      <alignment horizontal="left" vertical="center"/>
    </xf>
    <xf numFmtId="194" fontId="145" fillId="0" borderId="147" xfId="7" applyNumberFormat="1" applyFont="1" applyFill="1" applyBorder="1" applyAlignment="1">
      <alignment horizontal="left" vertical="center"/>
    </xf>
    <xf numFmtId="10" fontId="7" fillId="0" borderId="147" xfId="0" applyNumberFormat="1" applyFont="1" applyBorder="1" applyAlignment="1">
      <alignment horizontal="right" vertical="center" wrapText="1"/>
    </xf>
    <xf numFmtId="0" fontId="148" fillId="83" borderId="145" xfId="0" applyFont="1" applyFill="1" applyBorder="1" applyAlignment="1">
      <alignment horizontal="left" vertical="center"/>
    </xf>
    <xf numFmtId="10" fontId="149" fillId="85" borderId="144" xfId="0" applyNumberFormat="1" applyFont="1" applyFill="1" applyBorder="1" applyAlignment="1">
      <alignment horizontal="right" vertical="center" wrapText="1"/>
    </xf>
    <xf numFmtId="0" fontId="0" fillId="0" borderId="1" xfId="0" applyBorder="1"/>
    <xf numFmtId="0" fontId="4" fillId="84" borderId="138" xfId="0" applyFont="1" applyFill="1" applyBorder="1" applyAlignment="1">
      <alignment horizontal="center" vertical="center" wrapText="1"/>
    </xf>
    <xf numFmtId="0" fontId="6" fillId="85" borderId="138" xfId="0" applyFont="1" applyFill="1" applyBorder="1" applyAlignment="1">
      <alignment vertical="center" wrapText="1"/>
    </xf>
    <xf numFmtId="194" fontId="6" fillId="85" borderId="138" xfId="7" applyNumberFormat="1" applyFont="1" applyFill="1" applyBorder="1" applyAlignment="1">
      <alignment vertical="center"/>
    </xf>
    <xf numFmtId="194" fontId="6" fillId="85" borderId="147" xfId="7" applyNumberFormat="1" applyFont="1" applyFill="1" applyBorder="1" applyAlignment="1">
      <alignment vertical="center"/>
    </xf>
    <xf numFmtId="0" fontId="145" fillId="81" borderId="138" xfId="0" applyFont="1" applyFill="1" applyBorder="1" applyAlignment="1">
      <alignment horizontal="left" vertical="center" wrapText="1" indent="3"/>
    </xf>
    <xf numFmtId="194" fontId="6" fillId="35" borderId="138" xfId="7" applyNumberFormat="1" applyFont="1" applyFill="1" applyBorder="1" applyAlignment="1">
      <alignment vertical="center"/>
    </xf>
    <xf numFmtId="0" fontId="152" fillId="81" borderId="138" xfId="0" applyFont="1" applyFill="1" applyBorder="1" applyAlignment="1">
      <alignment horizontal="left" vertical="center" wrapText="1" indent="5"/>
    </xf>
    <xf numFmtId="0" fontId="153" fillId="82" borderId="138" xfId="0" applyFont="1" applyFill="1" applyBorder="1" applyAlignment="1">
      <alignment horizontal="left" vertical="center" wrapText="1" indent="1"/>
    </xf>
    <xf numFmtId="194" fontId="153" fillId="82" borderId="138" xfId="7" applyNumberFormat="1" applyFont="1" applyFill="1" applyBorder="1" applyAlignment="1">
      <alignment vertical="center"/>
    </xf>
    <xf numFmtId="194" fontId="153" fillId="83" borderId="147" xfId="7" applyNumberFormat="1" applyFont="1" applyFill="1" applyBorder="1" applyAlignment="1">
      <alignment vertical="center"/>
    </xf>
    <xf numFmtId="194" fontId="154" fillId="81" borderId="138" xfId="7" applyNumberFormat="1" applyFont="1" applyFill="1" applyBorder="1" applyAlignment="1">
      <alignment vertical="center"/>
    </xf>
    <xf numFmtId="194" fontId="154" fillId="83" borderId="147" xfId="7" applyNumberFormat="1" applyFont="1" applyFill="1" applyBorder="1" applyAlignment="1">
      <alignment vertical="center"/>
    </xf>
    <xf numFmtId="0" fontId="152" fillId="81" borderId="145" xfId="0" applyFont="1" applyFill="1" applyBorder="1" applyAlignment="1">
      <alignment horizontal="left" vertical="center" wrapText="1" indent="5"/>
    </xf>
    <xf numFmtId="194" fontId="154" fillId="81" borderId="145" xfId="7" applyNumberFormat="1" applyFont="1" applyFill="1" applyBorder="1" applyAlignment="1">
      <alignment vertical="center"/>
    </xf>
    <xf numFmtId="194" fontId="154" fillId="83" borderId="144" xfId="7" applyNumberFormat="1" applyFont="1" applyFill="1" applyBorder="1" applyAlignment="1">
      <alignment vertical="center"/>
    </xf>
    <xf numFmtId="0" fontId="7" fillId="0" borderId="138" xfId="13" applyFont="1" applyBorder="1" applyAlignment="1" applyProtection="1">
      <alignment wrapText="1"/>
      <protection locked="0"/>
    </xf>
    <xf numFmtId="0" fontId="7" fillId="0" borderId="3" xfId="13" applyFont="1" applyBorder="1" applyAlignment="1" applyProtection="1">
      <alignment vertical="center" wrapText="1"/>
      <protection locked="0"/>
    </xf>
    <xf numFmtId="49" fontId="155" fillId="0" borderId="93" xfId="0" applyNumberFormat="1" applyFont="1" applyBorder="1" applyAlignment="1">
      <alignment horizontal="right" vertical="center"/>
    </xf>
    <xf numFmtId="0" fontId="155" fillId="0" borderId="138" xfId="12672" applyFont="1" applyBorder="1" applyAlignment="1">
      <alignment horizontal="left" vertical="center" wrapText="1"/>
    </xf>
    <xf numFmtId="0" fontId="155" fillId="0" borderId="139" xfId="0" applyFont="1" applyBorder="1" applyAlignment="1">
      <alignment horizontal="left" vertical="top" wrapText="1"/>
    </xf>
    <xf numFmtId="0" fontId="155" fillId="0" borderId="138" xfId="0" applyFont="1" applyBorder="1" applyAlignment="1">
      <alignment vertical="center" wrapText="1"/>
    </xf>
    <xf numFmtId="0" fontId="132" fillId="0" borderId="138" xfId="21414" applyFont="1" applyBorder="1" applyAlignment="1">
      <alignment horizontal="left" vertical="center" wrapText="1"/>
    </xf>
    <xf numFmtId="0" fontId="4" fillId="0" borderId="138" xfId="0" applyFont="1" applyBorder="1"/>
    <xf numFmtId="0" fontId="11" fillId="0" borderId="138" xfId="17" applyFill="1" applyBorder="1" applyAlignment="1" applyProtection="1"/>
    <xf numFmtId="0" fontId="139" fillId="3" borderId="138" xfId="5" applyFont="1" applyFill="1" applyBorder="1" applyProtection="1">
      <protection locked="0"/>
    </xf>
    <xf numFmtId="0" fontId="139" fillId="0" borderId="138" xfId="21416" applyFont="1" applyBorder="1" applyAlignment="1" applyProtection="1">
      <alignment horizontal="center" vertical="top" wrapText="1"/>
      <protection locked="0"/>
    </xf>
    <xf numFmtId="0" fontId="156" fillId="3" borderId="138" xfId="21416" applyFont="1" applyFill="1" applyBorder="1" applyAlignment="1" applyProtection="1">
      <alignment wrapText="1"/>
      <protection locked="0"/>
    </xf>
    <xf numFmtId="3" fontId="139" fillId="80" borderId="138" xfId="5" applyNumberFormat="1" applyFont="1" applyFill="1" applyBorder="1"/>
    <xf numFmtId="0" fontId="137" fillId="3" borderId="138" xfId="21416" applyFont="1" applyFill="1" applyBorder="1" applyAlignment="1" applyProtection="1">
      <alignment horizontal="right" wrapText="1"/>
      <protection locked="0"/>
    </xf>
    <xf numFmtId="3" fontId="139" fillId="0" borderId="138" xfId="5" applyNumberFormat="1" applyFont="1" applyBorder="1"/>
    <xf numFmtId="0" fontId="157" fillId="0" borderId="0" xfId="21415" applyFont="1" applyAlignment="1" applyProtection="1">
      <alignment vertical="center"/>
      <protection locked="0"/>
    </xf>
    <xf numFmtId="0" fontId="113" fillId="0" borderId="140" xfId="21412" applyFont="1" applyBorder="1" applyAlignment="1" applyProtection="1">
      <alignment horizontal="left" vertical="center" wrapText="1"/>
      <protection locked="0"/>
    </xf>
    <xf numFmtId="0" fontId="112" fillId="77" borderId="140" xfId="21412" applyFont="1" applyFill="1" applyBorder="1" applyAlignment="1" applyProtection="1">
      <alignment vertical="top" wrapText="1"/>
      <protection locked="0"/>
    </xf>
    <xf numFmtId="0" fontId="112" fillId="76" borderId="141" xfId="21412" applyFont="1" applyFill="1" applyBorder="1" applyProtection="1">
      <alignment vertical="center"/>
      <protection locked="0"/>
    </xf>
    <xf numFmtId="0" fontId="113" fillId="69" borderId="138" xfId="21412" applyFont="1" applyFill="1" applyBorder="1" applyAlignment="1" applyProtection="1">
      <alignment vertical="center" wrapText="1"/>
      <protection locked="0"/>
    </xf>
    <xf numFmtId="0" fontId="113" fillId="69" borderId="138" xfId="21412" applyFont="1" applyFill="1" applyBorder="1" applyAlignment="1" applyProtection="1">
      <alignment horizontal="left" vertical="center" wrapText="1"/>
      <protection locked="0"/>
    </xf>
    <xf numFmtId="0" fontId="113" fillId="0" borderId="138" xfId="21412" applyFont="1" applyBorder="1" applyAlignment="1" applyProtection="1">
      <alignment horizontal="left" vertical="center" wrapText="1"/>
      <protection locked="0"/>
    </xf>
    <xf numFmtId="0" fontId="113" fillId="0" borderId="138" xfId="21412" applyFont="1" applyBorder="1" applyAlignment="1" applyProtection="1">
      <alignment vertical="center" wrapText="1"/>
      <protection locked="0"/>
    </xf>
    <xf numFmtId="0" fontId="112" fillId="77" borderId="140" xfId="21412" applyFont="1" applyFill="1" applyBorder="1" applyAlignment="1" applyProtection="1">
      <alignment vertical="center" wrapText="1"/>
      <protection locked="0"/>
    </xf>
    <xf numFmtId="0" fontId="113" fillId="69" borderId="140" xfId="21412" applyFont="1" applyFill="1" applyBorder="1" applyAlignment="1" applyProtection="1">
      <alignment vertical="center" wrapText="1"/>
      <protection locked="0"/>
    </xf>
    <xf numFmtId="0" fontId="62" fillId="76" borderId="141" xfId="21412" applyFont="1" applyFill="1" applyBorder="1" applyProtection="1">
      <alignment vertical="center"/>
      <protection locked="0"/>
    </xf>
    <xf numFmtId="0" fontId="156" fillId="3" borderId="0" xfId="21415" applyFont="1" applyFill="1" applyAlignment="1" applyProtection="1">
      <alignment vertical="center"/>
      <protection locked="0"/>
    </xf>
    <xf numFmtId="0" fontId="139" fillId="3" borderId="138" xfId="5" applyFont="1" applyFill="1" applyBorder="1" applyAlignment="1" applyProtection="1">
      <alignment vertical="center" wrapText="1"/>
      <protection locked="0"/>
    </xf>
    <xf numFmtId="0" fontId="139" fillId="0" borderId="138" xfId="21416" applyFont="1" applyBorder="1" applyAlignment="1" applyProtection="1">
      <alignment horizontal="center" vertical="center" wrapText="1"/>
      <protection locked="0"/>
    </xf>
    <xf numFmtId="3" fontId="139" fillId="3" borderId="138" xfId="1" applyNumberFormat="1" applyFont="1" applyFill="1" applyBorder="1" applyAlignment="1" applyProtection="1">
      <alignment horizontal="center" vertical="center" wrapText="1"/>
      <protection locked="0"/>
    </xf>
    <xf numFmtId="9" fontId="139" fillId="3" borderId="138" xfId="15" applyNumberFormat="1" applyFont="1" applyFill="1" applyBorder="1" applyAlignment="1" applyProtection="1">
      <alignment horizontal="center" vertical="center" wrapText="1"/>
      <protection locked="0"/>
    </xf>
    <xf numFmtId="0" fontId="139" fillId="3" borderId="138" xfId="21416" applyFont="1" applyFill="1" applyBorder="1" applyAlignment="1" applyProtection="1">
      <alignment horizontal="center" vertical="center" wrapText="1"/>
      <protection locked="0"/>
    </xf>
    <xf numFmtId="0" fontId="156" fillId="3" borderId="138" xfId="21416" applyFont="1" applyFill="1" applyBorder="1" applyProtection="1">
      <protection locked="0"/>
    </xf>
    <xf numFmtId="0" fontId="159" fillId="3" borderId="138" xfId="21416" applyFont="1" applyFill="1" applyBorder="1" applyAlignment="1" applyProtection="1">
      <alignment horizontal="right"/>
      <protection locked="0"/>
    </xf>
    <xf numFmtId="195" fontId="139" fillId="80" borderId="138" xfId="5" applyNumberFormat="1" applyFont="1" applyFill="1" applyBorder="1" applyProtection="1">
      <protection locked="0"/>
    </xf>
    <xf numFmtId="164" fontId="139" fillId="80" borderId="138" xfId="1" applyNumberFormat="1" applyFont="1" applyFill="1" applyBorder="1" applyAlignment="1" applyProtection="1"/>
    <xf numFmtId="0" fontId="139" fillId="3" borderId="138" xfId="21416" applyFont="1" applyFill="1" applyBorder="1" applyAlignment="1" applyProtection="1">
      <alignment horizontal="left" vertical="center"/>
      <protection locked="0"/>
    </xf>
    <xf numFmtId="3" fontId="139" fillId="3" borderId="138" xfId="5" applyNumberFormat="1" applyFont="1" applyFill="1" applyBorder="1" applyProtection="1">
      <protection locked="0"/>
    </xf>
    <xf numFmtId="0" fontId="137" fillId="3" borderId="138" xfId="21416" applyFont="1" applyFill="1" applyBorder="1" applyAlignment="1" applyProtection="1">
      <alignment horizontal="right"/>
      <protection locked="0"/>
    </xf>
    <xf numFmtId="0" fontId="139" fillId="0" borderId="138" xfId="21416" applyFont="1" applyBorder="1" applyAlignment="1" applyProtection="1">
      <alignment horizontal="left" vertical="center"/>
      <protection locked="0"/>
    </xf>
    <xf numFmtId="0" fontId="156" fillId="3" borderId="138" xfId="16" applyFont="1" applyFill="1" applyBorder="1" applyProtection="1">
      <protection locked="0"/>
    </xf>
    <xf numFmtId="3" fontId="156" fillId="76" borderId="138" xfId="16" applyNumberFormat="1" applyFont="1" applyFill="1" applyBorder="1"/>
    <xf numFmtId="0" fontId="163" fillId="0" borderId="0" xfId="0" applyFont="1" applyAlignment="1">
      <alignment horizontal="left" vertical="center" wrapText="1"/>
    </xf>
    <xf numFmtId="165" fontId="9" fillId="2" borderId="93" xfId="20961" applyNumberFormat="1" applyFont="1" applyFill="1" applyBorder="1" applyAlignment="1" applyProtection="1">
      <alignment vertical="center"/>
      <protection locked="0"/>
    </xf>
    <xf numFmtId="165" fontId="17" fillId="2" borderId="93" xfId="20961" applyNumberFormat="1" applyFont="1" applyFill="1" applyBorder="1" applyAlignment="1" applyProtection="1">
      <alignment vertical="center"/>
      <protection locked="0"/>
    </xf>
    <xf numFmtId="165" fontId="26" fillId="36" borderId="0" xfId="20961" applyNumberFormat="1" applyFont="1" applyFill="1"/>
    <xf numFmtId="165" fontId="9" fillId="2" borderId="108" xfId="20961" applyNumberFormat="1" applyFont="1" applyFill="1" applyBorder="1" applyAlignment="1" applyProtection="1">
      <alignment vertical="center"/>
      <protection locked="0"/>
    </xf>
    <xf numFmtId="165" fontId="17" fillId="2" borderId="22" xfId="20961" applyNumberFormat="1" applyFont="1" applyFill="1" applyBorder="1" applyAlignment="1" applyProtection="1">
      <alignment vertical="center"/>
      <protection locked="0"/>
    </xf>
    <xf numFmtId="165" fontId="17" fillId="2" borderId="23" xfId="20961" applyNumberFormat="1" applyFont="1" applyFill="1" applyBorder="1" applyAlignment="1" applyProtection="1">
      <alignment vertical="center"/>
      <protection locked="0"/>
    </xf>
    <xf numFmtId="165" fontId="4" fillId="0" borderId="93" xfId="20961" applyNumberFormat="1" applyFont="1" applyFill="1" applyBorder="1" applyAlignment="1" applyProtection="1">
      <alignment horizontal="right" vertical="center" wrapText="1"/>
      <protection locked="0"/>
    </xf>
    <xf numFmtId="165" fontId="4" fillId="0" borderId="93" xfId="20961" applyNumberFormat="1" applyFont="1" applyBorder="1" applyAlignment="1" applyProtection="1">
      <alignment vertical="center" wrapText="1"/>
      <protection locked="0"/>
    </xf>
    <xf numFmtId="0" fontId="164" fillId="0" borderId="0" xfId="0" applyFont="1"/>
    <xf numFmtId="196" fontId="4" fillId="0" borderId="20" xfId="20961" applyNumberFormat="1" applyFont="1" applyBorder="1"/>
    <xf numFmtId="196" fontId="4" fillId="0" borderId="108" xfId="20961" applyNumberFormat="1" applyFont="1" applyBorder="1"/>
    <xf numFmtId="196" fontId="4" fillId="0" borderId="23" xfId="20961" applyNumberFormat="1" applyFont="1" applyBorder="1"/>
    <xf numFmtId="3" fontId="0" fillId="0" borderId="0" xfId="0" applyNumberFormat="1"/>
    <xf numFmtId="10" fontId="0" fillId="0" borderId="0" xfId="0" applyNumberFormat="1"/>
    <xf numFmtId="43" fontId="0" fillId="0" borderId="0" xfId="7" applyFont="1"/>
    <xf numFmtId="197" fontId="0" fillId="0" borderId="0" xfId="7" applyNumberFormat="1" applyFont="1"/>
    <xf numFmtId="10" fontId="17" fillId="2" borderId="108" xfId="20961" applyNumberFormat="1" applyFont="1" applyFill="1" applyBorder="1" applyAlignment="1" applyProtection="1">
      <alignment vertical="center"/>
      <protection locked="0"/>
    </xf>
    <xf numFmtId="10" fontId="26" fillId="36" borderId="86" xfId="20961" applyNumberFormat="1" applyFont="1" applyFill="1" applyBorder="1"/>
    <xf numFmtId="10" fontId="9" fillId="2" borderId="108" xfId="20961" applyNumberFormat="1" applyFont="1" applyFill="1" applyBorder="1" applyAlignment="1" applyProtection="1">
      <alignment vertical="center"/>
      <protection locked="0"/>
    </xf>
    <xf numFmtId="164" fontId="7" fillId="0" borderId="23" xfId="7" applyNumberFormat="1" applyFont="1" applyFill="1" applyBorder="1" applyAlignment="1" applyProtection="1">
      <alignment horizontal="right" vertical="center"/>
    </xf>
    <xf numFmtId="164" fontId="6" fillId="35" borderId="108" xfId="7" applyNumberFormat="1" applyFont="1" applyFill="1" applyBorder="1" applyAlignment="1">
      <alignment horizontal="center" vertical="center" wrapText="1"/>
    </xf>
    <xf numFmtId="164" fontId="7" fillId="3" borderId="108" xfId="7" applyNumberFormat="1" applyFont="1" applyFill="1" applyBorder="1" applyAlignment="1" applyProtection="1">
      <alignment vertical="top" wrapText="1"/>
      <protection locked="0"/>
    </xf>
    <xf numFmtId="164" fontId="7" fillId="35" borderId="19" xfId="7" applyNumberFormat="1" applyFont="1" applyFill="1" applyBorder="1" applyAlignment="1" applyProtection="1">
      <alignment vertical="top" wrapText="1"/>
    </xf>
    <xf numFmtId="164" fontId="9" fillId="0" borderId="0" xfId="7" applyNumberFormat="1" applyFont="1"/>
    <xf numFmtId="43" fontId="9" fillId="0" borderId="0" xfId="7" applyFont="1"/>
    <xf numFmtId="0" fontId="132" fillId="0" borderId="138" xfId="0" applyFont="1" applyBorder="1" applyAlignment="1">
      <alignment vertical="center" wrapText="1"/>
    </xf>
    <xf numFmtId="0" fontId="132" fillId="0" borderId="138" xfId="21414" applyFont="1" applyBorder="1" applyAlignment="1">
      <alignment horizontal="justify" vertical="center" wrapText="1"/>
    </xf>
    <xf numFmtId="0" fontId="132" fillId="0" borderId="138" xfId="0" applyFont="1" applyBorder="1" applyAlignment="1">
      <alignment horizontal="justify" vertical="center" wrapText="1"/>
    </xf>
    <xf numFmtId="0" fontId="132" fillId="3" borderId="138" xfId="21414" applyFont="1" applyFill="1" applyBorder="1" applyAlignment="1">
      <alignment horizontal="left" vertical="center" wrapText="1"/>
    </xf>
    <xf numFmtId="164" fontId="0" fillId="0" borderId="132" xfId="7" applyNumberFormat="1" applyFont="1" applyBorder="1"/>
    <xf numFmtId="164" fontId="9" fillId="0" borderId="93" xfId="7" applyNumberFormat="1" applyFont="1" applyBorder="1" applyAlignment="1">
      <alignment horizontal="center" vertical="center" wrapText="1"/>
    </xf>
    <xf numFmtId="164" fontId="9" fillId="0" borderId="0" xfId="7" applyNumberFormat="1" applyFont="1" applyAlignment="1">
      <alignment horizontal="right"/>
    </xf>
    <xf numFmtId="43" fontId="4" fillId="0" borderId="0" xfId="7" applyFont="1"/>
    <xf numFmtId="164" fontId="0" fillId="35" borderId="93" xfId="7" applyNumberFormat="1" applyFont="1" applyFill="1" applyBorder="1" applyAlignment="1">
      <alignment vertical="center"/>
    </xf>
    <xf numFmtId="0" fontId="131" fillId="0" borderId="138" xfId="21414" applyFont="1" applyBorder="1" applyAlignment="1">
      <alignment horizontal="left" vertical="center" wrapText="1" indent="1"/>
    </xf>
    <xf numFmtId="0" fontId="130" fillId="3" borderId="138" xfId="21414" applyFont="1" applyFill="1" applyBorder="1" applyAlignment="1">
      <alignment horizontal="left" vertical="center" wrapText="1"/>
    </xf>
    <xf numFmtId="0" fontId="0" fillId="0" borderId="137" xfId="0" applyBorder="1" applyAlignment="1">
      <alignment horizontal="center"/>
    </xf>
    <xf numFmtId="0" fontId="132" fillId="0" borderId="138" xfId="21414" applyFont="1" applyBorder="1" applyAlignment="1">
      <alignment vertical="center" wrapText="1"/>
    </xf>
    <xf numFmtId="164" fontId="7" fillId="3" borderId="19" xfId="7" applyNumberFormat="1" applyFont="1" applyFill="1" applyBorder="1" applyAlignment="1" applyProtection="1">
      <alignment vertical="top" wrapText="1"/>
      <protection locked="0"/>
    </xf>
    <xf numFmtId="164" fontId="7" fillId="35" borderId="19" xfId="7" applyNumberFormat="1" applyFont="1" applyFill="1" applyBorder="1" applyAlignment="1" applyProtection="1">
      <alignment vertical="top" wrapText="1"/>
      <protection locked="0"/>
    </xf>
    <xf numFmtId="164" fontId="109" fillId="0" borderId="108" xfId="7" applyNumberFormat="1" applyFont="1" applyBorder="1" applyAlignment="1">
      <alignment horizontal="right" vertical="center" wrapText="1"/>
    </xf>
    <xf numFmtId="164" fontId="4" fillId="0" borderId="108" xfId="7" applyNumberFormat="1" applyFont="1" applyBorder="1" applyAlignment="1">
      <alignment horizontal="right" vertical="center" wrapText="1"/>
    </xf>
    <xf numFmtId="43" fontId="4" fillId="0" borderId="0" xfId="7" applyFont="1" applyAlignment="1">
      <alignment horizontal="left" vertical="center"/>
    </xf>
    <xf numFmtId="164" fontId="7" fillId="3" borderId="17" xfId="7" applyNumberFormat="1" applyFont="1" applyFill="1" applyBorder="1" applyAlignment="1" applyProtection="1">
      <alignment horizontal="center" vertical="center"/>
      <protection locked="0"/>
    </xf>
    <xf numFmtId="164" fontId="7" fillId="3" borderId="19" xfId="7" applyNumberFormat="1" applyFont="1" applyFill="1" applyBorder="1" applyAlignment="1" applyProtection="1">
      <alignment vertical="top"/>
      <protection locked="0"/>
    </xf>
    <xf numFmtId="0" fontId="132" fillId="3" borderId="138" xfId="0" applyFont="1" applyFill="1" applyBorder="1" applyAlignment="1">
      <alignment horizontal="justify" vertical="center" wrapText="1"/>
    </xf>
    <xf numFmtId="0" fontId="130" fillId="0" borderId="138" xfId="0" applyFont="1" applyBorder="1" applyAlignment="1">
      <alignment vertical="center" wrapText="1"/>
    </xf>
    <xf numFmtId="0" fontId="131" fillId="3" borderId="138" xfId="0" applyFont="1" applyFill="1" applyBorder="1" applyAlignment="1">
      <alignment horizontal="left" vertical="center" wrapText="1" indent="1"/>
    </xf>
    <xf numFmtId="0" fontId="131" fillId="0" borderId="138" xfId="0" applyFont="1" applyBorder="1" applyAlignment="1">
      <alignment horizontal="left" vertical="center" wrapText="1" indent="1"/>
    </xf>
    <xf numFmtId="0" fontId="131" fillId="3" borderId="138" xfId="21414" applyFont="1" applyFill="1" applyBorder="1" applyAlignment="1">
      <alignment horizontal="left" vertical="center" wrapText="1" indent="1"/>
    </xf>
    <xf numFmtId="164" fontId="0" fillId="0" borderId="93" xfId="7" applyNumberFormat="1" applyFont="1" applyBorder="1"/>
    <xf numFmtId="164" fontId="0" fillId="35" borderId="93" xfId="7" applyNumberFormat="1" applyFont="1" applyFill="1" applyBorder="1"/>
    <xf numFmtId="164" fontId="0" fillId="35" borderId="132" xfId="7" applyNumberFormat="1" applyFont="1" applyFill="1" applyBorder="1"/>
    <xf numFmtId="164" fontId="9" fillId="0" borderId="138" xfId="7" applyNumberFormat="1" applyFont="1" applyBorder="1" applyAlignment="1">
      <alignment horizontal="right"/>
    </xf>
    <xf numFmtId="164" fontId="0" fillId="0" borderId="93" xfId="7" applyNumberFormat="1" applyFont="1" applyBorder="1" applyAlignment="1">
      <alignment vertical="center"/>
    </xf>
    <xf numFmtId="0" fontId="133" fillId="0" borderId="138" xfId="21414" applyFont="1" applyBorder="1" applyAlignment="1">
      <alignment horizontal="left" vertical="center" wrapText="1" indent="1"/>
    </xf>
    <xf numFmtId="0" fontId="130" fillId="0" borderId="138" xfId="0" applyFont="1" applyBorder="1" applyAlignment="1">
      <alignment horizontal="justify" vertical="center" wrapText="1"/>
    </xf>
    <xf numFmtId="0" fontId="134" fillId="0" borderId="0" xfId="21414" applyFont="1" applyAlignment="1">
      <alignment horizontal="center" vertical="center" wrapText="1"/>
    </xf>
    <xf numFmtId="164" fontId="7" fillId="35" borderId="19" xfId="7" applyNumberFormat="1" applyFont="1" applyFill="1" applyBorder="1" applyAlignment="1" applyProtection="1">
      <alignment vertical="top"/>
    </xf>
    <xf numFmtId="43" fontId="4" fillId="0" borderId="0" xfId="7" applyFont="1" applyAlignment="1">
      <alignment horizontal="center" vertical="center"/>
    </xf>
    <xf numFmtId="164" fontId="7" fillId="35" borderId="23" xfId="7" applyNumberFormat="1" applyFont="1" applyFill="1" applyBorder="1" applyAlignment="1" applyProtection="1">
      <alignment vertical="top" wrapText="1"/>
    </xf>
    <xf numFmtId="164" fontId="6" fillId="35" borderId="108" xfId="7" applyNumberFormat="1" applyFont="1" applyFill="1" applyBorder="1" applyAlignment="1">
      <alignment horizontal="right" vertical="center" wrapText="1"/>
    </xf>
    <xf numFmtId="0" fontId="132" fillId="0" borderId="138" xfId="0" applyFont="1" applyBorder="1" applyAlignment="1">
      <alignment horizontal="left" vertical="center" wrapText="1"/>
    </xf>
    <xf numFmtId="0" fontId="0" fillId="0" borderId="138" xfId="0" applyBorder="1" applyAlignment="1">
      <alignment horizontal="center"/>
    </xf>
    <xf numFmtId="0" fontId="133" fillId="3" borderId="138" xfId="0" applyFont="1" applyFill="1" applyBorder="1" applyAlignment="1">
      <alignment horizontal="left" vertical="center" wrapText="1" indent="1"/>
    </xf>
    <xf numFmtId="0" fontId="133" fillId="0" borderId="138" xfId="0" applyFont="1" applyBorder="1" applyAlignment="1">
      <alignment horizontal="left" vertical="center" wrapText="1" indent="1"/>
    </xf>
    <xf numFmtId="164" fontId="0" fillId="0" borderId="138" xfId="7" applyNumberFormat="1" applyFont="1" applyBorder="1"/>
    <xf numFmtId="164" fontId="0" fillId="35" borderId="138" xfId="7" applyNumberFormat="1" applyFont="1" applyFill="1" applyBorder="1"/>
    <xf numFmtId="164" fontId="0" fillId="0" borderId="0" xfId="0" applyNumberFormat="1"/>
    <xf numFmtId="0" fontId="130" fillId="0" borderId="138" xfId="0" applyFont="1" applyBorder="1" applyAlignment="1">
      <alignment horizontal="left" vertical="center" wrapText="1"/>
    </xf>
    <xf numFmtId="0" fontId="132" fillId="3" borderId="138" xfId="0" applyFont="1" applyFill="1" applyBorder="1" applyAlignment="1">
      <alignment horizontal="left" vertical="center" wrapText="1"/>
    </xf>
    <xf numFmtId="43" fontId="0" fillId="0" borderId="0" xfId="0" applyNumberFormat="1"/>
    <xf numFmtId="193" fontId="0" fillId="0" borderId="0" xfId="0" applyNumberFormat="1"/>
    <xf numFmtId="164" fontId="4" fillId="0" borderId="0" xfId="7" applyNumberFormat="1" applyFont="1"/>
    <xf numFmtId="164" fontId="7" fillId="0" borderId="0" xfId="7" applyNumberFormat="1" applyFont="1"/>
    <xf numFmtId="164" fontId="0" fillId="0" borderId="0" xfId="7" applyNumberFormat="1" applyFont="1"/>
    <xf numFmtId="164" fontId="0" fillId="0" borderId="138" xfId="7" applyNumberFormat="1" applyFont="1" applyBorder="1" applyAlignment="1">
      <alignment vertical="center"/>
    </xf>
    <xf numFmtId="164" fontId="3" fillId="0" borderId="138" xfId="7" applyNumberFormat="1" applyFont="1" applyFill="1" applyBorder="1"/>
    <xf numFmtId="164" fontId="0" fillId="0" borderId="138" xfId="7" applyNumberFormat="1" applyFont="1" applyFill="1" applyBorder="1"/>
    <xf numFmtId="164" fontId="4" fillId="0" borderId="0" xfId="0" applyNumberFormat="1" applyFont="1" applyAlignment="1">
      <alignment horizontal="left" vertical="center"/>
    </xf>
    <xf numFmtId="167" fontId="0" fillId="0" borderId="0" xfId="0" applyNumberFormat="1"/>
    <xf numFmtId="164" fontId="23" fillId="0" borderId="12" xfId="7" applyNumberFormat="1" applyFont="1" applyBorder="1" applyAlignment="1">
      <alignment horizontal="center" vertical="center"/>
    </xf>
    <xf numFmtId="164" fontId="22" fillId="0" borderId="12" xfId="7" applyNumberFormat="1" applyFont="1" applyBorder="1" applyAlignment="1">
      <alignment horizontal="center" vertical="center"/>
    </xf>
    <xf numFmtId="164" fontId="19" fillId="0" borderId="12" xfId="7" applyNumberFormat="1" applyFont="1" applyBorder="1" applyAlignment="1">
      <alignment horizontal="center" vertical="center"/>
    </xf>
    <xf numFmtId="164" fontId="104" fillId="0" borderId="12" xfId="7" applyNumberFormat="1" applyFont="1" applyBorder="1" applyAlignment="1">
      <alignment horizontal="center" vertical="center"/>
    </xf>
    <xf numFmtId="164" fontId="23" fillId="0" borderId="13" xfId="7" applyNumberFormat="1" applyFont="1" applyBorder="1" applyAlignment="1">
      <alignment horizontal="center" vertical="center"/>
    </xf>
    <xf numFmtId="164" fontId="22" fillId="0" borderId="14" xfId="7" applyNumberFormat="1" applyFont="1" applyBorder="1" applyAlignment="1">
      <alignment horizontal="center" vertical="center"/>
    </xf>
    <xf numFmtId="164" fontId="22" fillId="0" borderId="13" xfId="7" applyNumberFormat="1" applyFont="1" applyBorder="1" applyAlignment="1">
      <alignment horizontal="center" vertical="center"/>
    </xf>
    <xf numFmtId="164" fontId="19" fillId="0" borderId="13" xfId="7" applyNumberFormat="1" applyFont="1" applyBorder="1" applyAlignment="1">
      <alignment vertical="center"/>
    </xf>
    <xf numFmtId="164" fontId="23" fillId="0" borderId="0" xfId="0" applyNumberFormat="1" applyFont="1"/>
    <xf numFmtId="193" fontId="4" fillId="0" borderId="0" xfId="0" applyNumberFormat="1" applyFont="1"/>
    <xf numFmtId="167" fontId="12" fillId="0" borderId="0" xfId="0" applyNumberFormat="1" applyFont="1"/>
    <xf numFmtId="193" fontId="4" fillId="0" borderId="0" xfId="0" applyNumberFormat="1" applyFont="1" applyAlignment="1">
      <alignment horizontal="center" vertical="center" wrapText="1"/>
    </xf>
    <xf numFmtId="193" fontId="12" fillId="0" borderId="0" xfId="0" applyNumberFormat="1" applyFont="1"/>
    <xf numFmtId="43" fontId="12" fillId="0" borderId="0" xfId="7" applyFont="1"/>
    <xf numFmtId="0" fontId="116" fillId="0" borderId="147" xfId="0" applyFont="1" applyBorder="1" applyAlignment="1">
      <alignment horizontal="center" vertical="center" wrapText="1"/>
    </xf>
    <xf numFmtId="164" fontId="4" fillId="0" borderId="51" xfId="7" applyNumberFormat="1" applyFont="1" applyBorder="1" applyAlignment="1">
      <alignment vertical="center"/>
    </xf>
    <xf numFmtId="164" fontId="4" fillId="0" borderId="58" xfId="7" applyNumberFormat="1" applyFont="1" applyBorder="1" applyAlignment="1">
      <alignment vertical="center"/>
    </xf>
    <xf numFmtId="164" fontId="4" fillId="0" borderId="94" xfId="7" applyNumberFormat="1" applyFont="1" applyBorder="1" applyAlignment="1">
      <alignment vertical="center"/>
    </xf>
    <xf numFmtId="164" fontId="4" fillId="0" borderId="108" xfId="7" applyNumberFormat="1" applyFont="1" applyBorder="1" applyAlignment="1">
      <alignment vertical="center"/>
    </xf>
    <xf numFmtId="164" fontId="4" fillId="3" borderId="91" xfId="7" applyNumberFormat="1" applyFont="1" applyFill="1" applyBorder="1" applyAlignment="1">
      <alignment vertical="center"/>
    </xf>
    <xf numFmtId="164" fontId="4" fillId="3" borderId="20" xfId="7" applyNumberFormat="1" applyFont="1" applyFill="1" applyBorder="1" applyAlignment="1">
      <alignment vertical="center"/>
    </xf>
    <xf numFmtId="164" fontId="4" fillId="0" borderId="22" xfId="7" applyNumberFormat="1" applyFont="1" applyBorder="1" applyAlignment="1">
      <alignment vertical="center"/>
    </xf>
    <xf numFmtId="164" fontId="4" fillId="0" borderId="24" xfId="7" applyNumberFormat="1" applyFont="1" applyBorder="1" applyAlignment="1">
      <alignment vertical="center"/>
    </xf>
    <xf numFmtId="164" fontId="4" fillId="0" borderId="23" xfId="7" applyNumberFormat="1" applyFont="1" applyBorder="1" applyAlignment="1">
      <alignment vertical="center"/>
    </xf>
    <xf numFmtId="164" fontId="4" fillId="0" borderId="25" xfId="7" applyNumberFormat="1" applyFont="1" applyBorder="1" applyAlignment="1">
      <alignment vertical="center"/>
    </xf>
    <xf numFmtId="164" fontId="4" fillId="0" borderId="17" xfId="7" applyNumberFormat="1" applyFont="1" applyBorder="1" applyAlignment="1">
      <alignment vertical="center"/>
    </xf>
    <xf numFmtId="164" fontId="4" fillId="0" borderId="89" xfId="7" applyNumberFormat="1" applyFont="1" applyBorder="1" applyAlignment="1">
      <alignment vertical="center"/>
    </xf>
    <xf numFmtId="164" fontId="4" fillId="0" borderId="102" xfId="7" applyNumberFormat="1" applyFont="1" applyBorder="1" applyAlignment="1">
      <alignment vertical="center"/>
    </xf>
    <xf numFmtId="9" fontId="4" fillId="0" borderId="87" xfId="20961" applyFont="1" applyBorder="1" applyAlignment="1">
      <alignment vertical="center"/>
    </xf>
    <xf numFmtId="9" fontId="4" fillId="0" borderId="104" xfId="20961" applyFont="1" applyBorder="1" applyAlignment="1">
      <alignment vertical="center"/>
    </xf>
    <xf numFmtId="164" fontId="139" fillId="3" borderId="138" xfId="7" applyNumberFormat="1" applyFont="1" applyFill="1" applyBorder="1" applyProtection="1">
      <protection locked="0"/>
    </xf>
    <xf numFmtId="14" fontId="4" fillId="0" borderId="0" xfId="0" applyNumberFormat="1" applyFont="1" applyAlignment="1">
      <alignment horizontal="left"/>
    </xf>
    <xf numFmtId="0" fontId="0" fillId="0" borderId="0" xfId="0" applyAlignment="1">
      <alignment horizontal="left"/>
    </xf>
    <xf numFmtId="14" fontId="117" fillId="0" borderId="0" xfId="0" applyNumberFormat="1" applyFont="1" applyAlignment="1">
      <alignment horizontal="left"/>
    </xf>
    <xf numFmtId="164" fontId="116" fillId="0" borderId="138" xfId="7" applyNumberFormat="1" applyFont="1" applyBorder="1"/>
    <xf numFmtId="164" fontId="119" fillId="0" borderId="138" xfId="7" applyNumberFormat="1" applyFont="1" applyBorder="1"/>
    <xf numFmtId="164" fontId="117" fillId="0" borderId="138" xfId="7" applyNumberFormat="1" applyFont="1" applyBorder="1"/>
    <xf numFmtId="164" fontId="116" fillId="0" borderId="138" xfId="7" applyNumberFormat="1" applyFont="1" applyBorder="1" applyAlignment="1">
      <alignment horizontal="left" indent="1"/>
    </xf>
    <xf numFmtId="164" fontId="119" fillId="80" borderId="138" xfId="7" applyNumberFormat="1" applyFont="1" applyFill="1" applyBorder="1"/>
    <xf numFmtId="164" fontId="119" fillId="0" borderId="63" xfId="7" applyNumberFormat="1" applyFont="1" applyBorder="1"/>
    <xf numFmtId="164" fontId="116" fillId="0" borderId="147" xfId="7" applyNumberFormat="1" applyFont="1" applyBorder="1"/>
    <xf numFmtId="164" fontId="116" fillId="0" borderId="148" xfId="7" applyNumberFormat="1" applyFont="1" applyBorder="1" applyAlignment="1">
      <alignment horizontal="left" indent="1"/>
    </xf>
    <xf numFmtId="164" fontId="116" fillId="0" borderId="148" xfId="7" applyNumberFormat="1" applyFont="1" applyBorder="1" applyAlignment="1">
      <alignment horizontal="left" indent="2"/>
    </xf>
    <xf numFmtId="164" fontId="116" fillId="0" borderId="148" xfId="7" applyNumberFormat="1" applyFont="1" applyBorder="1" applyAlignment="1">
      <alignment horizontal="left" indent="3"/>
    </xf>
    <xf numFmtId="164" fontId="116" fillId="0" borderId="148" xfId="7" applyNumberFormat="1" applyFont="1" applyBorder="1" applyAlignment="1">
      <alignment horizontal="left" vertical="top" wrapText="1" indent="2"/>
    </xf>
    <xf numFmtId="164" fontId="116" fillId="0" borderId="148" xfId="7" applyNumberFormat="1" applyFont="1" applyBorder="1" applyAlignment="1">
      <alignment horizontal="left" wrapText="1" indent="3"/>
    </xf>
    <xf numFmtId="164" fontId="116" fillId="0" borderId="148" xfId="7" applyNumberFormat="1" applyFont="1" applyBorder="1" applyAlignment="1">
      <alignment horizontal="left" wrapText="1" indent="2"/>
    </xf>
    <xf numFmtId="164" fontId="116" fillId="0" borderId="148" xfId="7" applyNumberFormat="1" applyFont="1" applyBorder="1" applyAlignment="1">
      <alignment horizontal="left" wrapText="1" indent="1"/>
    </xf>
    <xf numFmtId="164" fontId="116" fillId="0" borderId="146" xfId="7" applyNumberFormat="1" applyFont="1" applyBorder="1" applyAlignment="1">
      <alignment horizontal="left" wrapText="1" indent="1"/>
    </xf>
    <xf numFmtId="164" fontId="116" fillId="0" borderId="145" xfId="7" applyNumberFormat="1" applyFont="1" applyBorder="1"/>
    <xf numFmtId="164" fontId="116" fillId="0" borderId="144" xfId="7" applyNumberFormat="1" applyFont="1" applyBorder="1"/>
    <xf numFmtId="164" fontId="116" fillId="0" borderId="138" xfId="7" applyNumberFormat="1" applyFont="1" applyBorder="1" applyAlignment="1">
      <alignment horizontal="left" vertical="center" wrapText="1"/>
    </xf>
    <xf numFmtId="164" fontId="116" fillId="0" borderId="138" xfId="7" applyNumberFormat="1" applyFont="1" applyBorder="1" applyAlignment="1">
      <alignment horizontal="center" vertical="center" wrapText="1"/>
    </xf>
    <xf numFmtId="164" fontId="116" fillId="0" borderId="138" xfId="7" applyNumberFormat="1" applyFont="1" applyBorder="1" applyAlignment="1">
      <alignment horizontal="center" vertical="center"/>
    </xf>
    <xf numFmtId="164" fontId="119" fillId="0" borderId="138" xfId="7" applyNumberFormat="1" applyFont="1" applyBorder="1" applyAlignment="1">
      <alignment horizontal="left" vertical="center" wrapText="1"/>
    </xf>
    <xf numFmtId="164" fontId="121" fillId="0" borderId="138" xfId="7" applyNumberFormat="1" applyFont="1" applyBorder="1"/>
    <xf numFmtId="164" fontId="121" fillId="0" borderId="139" xfId="7" applyNumberFormat="1" applyFont="1" applyBorder="1"/>
    <xf numFmtId="10" fontId="121" fillId="0" borderId="138" xfId="20961" applyNumberFormat="1" applyFont="1" applyBorder="1"/>
    <xf numFmtId="10" fontId="121" fillId="0" borderId="139" xfId="20961" applyNumberFormat="1" applyFont="1" applyBorder="1"/>
    <xf numFmtId="1" fontId="121" fillId="0" borderId="138" xfId="7" applyNumberFormat="1" applyFont="1" applyBorder="1"/>
    <xf numFmtId="1" fontId="121" fillId="0" borderId="139" xfId="7" applyNumberFormat="1" applyFont="1" applyBorder="1"/>
    <xf numFmtId="165" fontId="4" fillId="0" borderId="0" xfId="0" applyNumberFormat="1" applyFont="1"/>
    <xf numFmtId="193" fontId="9" fillId="0" borderId="93" xfId="0" applyNumberFormat="1" applyFont="1" applyBorder="1" applyAlignment="1" applyProtection="1">
      <alignment vertical="center"/>
      <protection locked="0"/>
    </xf>
    <xf numFmtId="193" fontId="9" fillId="0" borderId="88" xfId="0" applyNumberFormat="1" applyFont="1" applyBorder="1" applyAlignment="1" applyProtection="1">
      <alignment vertical="center"/>
      <protection locked="0"/>
    </xf>
    <xf numFmtId="165" fontId="9" fillId="0" borderId="22" xfId="20961" applyNumberFormat="1" applyFont="1" applyFill="1" applyBorder="1" applyAlignment="1" applyProtection="1">
      <alignment vertical="center"/>
      <protection locked="0"/>
    </xf>
    <xf numFmtId="165" fontId="9" fillId="0" borderId="93" xfId="20961" applyNumberFormat="1" applyFont="1" applyFill="1" applyBorder="1" applyAlignment="1" applyProtection="1">
      <alignment vertical="center"/>
      <protection locked="0"/>
    </xf>
    <xf numFmtId="0" fontId="104" fillId="0" borderId="60" xfId="0" applyFont="1" applyBorder="1" applyAlignment="1">
      <alignment horizontal="left" vertical="center" wrapText="1"/>
    </xf>
    <xf numFmtId="0" fontId="104" fillId="0" borderId="59" xfId="0" applyFont="1" applyBorder="1" applyAlignment="1">
      <alignment horizontal="left" vertical="center" wrapText="1"/>
    </xf>
    <xf numFmtId="0" fontId="141" fillId="0" borderId="151" xfId="0" applyFont="1" applyBorder="1" applyAlignment="1">
      <alignment horizontal="center" vertical="center"/>
    </xf>
    <xf numFmtId="0" fontId="141" fillId="0" borderId="28" xfId="0" applyFont="1" applyBorder="1" applyAlignment="1">
      <alignment horizontal="center" vertical="center"/>
    </xf>
    <xf numFmtId="0" fontId="141" fillId="0" borderId="152" xfId="0" applyFont="1" applyBorder="1" applyAlignment="1">
      <alignment horizontal="center" vertical="center"/>
    </xf>
    <xf numFmtId="0" fontId="0" fillId="0" borderId="136" xfId="0" applyBorder="1" applyAlignment="1">
      <alignment horizontal="center"/>
    </xf>
    <xf numFmtId="0" fontId="0" fillId="0" borderId="92" xfId="0" applyBorder="1" applyAlignment="1">
      <alignment horizontal="center"/>
    </xf>
    <xf numFmtId="0" fontId="0" fillId="0" borderId="134" xfId="0" applyBorder="1" applyAlignment="1">
      <alignment horizontal="center"/>
    </xf>
    <xf numFmtId="0" fontId="0" fillId="0" borderId="135" xfId="0" applyBorder="1" applyAlignment="1">
      <alignment horizontal="center"/>
    </xf>
    <xf numFmtId="0" fontId="0" fillId="0" borderId="132" xfId="0" applyBorder="1" applyAlignment="1">
      <alignment horizontal="center" vertical="center"/>
    </xf>
    <xf numFmtId="0" fontId="128" fillId="0" borderId="88" xfId="0" applyFont="1" applyBorder="1" applyAlignment="1">
      <alignment horizontal="center" vertical="center"/>
    </xf>
    <xf numFmtId="0" fontId="128" fillId="0" borderId="7" xfId="0" applyFont="1" applyBorder="1" applyAlignment="1">
      <alignment horizontal="center" vertical="center"/>
    </xf>
    <xf numFmtId="164" fontId="10" fillId="0" borderId="16" xfId="7" applyNumberFormat="1" applyFont="1" applyBorder="1" applyAlignment="1">
      <alignment horizontal="center" vertical="center"/>
    </xf>
    <xf numFmtId="164" fontId="10" fillId="0" borderId="17" xfId="7" applyNumberFormat="1" applyFont="1" applyBorder="1" applyAlignment="1">
      <alignment horizontal="center" vertical="center"/>
    </xf>
    <xf numFmtId="0" fontId="0" fillId="0" borderId="94" xfId="0" applyBorder="1" applyAlignment="1">
      <alignment horizontal="center"/>
    </xf>
    <xf numFmtId="0" fontId="0" fillId="0" borderId="91" xfId="0" applyBorder="1" applyAlignment="1">
      <alignment horizontal="center"/>
    </xf>
    <xf numFmtId="0" fontId="128" fillId="0" borderId="7" xfId="0" applyFont="1" applyBorder="1" applyAlignment="1">
      <alignment horizontal="center" vertical="center" wrapText="1"/>
    </xf>
    <xf numFmtId="164" fontId="10" fillId="0" borderId="16" xfId="7" applyNumberFormat="1" applyFont="1" applyBorder="1" applyAlignment="1">
      <alignment horizontal="center"/>
    </xf>
    <xf numFmtId="164" fontId="10" fillId="0" borderId="17" xfId="7" applyNumberFormat="1" applyFont="1" applyBorder="1" applyAlignment="1">
      <alignment horizontal="center"/>
    </xf>
    <xf numFmtId="0" fontId="13" fillId="0" borderId="3" xfId="0" applyFont="1" applyBorder="1" applyAlignment="1">
      <alignment wrapText="1"/>
    </xf>
    <xf numFmtId="0" fontId="4" fillId="0" borderId="19" xfId="0" applyFont="1" applyBorder="1"/>
    <xf numFmtId="0" fontId="10" fillId="0" borderId="8" xfId="0" applyFont="1" applyBorder="1" applyAlignment="1">
      <alignment horizontal="center" vertical="center" wrapText="1"/>
    </xf>
    <xf numFmtId="0" fontId="10" fillId="0" borderId="20" xfId="0" applyFont="1" applyBorder="1" applyAlignment="1">
      <alignment horizontal="center" vertical="center" wrapText="1"/>
    </xf>
    <xf numFmtId="0" fontId="6" fillId="35" borderId="112" xfId="0" applyFont="1" applyFill="1" applyBorder="1" applyAlignment="1">
      <alignment horizontal="center" vertical="center" wrapText="1"/>
    </xf>
    <xf numFmtId="0" fontId="6" fillId="35" borderId="27" xfId="0" applyFont="1" applyFill="1" applyBorder="1" applyAlignment="1">
      <alignment horizontal="center" vertical="center" wrapText="1"/>
    </xf>
    <xf numFmtId="0" fontId="6" fillId="35" borderId="109" xfId="0" applyFont="1" applyFill="1" applyBorder="1" applyAlignment="1">
      <alignment horizontal="center" vertical="center" wrapText="1"/>
    </xf>
    <xf numFmtId="0" fontId="6" fillId="35" borderId="92" xfId="0" applyFont="1" applyFill="1" applyBorder="1" applyAlignment="1">
      <alignment horizontal="center" vertical="center" wrapText="1"/>
    </xf>
    <xf numFmtId="0" fontId="4" fillId="84" borderId="7" xfId="0" applyFont="1" applyFill="1" applyBorder="1" applyAlignment="1">
      <alignment horizontal="center" vertical="center" wrapText="1"/>
    </xf>
    <xf numFmtId="0" fontId="4" fillId="84" borderId="138" xfId="0" applyFont="1" applyFill="1" applyBorder="1" applyAlignment="1">
      <alignment horizontal="center" vertical="center" wrapText="1"/>
    </xf>
    <xf numFmtId="0" fontId="4" fillId="84" borderId="7" xfId="11" applyFont="1" applyFill="1" applyBorder="1" applyAlignment="1">
      <alignment horizontal="center" vertical="top"/>
    </xf>
    <xf numFmtId="0" fontId="6" fillId="85" borderId="58" xfId="0" applyFont="1" applyFill="1" applyBorder="1" applyAlignment="1">
      <alignment horizontal="center" vertical="center" wrapText="1"/>
    </xf>
    <xf numFmtId="0" fontId="6" fillId="85" borderId="147" xfId="0" applyFont="1" applyFill="1" applyBorder="1" applyAlignment="1">
      <alignment horizontal="center" vertical="center" wrapText="1"/>
    </xf>
    <xf numFmtId="0" fontId="101" fillId="3" borderId="61" xfId="13" applyFont="1" applyFill="1" applyBorder="1" applyAlignment="1" applyProtection="1">
      <alignment horizontal="center" vertical="center" wrapText="1"/>
      <protection locked="0"/>
    </xf>
    <xf numFmtId="0" fontId="101" fillId="3" borderId="58"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5" xfId="1" applyNumberFormat="1" applyFont="1" applyFill="1" applyBorder="1" applyAlignment="1" applyProtection="1">
      <alignment horizontal="center"/>
      <protection locked="0"/>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0" fontId="6" fillId="0" borderId="48" xfId="0" applyFont="1" applyBorder="1" applyAlignment="1">
      <alignment horizontal="center" vertical="center" wrapText="1"/>
    </xf>
    <xf numFmtId="0" fontId="6" fillId="0" borderId="49" xfId="0" applyFont="1" applyBorder="1" applyAlignment="1">
      <alignment horizontal="center" vertical="center" wrapText="1"/>
    </xf>
    <xf numFmtId="164" fontId="15" fillId="0" borderId="84" xfId="1" applyNumberFormat="1" applyFont="1" applyFill="1" applyBorder="1" applyAlignment="1" applyProtection="1">
      <alignment horizontal="center" vertical="center" wrapText="1"/>
      <protection locked="0"/>
    </xf>
    <xf numFmtId="164" fontId="15" fillId="0" borderId="85" xfId="1" applyNumberFormat="1" applyFont="1" applyFill="1" applyBorder="1" applyAlignment="1" applyProtection="1">
      <alignment horizontal="center" vertical="center" wrapText="1"/>
      <protection locked="0"/>
    </xf>
    <xf numFmtId="0" fontId="4" fillId="0" borderId="61"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55"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100" xfId="0" applyFont="1" applyBorder="1" applyAlignment="1">
      <alignment horizontal="center" vertical="center" wrapText="1"/>
    </xf>
    <xf numFmtId="0" fontId="14" fillId="0" borderId="52" xfId="0" applyFont="1" applyBorder="1" applyAlignment="1">
      <alignment horizontal="left" vertical="center"/>
    </xf>
    <xf numFmtId="0" fontId="14" fillId="0" borderId="53" xfId="0" applyFont="1" applyBorder="1" applyAlignment="1">
      <alignment horizontal="left" vertical="center"/>
    </xf>
    <xf numFmtId="0" fontId="4" fillId="0" borderId="16" xfId="0" applyFont="1" applyBorder="1" applyAlignment="1">
      <alignment horizontal="center"/>
    </xf>
    <xf numFmtId="0" fontId="4" fillId="0" borderId="17" xfId="0" applyFont="1" applyBorder="1" applyAlignment="1">
      <alignment horizontal="center" vertical="center" wrapText="1"/>
    </xf>
    <xf numFmtId="0" fontId="4" fillId="0" borderId="108" xfId="0" applyFont="1" applyBorder="1" applyAlignment="1">
      <alignment horizontal="center" vertical="center" wrapText="1"/>
    </xf>
    <xf numFmtId="0" fontId="119" fillId="0" borderId="115" xfId="0" applyFont="1" applyBorder="1" applyAlignment="1">
      <alignment horizontal="left" vertical="center" wrapText="1"/>
    </xf>
    <xf numFmtId="0" fontId="119" fillId="0" borderId="116" xfId="0" applyFont="1" applyBorder="1" applyAlignment="1">
      <alignment horizontal="left" vertical="center" wrapText="1"/>
    </xf>
    <xf numFmtId="0" fontId="119" fillId="0" borderId="117" xfId="0" applyFont="1" applyBorder="1" applyAlignment="1">
      <alignment horizontal="left" vertical="center" wrapText="1"/>
    </xf>
    <xf numFmtId="0" fontId="119" fillId="0" borderId="119" xfId="0" applyFont="1" applyBorder="1" applyAlignment="1">
      <alignment horizontal="left" vertical="center" wrapText="1"/>
    </xf>
    <xf numFmtId="0" fontId="119" fillId="0" borderId="120" xfId="0" applyFont="1" applyBorder="1" applyAlignment="1">
      <alignment horizontal="left" vertical="center" wrapText="1"/>
    </xf>
    <xf numFmtId="0" fontId="120" fillId="0" borderId="51" xfId="0" applyFont="1" applyBorder="1" applyAlignment="1">
      <alignment horizontal="center" vertical="center" wrapText="1"/>
    </xf>
    <xf numFmtId="0" fontId="120" fillId="0" borderId="118" xfId="0" applyFont="1" applyBorder="1" applyAlignment="1">
      <alignment horizontal="center" vertical="center" wrapText="1"/>
    </xf>
    <xf numFmtId="0" fontId="116" fillId="0" borderId="139" xfId="0" applyFont="1" applyBorder="1" applyAlignment="1">
      <alignment horizontal="center" vertical="center" wrapText="1"/>
    </xf>
    <xf numFmtId="0" fontId="116" fillId="0" borderId="7" xfId="0" applyFont="1" applyBorder="1" applyAlignment="1">
      <alignment horizontal="center" vertical="center" wrapText="1"/>
    </xf>
    <xf numFmtId="0" fontId="116" fillId="0" borderId="138" xfId="0" applyFont="1" applyBorder="1" applyAlignment="1">
      <alignment horizontal="center" vertical="center" wrapText="1"/>
    </xf>
    <xf numFmtId="0" fontId="116" fillId="0" borderId="141" xfId="0" applyFont="1" applyBorder="1" applyAlignment="1">
      <alignment horizontal="center" vertical="center" wrapText="1"/>
    </xf>
    <xf numFmtId="0" fontId="116" fillId="0" borderId="140" xfId="0" applyFont="1" applyBorder="1" applyAlignment="1">
      <alignment horizontal="center" vertical="center" wrapText="1"/>
    </xf>
    <xf numFmtId="0" fontId="118" fillId="0" borderId="11" xfId="0" applyFont="1" applyBorder="1" applyAlignment="1">
      <alignment horizontal="center" vertical="center"/>
    </xf>
    <xf numFmtId="0" fontId="119" fillId="0" borderId="138" xfId="0" applyFont="1" applyBorder="1" applyAlignment="1">
      <alignment horizontal="center" vertical="center" wrapText="1"/>
    </xf>
    <xf numFmtId="0" fontId="119" fillId="0" borderId="137" xfId="0" applyFont="1" applyBorder="1" applyAlignment="1">
      <alignment horizontal="center" vertical="center" wrapText="1"/>
    </xf>
    <xf numFmtId="0" fontId="119" fillId="0" borderId="142" xfId="0" applyFont="1" applyBorder="1" applyAlignment="1">
      <alignment horizontal="center" vertical="center" wrapText="1"/>
    </xf>
    <xf numFmtId="0" fontId="119" fillId="0" borderId="121" xfId="0" applyFont="1" applyBorder="1" applyAlignment="1">
      <alignment horizontal="center" vertical="center" wrapText="1"/>
    </xf>
    <xf numFmtId="0" fontId="119" fillId="0" borderId="122" xfId="0" applyFont="1" applyBorder="1" applyAlignment="1">
      <alignment horizontal="center" vertical="center" wrapText="1"/>
    </xf>
    <xf numFmtId="0" fontId="119" fillId="0" borderId="51" xfId="0" applyFont="1" applyBorder="1" applyAlignment="1">
      <alignment horizontal="center" vertical="center" wrapText="1"/>
    </xf>
    <xf numFmtId="0" fontId="119" fillId="0" borderId="11" xfId="0" applyFont="1" applyBorder="1" applyAlignment="1">
      <alignment horizontal="center" vertical="center" wrapText="1"/>
    </xf>
    <xf numFmtId="0" fontId="116" fillId="0" borderId="143" xfId="0" applyFont="1" applyBorder="1" applyAlignment="1">
      <alignment horizontal="center" vertical="center" wrapText="1"/>
    </xf>
    <xf numFmtId="0" fontId="119" fillId="0" borderId="123" xfId="0" applyFont="1" applyBorder="1" applyAlignment="1">
      <alignment horizontal="center" vertical="center" wrapText="1"/>
    </xf>
    <xf numFmtId="0" fontId="119" fillId="0" borderId="7" xfId="0" applyFont="1" applyBorder="1" applyAlignment="1">
      <alignment horizontal="center" vertical="center" wrapText="1"/>
    </xf>
    <xf numFmtId="0" fontId="116" fillId="0" borderId="123" xfId="0" applyFont="1" applyBorder="1" applyAlignment="1">
      <alignment horizontal="center" vertical="center" wrapText="1"/>
    </xf>
    <xf numFmtId="0" fontId="116" fillId="0" borderId="137" xfId="0" applyFont="1" applyBorder="1" applyAlignment="1">
      <alignment horizontal="center" vertical="center" wrapText="1"/>
    </xf>
    <xf numFmtId="0" fontId="116" fillId="0" borderId="136" xfId="0" applyFont="1" applyBorder="1" applyAlignment="1">
      <alignment horizontal="center" vertical="center" wrapText="1"/>
    </xf>
    <xf numFmtId="0" fontId="116" fillId="0" borderId="142"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147" xfId="0" applyFont="1" applyBorder="1" applyAlignment="1">
      <alignment horizontal="center" vertical="center" wrapText="1"/>
    </xf>
    <xf numFmtId="0" fontId="116" fillId="0" borderId="52" xfId="0" applyFont="1" applyBorder="1" applyAlignment="1">
      <alignment horizontal="center" vertical="center" wrapText="1"/>
    </xf>
    <xf numFmtId="0" fontId="116" fillId="0" borderId="53" xfId="0" applyFont="1" applyBorder="1" applyAlignment="1">
      <alignment horizontal="center" vertical="center" wrapText="1"/>
    </xf>
    <xf numFmtId="0" fontId="116" fillId="0" borderId="100" xfId="0" applyFont="1" applyBorder="1" applyAlignment="1">
      <alignment horizontal="center" vertical="center" wrapText="1"/>
    </xf>
    <xf numFmtId="0" fontId="119" fillId="0" borderId="52" xfId="0" applyFont="1" applyBorder="1" applyAlignment="1">
      <alignment horizontal="left" vertical="top" wrapText="1"/>
    </xf>
    <xf numFmtId="0" fontId="119" fillId="0" borderId="100" xfId="0" applyFont="1" applyBorder="1" applyAlignment="1">
      <alignment horizontal="left" vertical="top" wrapText="1"/>
    </xf>
    <xf numFmtId="0" fontId="119" fillId="0" borderId="57" xfId="0" applyFont="1" applyBorder="1" applyAlignment="1">
      <alignment horizontal="left" vertical="top" wrapText="1"/>
    </xf>
    <xf numFmtId="0" fontId="119" fillId="0" borderId="86" xfId="0" applyFont="1" applyBorder="1" applyAlignment="1">
      <alignment horizontal="left" vertical="top" wrapText="1"/>
    </xf>
    <xf numFmtId="0" fontId="119" fillId="0" borderId="114" xfId="0" applyFont="1" applyBorder="1" applyAlignment="1">
      <alignment horizontal="left" vertical="top" wrapText="1"/>
    </xf>
    <xf numFmtId="0" fontId="119" fillId="0" borderId="149" xfId="0" applyFont="1" applyBorder="1" applyAlignment="1">
      <alignment horizontal="left" vertical="top" wrapText="1"/>
    </xf>
    <xf numFmtId="0" fontId="119" fillId="0" borderId="150" xfId="0" applyFont="1" applyBorder="1" applyAlignment="1">
      <alignment horizontal="center" vertical="center" wrapText="1"/>
    </xf>
    <xf numFmtId="0" fontId="119" fillId="0" borderId="63" xfId="0" applyFont="1" applyBorder="1" applyAlignment="1">
      <alignment horizontal="center" vertical="center" wrapText="1"/>
    </xf>
    <xf numFmtId="0" fontId="116" fillId="0" borderId="137" xfId="0" applyFont="1" applyBorder="1" applyAlignment="1">
      <alignment horizontal="center" vertical="top" wrapText="1"/>
    </xf>
    <xf numFmtId="0" fontId="116" fillId="0" borderId="136" xfId="0" applyFont="1" applyBorder="1" applyAlignment="1">
      <alignment horizontal="center" vertical="top" wrapText="1"/>
    </xf>
    <xf numFmtId="0" fontId="116" fillId="0" borderId="143" xfId="0" applyFont="1" applyBorder="1" applyAlignment="1">
      <alignment horizontal="center" vertical="top" wrapText="1"/>
    </xf>
    <xf numFmtId="0" fontId="116" fillId="0" borderId="140" xfId="0" applyFont="1" applyBorder="1" applyAlignment="1">
      <alignment horizontal="center" vertical="top" wrapText="1"/>
    </xf>
    <xf numFmtId="0" fontId="105" fillId="0" borderId="124" xfId="0" applyFont="1" applyBorder="1" applyAlignment="1">
      <alignment horizontal="left" vertical="top" wrapText="1"/>
    </xf>
    <xf numFmtId="0" fontId="105" fillId="0" borderId="125" xfId="0" applyFont="1" applyBorder="1" applyAlignment="1">
      <alignment horizontal="left" vertical="top" wrapText="1"/>
    </xf>
    <xf numFmtId="0" fontId="122" fillId="0" borderId="138" xfId="0" applyFont="1" applyBorder="1" applyAlignment="1">
      <alignment horizontal="center" vertical="center"/>
    </xf>
    <xf numFmtId="0" fontId="121" fillId="0" borderId="138" xfId="0" applyFont="1" applyBorder="1" applyAlignment="1">
      <alignment horizontal="center" vertical="center" wrapText="1"/>
    </xf>
    <xf numFmtId="0" fontId="121" fillId="0" borderId="139" xfId="0" applyFont="1" applyBorder="1" applyAlignment="1">
      <alignment horizontal="center" vertical="center" wrapText="1"/>
    </xf>
    <xf numFmtId="0" fontId="105" fillId="0" borderId="64" xfId="0" applyFont="1" applyBorder="1" applyAlignment="1">
      <alignment horizontal="center" vertical="center"/>
    </xf>
    <xf numFmtId="0" fontId="105" fillId="0" borderId="65" xfId="0" applyFont="1" applyBorder="1" applyAlignment="1">
      <alignment horizontal="center" vertical="center"/>
    </xf>
    <xf numFmtId="0" fontId="105" fillId="0" borderId="66" xfId="0" applyFont="1" applyBorder="1" applyAlignment="1">
      <alignment horizontal="center" vertical="center"/>
    </xf>
    <xf numFmtId="0" fontId="106" fillId="0" borderId="93" xfId="0" applyFont="1" applyBorder="1" applyAlignment="1">
      <alignment horizontal="left" vertical="center" wrapText="1"/>
    </xf>
    <xf numFmtId="0" fontId="105" fillId="75" borderId="67" xfId="0" applyFont="1" applyFill="1" applyBorder="1" applyAlignment="1">
      <alignment horizontal="center" vertical="center" wrapText="1"/>
    </xf>
    <xf numFmtId="0" fontId="105" fillId="75" borderId="68" xfId="0" applyFont="1" applyFill="1" applyBorder="1" applyAlignment="1">
      <alignment horizontal="center" vertical="center" wrapText="1"/>
    </xf>
    <xf numFmtId="0" fontId="105" fillId="75" borderId="69" xfId="0" applyFont="1" applyFill="1" applyBorder="1" applyAlignment="1">
      <alignment horizontal="center" vertical="center" wrapText="1"/>
    </xf>
    <xf numFmtId="0" fontId="106" fillId="0" borderId="51" xfId="0" applyFont="1" applyBorder="1" applyAlignment="1">
      <alignment horizontal="left" vertical="center" wrapText="1"/>
    </xf>
    <xf numFmtId="0" fontId="106" fillId="0" borderId="11" xfId="0" applyFont="1" applyBorder="1" applyAlignment="1">
      <alignment horizontal="left" vertical="center" wrapText="1"/>
    </xf>
    <xf numFmtId="0" fontId="106" fillId="0" borderId="94" xfId="0" applyFont="1" applyBorder="1" applyAlignment="1">
      <alignment horizontal="left" vertical="center" wrapText="1"/>
    </xf>
    <xf numFmtId="0" fontId="106" fillId="0" borderId="92" xfId="0" applyFont="1" applyBorder="1" applyAlignment="1">
      <alignment horizontal="left" vertical="center" wrapText="1"/>
    </xf>
    <xf numFmtId="0" fontId="155" fillId="3" borderId="94" xfId="0" applyFont="1" applyFill="1" applyBorder="1" applyAlignment="1">
      <alignment vertical="center" wrapText="1"/>
    </xf>
    <xf numFmtId="0" fontId="155" fillId="3" borderId="92" xfId="0" applyFont="1" applyFill="1" applyBorder="1" applyAlignment="1">
      <alignment vertical="center" wrapText="1"/>
    </xf>
    <xf numFmtId="0" fontId="106" fillId="3" borderId="94" xfId="0" applyFont="1" applyFill="1" applyBorder="1" applyAlignment="1">
      <alignment vertical="center" wrapText="1"/>
    </xf>
    <xf numFmtId="0" fontId="106" fillId="3" borderId="92" xfId="0" applyFont="1" applyFill="1" applyBorder="1" applyAlignment="1">
      <alignment vertical="center" wrapText="1"/>
    </xf>
    <xf numFmtId="0" fontId="106" fillId="0" borderId="94" xfId="0" applyFont="1" applyBorder="1" applyAlignment="1">
      <alignment horizontal="left"/>
    </xf>
    <xf numFmtId="0" fontId="106" fillId="0" borderId="92" xfId="0" applyFont="1" applyBorder="1" applyAlignment="1">
      <alignment horizontal="left"/>
    </xf>
    <xf numFmtId="0" fontId="106" fillId="0" borderId="94" xfId="0" applyFont="1" applyBorder="1" applyAlignment="1">
      <alignment vertical="center" wrapText="1"/>
    </xf>
    <xf numFmtId="0" fontId="106" fillId="0" borderId="92" xfId="0" applyFont="1" applyBorder="1" applyAlignment="1">
      <alignment vertical="center" wrapText="1"/>
    </xf>
    <xf numFmtId="0" fontId="106" fillId="0" borderId="133" xfId="0" applyFont="1" applyBorder="1" applyAlignment="1">
      <alignment horizontal="left" vertical="center" wrapText="1"/>
    </xf>
    <xf numFmtId="0" fontId="106" fillId="0" borderId="134" xfId="0" applyFont="1" applyBorder="1" applyAlignment="1">
      <alignment horizontal="left" vertical="center" wrapText="1"/>
    </xf>
    <xf numFmtId="0" fontId="106" fillId="0" borderId="135" xfId="0" applyFont="1" applyBorder="1" applyAlignment="1">
      <alignment horizontal="left" vertical="center" wrapText="1"/>
    </xf>
    <xf numFmtId="0" fontId="106" fillId="3" borderId="71" xfId="0" applyFont="1" applyFill="1" applyBorder="1" applyAlignment="1">
      <alignment horizontal="left" vertical="center" wrapText="1"/>
    </xf>
    <xf numFmtId="0" fontId="106" fillId="3" borderId="72" xfId="0" applyFont="1" applyFill="1" applyBorder="1" applyAlignment="1">
      <alignment horizontal="left" vertical="center" wrapText="1"/>
    </xf>
    <xf numFmtId="0" fontId="106" fillId="0" borderId="74" xfId="0" applyFont="1" applyBorder="1" applyAlignment="1">
      <alignment horizontal="left" vertical="center" wrapText="1"/>
    </xf>
    <xf numFmtId="0" fontId="106" fillId="0" borderId="75" xfId="0" applyFont="1" applyBorder="1" applyAlignment="1">
      <alignment horizontal="left" vertical="center" wrapText="1"/>
    </xf>
    <xf numFmtId="0" fontId="106" fillId="0" borderId="51" xfId="0" applyFont="1" applyBorder="1" applyAlignment="1">
      <alignment vertical="center" wrapText="1"/>
    </xf>
    <xf numFmtId="0" fontId="106" fillId="0" borderId="11" xfId="0" applyFont="1" applyBorder="1" applyAlignment="1">
      <alignment vertical="center" wrapText="1"/>
    </xf>
    <xf numFmtId="0" fontId="106" fillId="0" borderId="71" xfId="0" applyFont="1" applyBorder="1" applyAlignment="1">
      <alignment horizontal="left" vertical="center" wrapText="1"/>
    </xf>
    <xf numFmtId="0" fontId="106" fillId="0" borderId="72" xfId="0" applyFont="1" applyBorder="1" applyAlignment="1">
      <alignment horizontal="left" vertical="center" wrapText="1"/>
    </xf>
    <xf numFmtId="0" fontId="155" fillId="3" borderId="94" xfId="0" applyFont="1" applyFill="1" applyBorder="1" applyAlignment="1">
      <alignment horizontal="left" vertical="center" wrapText="1"/>
    </xf>
    <xf numFmtId="0" fontId="155" fillId="3" borderId="92" xfId="0" applyFont="1" applyFill="1" applyBorder="1" applyAlignment="1">
      <alignment horizontal="left" vertical="center" wrapText="1"/>
    </xf>
    <xf numFmtId="0" fontId="106" fillId="3" borderId="94" xfId="0" applyFont="1" applyFill="1" applyBorder="1" applyAlignment="1">
      <alignment horizontal="left" vertical="center" wrapText="1"/>
    </xf>
    <xf numFmtId="0" fontId="106" fillId="3" borderId="92" xfId="0" applyFont="1" applyFill="1" applyBorder="1" applyAlignment="1">
      <alignment horizontal="left" vertical="center" wrapText="1"/>
    </xf>
    <xf numFmtId="0" fontId="106" fillId="0" borderId="141" xfId="0" applyFont="1" applyBorder="1" applyAlignment="1">
      <alignment horizontal="left" vertical="center" wrapText="1"/>
    </xf>
    <xf numFmtId="0" fontId="106" fillId="0" borderId="140" xfId="0" applyFont="1" applyBorder="1" applyAlignment="1">
      <alignment horizontal="left" vertical="center" wrapText="1"/>
    </xf>
    <xf numFmtId="0" fontId="105" fillId="75" borderId="76" xfId="0" applyFont="1" applyFill="1" applyBorder="1" applyAlignment="1">
      <alignment horizontal="center" vertical="center" wrapText="1"/>
    </xf>
    <xf numFmtId="0" fontId="105" fillId="75" borderId="0" xfId="0" applyFont="1" applyFill="1" applyAlignment="1">
      <alignment horizontal="center" vertical="center" wrapText="1"/>
    </xf>
    <xf numFmtId="0" fontId="105" fillId="75" borderId="77" xfId="0" applyFont="1" applyFill="1" applyBorder="1" applyAlignment="1">
      <alignment horizontal="center" vertical="center" wrapText="1"/>
    </xf>
    <xf numFmtId="0" fontId="105" fillId="75" borderId="81" xfId="0" applyFont="1" applyFill="1" applyBorder="1" applyAlignment="1">
      <alignment horizontal="center" vertical="center"/>
    </xf>
    <xf numFmtId="0" fontId="105" fillId="75" borderId="82" xfId="0" applyFont="1" applyFill="1" applyBorder="1" applyAlignment="1">
      <alignment horizontal="center" vertical="center"/>
    </xf>
    <xf numFmtId="0" fontId="105" fillId="75" borderId="83" xfId="0" applyFont="1" applyFill="1" applyBorder="1" applyAlignment="1">
      <alignment horizontal="center" vertical="center"/>
    </xf>
    <xf numFmtId="0" fontId="105" fillId="75" borderId="138" xfId="0" applyFont="1" applyFill="1" applyBorder="1" applyAlignment="1">
      <alignment horizontal="center" vertical="center" wrapText="1"/>
    </xf>
    <xf numFmtId="0" fontId="105" fillId="0" borderId="138" xfId="0" applyFont="1" applyBorder="1" applyAlignment="1">
      <alignment horizontal="center" vertical="center"/>
    </xf>
    <xf numFmtId="0" fontId="106" fillId="0" borderId="141" xfId="13" applyFont="1" applyBorder="1" applyAlignment="1" applyProtection="1">
      <alignment horizontal="left" vertical="top" wrapText="1"/>
      <protection locked="0"/>
    </xf>
    <xf numFmtId="0" fontId="106" fillId="0" borderId="140" xfId="13" applyFont="1" applyBorder="1" applyAlignment="1" applyProtection="1">
      <alignment horizontal="left" vertical="top" wrapText="1"/>
      <protection locked="0"/>
    </xf>
    <xf numFmtId="0" fontId="106" fillId="3" borderId="141" xfId="13" applyFont="1" applyFill="1" applyBorder="1" applyAlignment="1" applyProtection="1">
      <alignment horizontal="left" vertical="top" wrapText="1"/>
      <protection locked="0"/>
    </xf>
    <xf numFmtId="0" fontId="106" fillId="3" borderId="140" xfId="13" applyFont="1" applyFill="1" applyBorder="1" applyAlignment="1" applyProtection="1">
      <alignment horizontal="left" vertical="top" wrapText="1"/>
      <protection locked="0"/>
    </xf>
    <xf numFmtId="0" fontId="105" fillId="0" borderId="79" xfId="0" applyFont="1" applyBorder="1" applyAlignment="1">
      <alignment horizontal="center" vertical="center"/>
    </xf>
    <xf numFmtId="49" fontId="106" fillId="0" borderId="0" xfId="0" applyNumberFormat="1" applyFont="1" applyAlignment="1">
      <alignment horizontal="center" vertical="center"/>
    </xf>
    <xf numFmtId="0" fontId="105" fillId="75" borderId="141" xfId="0" applyFont="1" applyFill="1" applyBorder="1" applyAlignment="1">
      <alignment horizontal="center" vertical="center" wrapText="1"/>
    </xf>
    <xf numFmtId="0" fontId="105" fillId="75" borderId="140" xfId="0" applyFont="1" applyFill="1" applyBorder="1" applyAlignment="1">
      <alignment horizontal="center" vertical="center" wrapText="1"/>
    </xf>
    <xf numFmtId="0" fontId="106" fillId="0" borderId="138" xfId="0" applyFont="1" applyBorder="1" applyAlignment="1">
      <alignment horizontal="left" vertical="top" wrapText="1"/>
    </xf>
    <xf numFmtId="0" fontId="106" fillId="0" borderId="141" xfId="0" applyFont="1" applyBorder="1" applyAlignment="1">
      <alignment horizontal="left" vertical="top" wrapText="1"/>
    </xf>
    <xf numFmtId="0" fontId="106" fillId="0" borderId="138" xfId="0" applyFont="1" applyBorder="1" applyAlignment="1">
      <alignment horizontal="left" vertical="center" wrapText="1"/>
    </xf>
    <xf numFmtId="0" fontId="106" fillId="0" borderId="138" xfId="0" applyFont="1" applyBorder="1" applyAlignment="1">
      <alignment horizontal="center"/>
    </xf>
    <xf numFmtId="0" fontId="155" fillId="0" borderId="141" xfId="13" applyFont="1" applyBorder="1" applyAlignment="1" applyProtection="1">
      <alignment horizontal="left" vertical="top" wrapText="1"/>
      <protection locked="0"/>
    </xf>
    <xf numFmtId="0" fontId="155" fillId="0" borderId="140" xfId="13" applyFont="1" applyBorder="1" applyAlignment="1" applyProtection="1">
      <alignment horizontal="left" vertical="top" wrapText="1"/>
      <protection locked="0"/>
    </xf>
    <xf numFmtId="0" fontId="106" fillId="0" borderId="140" xfId="0" applyFont="1" applyBorder="1" applyAlignment="1">
      <alignment horizontal="left" vertical="top" wrapText="1"/>
    </xf>
    <xf numFmtId="0" fontId="0" fillId="0" borderId="4" xfId="0" applyBorder="1" applyAlignment="1">
      <alignment horizontal="center" vertical="center"/>
    </xf>
    <xf numFmtId="0" fontId="128" fillId="0" borderId="5" xfId="0" applyFont="1" applyBorder="1" applyAlignment="1">
      <alignment horizontal="center" vertical="center" wrapText="1"/>
    </xf>
    <xf numFmtId="0" fontId="0" fillId="0" borderId="63" xfId="0" applyBorder="1" applyAlignment="1">
      <alignment horizontal="center" vertical="center"/>
    </xf>
    <xf numFmtId="164" fontId="9" fillId="0" borderId="138" xfId="7" applyNumberFormat="1" applyFont="1" applyBorder="1" applyAlignment="1">
      <alignment horizontal="center" vertical="center" wrapText="1"/>
    </xf>
    <xf numFmtId="164" fontId="9" fillId="0" borderId="147" xfId="7" applyNumberFormat="1" applyFont="1" applyBorder="1" applyAlignment="1">
      <alignment horizontal="center" vertical="center" wrapText="1"/>
    </xf>
    <xf numFmtId="0" fontId="0" fillId="0" borderId="148" xfId="0" applyBorder="1" applyAlignment="1">
      <alignment horizontal="center" vertical="center"/>
    </xf>
    <xf numFmtId="164" fontId="0" fillId="35" borderId="147" xfId="7" applyNumberFormat="1" applyFont="1" applyFill="1" applyBorder="1"/>
    <xf numFmtId="0" fontId="0" fillId="0" borderId="146" xfId="0" applyBorder="1" applyAlignment="1">
      <alignment horizontal="center" vertical="center"/>
    </xf>
    <xf numFmtId="0" fontId="132" fillId="0" borderId="145" xfId="21414" applyFont="1" applyBorder="1" applyAlignment="1">
      <alignment vertical="center" wrapText="1"/>
    </xf>
    <xf numFmtId="164" fontId="0" fillId="0" borderId="145" xfId="7" applyNumberFormat="1" applyFont="1" applyBorder="1"/>
    <xf numFmtId="164" fontId="0" fillId="35" borderId="145" xfId="7" applyNumberFormat="1" applyFont="1" applyFill="1" applyBorder="1"/>
    <xf numFmtId="164" fontId="0" fillId="0" borderId="145" xfId="7" applyNumberFormat="1" applyFont="1" applyFill="1" applyBorder="1"/>
    <xf numFmtId="164" fontId="0" fillId="35" borderId="144" xfId="7" applyNumberFormat="1" applyFont="1" applyFill="1" applyBorder="1"/>
    <xf numFmtId="0" fontId="0" fillId="0" borderId="15" xfId="0" applyBorder="1" applyAlignment="1">
      <alignment horizontal="center" vertical="center"/>
    </xf>
    <xf numFmtId="0" fontId="0" fillId="0" borderId="16" xfId="0" applyBorder="1" applyAlignment="1">
      <alignment horizontal="center" vertical="center" wrapText="1"/>
    </xf>
    <xf numFmtId="0" fontId="0" fillId="0" borderId="148" xfId="0" applyBorder="1" applyAlignment="1">
      <alignment horizontal="center" vertical="center"/>
    </xf>
    <xf numFmtId="0" fontId="0" fillId="0" borderId="138" xfId="0" applyBorder="1" applyAlignment="1">
      <alignment horizontal="center" vertical="center" wrapText="1"/>
    </xf>
    <xf numFmtId="0" fontId="0" fillId="0" borderId="148" xfId="0" applyBorder="1" applyAlignment="1">
      <alignment horizontal="center"/>
    </xf>
    <xf numFmtId="0" fontId="15" fillId="0" borderId="138" xfId="0" applyFont="1" applyBorder="1" applyAlignment="1">
      <alignment vertical="center" wrapText="1"/>
    </xf>
    <xf numFmtId="164" fontId="9" fillId="35" borderId="138" xfId="7" applyNumberFormat="1" applyFont="1" applyFill="1" applyBorder="1" applyAlignment="1">
      <alignment horizontal="right"/>
    </xf>
    <xf numFmtId="164" fontId="9" fillId="35" borderId="147" xfId="7" applyNumberFormat="1" applyFont="1" applyFill="1" applyBorder="1" applyAlignment="1">
      <alignment horizontal="right"/>
    </xf>
    <xf numFmtId="0" fontId="7" fillId="0" borderId="138" xfId="0" applyFont="1" applyBorder="1" applyAlignment="1">
      <alignment horizontal="left" vertical="center" wrapText="1" indent="1"/>
    </xf>
    <xf numFmtId="0" fontId="3" fillId="0" borderId="138" xfId="0" applyFont="1" applyBorder="1" applyAlignment="1">
      <alignment vertical="center"/>
    </xf>
    <xf numFmtId="0" fontId="136" fillId="0" borderId="138" xfId="0" applyFont="1" applyBorder="1" applyAlignment="1" applyProtection="1">
      <alignment horizontal="left" vertical="center" indent="1"/>
      <protection locked="0"/>
    </xf>
    <xf numFmtId="0" fontId="137" fillId="0" borderId="138" xfId="0" applyFont="1" applyBorder="1" applyAlignment="1" applyProtection="1">
      <alignment horizontal="left" vertical="center" indent="3"/>
      <protection locked="0"/>
    </xf>
    <xf numFmtId="0" fontId="138" fillId="0" borderId="138" xfId="0" applyFont="1" applyBorder="1" applyAlignment="1" applyProtection="1">
      <alignment horizontal="left" vertical="center" indent="3"/>
      <protection locked="0"/>
    </xf>
    <xf numFmtId="0" fontId="0" fillId="0" borderId="146" xfId="0" applyBorder="1" applyAlignment="1">
      <alignment horizontal="center"/>
    </xf>
    <xf numFmtId="0" fontId="3" fillId="0" borderId="145" xfId="0" applyFont="1" applyBorder="1"/>
    <xf numFmtId="164" fontId="9" fillId="0" borderId="145" xfId="7" applyNumberFormat="1" applyFont="1" applyBorder="1" applyAlignment="1">
      <alignment horizontal="right"/>
    </xf>
    <xf numFmtId="164" fontId="9" fillId="35" borderId="145" xfId="7" applyNumberFormat="1" applyFont="1" applyFill="1" applyBorder="1" applyAlignment="1">
      <alignment horizontal="right"/>
    </xf>
    <xf numFmtId="164" fontId="9" fillId="35" borderId="144" xfId="7" applyNumberFormat="1" applyFont="1" applyFill="1" applyBorder="1" applyAlignment="1">
      <alignment horizontal="right"/>
    </xf>
    <xf numFmtId="0" fontId="0" fillId="0" borderId="148" xfId="0" applyBorder="1"/>
    <xf numFmtId="0" fontId="4" fillId="0" borderId="138" xfId="0" applyFont="1" applyBorder="1" applyAlignment="1">
      <alignment horizontal="center" vertical="center" wrapText="1"/>
    </xf>
    <xf numFmtId="0" fontId="4" fillId="0" borderId="141" xfId="0" applyFont="1" applyBorder="1" applyAlignment="1">
      <alignment horizontal="center"/>
    </xf>
    <xf numFmtId="0" fontId="4" fillId="0" borderId="158" xfId="0" applyFont="1" applyBorder="1" applyAlignment="1">
      <alignment horizontal="center"/>
    </xf>
    <xf numFmtId="164" fontId="4" fillId="0" borderId="138" xfId="7" applyNumberFormat="1" applyFont="1" applyFill="1" applyBorder="1" applyAlignment="1">
      <alignment vertical="center" wrapText="1"/>
    </xf>
    <xf numFmtId="164" fontId="4" fillId="0" borderId="147" xfId="7" applyNumberFormat="1" applyFont="1" applyFill="1" applyBorder="1" applyAlignment="1">
      <alignment vertical="center" wrapText="1"/>
    </xf>
    <xf numFmtId="164" fontId="4" fillId="0" borderId="138" xfId="7" applyNumberFormat="1" applyFont="1" applyBorder="1" applyAlignment="1">
      <alignment vertical="center"/>
    </xf>
    <xf numFmtId="164" fontId="4" fillId="0" borderId="147" xfId="7" applyNumberFormat="1" applyFont="1" applyBorder="1" applyAlignment="1">
      <alignment vertical="center"/>
    </xf>
    <xf numFmtId="43" fontId="4" fillId="0" borderId="138" xfId="7" applyFont="1" applyBorder="1" applyAlignment="1">
      <alignment vertical="center"/>
    </xf>
    <xf numFmtId="43" fontId="4" fillId="0" borderId="147" xfId="7" applyFont="1" applyBorder="1" applyAlignment="1">
      <alignment vertical="center"/>
    </xf>
    <xf numFmtId="0" fontId="0" fillId="0" borderId="146" xfId="0" applyBorder="1"/>
    <xf numFmtId="0" fontId="6" fillId="35" borderId="159" xfId="0" applyFont="1" applyFill="1" applyBorder="1" applyAlignment="1">
      <alignment vertical="center" wrapText="1"/>
    </xf>
    <xf numFmtId="167" fontId="6" fillId="35" borderId="145" xfId="0" applyNumberFormat="1" applyFont="1" applyFill="1" applyBorder="1" applyAlignment="1">
      <alignment horizontal="center" vertical="center"/>
    </xf>
    <xf numFmtId="167" fontId="6" fillId="35" borderId="144" xfId="0" applyNumberFormat="1" applyFont="1" applyFill="1" applyBorder="1" applyAlignment="1">
      <alignment horizontal="center" vertical="center"/>
    </xf>
    <xf numFmtId="164" fontId="22" fillId="0" borderId="160" xfId="7" applyNumberFormat="1" applyFont="1" applyBorder="1" applyAlignment="1">
      <alignment horizontal="center" vertical="center"/>
    </xf>
    <xf numFmtId="167" fontId="23" fillId="0" borderId="161" xfId="0" applyNumberFormat="1" applyFont="1" applyBorder="1" applyAlignment="1">
      <alignment horizontal="center"/>
    </xf>
    <xf numFmtId="164" fontId="22" fillId="0" borderId="162" xfId="7" applyNumberFormat="1" applyFont="1" applyBorder="1" applyAlignment="1">
      <alignment horizontal="center" vertical="center"/>
    </xf>
    <xf numFmtId="0" fontId="134" fillId="0" borderId="138" xfId="21414" applyFont="1" applyBorder="1" applyAlignment="1">
      <alignment horizontal="center" vertical="center" wrapText="1"/>
    </xf>
    <xf numFmtId="0" fontId="0" fillId="0" borderId="101" xfId="0" applyBorder="1" applyAlignment="1">
      <alignment horizontal="center"/>
    </xf>
    <xf numFmtId="0" fontId="131" fillId="0" borderId="139" xfId="21414" applyFont="1" applyBorder="1" applyAlignment="1">
      <alignment horizontal="left" vertical="center" wrapText="1" indent="1"/>
    </xf>
    <xf numFmtId="164" fontId="23" fillId="0" borderId="138" xfId="7" applyNumberFormat="1" applyFont="1" applyBorder="1" applyAlignment="1">
      <alignment horizontal="center" vertical="center"/>
    </xf>
    <xf numFmtId="167" fontId="23" fillId="0" borderId="147" xfId="0" applyNumberFormat="1" applyFont="1" applyBorder="1" applyAlignment="1">
      <alignment horizontal="center"/>
    </xf>
    <xf numFmtId="164" fontId="22" fillId="0" borderId="138" xfId="7" applyNumberFormat="1" applyFont="1" applyBorder="1" applyAlignment="1">
      <alignment horizontal="center" vertical="center"/>
    </xf>
    <xf numFmtId="164" fontId="22" fillId="0" borderId="138" xfId="7" applyNumberFormat="1" applyFont="1" applyBorder="1" applyAlignment="1">
      <alignment horizontal="center"/>
    </xf>
    <xf numFmtId="0" fontId="23" fillId="0" borderId="147" xfId="0" applyFont="1" applyBorder="1"/>
    <xf numFmtId="164" fontId="23" fillId="0" borderId="138" xfId="7" applyNumberFormat="1" applyFont="1" applyBorder="1" applyAlignment="1">
      <alignment horizontal="center"/>
    </xf>
    <xf numFmtId="164" fontId="23" fillId="0" borderId="138" xfId="7" applyNumberFormat="1" applyFont="1" applyBorder="1"/>
    <xf numFmtId="0" fontId="135" fillId="0" borderId="138" xfId="0" applyFont="1" applyBorder="1" applyAlignment="1">
      <alignment horizontal="left"/>
    </xf>
    <xf numFmtId="0" fontId="132" fillId="0" borderId="145" xfId="0" applyFont="1" applyBorder="1" applyAlignment="1">
      <alignment horizontal="left" vertical="center" wrapText="1"/>
    </xf>
    <xf numFmtId="164" fontId="22" fillId="0" borderId="145" xfId="7" applyNumberFormat="1" applyFont="1" applyBorder="1" applyAlignment="1">
      <alignment horizontal="center" vertical="center"/>
    </xf>
    <xf numFmtId="0" fontId="23" fillId="0" borderId="144" xfId="0" applyFont="1" applyBorder="1"/>
    <xf numFmtId="0" fontId="112" fillId="76" borderId="112" xfId="21412" applyFont="1" applyFill="1" applyBorder="1" applyAlignment="1" applyProtection="1">
      <alignment vertical="center" wrapText="1"/>
      <protection locked="0"/>
    </xf>
    <xf numFmtId="0" fontId="112" fillId="76" borderId="25" xfId="21412" applyFont="1" applyFill="1" applyBorder="1" applyAlignment="1" applyProtection="1">
      <alignment vertical="center" wrapText="1"/>
      <protection locked="0"/>
    </xf>
    <xf numFmtId="0" fontId="62" fillId="76" borderId="163" xfId="21412" applyFont="1" applyFill="1" applyBorder="1" applyProtection="1">
      <alignment vertical="center"/>
      <protection locked="0"/>
    </xf>
    <xf numFmtId="0" fontId="113" fillId="69" borderId="101" xfId="21412" applyFont="1" applyFill="1" applyBorder="1" applyAlignment="1" applyProtection="1">
      <alignment horizontal="center" vertical="center"/>
      <protection locked="0"/>
    </xf>
    <xf numFmtId="164" fontId="113" fillId="0" borderId="147" xfId="7" applyNumberFormat="1" applyFont="1" applyFill="1" applyBorder="1" applyAlignment="1" applyProtection="1">
      <alignment horizontal="right" vertical="center"/>
      <protection locked="0"/>
    </xf>
    <xf numFmtId="0" fontId="112" fillId="77" borderId="148" xfId="21412" applyFont="1" applyFill="1" applyBorder="1" applyAlignment="1" applyProtection="1">
      <alignment horizontal="center" vertical="center"/>
      <protection locked="0"/>
    </xf>
    <xf numFmtId="164" fontId="113" fillId="77" borderId="147" xfId="948" applyNumberFormat="1" applyFont="1" applyFill="1" applyBorder="1" applyAlignment="1" applyProtection="1">
      <alignment horizontal="right" vertical="center"/>
    </xf>
    <xf numFmtId="0" fontId="112" fillId="76" borderId="109" xfId="21412" applyFont="1" applyFill="1" applyBorder="1" applyProtection="1">
      <alignment vertical="center"/>
      <protection locked="0"/>
    </xf>
    <xf numFmtId="164" fontId="62" fillId="76" borderId="158" xfId="948" applyNumberFormat="1" applyFont="1" applyFill="1" applyBorder="1" applyAlignment="1" applyProtection="1">
      <alignment horizontal="right" vertical="center"/>
      <protection locked="0"/>
    </xf>
    <xf numFmtId="0" fontId="114" fillId="69" borderId="101" xfId="21412" applyFont="1" applyFill="1" applyBorder="1" applyAlignment="1" applyProtection="1">
      <alignment horizontal="center" vertical="center"/>
      <protection locked="0"/>
    </xf>
    <xf numFmtId="164" fontId="113" fillId="0" borderId="147" xfId="948" applyNumberFormat="1" applyFont="1" applyFill="1" applyBorder="1" applyAlignment="1" applyProtection="1">
      <alignment horizontal="right" vertical="center"/>
      <protection locked="0"/>
    </xf>
    <xf numFmtId="0" fontId="114" fillId="3" borderId="101" xfId="21412" applyFont="1" applyFill="1" applyBorder="1" applyAlignment="1" applyProtection="1">
      <alignment horizontal="center" vertical="center"/>
      <protection locked="0"/>
    </xf>
    <xf numFmtId="0" fontId="115" fillId="77" borderId="148" xfId="21412" applyFont="1" applyFill="1" applyBorder="1" applyAlignment="1" applyProtection="1">
      <alignment horizontal="center" vertical="center"/>
      <protection locked="0"/>
    </xf>
    <xf numFmtId="164" fontId="112" fillId="76" borderId="158" xfId="948" applyNumberFormat="1" applyFont="1" applyFill="1" applyBorder="1" applyAlignment="1" applyProtection="1">
      <alignment horizontal="right" vertical="center"/>
      <protection locked="0"/>
    </xf>
    <xf numFmtId="0" fontId="62" fillId="76" borderId="109" xfId="21412" applyFont="1" applyFill="1" applyBorder="1" applyProtection="1">
      <alignment vertical="center"/>
      <protection locked="0"/>
    </xf>
    <xf numFmtId="10" fontId="113" fillId="77" borderId="147" xfId="20961" applyNumberFormat="1" applyFont="1" applyFill="1" applyBorder="1" applyAlignment="1" applyProtection="1">
      <alignment horizontal="right" vertical="center"/>
    </xf>
    <xf numFmtId="164" fontId="113" fillId="3" borderId="147" xfId="948" applyNumberFormat="1" applyFont="1" applyFill="1" applyBorder="1" applyAlignment="1" applyProtection="1">
      <alignment horizontal="right" vertical="center"/>
      <protection locked="0"/>
    </xf>
    <xf numFmtId="0" fontId="114" fillId="3" borderId="146" xfId="21412" applyFont="1" applyFill="1" applyBorder="1" applyAlignment="1" applyProtection="1">
      <alignment horizontal="center" vertical="center"/>
      <protection locked="0"/>
    </xf>
    <xf numFmtId="0" fontId="113" fillId="69" borderId="159" xfId="21412" applyFont="1" applyFill="1" applyBorder="1" applyAlignment="1" applyProtection="1">
      <alignment horizontal="left" vertical="center" wrapText="1"/>
      <protection locked="0"/>
    </xf>
    <xf numFmtId="164" fontId="113" fillId="3" borderId="144" xfId="948" applyNumberFormat="1" applyFont="1" applyFill="1" applyBorder="1" applyAlignment="1" applyProtection="1">
      <alignment horizontal="right" vertical="center"/>
      <protection locked="0"/>
    </xf>
    <xf numFmtId="0" fontId="119" fillId="0" borderId="164" xfId="0" applyFont="1" applyBorder="1" applyAlignment="1">
      <alignment horizontal="left" vertical="center" wrapText="1"/>
    </xf>
    <xf numFmtId="0" fontId="119" fillId="0" borderId="165" xfId="0" applyFont="1" applyBorder="1" applyAlignment="1">
      <alignment horizontal="left" vertical="center" wrapText="1"/>
    </xf>
    <xf numFmtId="0" fontId="120" fillId="0" borderId="55" xfId="0" applyFont="1" applyBorder="1" applyAlignment="1">
      <alignment horizontal="center" vertical="center" wrapText="1"/>
    </xf>
    <xf numFmtId="0" fontId="120" fillId="0" borderId="53" xfId="0" applyFont="1" applyBorder="1" applyAlignment="1">
      <alignment horizontal="center" vertical="center" wrapText="1"/>
    </xf>
    <xf numFmtId="0" fontId="120" fillId="0" borderId="100" xfId="0" applyFont="1" applyBorder="1" applyAlignment="1">
      <alignment horizontal="center" vertical="center" wrapText="1"/>
    </xf>
    <xf numFmtId="0" fontId="119" fillId="0" borderId="166" xfId="0" applyFont="1" applyBorder="1" applyAlignment="1">
      <alignment horizontal="left" vertical="center" wrapText="1"/>
    </xf>
    <xf numFmtId="0" fontId="120" fillId="0" borderId="149" xfId="0" applyFont="1" applyBorder="1" applyAlignment="1">
      <alignment horizontal="center" vertical="center" wrapText="1"/>
    </xf>
    <xf numFmtId="0" fontId="119" fillId="0" borderId="167" xfId="0" applyFont="1" applyBorder="1" applyAlignment="1">
      <alignment horizontal="left" vertical="center" wrapText="1"/>
    </xf>
    <xf numFmtId="0" fontId="120" fillId="0" borderId="147" xfId="0" applyFont="1" applyBorder="1" applyAlignment="1">
      <alignment horizontal="center" vertical="center" wrapText="1"/>
    </xf>
    <xf numFmtId="49" fontId="121" fillId="3" borderId="148" xfId="5" applyNumberFormat="1" applyFont="1" applyFill="1" applyBorder="1" applyAlignment="1" applyProtection="1">
      <alignment horizontal="right" vertical="center"/>
      <protection locked="0"/>
    </xf>
    <xf numFmtId="0" fontId="121" fillId="3" borderId="138" xfId="13" applyFont="1" applyFill="1" applyBorder="1" applyAlignment="1" applyProtection="1">
      <alignment horizontal="left" vertical="center" wrapText="1"/>
      <protection locked="0"/>
    </xf>
    <xf numFmtId="164" fontId="120" fillId="0" borderId="147" xfId="7" applyNumberFormat="1" applyFont="1" applyBorder="1"/>
    <xf numFmtId="0" fontId="121" fillId="0" borderId="138" xfId="13" applyFont="1" applyBorder="1" applyAlignment="1" applyProtection="1">
      <alignment horizontal="left" vertical="center" wrapText="1"/>
      <protection locked="0"/>
    </xf>
    <xf numFmtId="0" fontId="123" fillId="0" borderId="138" xfId="13" applyFont="1" applyBorder="1" applyAlignment="1" applyProtection="1">
      <alignment horizontal="left" vertical="center" wrapText="1"/>
      <protection locked="0"/>
    </xf>
    <xf numFmtId="49" fontId="121" fillId="0" borderId="148" xfId="5" applyNumberFormat="1" applyFont="1" applyBorder="1" applyAlignment="1" applyProtection="1">
      <alignment horizontal="right" vertical="center"/>
      <protection locked="0"/>
    </xf>
    <xf numFmtId="49" fontId="122" fillId="0" borderId="146" xfId="5" applyNumberFormat="1" applyFont="1" applyBorder="1" applyAlignment="1" applyProtection="1">
      <alignment horizontal="right" vertical="center"/>
      <protection locked="0"/>
    </xf>
    <xf numFmtId="0" fontId="120" fillId="0" borderId="145" xfId="0" applyFont="1" applyBorder="1"/>
    <xf numFmtId="164" fontId="120" fillId="0" borderId="145" xfId="7" applyNumberFormat="1" applyFont="1" applyBorder="1"/>
    <xf numFmtId="164" fontId="120" fillId="0" borderId="144" xfId="7" applyNumberFormat="1" applyFont="1" applyBorder="1"/>
    <xf numFmtId="0" fontId="116" fillId="0" borderId="139" xfId="0" applyFont="1" applyBorder="1" applyAlignment="1">
      <alignment horizontal="center" vertical="center"/>
    </xf>
    <xf numFmtId="0" fontId="116" fillId="0" borderId="16" xfId="0" applyFont="1" applyBorder="1" applyAlignment="1">
      <alignment horizontal="center" vertical="center" wrapText="1"/>
    </xf>
    <xf numFmtId="0" fontId="116" fillId="0" borderId="5" xfId="0" applyFont="1" applyBorder="1" applyAlignment="1">
      <alignment horizontal="center" vertical="center" wrapText="1"/>
    </xf>
    <xf numFmtId="0" fontId="116" fillId="0" borderId="17" xfId="0" applyFont="1" applyBorder="1" applyAlignment="1">
      <alignment horizontal="center" vertical="center" wrapText="1"/>
    </xf>
    <xf numFmtId="49" fontId="121" fillId="3" borderId="148" xfId="5" applyNumberFormat="1" applyFont="1" applyFill="1" applyBorder="1" applyAlignment="1" applyProtection="1">
      <alignment horizontal="right" vertical="center" wrapText="1"/>
      <protection locked="0"/>
    </xf>
    <xf numFmtId="164" fontId="116" fillId="35" borderId="147" xfId="7" applyNumberFormat="1" applyFont="1" applyFill="1" applyBorder="1"/>
    <xf numFmtId="49" fontId="121" fillId="0" borderId="148" xfId="5" applyNumberFormat="1" applyFont="1" applyBorder="1" applyAlignment="1" applyProtection="1">
      <alignment horizontal="right" vertical="center" wrapText="1"/>
      <protection locked="0"/>
    </xf>
    <xf numFmtId="49" fontId="122" fillId="0" borderId="148" xfId="5" applyNumberFormat="1" applyFont="1" applyBorder="1" applyAlignment="1" applyProtection="1">
      <alignment horizontal="right" vertical="center" wrapText="1"/>
      <protection locked="0"/>
    </xf>
    <xf numFmtId="0" fontId="116" fillId="0" borderId="148" xfId="0" applyFont="1" applyBorder="1" applyAlignment="1">
      <alignment wrapText="1"/>
    </xf>
    <xf numFmtId="0" fontId="116" fillId="0" borderId="146" xfId="0" applyFont="1" applyBorder="1" applyAlignment="1">
      <alignment wrapText="1"/>
    </xf>
    <xf numFmtId="0" fontId="116" fillId="0" borderId="145" xfId="0" applyFont="1" applyBorder="1" applyAlignment="1">
      <alignment horizontal="left" indent="8"/>
    </xf>
    <xf numFmtId="164" fontId="116" fillId="35" borderId="144" xfId="7" applyNumberFormat="1" applyFont="1" applyFill="1" applyBorder="1"/>
    <xf numFmtId="0" fontId="116" fillId="0" borderId="25" xfId="0" applyFont="1" applyBorder="1" applyAlignment="1">
      <alignment horizontal="center" vertical="center" wrapText="1"/>
    </xf>
    <xf numFmtId="0" fontId="116" fillId="0" borderId="27" xfId="0" applyFont="1" applyBorder="1" applyAlignment="1">
      <alignment horizontal="center" vertical="center" wrapText="1"/>
    </xf>
    <xf numFmtId="0" fontId="116" fillId="0" borderId="148" xfId="0" applyFont="1" applyBorder="1"/>
    <xf numFmtId="164" fontId="119" fillId="35" borderId="147" xfId="7" applyNumberFormat="1" applyFont="1" applyFill="1" applyBorder="1"/>
    <xf numFmtId="0" fontId="116" fillId="0" borderId="146" xfId="0" applyFont="1" applyBorder="1"/>
    <xf numFmtId="0" fontId="119" fillId="0" borderId="145" xfId="0" applyFont="1" applyBorder="1"/>
    <xf numFmtId="164" fontId="119" fillId="0" borderId="145" xfId="7" applyNumberFormat="1" applyFont="1" applyBorder="1"/>
    <xf numFmtId="164" fontId="119" fillId="35" borderId="144" xfId="7" applyNumberFormat="1" applyFont="1" applyFill="1" applyBorder="1"/>
    <xf numFmtId="0" fontId="124" fillId="0" borderId="15" xfId="0" applyFont="1" applyBorder="1" applyAlignment="1">
      <alignment horizontal="center" vertical="center"/>
    </xf>
    <xf numFmtId="0" fontId="124" fillId="0" borderId="16" xfId="0" applyFont="1" applyBorder="1" applyAlignment="1">
      <alignment horizontal="center" vertical="center"/>
    </xf>
    <xf numFmtId="0" fontId="120" fillId="0" borderId="16" xfId="0" applyFont="1" applyBorder="1" applyAlignment="1">
      <alignment horizontal="center" vertical="center" wrapText="1"/>
    </xf>
    <xf numFmtId="0" fontId="120" fillId="0" borderId="17" xfId="0" applyFont="1" applyBorder="1" applyAlignment="1">
      <alignment horizontal="center" vertical="center" wrapText="1"/>
    </xf>
    <xf numFmtId="0" fontId="119" fillId="0" borderId="148" xfId="0" applyFont="1" applyBorder="1" applyAlignment="1">
      <alignment horizontal="left" indent="1"/>
    </xf>
    <xf numFmtId="164" fontId="117" fillId="0" borderId="147" xfId="7" applyNumberFormat="1" applyFont="1" applyBorder="1"/>
    <xf numFmtId="0" fontId="116" fillId="0" borderId="148" xfId="0" applyFont="1" applyBorder="1" applyAlignment="1">
      <alignment horizontal="left" indent="3"/>
    </xf>
    <xf numFmtId="0" fontId="119" fillId="0" borderId="146" xfId="0" applyFont="1" applyBorder="1" applyAlignment="1">
      <alignment horizontal="left" vertical="center" indent="1"/>
    </xf>
    <xf numFmtId="0" fontId="119" fillId="0" borderId="145" xfId="0" applyFont="1" applyBorder="1" applyAlignment="1">
      <alignment horizontal="left" wrapText="1" indent="1"/>
    </xf>
    <xf numFmtId="0" fontId="118" fillId="0" borderId="52" xfId="0" applyFont="1" applyBorder="1" applyAlignment="1">
      <alignment horizontal="center" vertical="center"/>
    </xf>
    <xf numFmtId="0" fontId="118" fillId="0" borderId="113" xfId="0" applyFont="1" applyBorder="1" applyAlignment="1">
      <alignment horizontal="center" vertical="center"/>
    </xf>
    <xf numFmtId="0" fontId="119" fillId="0" borderId="16" xfId="0" applyFont="1" applyBorder="1" applyAlignment="1">
      <alignment horizontal="center" vertical="center" wrapText="1"/>
    </xf>
    <xf numFmtId="0" fontId="119" fillId="0" borderId="17" xfId="0" applyFont="1" applyBorder="1" applyAlignment="1">
      <alignment horizontal="center" vertical="center" wrapText="1"/>
    </xf>
    <xf numFmtId="0" fontId="118" fillId="0" borderId="114" xfId="0" applyFont="1" applyBorder="1" applyAlignment="1">
      <alignment horizontal="center" vertical="center"/>
    </xf>
    <xf numFmtId="0" fontId="119" fillId="0" borderId="147" xfId="0" applyFont="1" applyBorder="1" applyAlignment="1">
      <alignment horizontal="center" vertical="center" wrapText="1"/>
    </xf>
    <xf numFmtId="0" fontId="119" fillId="0" borderId="148" xfId="0" applyFont="1" applyBorder="1"/>
    <xf numFmtId="164" fontId="116" fillId="78" borderId="147" xfId="7" applyNumberFormat="1" applyFont="1" applyFill="1" applyBorder="1"/>
    <xf numFmtId="0" fontId="119" fillId="0" borderId="146" xfId="0" applyFont="1" applyBorder="1"/>
    <xf numFmtId="0" fontId="119" fillId="0" borderId="168" xfId="0" applyFont="1" applyBorder="1"/>
    <xf numFmtId="164" fontId="116" fillId="78" borderId="144" xfId="7" applyNumberFormat="1" applyFont="1" applyFill="1" applyBorder="1"/>
  </cellXfs>
  <cellStyles count="23463">
    <cellStyle name="_RC VALUTEBIS WRILSI " xfId="18" xr:uid="{00000000-0005-0000-0000-000000000000}"/>
    <cellStyle name="_RC VALUTEBIS WRILSI  2" xfId="21419" xr:uid="{9C2C4E6F-B298-4754-B0B4-4CF6E410D0FE}"/>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0 2" xfId="21421" xr:uid="{441C473C-B1B9-4CBC-90B4-048A1594FC5F}"/>
    <cellStyle name="20% - Accent1 2 11" xfId="24" xr:uid="{00000000-0005-0000-0000-000007000000}"/>
    <cellStyle name="20% - Accent1 2 11 2" xfId="21422" xr:uid="{A51987ED-F31A-4689-BC0D-D47C1AF1E493}"/>
    <cellStyle name="20% - Accent1 2 12" xfId="25" xr:uid="{00000000-0005-0000-0000-000008000000}"/>
    <cellStyle name="20% - Accent1 2 12 2" xfId="21423" xr:uid="{AC2A366C-A1D4-4891-958C-0A9AED149DD7}"/>
    <cellStyle name="20% - Accent1 2 13" xfId="21420" xr:uid="{6E077431-77A2-4F19-B60C-E3DC0E39FCEB}"/>
    <cellStyle name="20% - Accent1 2 2" xfId="26" xr:uid="{00000000-0005-0000-0000-000009000000}"/>
    <cellStyle name="20% - Accent1 2 2 2" xfId="27" xr:uid="{00000000-0005-0000-0000-00000A000000}"/>
    <cellStyle name="20% - Accent1 2 2 2 2" xfId="21425" xr:uid="{665729AB-260B-46EC-9BAC-5F72A02975B4}"/>
    <cellStyle name="20% - Accent1 2 2 3" xfId="21424" xr:uid="{28CD41A6-3AD6-4621-8F61-0D0B2578E791}"/>
    <cellStyle name="20% - Accent1 2 3" xfId="28" xr:uid="{00000000-0005-0000-0000-00000B000000}"/>
    <cellStyle name="20% - Accent1 2 3 2" xfId="21426" xr:uid="{F467E77E-89BD-43D8-B43B-903400DDAA1C}"/>
    <cellStyle name="20% - Accent1 2 4" xfId="29" xr:uid="{00000000-0005-0000-0000-00000C000000}"/>
    <cellStyle name="20% - Accent1 2 4 2" xfId="21427" xr:uid="{2670D357-129D-4C44-A4B4-DE72C854DCDC}"/>
    <cellStyle name="20% - Accent1 2 5" xfId="30" xr:uid="{00000000-0005-0000-0000-00000D000000}"/>
    <cellStyle name="20% - Accent1 2 5 2" xfId="21428" xr:uid="{7694310E-C568-4A4D-98FE-CEEC0EF429AD}"/>
    <cellStyle name="20% - Accent1 2 6" xfId="31" xr:uid="{00000000-0005-0000-0000-00000E000000}"/>
    <cellStyle name="20% - Accent1 2 6 2" xfId="21429" xr:uid="{2CE9E8B5-5AC1-43E8-AC49-18E5244C1383}"/>
    <cellStyle name="20% - Accent1 2 7" xfId="32" xr:uid="{00000000-0005-0000-0000-00000F000000}"/>
    <cellStyle name="20% - Accent1 2 7 2" xfId="21430" xr:uid="{CB0F8130-6D92-4437-91D7-668219718B40}"/>
    <cellStyle name="20% - Accent1 2 8" xfId="33" xr:uid="{00000000-0005-0000-0000-000010000000}"/>
    <cellStyle name="20% - Accent1 2 8 2" xfId="21431" xr:uid="{71CAE50D-E20E-4214-BC68-F253EF38D5CC}"/>
    <cellStyle name="20% - Accent1 2 9" xfId="34" xr:uid="{00000000-0005-0000-0000-000011000000}"/>
    <cellStyle name="20% - Accent1 2 9 2" xfId="21432" xr:uid="{8EB31823-3C28-4FFB-A4D6-F6A2D3130362}"/>
    <cellStyle name="20% - Accent1 3" xfId="35" xr:uid="{00000000-0005-0000-0000-000012000000}"/>
    <cellStyle name="20% - Accent1 3 2" xfId="36" xr:uid="{00000000-0005-0000-0000-000013000000}"/>
    <cellStyle name="20% - Accent1 3 2 2" xfId="21434" xr:uid="{E119149A-C074-4195-A765-6D3210D3C00A}"/>
    <cellStyle name="20% - Accent1 3 3" xfId="37" xr:uid="{00000000-0005-0000-0000-000014000000}"/>
    <cellStyle name="20% - Accent1 3 3 2" xfId="21435" xr:uid="{2E63F29E-E094-4E0A-B09F-D8A605C28AC9}"/>
    <cellStyle name="20% - Accent1 3 4" xfId="21433" xr:uid="{F793207D-A864-4FD8-BF11-F9A983C034D4}"/>
    <cellStyle name="20% - Accent1 4" xfId="38" xr:uid="{00000000-0005-0000-0000-000015000000}"/>
    <cellStyle name="20% - Accent1 4 2" xfId="39" xr:uid="{00000000-0005-0000-0000-000016000000}"/>
    <cellStyle name="20% - Accent1 4 2 2" xfId="21437" xr:uid="{CB1C7876-795C-423E-93C4-553328D72E75}"/>
    <cellStyle name="20% - Accent1 4 3" xfId="40" xr:uid="{00000000-0005-0000-0000-000017000000}"/>
    <cellStyle name="20% - Accent1 4 3 2" xfId="21438" xr:uid="{2941CC00-AC52-41C7-BD8C-CD4808113ABF}"/>
    <cellStyle name="20% - Accent1 4 4" xfId="21436" xr:uid="{870FBBE7-CE2E-41BB-B3B5-23C501C5DFA3}"/>
    <cellStyle name="20% - Accent1 5" xfId="41" xr:uid="{00000000-0005-0000-0000-000018000000}"/>
    <cellStyle name="20% - Accent1 5 2" xfId="42" xr:uid="{00000000-0005-0000-0000-000019000000}"/>
    <cellStyle name="20% - Accent1 5 2 2" xfId="21440" xr:uid="{C470773E-7E34-44A7-B787-F15E63E01AE9}"/>
    <cellStyle name="20% - Accent1 5 3" xfId="43" xr:uid="{00000000-0005-0000-0000-00001A000000}"/>
    <cellStyle name="20% - Accent1 5 3 2" xfId="21441" xr:uid="{8785DEFB-3758-4104-8D52-D0CCD91A2E35}"/>
    <cellStyle name="20% - Accent1 5 4" xfId="21439" xr:uid="{49D8CD7D-C365-453F-9578-F6901FA6ADDA}"/>
    <cellStyle name="20% - Accent1 6" xfId="44" xr:uid="{00000000-0005-0000-0000-00001B000000}"/>
    <cellStyle name="20% - Accent1 6 2" xfId="45" xr:uid="{00000000-0005-0000-0000-00001C000000}"/>
    <cellStyle name="20% - Accent1 6 2 2" xfId="21443" xr:uid="{DE747277-F1E5-4E40-8E31-73FAD8B86DCA}"/>
    <cellStyle name="20% - Accent1 6 3" xfId="46" xr:uid="{00000000-0005-0000-0000-00001D000000}"/>
    <cellStyle name="20% - Accent1 6 3 2" xfId="21444" xr:uid="{597FA663-D3E1-4E5B-81CC-48FA0F94F31E}"/>
    <cellStyle name="20% - Accent1 6 4" xfId="21442" xr:uid="{76C63BB0-84B4-47A6-97FF-C769B3E89BAD}"/>
    <cellStyle name="20% - Accent1 7" xfId="47" xr:uid="{00000000-0005-0000-0000-00001E000000}"/>
    <cellStyle name="20% - Accent1 7 2" xfId="21445" xr:uid="{899F41C2-26F0-4C13-A609-6B7F600B34C8}"/>
    <cellStyle name="20% - Accent2 2" xfId="48" xr:uid="{00000000-0005-0000-0000-00001F000000}"/>
    <cellStyle name="20% - Accent2 2 10" xfId="49" xr:uid="{00000000-0005-0000-0000-000020000000}"/>
    <cellStyle name="20% - Accent2 2 10 2" xfId="21447" xr:uid="{C7C4A8B6-6745-4A52-9A6A-1318E8D16F51}"/>
    <cellStyle name="20% - Accent2 2 11" xfId="50" xr:uid="{00000000-0005-0000-0000-000021000000}"/>
    <cellStyle name="20% - Accent2 2 11 2" xfId="21448" xr:uid="{9C811679-ED5B-4988-AD7E-455652658CC4}"/>
    <cellStyle name="20% - Accent2 2 12" xfId="51" xr:uid="{00000000-0005-0000-0000-000022000000}"/>
    <cellStyle name="20% - Accent2 2 12 2" xfId="21449" xr:uid="{9E232EF8-DB95-41B1-9519-9041B67BD7C7}"/>
    <cellStyle name="20% - Accent2 2 13" xfId="21446" xr:uid="{E7D82991-8DCC-487A-87FD-0C4D359957C9}"/>
    <cellStyle name="20% - Accent2 2 2" xfId="52" xr:uid="{00000000-0005-0000-0000-000023000000}"/>
    <cellStyle name="20% - Accent2 2 2 2" xfId="53" xr:uid="{00000000-0005-0000-0000-000024000000}"/>
    <cellStyle name="20% - Accent2 2 2 2 2" xfId="21451" xr:uid="{DCBE1B33-00DE-40C4-85CE-6DEA0F76D9F4}"/>
    <cellStyle name="20% - Accent2 2 2 3" xfId="21450" xr:uid="{8CA351B4-A1CB-4F53-9E64-AB4E707EE49E}"/>
    <cellStyle name="20% - Accent2 2 3" xfId="54" xr:uid="{00000000-0005-0000-0000-000025000000}"/>
    <cellStyle name="20% - Accent2 2 3 2" xfId="21452" xr:uid="{8255D729-2540-405D-95DC-595DBDC3A010}"/>
    <cellStyle name="20% - Accent2 2 4" xfId="55" xr:uid="{00000000-0005-0000-0000-000026000000}"/>
    <cellStyle name="20% - Accent2 2 4 2" xfId="21453" xr:uid="{3A28D61C-FE97-42D6-BBAB-418BF204453B}"/>
    <cellStyle name="20% - Accent2 2 5" xfId="56" xr:uid="{00000000-0005-0000-0000-000027000000}"/>
    <cellStyle name="20% - Accent2 2 5 2" xfId="21454" xr:uid="{1ED720F0-5F24-47A8-A994-426AB46E51A5}"/>
    <cellStyle name="20% - Accent2 2 6" xfId="57" xr:uid="{00000000-0005-0000-0000-000028000000}"/>
    <cellStyle name="20% - Accent2 2 6 2" xfId="21455" xr:uid="{D485687B-CA5F-4525-95AB-F9F96AFA5B47}"/>
    <cellStyle name="20% - Accent2 2 7" xfId="58" xr:uid="{00000000-0005-0000-0000-000029000000}"/>
    <cellStyle name="20% - Accent2 2 7 2" xfId="21456" xr:uid="{F1FD8A95-CFFF-42A5-96F5-71FF07F39394}"/>
    <cellStyle name="20% - Accent2 2 8" xfId="59" xr:uid="{00000000-0005-0000-0000-00002A000000}"/>
    <cellStyle name="20% - Accent2 2 8 2" xfId="21457" xr:uid="{9F537C69-C034-46F8-83B8-A5336EC4800A}"/>
    <cellStyle name="20% - Accent2 2 9" xfId="60" xr:uid="{00000000-0005-0000-0000-00002B000000}"/>
    <cellStyle name="20% - Accent2 2 9 2" xfId="21458" xr:uid="{B3FCAF3D-BF04-4ACB-AC41-629784A0CED8}"/>
    <cellStyle name="20% - Accent2 3" xfId="61" xr:uid="{00000000-0005-0000-0000-00002C000000}"/>
    <cellStyle name="20% - Accent2 3 2" xfId="62" xr:uid="{00000000-0005-0000-0000-00002D000000}"/>
    <cellStyle name="20% - Accent2 3 2 2" xfId="21460" xr:uid="{74B22629-757D-4544-B225-444873CF0A26}"/>
    <cellStyle name="20% - Accent2 3 3" xfId="63" xr:uid="{00000000-0005-0000-0000-00002E000000}"/>
    <cellStyle name="20% - Accent2 3 3 2" xfId="21461" xr:uid="{749EA809-0E39-473B-B7E4-964BBA0C8078}"/>
    <cellStyle name="20% - Accent2 3 4" xfId="21459" xr:uid="{2610D426-F0D6-4AD4-BC56-8C673E647B80}"/>
    <cellStyle name="20% - Accent2 4" xfId="64" xr:uid="{00000000-0005-0000-0000-00002F000000}"/>
    <cellStyle name="20% - Accent2 4 2" xfId="65" xr:uid="{00000000-0005-0000-0000-000030000000}"/>
    <cellStyle name="20% - Accent2 4 2 2" xfId="21463" xr:uid="{4596C489-74C0-4CD2-8E9E-9499D40DC006}"/>
    <cellStyle name="20% - Accent2 4 3" xfId="66" xr:uid="{00000000-0005-0000-0000-000031000000}"/>
    <cellStyle name="20% - Accent2 4 3 2" xfId="21464" xr:uid="{61046867-3251-4FF6-AC01-3A7707E2D89B}"/>
    <cellStyle name="20% - Accent2 4 4" xfId="21462" xr:uid="{2D48E244-8AF4-4C27-B8F2-11516151F754}"/>
    <cellStyle name="20% - Accent2 5" xfId="67" xr:uid="{00000000-0005-0000-0000-000032000000}"/>
    <cellStyle name="20% - Accent2 5 2" xfId="68" xr:uid="{00000000-0005-0000-0000-000033000000}"/>
    <cellStyle name="20% - Accent2 5 2 2" xfId="21466" xr:uid="{4F7E6364-E25A-4D84-8F86-3675837919B8}"/>
    <cellStyle name="20% - Accent2 5 3" xfId="69" xr:uid="{00000000-0005-0000-0000-000034000000}"/>
    <cellStyle name="20% - Accent2 5 3 2" xfId="21467" xr:uid="{FF05DA42-53AA-4E33-A7B7-905341577F29}"/>
    <cellStyle name="20% - Accent2 5 4" xfId="21465" xr:uid="{191D4223-003A-4889-A91E-C8ADC06C95A7}"/>
    <cellStyle name="20% - Accent2 6" xfId="70" xr:uid="{00000000-0005-0000-0000-000035000000}"/>
    <cellStyle name="20% - Accent2 6 2" xfId="71" xr:uid="{00000000-0005-0000-0000-000036000000}"/>
    <cellStyle name="20% - Accent2 6 2 2" xfId="21469" xr:uid="{CE5713EF-39EF-4BC8-B9BC-71527A451CB3}"/>
    <cellStyle name="20% - Accent2 6 3" xfId="72" xr:uid="{00000000-0005-0000-0000-000037000000}"/>
    <cellStyle name="20% - Accent2 6 3 2" xfId="21470" xr:uid="{2C065985-CFFA-415B-82E1-EF1043D8D5D9}"/>
    <cellStyle name="20% - Accent2 6 4" xfId="21468" xr:uid="{FE1AE1B1-72FE-4CE8-8D06-C043EE23B330}"/>
    <cellStyle name="20% - Accent2 7" xfId="73" xr:uid="{00000000-0005-0000-0000-000038000000}"/>
    <cellStyle name="20% - Accent2 7 2" xfId="21471" xr:uid="{33E6C133-4CA6-4225-8C76-1893CF134C82}"/>
    <cellStyle name="20% - Accent3 2" xfId="74" xr:uid="{00000000-0005-0000-0000-000039000000}"/>
    <cellStyle name="20% - Accent3 2 10" xfId="75" xr:uid="{00000000-0005-0000-0000-00003A000000}"/>
    <cellStyle name="20% - Accent3 2 10 2" xfId="21473" xr:uid="{F8226A9B-D5D8-4420-A992-9F88B3150BA0}"/>
    <cellStyle name="20% - Accent3 2 11" xfId="76" xr:uid="{00000000-0005-0000-0000-00003B000000}"/>
    <cellStyle name="20% - Accent3 2 11 2" xfId="21474" xr:uid="{AD2FB2D0-A133-4A75-B713-8FEC66B0DEDC}"/>
    <cellStyle name="20% - Accent3 2 12" xfId="77" xr:uid="{00000000-0005-0000-0000-00003C000000}"/>
    <cellStyle name="20% - Accent3 2 12 2" xfId="21475" xr:uid="{F06E3CC6-8292-413B-A88A-1D80234C9506}"/>
    <cellStyle name="20% - Accent3 2 13" xfId="21472" xr:uid="{6BED1360-6AE1-46EB-A8B9-3632A6D3CBCD}"/>
    <cellStyle name="20% - Accent3 2 2" xfId="78" xr:uid="{00000000-0005-0000-0000-00003D000000}"/>
    <cellStyle name="20% - Accent3 2 2 2" xfId="79" xr:uid="{00000000-0005-0000-0000-00003E000000}"/>
    <cellStyle name="20% - Accent3 2 2 2 2" xfId="21477" xr:uid="{BB4EFB09-D5B2-469A-AA07-1917922DEB38}"/>
    <cellStyle name="20% - Accent3 2 2 3" xfId="21476" xr:uid="{B7DC0062-C364-4D72-A6AC-4A0FD45A95B6}"/>
    <cellStyle name="20% - Accent3 2 3" xfId="80" xr:uid="{00000000-0005-0000-0000-00003F000000}"/>
    <cellStyle name="20% - Accent3 2 3 2" xfId="21478" xr:uid="{A3AF3A59-80FB-4F1A-B5C4-BA2D44AE31B4}"/>
    <cellStyle name="20% - Accent3 2 4" xfId="81" xr:uid="{00000000-0005-0000-0000-000040000000}"/>
    <cellStyle name="20% - Accent3 2 4 2" xfId="21479" xr:uid="{03139997-AC62-47E7-9159-69CCC83DE338}"/>
    <cellStyle name="20% - Accent3 2 5" xfId="82" xr:uid="{00000000-0005-0000-0000-000041000000}"/>
    <cellStyle name="20% - Accent3 2 5 2" xfId="21480" xr:uid="{EA38E934-A3E3-406D-98CB-49D9EA813DB9}"/>
    <cellStyle name="20% - Accent3 2 6" xfId="83" xr:uid="{00000000-0005-0000-0000-000042000000}"/>
    <cellStyle name="20% - Accent3 2 6 2" xfId="21481" xr:uid="{60CBE4E5-0D0B-41DF-86E3-4DB1D141CF49}"/>
    <cellStyle name="20% - Accent3 2 7" xfId="84" xr:uid="{00000000-0005-0000-0000-000043000000}"/>
    <cellStyle name="20% - Accent3 2 7 2" xfId="21482" xr:uid="{7F295AE0-5B8E-45B9-9430-9961EE970E89}"/>
    <cellStyle name="20% - Accent3 2 8" xfId="85" xr:uid="{00000000-0005-0000-0000-000044000000}"/>
    <cellStyle name="20% - Accent3 2 8 2" xfId="21483" xr:uid="{0923CBA7-B903-46DA-9CDB-040E1E860578}"/>
    <cellStyle name="20% - Accent3 2 9" xfId="86" xr:uid="{00000000-0005-0000-0000-000045000000}"/>
    <cellStyle name="20% - Accent3 2 9 2" xfId="21484" xr:uid="{EBA82A29-841D-4635-9454-378A26F4AEC6}"/>
    <cellStyle name="20% - Accent3 3" xfId="87" xr:uid="{00000000-0005-0000-0000-000046000000}"/>
    <cellStyle name="20% - Accent3 3 2" xfId="88" xr:uid="{00000000-0005-0000-0000-000047000000}"/>
    <cellStyle name="20% - Accent3 3 2 2" xfId="21486" xr:uid="{252AF2C9-5149-48F1-88BE-2E80BDF5DECF}"/>
    <cellStyle name="20% - Accent3 3 3" xfId="89" xr:uid="{00000000-0005-0000-0000-000048000000}"/>
    <cellStyle name="20% - Accent3 3 3 2" xfId="21487" xr:uid="{50479CF3-726A-4B34-B9A5-5CE8705E3A20}"/>
    <cellStyle name="20% - Accent3 3 4" xfId="21485" xr:uid="{D75A0393-8868-4E6D-B820-C0120F62A981}"/>
    <cellStyle name="20% - Accent3 4" xfId="90" xr:uid="{00000000-0005-0000-0000-000049000000}"/>
    <cellStyle name="20% - Accent3 4 2" xfId="91" xr:uid="{00000000-0005-0000-0000-00004A000000}"/>
    <cellStyle name="20% - Accent3 4 2 2" xfId="21489" xr:uid="{9BC7DCF4-D514-4F7C-ADC4-6A6F48F008A9}"/>
    <cellStyle name="20% - Accent3 4 3" xfId="92" xr:uid="{00000000-0005-0000-0000-00004B000000}"/>
    <cellStyle name="20% - Accent3 4 3 2" xfId="21490" xr:uid="{9F25A345-68BC-417C-A76A-EA69951FF007}"/>
    <cellStyle name="20% - Accent3 4 4" xfId="21488" xr:uid="{8EA74A9A-0166-44F7-844A-5FE739267EE1}"/>
    <cellStyle name="20% - Accent3 5" xfId="93" xr:uid="{00000000-0005-0000-0000-00004C000000}"/>
    <cellStyle name="20% - Accent3 5 2" xfId="94" xr:uid="{00000000-0005-0000-0000-00004D000000}"/>
    <cellStyle name="20% - Accent3 5 2 2" xfId="21492" xr:uid="{EB4DA026-81F5-4F55-9801-B5FE472B35F5}"/>
    <cellStyle name="20% - Accent3 5 3" xfId="95" xr:uid="{00000000-0005-0000-0000-00004E000000}"/>
    <cellStyle name="20% - Accent3 5 3 2" xfId="21493" xr:uid="{FC65FE8F-ADA2-4134-850C-9F81A9DDD95E}"/>
    <cellStyle name="20% - Accent3 5 4" xfId="21491" xr:uid="{75F716E6-64DE-4FB8-8AD9-1438A48FE92C}"/>
    <cellStyle name="20% - Accent3 6" xfId="96" xr:uid="{00000000-0005-0000-0000-00004F000000}"/>
    <cellStyle name="20% - Accent3 6 2" xfId="97" xr:uid="{00000000-0005-0000-0000-000050000000}"/>
    <cellStyle name="20% - Accent3 6 2 2" xfId="21495" xr:uid="{0BFC7F8F-689F-4353-97DF-42B23361F830}"/>
    <cellStyle name="20% - Accent3 6 3" xfId="98" xr:uid="{00000000-0005-0000-0000-000051000000}"/>
    <cellStyle name="20% - Accent3 6 3 2" xfId="21496" xr:uid="{2A136F30-7E7B-4A91-A168-85C8652DA473}"/>
    <cellStyle name="20% - Accent3 6 4" xfId="21494" xr:uid="{EDA957D1-FCF9-4D41-8F42-0738A60B5393}"/>
    <cellStyle name="20% - Accent3 7" xfId="99" xr:uid="{00000000-0005-0000-0000-000052000000}"/>
    <cellStyle name="20% - Accent3 7 2" xfId="21497" xr:uid="{F828DDD1-8D6E-4525-97FC-D4A056225A20}"/>
    <cellStyle name="20% - Accent4 2" xfId="100" xr:uid="{00000000-0005-0000-0000-000053000000}"/>
    <cellStyle name="20% - Accent4 2 10" xfId="101" xr:uid="{00000000-0005-0000-0000-000054000000}"/>
    <cellStyle name="20% - Accent4 2 10 2" xfId="21499" xr:uid="{3D917B50-6BE7-44BC-ACA1-58203C189EAB}"/>
    <cellStyle name="20% - Accent4 2 11" xfId="102" xr:uid="{00000000-0005-0000-0000-000055000000}"/>
    <cellStyle name="20% - Accent4 2 11 2" xfId="21500" xr:uid="{53A83F8C-5844-4EC6-A725-757E00DBA605}"/>
    <cellStyle name="20% - Accent4 2 12" xfId="103" xr:uid="{00000000-0005-0000-0000-000056000000}"/>
    <cellStyle name="20% - Accent4 2 12 2" xfId="21501" xr:uid="{F42AE6F1-5917-40EB-A006-221003DC541F}"/>
    <cellStyle name="20% - Accent4 2 13" xfId="21498" xr:uid="{72DA2079-70C2-4BF7-B564-AD35444BB8F9}"/>
    <cellStyle name="20% - Accent4 2 2" xfId="104" xr:uid="{00000000-0005-0000-0000-000057000000}"/>
    <cellStyle name="20% - Accent4 2 2 2" xfId="105" xr:uid="{00000000-0005-0000-0000-000058000000}"/>
    <cellStyle name="20% - Accent4 2 2 2 2" xfId="21503" xr:uid="{2E2A7041-3CF7-497A-988F-E86308A5673D}"/>
    <cellStyle name="20% - Accent4 2 2 3" xfId="21502" xr:uid="{2C4761C6-3015-437C-A18B-8231F32C6060}"/>
    <cellStyle name="20% - Accent4 2 3" xfId="106" xr:uid="{00000000-0005-0000-0000-000059000000}"/>
    <cellStyle name="20% - Accent4 2 3 2" xfId="21504" xr:uid="{072D8BE6-6C94-4BED-86BF-878864F32AEB}"/>
    <cellStyle name="20% - Accent4 2 4" xfId="107" xr:uid="{00000000-0005-0000-0000-00005A000000}"/>
    <cellStyle name="20% - Accent4 2 4 2" xfId="21505" xr:uid="{24848713-CA2F-412C-B79C-80D0EF5F1443}"/>
    <cellStyle name="20% - Accent4 2 5" xfId="108" xr:uid="{00000000-0005-0000-0000-00005B000000}"/>
    <cellStyle name="20% - Accent4 2 5 2" xfId="21506" xr:uid="{C9362DDB-8E4E-440A-B75C-20382D6D6A6C}"/>
    <cellStyle name="20% - Accent4 2 6" xfId="109" xr:uid="{00000000-0005-0000-0000-00005C000000}"/>
    <cellStyle name="20% - Accent4 2 6 2" xfId="21507" xr:uid="{D1DEACB1-0403-4124-874B-27C8FC1E482D}"/>
    <cellStyle name="20% - Accent4 2 7" xfId="110" xr:uid="{00000000-0005-0000-0000-00005D000000}"/>
    <cellStyle name="20% - Accent4 2 7 2" xfId="21508" xr:uid="{D1D880BE-98AC-4771-BEFF-0AF8D05786B7}"/>
    <cellStyle name="20% - Accent4 2 8" xfId="111" xr:uid="{00000000-0005-0000-0000-00005E000000}"/>
    <cellStyle name="20% - Accent4 2 8 2" xfId="21509" xr:uid="{86331455-1499-4957-AE2C-5870B34EB1AD}"/>
    <cellStyle name="20% - Accent4 2 9" xfId="112" xr:uid="{00000000-0005-0000-0000-00005F000000}"/>
    <cellStyle name="20% - Accent4 2 9 2" xfId="21510" xr:uid="{F82CCB9F-08D7-4F02-A9BC-A5A120B58794}"/>
    <cellStyle name="20% - Accent4 3" xfId="113" xr:uid="{00000000-0005-0000-0000-000060000000}"/>
    <cellStyle name="20% - Accent4 3 2" xfId="114" xr:uid="{00000000-0005-0000-0000-000061000000}"/>
    <cellStyle name="20% - Accent4 3 2 2" xfId="21512" xr:uid="{8F77DA35-CB56-4101-A819-04E24604D001}"/>
    <cellStyle name="20% - Accent4 3 3" xfId="115" xr:uid="{00000000-0005-0000-0000-000062000000}"/>
    <cellStyle name="20% - Accent4 3 3 2" xfId="21513" xr:uid="{15456A18-D464-48F6-BA4F-9F3C8F12BE38}"/>
    <cellStyle name="20% - Accent4 3 4" xfId="21511" xr:uid="{37456195-5826-420B-AB4E-9EFFD01FEE55}"/>
    <cellStyle name="20% - Accent4 4" xfId="116" xr:uid="{00000000-0005-0000-0000-000063000000}"/>
    <cellStyle name="20% - Accent4 4 2" xfId="117" xr:uid="{00000000-0005-0000-0000-000064000000}"/>
    <cellStyle name="20% - Accent4 4 2 2" xfId="21515" xr:uid="{3E00A7C3-9427-4C39-BDEA-B7D988EB8430}"/>
    <cellStyle name="20% - Accent4 4 3" xfId="118" xr:uid="{00000000-0005-0000-0000-000065000000}"/>
    <cellStyle name="20% - Accent4 4 3 2" xfId="21516" xr:uid="{C4EFB4F7-DFC8-4549-B34E-0EA5E2E7E160}"/>
    <cellStyle name="20% - Accent4 4 4" xfId="21514" xr:uid="{242AA1F9-CCB1-442B-AC9B-A2A670623B4E}"/>
    <cellStyle name="20% - Accent4 5" xfId="119" xr:uid="{00000000-0005-0000-0000-000066000000}"/>
    <cellStyle name="20% - Accent4 5 2" xfId="120" xr:uid="{00000000-0005-0000-0000-000067000000}"/>
    <cellStyle name="20% - Accent4 5 2 2" xfId="21518" xr:uid="{10D6DF29-07F6-4AB2-A242-5509B17C092A}"/>
    <cellStyle name="20% - Accent4 5 3" xfId="121" xr:uid="{00000000-0005-0000-0000-000068000000}"/>
    <cellStyle name="20% - Accent4 5 3 2" xfId="21519" xr:uid="{F24009D8-9F16-44F0-8862-972A628E6E7D}"/>
    <cellStyle name="20% - Accent4 5 4" xfId="21517" xr:uid="{2BA7AA65-1E42-4B60-B25A-ACF83A85E7C9}"/>
    <cellStyle name="20% - Accent4 6" xfId="122" xr:uid="{00000000-0005-0000-0000-000069000000}"/>
    <cellStyle name="20% - Accent4 6 2" xfId="123" xr:uid="{00000000-0005-0000-0000-00006A000000}"/>
    <cellStyle name="20% - Accent4 6 2 2" xfId="21521" xr:uid="{311967B8-CD87-4A22-B2B9-512AB60AFD5B}"/>
    <cellStyle name="20% - Accent4 6 3" xfId="124" xr:uid="{00000000-0005-0000-0000-00006B000000}"/>
    <cellStyle name="20% - Accent4 6 3 2" xfId="21522" xr:uid="{67E1644E-0072-4276-960B-9A1C28EBE4C2}"/>
    <cellStyle name="20% - Accent4 6 4" xfId="21520" xr:uid="{2F997074-45F6-435F-89A7-C0E89681E537}"/>
    <cellStyle name="20% - Accent4 7" xfId="125" xr:uid="{00000000-0005-0000-0000-00006C000000}"/>
    <cellStyle name="20% - Accent4 7 2" xfId="21523" xr:uid="{652B44C2-F5D5-4E17-8B1E-F45D41C85AA7}"/>
    <cellStyle name="20% - Accent5 2" xfId="126" xr:uid="{00000000-0005-0000-0000-00006D000000}"/>
    <cellStyle name="20% - Accent5 2 10" xfId="127" xr:uid="{00000000-0005-0000-0000-00006E000000}"/>
    <cellStyle name="20% - Accent5 2 10 2" xfId="21525" xr:uid="{9E9D9A7C-A5E6-48E6-B58D-58B3B380836B}"/>
    <cellStyle name="20% - Accent5 2 11" xfId="128" xr:uid="{00000000-0005-0000-0000-00006F000000}"/>
    <cellStyle name="20% - Accent5 2 11 2" xfId="21526" xr:uid="{7CFF9CC4-709F-4AAE-A8A2-2524FC73D053}"/>
    <cellStyle name="20% - Accent5 2 12" xfId="129" xr:uid="{00000000-0005-0000-0000-000070000000}"/>
    <cellStyle name="20% - Accent5 2 12 2" xfId="21527" xr:uid="{01B4D59D-6CBA-4DCA-BE22-81AEB332FB82}"/>
    <cellStyle name="20% - Accent5 2 13" xfId="21524" xr:uid="{435C21F8-18DF-4056-AC2E-6D946CB20FEC}"/>
    <cellStyle name="20% - Accent5 2 2" xfId="130" xr:uid="{00000000-0005-0000-0000-000071000000}"/>
    <cellStyle name="20% - Accent5 2 2 2" xfId="131" xr:uid="{00000000-0005-0000-0000-000072000000}"/>
    <cellStyle name="20% - Accent5 2 2 2 2" xfId="21529" xr:uid="{2C83ADBB-AB0F-4A3E-B36A-2ACFE1F48238}"/>
    <cellStyle name="20% - Accent5 2 2 3" xfId="21528" xr:uid="{27913A96-C530-4783-939C-ADDE12226BEF}"/>
    <cellStyle name="20% - Accent5 2 3" xfId="132" xr:uid="{00000000-0005-0000-0000-000073000000}"/>
    <cellStyle name="20% - Accent5 2 3 2" xfId="21530" xr:uid="{1826EA3B-9D58-45F3-83C1-6A182A50C470}"/>
    <cellStyle name="20% - Accent5 2 4" xfId="133" xr:uid="{00000000-0005-0000-0000-000074000000}"/>
    <cellStyle name="20% - Accent5 2 4 2" xfId="21531" xr:uid="{955C7587-32FE-4547-B881-8E77BD8F5A22}"/>
    <cellStyle name="20% - Accent5 2 5" xfId="134" xr:uid="{00000000-0005-0000-0000-000075000000}"/>
    <cellStyle name="20% - Accent5 2 5 2" xfId="21532" xr:uid="{A858F873-33EF-4143-B51C-BB0FF0DC8A0C}"/>
    <cellStyle name="20% - Accent5 2 6" xfId="135" xr:uid="{00000000-0005-0000-0000-000076000000}"/>
    <cellStyle name="20% - Accent5 2 6 2" xfId="21533" xr:uid="{EEEB8A15-9B95-458D-B518-68A9C917C23B}"/>
    <cellStyle name="20% - Accent5 2 7" xfId="136" xr:uid="{00000000-0005-0000-0000-000077000000}"/>
    <cellStyle name="20% - Accent5 2 7 2" xfId="21534" xr:uid="{E3880635-F89F-4938-8459-E03657435A38}"/>
    <cellStyle name="20% - Accent5 2 8" xfId="137" xr:uid="{00000000-0005-0000-0000-000078000000}"/>
    <cellStyle name="20% - Accent5 2 8 2" xfId="21535" xr:uid="{C4476948-363C-4B0E-8429-80871CBB56EE}"/>
    <cellStyle name="20% - Accent5 2 9" xfId="138" xr:uid="{00000000-0005-0000-0000-000079000000}"/>
    <cellStyle name="20% - Accent5 2 9 2" xfId="21536" xr:uid="{FBF0D767-C52E-498F-9898-45B2664B7BE3}"/>
    <cellStyle name="20% - Accent5 3" xfId="139" xr:uid="{00000000-0005-0000-0000-00007A000000}"/>
    <cellStyle name="20% - Accent5 3 2" xfId="140" xr:uid="{00000000-0005-0000-0000-00007B000000}"/>
    <cellStyle name="20% - Accent5 3 2 2" xfId="21538" xr:uid="{FA1FD2AC-61E7-43CE-BD2F-9992AD174335}"/>
    <cellStyle name="20% - Accent5 3 3" xfId="141" xr:uid="{00000000-0005-0000-0000-00007C000000}"/>
    <cellStyle name="20% - Accent5 3 3 2" xfId="21539" xr:uid="{853DD3F7-51FD-4598-B0FB-F1D1B9D4874C}"/>
    <cellStyle name="20% - Accent5 3 4" xfId="21537" xr:uid="{C8185C35-2FB8-4FEB-8397-389A4EA669E0}"/>
    <cellStyle name="20% - Accent5 4" xfId="142" xr:uid="{00000000-0005-0000-0000-00007D000000}"/>
    <cellStyle name="20% - Accent5 4 2" xfId="143" xr:uid="{00000000-0005-0000-0000-00007E000000}"/>
    <cellStyle name="20% - Accent5 4 2 2" xfId="21541" xr:uid="{9DCE1F6C-A15E-4042-BC64-5673AE3C6605}"/>
    <cellStyle name="20% - Accent5 4 3" xfId="144" xr:uid="{00000000-0005-0000-0000-00007F000000}"/>
    <cellStyle name="20% - Accent5 4 3 2" xfId="21542" xr:uid="{1BC3A939-955C-4F7A-B32B-6AB21DE3DAD7}"/>
    <cellStyle name="20% - Accent5 4 4" xfId="21540" xr:uid="{423809F9-7943-4527-B242-065972F1FB0B}"/>
    <cellStyle name="20% - Accent5 5" xfId="145" xr:uid="{00000000-0005-0000-0000-000080000000}"/>
    <cellStyle name="20% - Accent5 5 2" xfId="146" xr:uid="{00000000-0005-0000-0000-000081000000}"/>
    <cellStyle name="20% - Accent5 5 2 2" xfId="21544" xr:uid="{1A972634-B18D-48E9-A4AC-5B4BD03F4D33}"/>
    <cellStyle name="20% - Accent5 5 3" xfId="147" xr:uid="{00000000-0005-0000-0000-000082000000}"/>
    <cellStyle name="20% - Accent5 5 3 2" xfId="21545" xr:uid="{6CB73C0E-F736-431F-B7A4-95C632E542D2}"/>
    <cellStyle name="20% - Accent5 5 4" xfId="21543" xr:uid="{E448D675-7FD7-4E1F-8D8F-50E7663155F6}"/>
    <cellStyle name="20% - Accent5 6" xfId="148" xr:uid="{00000000-0005-0000-0000-000083000000}"/>
    <cellStyle name="20% - Accent5 6 2" xfId="149" xr:uid="{00000000-0005-0000-0000-000084000000}"/>
    <cellStyle name="20% - Accent5 6 2 2" xfId="21547" xr:uid="{FA259A18-820D-4ED7-B27D-31A6D0FF69E9}"/>
    <cellStyle name="20% - Accent5 6 3" xfId="150" xr:uid="{00000000-0005-0000-0000-000085000000}"/>
    <cellStyle name="20% - Accent5 6 3 2" xfId="21548" xr:uid="{A1976A6C-43C1-4E6E-B473-030FD742A5DE}"/>
    <cellStyle name="20% - Accent5 6 4" xfId="21546" xr:uid="{8186AE8F-62B6-4B86-914C-07E556755446}"/>
    <cellStyle name="20% - Accent5 7" xfId="151" xr:uid="{00000000-0005-0000-0000-000086000000}"/>
    <cellStyle name="20% - Accent5 7 2" xfId="21549" xr:uid="{8C836D55-8BE6-4AE6-ADBC-BD6CC99B6F2E}"/>
    <cellStyle name="20% - Accent6 2" xfId="152" xr:uid="{00000000-0005-0000-0000-000087000000}"/>
    <cellStyle name="20% - Accent6 2 10" xfId="153" xr:uid="{00000000-0005-0000-0000-000088000000}"/>
    <cellStyle name="20% - Accent6 2 10 2" xfId="21551" xr:uid="{7C12A2A6-494D-451E-9428-2E7245D535B8}"/>
    <cellStyle name="20% - Accent6 2 11" xfId="154" xr:uid="{00000000-0005-0000-0000-000089000000}"/>
    <cellStyle name="20% - Accent6 2 11 2" xfId="21552" xr:uid="{A8FE4E31-7A69-4770-B47E-C4D6F283DADE}"/>
    <cellStyle name="20% - Accent6 2 12" xfId="155" xr:uid="{00000000-0005-0000-0000-00008A000000}"/>
    <cellStyle name="20% - Accent6 2 12 2" xfId="21553" xr:uid="{A9A2BA45-0964-4B42-9150-C582021A4599}"/>
    <cellStyle name="20% - Accent6 2 13" xfId="21550" xr:uid="{E233E865-6B81-408D-A0F6-5983488CDA2B}"/>
    <cellStyle name="20% - Accent6 2 2" xfId="156" xr:uid="{00000000-0005-0000-0000-00008B000000}"/>
    <cellStyle name="20% - Accent6 2 2 2" xfId="157" xr:uid="{00000000-0005-0000-0000-00008C000000}"/>
    <cellStyle name="20% - Accent6 2 2 2 2" xfId="21555" xr:uid="{5572C6A4-AB39-43D5-AE1B-F16822E5EA1C}"/>
    <cellStyle name="20% - Accent6 2 2 3" xfId="21554" xr:uid="{9A840BA0-9FDE-48E5-819C-D0225B20FF91}"/>
    <cellStyle name="20% - Accent6 2 3" xfId="158" xr:uid="{00000000-0005-0000-0000-00008D000000}"/>
    <cellStyle name="20% - Accent6 2 3 2" xfId="21556" xr:uid="{44BF2202-14A7-4F93-B4E5-31D0489FF78C}"/>
    <cellStyle name="20% - Accent6 2 4" xfId="159" xr:uid="{00000000-0005-0000-0000-00008E000000}"/>
    <cellStyle name="20% - Accent6 2 4 2" xfId="21557" xr:uid="{A371F46D-808F-45A5-BEA7-107A2B9237BC}"/>
    <cellStyle name="20% - Accent6 2 5" xfId="160" xr:uid="{00000000-0005-0000-0000-00008F000000}"/>
    <cellStyle name="20% - Accent6 2 5 2" xfId="21558" xr:uid="{4161FB56-1347-4007-A21B-117E530B7BDE}"/>
    <cellStyle name="20% - Accent6 2 6" xfId="161" xr:uid="{00000000-0005-0000-0000-000090000000}"/>
    <cellStyle name="20% - Accent6 2 6 2" xfId="21559" xr:uid="{C755C358-5EBE-41D8-9509-13A5800CFBD3}"/>
    <cellStyle name="20% - Accent6 2 7" xfId="162" xr:uid="{00000000-0005-0000-0000-000091000000}"/>
    <cellStyle name="20% - Accent6 2 7 2" xfId="21560" xr:uid="{DFA43465-6403-4361-B7B2-299C3CDE9A85}"/>
    <cellStyle name="20% - Accent6 2 8" xfId="163" xr:uid="{00000000-0005-0000-0000-000092000000}"/>
    <cellStyle name="20% - Accent6 2 8 2" xfId="21561" xr:uid="{4D4326B9-3D8B-4E63-8FE8-BD835441CAED}"/>
    <cellStyle name="20% - Accent6 2 9" xfId="164" xr:uid="{00000000-0005-0000-0000-000093000000}"/>
    <cellStyle name="20% - Accent6 2 9 2" xfId="21562" xr:uid="{3371D0C7-B59F-44F0-A05D-E280916DE5FE}"/>
    <cellStyle name="20% - Accent6 3" xfId="165" xr:uid="{00000000-0005-0000-0000-000094000000}"/>
    <cellStyle name="20% - Accent6 3 2" xfId="166" xr:uid="{00000000-0005-0000-0000-000095000000}"/>
    <cellStyle name="20% - Accent6 3 2 2" xfId="21564" xr:uid="{A656FDF8-118C-4FD4-A2FA-A5931B361DEF}"/>
    <cellStyle name="20% - Accent6 3 3" xfId="167" xr:uid="{00000000-0005-0000-0000-000096000000}"/>
    <cellStyle name="20% - Accent6 3 3 2" xfId="21565" xr:uid="{0A38B093-3071-48DF-B62F-B5A46F60B784}"/>
    <cellStyle name="20% - Accent6 3 4" xfId="21563" xr:uid="{8381912C-B4EC-4E36-9B7E-6541A76C14CA}"/>
    <cellStyle name="20% - Accent6 4" xfId="168" xr:uid="{00000000-0005-0000-0000-000097000000}"/>
    <cellStyle name="20% - Accent6 4 2" xfId="169" xr:uid="{00000000-0005-0000-0000-000098000000}"/>
    <cellStyle name="20% - Accent6 4 2 2" xfId="21567" xr:uid="{E92FA139-56A5-482B-BED5-F0E233800348}"/>
    <cellStyle name="20% - Accent6 4 3" xfId="170" xr:uid="{00000000-0005-0000-0000-000099000000}"/>
    <cellStyle name="20% - Accent6 4 3 2" xfId="21568" xr:uid="{F581822E-3971-45BF-B3CB-95AC58D5DE05}"/>
    <cellStyle name="20% - Accent6 4 4" xfId="21566" xr:uid="{AFDD659E-AF6E-4FF7-A1D5-AA3C8267576C}"/>
    <cellStyle name="20% - Accent6 5" xfId="171" xr:uid="{00000000-0005-0000-0000-00009A000000}"/>
    <cellStyle name="20% - Accent6 5 2" xfId="172" xr:uid="{00000000-0005-0000-0000-00009B000000}"/>
    <cellStyle name="20% - Accent6 5 2 2" xfId="21570" xr:uid="{56A8063D-C631-4132-A63E-5E28A9463C39}"/>
    <cellStyle name="20% - Accent6 5 3" xfId="173" xr:uid="{00000000-0005-0000-0000-00009C000000}"/>
    <cellStyle name="20% - Accent6 5 3 2" xfId="21571" xr:uid="{A4B2FA3E-E5E3-47A1-84FB-F770F120831F}"/>
    <cellStyle name="20% - Accent6 5 4" xfId="21569" xr:uid="{CD5C3E05-89C4-40AC-BD7A-16629BF4F0BF}"/>
    <cellStyle name="20% - Accent6 6" xfId="174" xr:uid="{00000000-0005-0000-0000-00009D000000}"/>
    <cellStyle name="20% - Accent6 6 2" xfId="175" xr:uid="{00000000-0005-0000-0000-00009E000000}"/>
    <cellStyle name="20% - Accent6 6 2 2" xfId="21573" xr:uid="{2B358151-F981-46C1-857E-DF9362EA98B5}"/>
    <cellStyle name="20% - Accent6 6 3" xfId="176" xr:uid="{00000000-0005-0000-0000-00009F000000}"/>
    <cellStyle name="20% - Accent6 6 3 2" xfId="21574" xr:uid="{06B11341-66A8-4B63-AF9E-BF476DD717B1}"/>
    <cellStyle name="20% - Accent6 6 4" xfId="21572" xr:uid="{4DDBF4C9-DD65-4A60-B329-925BA48A4995}"/>
    <cellStyle name="20% - Accent6 7" xfId="177" xr:uid="{00000000-0005-0000-0000-0000A0000000}"/>
    <cellStyle name="20% - Accent6 7 2" xfId="21575" xr:uid="{9C0D329A-291F-44D7-A400-54F6C09B3EDD}"/>
    <cellStyle name="40% - Accent1 2" xfId="178" xr:uid="{00000000-0005-0000-0000-0000A1000000}"/>
    <cellStyle name="40% - Accent1 2 10" xfId="179" xr:uid="{00000000-0005-0000-0000-0000A2000000}"/>
    <cellStyle name="40% - Accent1 2 10 2" xfId="21577" xr:uid="{61EC5DB3-9363-4DD2-BBAD-E726592ECA0F}"/>
    <cellStyle name="40% - Accent1 2 11" xfId="180" xr:uid="{00000000-0005-0000-0000-0000A3000000}"/>
    <cellStyle name="40% - Accent1 2 11 2" xfId="21578" xr:uid="{14AA4A56-C672-462C-8B5F-8BBCF51251CA}"/>
    <cellStyle name="40% - Accent1 2 12" xfId="181" xr:uid="{00000000-0005-0000-0000-0000A4000000}"/>
    <cellStyle name="40% - Accent1 2 12 2" xfId="21579" xr:uid="{47704CD9-0569-4763-A5B0-9764CD7F2701}"/>
    <cellStyle name="40% - Accent1 2 13" xfId="21576" xr:uid="{921B1604-B19E-4495-8B3B-4B5FFA87E1E4}"/>
    <cellStyle name="40% - Accent1 2 2" xfId="182" xr:uid="{00000000-0005-0000-0000-0000A5000000}"/>
    <cellStyle name="40% - Accent1 2 2 2" xfId="183" xr:uid="{00000000-0005-0000-0000-0000A6000000}"/>
    <cellStyle name="40% - Accent1 2 2 2 2" xfId="21581" xr:uid="{1DF45A5B-2F6A-4B36-B684-F22A7DB897DB}"/>
    <cellStyle name="40% - Accent1 2 2 3" xfId="21580" xr:uid="{2759021C-E251-41E3-9897-0B2F8F928DE3}"/>
    <cellStyle name="40% - Accent1 2 3" xfId="184" xr:uid="{00000000-0005-0000-0000-0000A7000000}"/>
    <cellStyle name="40% - Accent1 2 3 2" xfId="21582" xr:uid="{F7ED8F7B-8DBE-4723-9922-A110B23FCBE1}"/>
    <cellStyle name="40% - Accent1 2 4" xfId="185" xr:uid="{00000000-0005-0000-0000-0000A8000000}"/>
    <cellStyle name="40% - Accent1 2 4 2" xfId="21583" xr:uid="{75204105-63D0-415C-B767-CB9FA85890FE}"/>
    <cellStyle name="40% - Accent1 2 5" xfId="186" xr:uid="{00000000-0005-0000-0000-0000A9000000}"/>
    <cellStyle name="40% - Accent1 2 5 2" xfId="21584" xr:uid="{95177714-63DA-427F-AE10-3D074F17DF6C}"/>
    <cellStyle name="40% - Accent1 2 6" xfId="187" xr:uid="{00000000-0005-0000-0000-0000AA000000}"/>
    <cellStyle name="40% - Accent1 2 6 2" xfId="21585" xr:uid="{3CBAD2FC-D4C7-4F44-8F02-0BD61C4FAFDF}"/>
    <cellStyle name="40% - Accent1 2 7" xfId="188" xr:uid="{00000000-0005-0000-0000-0000AB000000}"/>
    <cellStyle name="40% - Accent1 2 7 2" xfId="21586" xr:uid="{B6DFD68F-0D08-44CA-A605-8BEDF8854D35}"/>
    <cellStyle name="40% - Accent1 2 8" xfId="189" xr:uid="{00000000-0005-0000-0000-0000AC000000}"/>
    <cellStyle name="40% - Accent1 2 8 2" xfId="21587" xr:uid="{9E32F2F4-3253-4911-907C-BF2A56B53377}"/>
    <cellStyle name="40% - Accent1 2 9" xfId="190" xr:uid="{00000000-0005-0000-0000-0000AD000000}"/>
    <cellStyle name="40% - Accent1 2 9 2" xfId="21588" xr:uid="{D26CFCA5-E406-47CA-8E69-7AB8667AAD99}"/>
    <cellStyle name="40% - Accent1 3" xfId="191" xr:uid="{00000000-0005-0000-0000-0000AE000000}"/>
    <cellStyle name="40% - Accent1 3 2" xfId="192" xr:uid="{00000000-0005-0000-0000-0000AF000000}"/>
    <cellStyle name="40% - Accent1 3 2 2" xfId="21590" xr:uid="{27183A19-DB59-4C77-9721-79FFA015EBFF}"/>
    <cellStyle name="40% - Accent1 3 3" xfId="193" xr:uid="{00000000-0005-0000-0000-0000B0000000}"/>
    <cellStyle name="40% - Accent1 3 3 2" xfId="21591" xr:uid="{35BE3284-5B4F-4B2D-A740-F000936D5EB5}"/>
    <cellStyle name="40% - Accent1 3 4" xfId="21589" xr:uid="{EB01EF1E-05BA-4D2F-9C3E-266647F0B03E}"/>
    <cellStyle name="40% - Accent1 4" xfId="194" xr:uid="{00000000-0005-0000-0000-0000B1000000}"/>
    <cellStyle name="40% - Accent1 4 2" xfId="195" xr:uid="{00000000-0005-0000-0000-0000B2000000}"/>
    <cellStyle name="40% - Accent1 4 2 2" xfId="21593" xr:uid="{D98F83EC-AFE3-43B5-88AA-B8A0C16452F5}"/>
    <cellStyle name="40% - Accent1 4 3" xfId="196" xr:uid="{00000000-0005-0000-0000-0000B3000000}"/>
    <cellStyle name="40% - Accent1 4 3 2" xfId="21594" xr:uid="{11D586D6-9855-4B39-B14E-AA3FAECEE9F2}"/>
    <cellStyle name="40% - Accent1 4 4" xfId="21592" xr:uid="{3B875B0B-F067-4B60-8727-0E20A10EB0EB}"/>
    <cellStyle name="40% - Accent1 5" xfId="197" xr:uid="{00000000-0005-0000-0000-0000B4000000}"/>
    <cellStyle name="40% - Accent1 5 2" xfId="198" xr:uid="{00000000-0005-0000-0000-0000B5000000}"/>
    <cellStyle name="40% - Accent1 5 2 2" xfId="21596" xr:uid="{7D12F398-54F5-401C-802B-E6B42D23DE71}"/>
    <cellStyle name="40% - Accent1 5 3" xfId="199" xr:uid="{00000000-0005-0000-0000-0000B6000000}"/>
    <cellStyle name="40% - Accent1 5 3 2" xfId="21597" xr:uid="{552B89A9-749F-4A73-B2EC-95F69D81DDCB}"/>
    <cellStyle name="40% - Accent1 5 4" xfId="21595" xr:uid="{0BC19D32-C542-4644-87EE-35F6F1AC9706}"/>
    <cellStyle name="40% - Accent1 6" xfId="200" xr:uid="{00000000-0005-0000-0000-0000B7000000}"/>
    <cellStyle name="40% - Accent1 6 2" xfId="201" xr:uid="{00000000-0005-0000-0000-0000B8000000}"/>
    <cellStyle name="40% - Accent1 6 2 2" xfId="21599" xr:uid="{30C50222-B6E9-40C7-A2DC-29551F897D38}"/>
    <cellStyle name="40% - Accent1 6 3" xfId="202" xr:uid="{00000000-0005-0000-0000-0000B9000000}"/>
    <cellStyle name="40% - Accent1 6 3 2" xfId="21600" xr:uid="{2EC0109C-393E-4249-9589-99AAD7CF63BD}"/>
    <cellStyle name="40% - Accent1 6 4" xfId="21598" xr:uid="{312486BC-2742-478F-912D-3220BE4A63F6}"/>
    <cellStyle name="40% - Accent1 7" xfId="203" xr:uid="{00000000-0005-0000-0000-0000BA000000}"/>
    <cellStyle name="40% - Accent1 7 2" xfId="21601" xr:uid="{DE5C4353-38FB-4389-A0CA-E945004F7E6A}"/>
    <cellStyle name="40% - Accent2 2" xfId="204" xr:uid="{00000000-0005-0000-0000-0000BB000000}"/>
    <cellStyle name="40% - Accent2 2 10" xfId="205" xr:uid="{00000000-0005-0000-0000-0000BC000000}"/>
    <cellStyle name="40% - Accent2 2 10 2" xfId="21603" xr:uid="{DA982CC8-BC68-4287-8F57-358A98A7E2AA}"/>
    <cellStyle name="40% - Accent2 2 11" xfId="206" xr:uid="{00000000-0005-0000-0000-0000BD000000}"/>
    <cellStyle name="40% - Accent2 2 11 2" xfId="21604" xr:uid="{0DEE476C-BF77-4774-B369-1C28FCE25F29}"/>
    <cellStyle name="40% - Accent2 2 12" xfId="207" xr:uid="{00000000-0005-0000-0000-0000BE000000}"/>
    <cellStyle name="40% - Accent2 2 12 2" xfId="21605" xr:uid="{FD6427B1-0B54-4EB0-A0AA-DF938DE72027}"/>
    <cellStyle name="40% - Accent2 2 13" xfId="21602" xr:uid="{207B1004-4AC8-4C3B-AAC9-B372234D20B4}"/>
    <cellStyle name="40% - Accent2 2 2" xfId="208" xr:uid="{00000000-0005-0000-0000-0000BF000000}"/>
    <cellStyle name="40% - Accent2 2 2 2" xfId="209" xr:uid="{00000000-0005-0000-0000-0000C0000000}"/>
    <cellStyle name="40% - Accent2 2 2 2 2" xfId="21607" xr:uid="{68BF37C7-DB0A-4782-9C95-106BFC218BAF}"/>
    <cellStyle name="40% - Accent2 2 2 3" xfId="21606" xr:uid="{FFACC17D-CA82-4190-9576-5AF8C8FEAF64}"/>
    <cellStyle name="40% - Accent2 2 3" xfId="210" xr:uid="{00000000-0005-0000-0000-0000C1000000}"/>
    <cellStyle name="40% - Accent2 2 3 2" xfId="21608" xr:uid="{0A049E64-12A3-49CD-8C3B-28FFB664D87E}"/>
    <cellStyle name="40% - Accent2 2 4" xfId="211" xr:uid="{00000000-0005-0000-0000-0000C2000000}"/>
    <cellStyle name="40% - Accent2 2 4 2" xfId="21609" xr:uid="{E1C786B3-1C4E-4BEE-A64C-0630FD63D956}"/>
    <cellStyle name="40% - Accent2 2 5" xfId="212" xr:uid="{00000000-0005-0000-0000-0000C3000000}"/>
    <cellStyle name="40% - Accent2 2 5 2" xfId="21610" xr:uid="{E2631B41-5784-4A66-BDCF-E8842050F7A0}"/>
    <cellStyle name="40% - Accent2 2 6" xfId="213" xr:uid="{00000000-0005-0000-0000-0000C4000000}"/>
    <cellStyle name="40% - Accent2 2 6 2" xfId="21611" xr:uid="{5A018CDA-6516-483B-932C-3D88EDB4F33F}"/>
    <cellStyle name="40% - Accent2 2 7" xfId="214" xr:uid="{00000000-0005-0000-0000-0000C5000000}"/>
    <cellStyle name="40% - Accent2 2 7 2" xfId="21612" xr:uid="{476B44D1-5E51-43E7-BB2B-C1B5D0280ACA}"/>
    <cellStyle name="40% - Accent2 2 8" xfId="215" xr:uid="{00000000-0005-0000-0000-0000C6000000}"/>
    <cellStyle name="40% - Accent2 2 8 2" xfId="21613" xr:uid="{1C3DF41B-A572-4742-92DE-3F40D4B5DD64}"/>
    <cellStyle name="40% - Accent2 2 9" xfId="216" xr:uid="{00000000-0005-0000-0000-0000C7000000}"/>
    <cellStyle name="40% - Accent2 2 9 2" xfId="21614" xr:uid="{B2496DA3-02AC-4DD9-989C-95667327D63D}"/>
    <cellStyle name="40% - Accent2 3" xfId="217" xr:uid="{00000000-0005-0000-0000-0000C8000000}"/>
    <cellStyle name="40% - Accent2 3 2" xfId="218" xr:uid="{00000000-0005-0000-0000-0000C9000000}"/>
    <cellStyle name="40% - Accent2 3 2 2" xfId="21616" xr:uid="{6E7CC1BE-8F00-4CC4-86B6-B369684FA873}"/>
    <cellStyle name="40% - Accent2 3 3" xfId="219" xr:uid="{00000000-0005-0000-0000-0000CA000000}"/>
    <cellStyle name="40% - Accent2 3 3 2" xfId="21617" xr:uid="{3A9DBD2D-B5E7-4C0B-BB4A-4E7EDD722AC8}"/>
    <cellStyle name="40% - Accent2 3 4" xfId="21615" xr:uid="{06682524-3C92-4DF7-88E1-DC06431091E7}"/>
    <cellStyle name="40% - Accent2 4" xfId="220" xr:uid="{00000000-0005-0000-0000-0000CB000000}"/>
    <cellStyle name="40% - Accent2 4 2" xfId="221" xr:uid="{00000000-0005-0000-0000-0000CC000000}"/>
    <cellStyle name="40% - Accent2 4 2 2" xfId="21619" xr:uid="{1442CDA8-93CE-498F-86DC-7C64BB33C3B8}"/>
    <cellStyle name="40% - Accent2 4 3" xfId="222" xr:uid="{00000000-0005-0000-0000-0000CD000000}"/>
    <cellStyle name="40% - Accent2 4 3 2" xfId="21620" xr:uid="{4A89B62D-1437-489F-A23B-51EC315BF42E}"/>
    <cellStyle name="40% - Accent2 4 4" xfId="21618" xr:uid="{9E715CC8-D776-4FBE-8FA5-8BB8E824F784}"/>
    <cellStyle name="40% - Accent2 5" xfId="223" xr:uid="{00000000-0005-0000-0000-0000CE000000}"/>
    <cellStyle name="40% - Accent2 5 2" xfId="224" xr:uid="{00000000-0005-0000-0000-0000CF000000}"/>
    <cellStyle name="40% - Accent2 5 2 2" xfId="21622" xr:uid="{B215A5AF-5310-44F4-ADA3-116FF668BCA2}"/>
    <cellStyle name="40% - Accent2 5 3" xfId="225" xr:uid="{00000000-0005-0000-0000-0000D0000000}"/>
    <cellStyle name="40% - Accent2 5 3 2" xfId="21623" xr:uid="{E5E22296-5930-44CF-AE19-919A689F5084}"/>
    <cellStyle name="40% - Accent2 5 4" xfId="21621" xr:uid="{65EBCE1B-FE16-4EC9-B9ED-6529F965CF9B}"/>
    <cellStyle name="40% - Accent2 6" xfId="226" xr:uid="{00000000-0005-0000-0000-0000D1000000}"/>
    <cellStyle name="40% - Accent2 6 2" xfId="227" xr:uid="{00000000-0005-0000-0000-0000D2000000}"/>
    <cellStyle name="40% - Accent2 6 2 2" xfId="21625" xr:uid="{832AC09E-CE31-493C-8BD1-1F75966AA0AD}"/>
    <cellStyle name="40% - Accent2 6 3" xfId="228" xr:uid="{00000000-0005-0000-0000-0000D3000000}"/>
    <cellStyle name="40% - Accent2 6 3 2" xfId="21626" xr:uid="{EE2AED78-858E-4AF1-A548-900ECF477DE5}"/>
    <cellStyle name="40% - Accent2 6 4" xfId="21624" xr:uid="{C83BBE17-E39A-44D6-9399-92B7966418C2}"/>
    <cellStyle name="40% - Accent2 7" xfId="229" xr:uid="{00000000-0005-0000-0000-0000D4000000}"/>
    <cellStyle name="40% - Accent2 7 2" xfId="21627" xr:uid="{DF65B615-3595-4779-AF7F-627333E9AF62}"/>
    <cellStyle name="40% - Accent3 2" xfId="230" xr:uid="{00000000-0005-0000-0000-0000D5000000}"/>
    <cellStyle name="40% - Accent3 2 10" xfId="231" xr:uid="{00000000-0005-0000-0000-0000D6000000}"/>
    <cellStyle name="40% - Accent3 2 10 2" xfId="21629" xr:uid="{FD957373-1233-4280-8E0A-EE2F2BE70C67}"/>
    <cellStyle name="40% - Accent3 2 11" xfId="232" xr:uid="{00000000-0005-0000-0000-0000D7000000}"/>
    <cellStyle name="40% - Accent3 2 11 2" xfId="21630" xr:uid="{C1842E3C-16FE-410D-A9AE-2D227E1BC669}"/>
    <cellStyle name="40% - Accent3 2 12" xfId="233" xr:uid="{00000000-0005-0000-0000-0000D8000000}"/>
    <cellStyle name="40% - Accent3 2 12 2" xfId="21631" xr:uid="{A9379E39-710A-405F-878C-4A3A39D99488}"/>
    <cellStyle name="40% - Accent3 2 13" xfId="21628" xr:uid="{6B1749D7-2668-4242-9347-5E7EE5727FD8}"/>
    <cellStyle name="40% - Accent3 2 2" xfId="234" xr:uid="{00000000-0005-0000-0000-0000D9000000}"/>
    <cellStyle name="40% - Accent3 2 2 2" xfId="235" xr:uid="{00000000-0005-0000-0000-0000DA000000}"/>
    <cellStyle name="40% - Accent3 2 2 2 2" xfId="21633" xr:uid="{3DDD64C8-9132-4BFD-BFCF-FE48DF70E605}"/>
    <cellStyle name="40% - Accent3 2 2 3" xfId="21632" xr:uid="{22427D43-83C4-4C4D-A1B8-3953A314D20F}"/>
    <cellStyle name="40% - Accent3 2 3" xfId="236" xr:uid="{00000000-0005-0000-0000-0000DB000000}"/>
    <cellStyle name="40% - Accent3 2 3 2" xfId="21634" xr:uid="{AC8B1ED1-7962-4827-A0E4-30B65AC7836B}"/>
    <cellStyle name="40% - Accent3 2 4" xfId="237" xr:uid="{00000000-0005-0000-0000-0000DC000000}"/>
    <cellStyle name="40% - Accent3 2 4 2" xfId="21635" xr:uid="{B4101861-FE1D-442B-875E-59E4C6F57F1D}"/>
    <cellStyle name="40% - Accent3 2 5" xfId="238" xr:uid="{00000000-0005-0000-0000-0000DD000000}"/>
    <cellStyle name="40% - Accent3 2 5 2" xfId="21636" xr:uid="{40B187B2-262D-485F-9D70-B75EEFFAAC82}"/>
    <cellStyle name="40% - Accent3 2 6" xfId="239" xr:uid="{00000000-0005-0000-0000-0000DE000000}"/>
    <cellStyle name="40% - Accent3 2 6 2" xfId="21637" xr:uid="{EED3EC5C-C805-4674-A560-42EB172314C5}"/>
    <cellStyle name="40% - Accent3 2 7" xfId="240" xr:uid="{00000000-0005-0000-0000-0000DF000000}"/>
    <cellStyle name="40% - Accent3 2 7 2" xfId="21638" xr:uid="{348EAC04-9CAD-41BD-A75A-03D0E84315C2}"/>
    <cellStyle name="40% - Accent3 2 8" xfId="241" xr:uid="{00000000-0005-0000-0000-0000E0000000}"/>
    <cellStyle name="40% - Accent3 2 8 2" xfId="21639" xr:uid="{82A56AD0-A434-4FD8-B5E8-E8025311D5A7}"/>
    <cellStyle name="40% - Accent3 2 9" xfId="242" xr:uid="{00000000-0005-0000-0000-0000E1000000}"/>
    <cellStyle name="40% - Accent3 2 9 2" xfId="21640" xr:uid="{F2365028-6750-4EBC-BE55-740BC7BC3013}"/>
    <cellStyle name="40% - Accent3 3" xfId="243" xr:uid="{00000000-0005-0000-0000-0000E2000000}"/>
    <cellStyle name="40% - Accent3 3 2" xfId="244" xr:uid="{00000000-0005-0000-0000-0000E3000000}"/>
    <cellStyle name="40% - Accent3 3 2 2" xfId="21642" xr:uid="{737549B0-CC3F-4BBF-BA16-E98231C31F74}"/>
    <cellStyle name="40% - Accent3 3 3" xfId="245" xr:uid="{00000000-0005-0000-0000-0000E4000000}"/>
    <cellStyle name="40% - Accent3 3 3 2" xfId="21643" xr:uid="{D96B34C9-0C23-44E0-A02B-65D85A2D9A56}"/>
    <cellStyle name="40% - Accent3 3 4" xfId="21641" xr:uid="{6DB912FE-0200-409F-B37F-208AC32339DE}"/>
    <cellStyle name="40% - Accent3 4" xfId="246" xr:uid="{00000000-0005-0000-0000-0000E5000000}"/>
    <cellStyle name="40% - Accent3 4 2" xfId="247" xr:uid="{00000000-0005-0000-0000-0000E6000000}"/>
    <cellStyle name="40% - Accent3 4 2 2" xfId="21645" xr:uid="{11F62C11-15E7-4EA3-9310-2EFD0151EB23}"/>
    <cellStyle name="40% - Accent3 4 3" xfId="248" xr:uid="{00000000-0005-0000-0000-0000E7000000}"/>
    <cellStyle name="40% - Accent3 4 3 2" xfId="21646" xr:uid="{BBE320C9-69C4-4796-BFA3-190FED4FC990}"/>
    <cellStyle name="40% - Accent3 4 4" xfId="21644" xr:uid="{E4ADA833-AAB3-4822-960B-B417F596FAFC}"/>
    <cellStyle name="40% - Accent3 5" xfId="249" xr:uid="{00000000-0005-0000-0000-0000E8000000}"/>
    <cellStyle name="40% - Accent3 5 2" xfId="250" xr:uid="{00000000-0005-0000-0000-0000E9000000}"/>
    <cellStyle name="40% - Accent3 5 2 2" xfId="21648" xr:uid="{B3DA6FAD-DFEA-4CF2-9082-85181616CB21}"/>
    <cellStyle name="40% - Accent3 5 3" xfId="251" xr:uid="{00000000-0005-0000-0000-0000EA000000}"/>
    <cellStyle name="40% - Accent3 5 3 2" xfId="21649" xr:uid="{D4308E00-14A0-41A5-8312-D2C013A8128A}"/>
    <cellStyle name="40% - Accent3 5 4" xfId="21647" xr:uid="{CCC38E60-BD09-4682-80B9-02E8F70FEC3F}"/>
    <cellStyle name="40% - Accent3 6" xfId="252" xr:uid="{00000000-0005-0000-0000-0000EB000000}"/>
    <cellStyle name="40% - Accent3 6 2" xfId="253" xr:uid="{00000000-0005-0000-0000-0000EC000000}"/>
    <cellStyle name="40% - Accent3 6 2 2" xfId="21651" xr:uid="{E453220D-8095-429C-9BC3-8AE34D12B7BA}"/>
    <cellStyle name="40% - Accent3 6 3" xfId="254" xr:uid="{00000000-0005-0000-0000-0000ED000000}"/>
    <cellStyle name="40% - Accent3 6 3 2" xfId="21652" xr:uid="{A933E061-B959-42CA-9944-D207B05FC97B}"/>
    <cellStyle name="40% - Accent3 6 4" xfId="21650" xr:uid="{0B20F79A-7489-4CD6-9F80-C9952F21D556}"/>
    <cellStyle name="40% - Accent3 7" xfId="255" xr:uid="{00000000-0005-0000-0000-0000EE000000}"/>
    <cellStyle name="40% - Accent3 7 2" xfId="21653" xr:uid="{EAD25515-87C5-47D6-9D68-385994664F53}"/>
    <cellStyle name="40% - Accent4 2" xfId="256" xr:uid="{00000000-0005-0000-0000-0000EF000000}"/>
    <cellStyle name="40% - Accent4 2 10" xfId="257" xr:uid="{00000000-0005-0000-0000-0000F0000000}"/>
    <cellStyle name="40% - Accent4 2 10 2" xfId="21655" xr:uid="{1411598D-24CB-4CFB-858E-545BF2E0E74E}"/>
    <cellStyle name="40% - Accent4 2 11" xfId="258" xr:uid="{00000000-0005-0000-0000-0000F1000000}"/>
    <cellStyle name="40% - Accent4 2 11 2" xfId="21656" xr:uid="{687ED966-4ADD-4636-AA7B-B923A9BC1D8E}"/>
    <cellStyle name="40% - Accent4 2 12" xfId="259" xr:uid="{00000000-0005-0000-0000-0000F2000000}"/>
    <cellStyle name="40% - Accent4 2 12 2" xfId="21657" xr:uid="{8DFB6985-CECC-43AE-8E4F-F4F340E674E2}"/>
    <cellStyle name="40% - Accent4 2 13" xfId="21654" xr:uid="{54D7076C-4B4D-4C35-AECA-A85AEB9C2E61}"/>
    <cellStyle name="40% - Accent4 2 2" xfId="260" xr:uid="{00000000-0005-0000-0000-0000F3000000}"/>
    <cellStyle name="40% - Accent4 2 2 2" xfId="261" xr:uid="{00000000-0005-0000-0000-0000F4000000}"/>
    <cellStyle name="40% - Accent4 2 2 2 2" xfId="21659" xr:uid="{68F49290-5D0E-446A-A56E-84B7B41BA755}"/>
    <cellStyle name="40% - Accent4 2 2 3" xfId="21658" xr:uid="{AB54E51B-40CD-4BC2-B896-6260D72BB39F}"/>
    <cellStyle name="40% - Accent4 2 3" xfId="262" xr:uid="{00000000-0005-0000-0000-0000F5000000}"/>
    <cellStyle name="40% - Accent4 2 3 2" xfId="21660" xr:uid="{3925529D-0C8E-4B23-A5F0-C9BEC52FF5B3}"/>
    <cellStyle name="40% - Accent4 2 4" xfId="263" xr:uid="{00000000-0005-0000-0000-0000F6000000}"/>
    <cellStyle name="40% - Accent4 2 4 2" xfId="21661" xr:uid="{E99B936E-9D3B-4B97-B8B7-B168B3FF2CCB}"/>
    <cellStyle name="40% - Accent4 2 5" xfId="264" xr:uid="{00000000-0005-0000-0000-0000F7000000}"/>
    <cellStyle name="40% - Accent4 2 5 2" xfId="21662" xr:uid="{5BACB8C9-68FE-4C0B-B0A5-21243B6C632C}"/>
    <cellStyle name="40% - Accent4 2 6" xfId="265" xr:uid="{00000000-0005-0000-0000-0000F8000000}"/>
    <cellStyle name="40% - Accent4 2 6 2" xfId="21663" xr:uid="{BDCBE68D-6E18-4916-B2C7-29C56F46201D}"/>
    <cellStyle name="40% - Accent4 2 7" xfId="266" xr:uid="{00000000-0005-0000-0000-0000F9000000}"/>
    <cellStyle name="40% - Accent4 2 7 2" xfId="21664" xr:uid="{783EB55F-4B01-433A-AA9E-6E555229672A}"/>
    <cellStyle name="40% - Accent4 2 8" xfId="267" xr:uid="{00000000-0005-0000-0000-0000FA000000}"/>
    <cellStyle name="40% - Accent4 2 8 2" xfId="21665" xr:uid="{FDF821D0-2926-44A6-A2A5-8AA33979BE4A}"/>
    <cellStyle name="40% - Accent4 2 9" xfId="268" xr:uid="{00000000-0005-0000-0000-0000FB000000}"/>
    <cellStyle name="40% - Accent4 2 9 2" xfId="21666" xr:uid="{DF902917-24EE-4B34-806B-31F937D60CC9}"/>
    <cellStyle name="40% - Accent4 3" xfId="269" xr:uid="{00000000-0005-0000-0000-0000FC000000}"/>
    <cellStyle name="40% - Accent4 3 2" xfId="270" xr:uid="{00000000-0005-0000-0000-0000FD000000}"/>
    <cellStyle name="40% - Accent4 3 2 2" xfId="21668" xr:uid="{BCBCC1E2-E801-41DA-A304-12C80E95A9D0}"/>
    <cellStyle name="40% - Accent4 3 3" xfId="271" xr:uid="{00000000-0005-0000-0000-0000FE000000}"/>
    <cellStyle name="40% - Accent4 3 3 2" xfId="21669" xr:uid="{26F50A38-83E8-4948-AE92-17693F712322}"/>
    <cellStyle name="40% - Accent4 3 4" xfId="21667" xr:uid="{33038393-5CCB-4730-9874-F852FB06DD7F}"/>
    <cellStyle name="40% - Accent4 4" xfId="272" xr:uid="{00000000-0005-0000-0000-0000FF000000}"/>
    <cellStyle name="40% - Accent4 4 2" xfId="273" xr:uid="{00000000-0005-0000-0000-000000010000}"/>
    <cellStyle name="40% - Accent4 4 2 2" xfId="21671" xr:uid="{08A4D124-E357-4A2C-99B6-151CEAEF438E}"/>
    <cellStyle name="40% - Accent4 4 3" xfId="274" xr:uid="{00000000-0005-0000-0000-000001010000}"/>
    <cellStyle name="40% - Accent4 4 3 2" xfId="21672" xr:uid="{46F44EE6-9C7E-4A8A-A4C6-FEBF5904A1A6}"/>
    <cellStyle name="40% - Accent4 4 4" xfId="21670" xr:uid="{60444219-8EAD-4A7A-8BCA-AA604F9F1D83}"/>
    <cellStyle name="40% - Accent4 5" xfId="275" xr:uid="{00000000-0005-0000-0000-000002010000}"/>
    <cellStyle name="40% - Accent4 5 2" xfId="276" xr:uid="{00000000-0005-0000-0000-000003010000}"/>
    <cellStyle name="40% - Accent4 5 2 2" xfId="21674" xr:uid="{EAE505E9-BF78-453D-B7F3-EF3E7E5741AD}"/>
    <cellStyle name="40% - Accent4 5 3" xfId="277" xr:uid="{00000000-0005-0000-0000-000004010000}"/>
    <cellStyle name="40% - Accent4 5 3 2" xfId="21675" xr:uid="{F52C47B4-554A-4560-A231-D30041119DA3}"/>
    <cellStyle name="40% - Accent4 5 4" xfId="21673" xr:uid="{1930E725-A407-415D-B41A-50B5A3EF8B59}"/>
    <cellStyle name="40% - Accent4 6" xfId="278" xr:uid="{00000000-0005-0000-0000-000005010000}"/>
    <cellStyle name="40% - Accent4 6 2" xfId="279" xr:uid="{00000000-0005-0000-0000-000006010000}"/>
    <cellStyle name="40% - Accent4 6 2 2" xfId="21677" xr:uid="{3B9955BF-15AB-48B3-AAC6-616FE166C0C2}"/>
    <cellStyle name="40% - Accent4 6 3" xfId="280" xr:uid="{00000000-0005-0000-0000-000007010000}"/>
    <cellStyle name="40% - Accent4 6 3 2" xfId="21678" xr:uid="{BD260819-9FE2-4A06-A91A-AE76BE850D09}"/>
    <cellStyle name="40% - Accent4 6 4" xfId="21676" xr:uid="{7297395E-7E81-4C57-A77A-5FD255E93E4B}"/>
    <cellStyle name="40% - Accent4 7" xfId="281" xr:uid="{00000000-0005-0000-0000-000008010000}"/>
    <cellStyle name="40% - Accent4 7 2" xfId="21679" xr:uid="{E5C0BBFC-754F-40A7-BFC8-D567AAC503D9}"/>
    <cellStyle name="40% - Accent5 2" xfId="282" xr:uid="{00000000-0005-0000-0000-000009010000}"/>
    <cellStyle name="40% - Accent5 2 10" xfId="283" xr:uid="{00000000-0005-0000-0000-00000A010000}"/>
    <cellStyle name="40% - Accent5 2 10 2" xfId="21681" xr:uid="{299E8A89-2D92-4338-BB4B-A9DDE0B7F9C1}"/>
    <cellStyle name="40% - Accent5 2 11" xfId="284" xr:uid="{00000000-0005-0000-0000-00000B010000}"/>
    <cellStyle name="40% - Accent5 2 11 2" xfId="21682" xr:uid="{97BC57CB-AA61-4F18-80D2-E44F864CE9C2}"/>
    <cellStyle name="40% - Accent5 2 12" xfId="285" xr:uid="{00000000-0005-0000-0000-00000C010000}"/>
    <cellStyle name="40% - Accent5 2 12 2" xfId="21683" xr:uid="{4FC6ACF0-AD7C-456F-B1B7-B12DD19EF3DA}"/>
    <cellStyle name="40% - Accent5 2 13" xfId="21680" xr:uid="{559E9C17-9484-4844-B766-5D7464C572E2}"/>
    <cellStyle name="40% - Accent5 2 2" xfId="286" xr:uid="{00000000-0005-0000-0000-00000D010000}"/>
    <cellStyle name="40% - Accent5 2 2 2" xfId="287" xr:uid="{00000000-0005-0000-0000-00000E010000}"/>
    <cellStyle name="40% - Accent5 2 2 2 2" xfId="21685" xr:uid="{CA065D8B-FA06-46BC-B3B6-81174AB5B563}"/>
    <cellStyle name="40% - Accent5 2 2 3" xfId="21684" xr:uid="{203D4AF9-64AE-4589-A9DC-70F70102A6BC}"/>
    <cellStyle name="40% - Accent5 2 3" xfId="288" xr:uid="{00000000-0005-0000-0000-00000F010000}"/>
    <cellStyle name="40% - Accent5 2 3 2" xfId="21686" xr:uid="{0CCD9F55-8CBF-405A-998C-EEA1E05AC07B}"/>
    <cellStyle name="40% - Accent5 2 4" xfId="289" xr:uid="{00000000-0005-0000-0000-000010010000}"/>
    <cellStyle name="40% - Accent5 2 4 2" xfId="21687" xr:uid="{0F848FF4-AC1C-4912-B47A-535D14BD4FF3}"/>
    <cellStyle name="40% - Accent5 2 5" xfId="290" xr:uid="{00000000-0005-0000-0000-000011010000}"/>
    <cellStyle name="40% - Accent5 2 5 2" xfId="21688" xr:uid="{4F0CCE17-5683-455E-87A3-AF4F14B4F2DF}"/>
    <cellStyle name="40% - Accent5 2 6" xfId="291" xr:uid="{00000000-0005-0000-0000-000012010000}"/>
    <cellStyle name="40% - Accent5 2 6 2" xfId="21689" xr:uid="{1333FE6F-1D63-499C-AAEA-ECD2B8AFB958}"/>
    <cellStyle name="40% - Accent5 2 7" xfId="292" xr:uid="{00000000-0005-0000-0000-000013010000}"/>
    <cellStyle name="40% - Accent5 2 7 2" xfId="21690" xr:uid="{41ACF280-ECC4-408A-B685-3959E254053D}"/>
    <cellStyle name="40% - Accent5 2 8" xfId="293" xr:uid="{00000000-0005-0000-0000-000014010000}"/>
    <cellStyle name="40% - Accent5 2 8 2" xfId="21691" xr:uid="{A151ACCB-12B7-4482-9A13-6041F0CF3BE8}"/>
    <cellStyle name="40% - Accent5 2 9" xfId="294" xr:uid="{00000000-0005-0000-0000-000015010000}"/>
    <cellStyle name="40% - Accent5 2 9 2" xfId="21692" xr:uid="{4A5A7578-7DD8-45B3-BA89-11004EC663C7}"/>
    <cellStyle name="40% - Accent5 3" xfId="295" xr:uid="{00000000-0005-0000-0000-000016010000}"/>
    <cellStyle name="40% - Accent5 3 2" xfId="296" xr:uid="{00000000-0005-0000-0000-000017010000}"/>
    <cellStyle name="40% - Accent5 3 2 2" xfId="21694" xr:uid="{73ED7454-DF07-47C6-908A-C39628619F6E}"/>
    <cellStyle name="40% - Accent5 3 3" xfId="297" xr:uid="{00000000-0005-0000-0000-000018010000}"/>
    <cellStyle name="40% - Accent5 3 3 2" xfId="21695" xr:uid="{2E7FC568-7847-44FF-A4AF-C43FC5A33975}"/>
    <cellStyle name="40% - Accent5 3 4" xfId="21693" xr:uid="{84830272-05E7-4BE3-8F57-ADEA3DF26C51}"/>
    <cellStyle name="40% - Accent5 4" xfId="298" xr:uid="{00000000-0005-0000-0000-000019010000}"/>
    <cellStyle name="40% - Accent5 4 2" xfId="299" xr:uid="{00000000-0005-0000-0000-00001A010000}"/>
    <cellStyle name="40% - Accent5 4 2 2" xfId="21697" xr:uid="{706AFD25-A920-411E-BCAD-BF838E3D4DB2}"/>
    <cellStyle name="40% - Accent5 4 3" xfId="300" xr:uid="{00000000-0005-0000-0000-00001B010000}"/>
    <cellStyle name="40% - Accent5 4 3 2" xfId="21698" xr:uid="{50108D8E-382E-47DD-BAA9-4CEC9AA04C90}"/>
    <cellStyle name="40% - Accent5 4 4" xfId="21696" xr:uid="{CCD8287B-5D4D-4DBA-BD2F-B25BBEB4A1DE}"/>
    <cellStyle name="40% - Accent5 5" xfId="301" xr:uid="{00000000-0005-0000-0000-00001C010000}"/>
    <cellStyle name="40% - Accent5 5 2" xfId="302" xr:uid="{00000000-0005-0000-0000-00001D010000}"/>
    <cellStyle name="40% - Accent5 5 2 2" xfId="21700" xr:uid="{FEED9AED-76AA-4461-AA01-5A98CAFAE0D7}"/>
    <cellStyle name="40% - Accent5 5 3" xfId="303" xr:uid="{00000000-0005-0000-0000-00001E010000}"/>
    <cellStyle name="40% - Accent5 5 3 2" xfId="21701" xr:uid="{4B7E48A1-376D-48C7-A954-AA428E58D990}"/>
    <cellStyle name="40% - Accent5 5 4" xfId="21699" xr:uid="{49BCEDD4-1AE4-47F1-AB8D-6AD0D3BFBAE3}"/>
    <cellStyle name="40% - Accent5 6" xfId="304" xr:uid="{00000000-0005-0000-0000-00001F010000}"/>
    <cellStyle name="40% - Accent5 6 2" xfId="305" xr:uid="{00000000-0005-0000-0000-000020010000}"/>
    <cellStyle name="40% - Accent5 6 2 2" xfId="21703" xr:uid="{AC968D56-E0C4-43B6-A9EC-1B3570C8B3F6}"/>
    <cellStyle name="40% - Accent5 6 3" xfId="306" xr:uid="{00000000-0005-0000-0000-000021010000}"/>
    <cellStyle name="40% - Accent5 6 3 2" xfId="21704" xr:uid="{7E863079-6899-41F3-A1AD-43753EE71198}"/>
    <cellStyle name="40% - Accent5 6 4" xfId="21702" xr:uid="{26BAA164-7571-488E-A06E-2ACAA0BA6E69}"/>
    <cellStyle name="40% - Accent5 7" xfId="307" xr:uid="{00000000-0005-0000-0000-000022010000}"/>
    <cellStyle name="40% - Accent5 7 2" xfId="21705" xr:uid="{AEAFA9A3-5C7F-4635-BB7B-B9F5D154341C}"/>
    <cellStyle name="40% - Accent6 2" xfId="308" xr:uid="{00000000-0005-0000-0000-000023010000}"/>
    <cellStyle name="40% - Accent6 2 10" xfId="309" xr:uid="{00000000-0005-0000-0000-000024010000}"/>
    <cellStyle name="40% - Accent6 2 10 2" xfId="21707" xr:uid="{027017DD-019B-4A44-B6D5-78F9369B6CC2}"/>
    <cellStyle name="40% - Accent6 2 11" xfId="310" xr:uid="{00000000-0005-0000-0000-000025010000}"/>
    <cellStyle name="40% - Accent6 2 11 2" xfId="21708" xr:uid="{0E62F3E1-7B60-4F52-8297-F120F66CB900}"/>
    <cellStyle name="40% - Accent6 2 12" xfId="311" xr:uid="{00000000-0005-0000-0000-000026010000}"/>
    <cellStyle name="40% - Accent6 2 12 2" xfId="21709" xr:uid="{82BDCD31-57D5-4321-9E9E-ABCC780930D9}"/>
    <cellStyle name="40% - Accent6 2 13" xfId="21706" xr:uid="{96A94215-F636-409E-AFFE-AE4C058D5D21}"/>
    <cellStyle name="40% - Accent6 2 2" xfId="312" xr:uid="{00000000-0005-0000-0000-000027010000}"/>
    <cellStyle name="40% - Accent6 2 2 2" xfId="313" xr:uid="{00000000-0005-0000-0000-000028010000}"/>
    <cellStyle name="40% - Accent6 2 2 2 2" xfId="21711" xr:uid="{E1122D35-398E-4EC0-9573-C5269BCEDC52}"/>
    <cellStyle name="40% - Accent6 2 2 3" xfId="21710" xr:uid="{3335A090-40DE-4362-B933-DBA373A4C93D}"/>
    <cellStyle name="40% - Accent6 2 3" xfId="314" xr:uid="{00000000-0005-0000-0000-000029010000}"/>
    <cellStyle name="40% - Accent6 2 3 2" xfId="21712" xr:uid="{B9B52A6E-66AF-42A2-A914-C447DBF997DA}"/>
    <cellStyle name="40% - Accent6 2 4" xfId="315" xr:uid="{00000000-0005-0000-0000-00002A010000}"/>
    <cellStyle name="40% - Accent6 2 4 2" xfId="21713" xr:uid="{66D01895-D733-4419-A958-9EE4131C2066}"/>
    <cellStyle name="40% - Accent6 2 5" xfId="316" xr:uid="{00000000-0005-0000-0000-00002B010000}"/>
    <cellStyle name="40% - Accent6 2 5 2" xfId="21714" xr:uid="{C6C62FC1-03FC-44C6-BA1E-04DA600BFBE1}"/>
    <cellStyle name="40% - Accent6 2 6" xfId="317" xr:uid="{00000000-0005-0000-0000-00002C010000}"/>
    <cellStyle name="40% - Accent6 2 6 2" xfId="21715" xr:uid="{60C5DF69-B1D6-4DBD-8AEC-28F795E0E69B}"/>
    <cellStyle name="40% - Accent6 2 7" xfId="318" xr:uid="{00000000-0005-0000-0000-00002D010000}"/>
    <cellStyle name="40% - Accent6 2 7 2" xfId="21716" xr:uid="{609D762F-B0B9-44D0-82F5-C05D3FD92696}"/>
    <cellStyle name="40% - Accent6 2 8" xfId="319" xr:uid="{00000000-0005-0000-0000-00002E010000}"/>
    <cellStyle name="40% - Accent6 2 8 2" xfId="21717" xr:uid="{502457A7-63A5-40C7-AEFE-C45F295CDF9A}"/>
    <cellStyle name="40% - Accent6 2 9" xfId="320" xr:uid="{00000000-0005-0000-0000-00002F010000}"/>
    <cellStyle name="40% - Accent6 2 9 2" xfId="21718" xr:uid="{0609FC50-56C6-488F-B15C-EC31C48677BF}"/>
    <cellStyle name="40% - Accent6 3" xfId="321" xr:uid="{00000000-0005-0000-0000-000030010000}"/>
    <cellStyle name="40% - Accent6 3 2" xfId="322" xr:uid="{00000000-0005-0000-0000-000031010000}"/>
    <cellStyle name="40% - Accent6 3 2 2" xfId="21720" xr:uid="{61387E71-B971-4DC3-BE78-1F6B3FF3E0EB}"/>
    <cellStyle name="40% - Accent6 3 3" xfId="323" xr:uid="{00000000-0005-0000-0000-000032010000}"/>
    <cellStyle name="40% - Accent6 3 3 2" xfId="21721" xr:uid="{BF6AEBC8-64A0-4917-93DA-785206B764BB}"/>
    <cellStyle name="40% - Accent6 3 4" xfId="21719" xr:uid="{784F2DF1-E023-44E6-B538-D5C4C705CA1E}"/>
    <cellStyle name="40% - Accent6 4" xfId="324" xr:uid="{00000000-0005-0000-0000-000033010000}"/>
    <cellStyle name="40% - Accent6 4 2" xfId="325" xr:uid="{00000000-0005-0000-0000-000034010000}"/>
    <cellStyle name="40% - Accent6 4 2 2" xfId="21723" xr:uid="{8853CB22-DD69-48AC-8B8C-439DA1B4F0D3}"/>
    <cellStyle name="40% - Accent6 4 3" xfId="326" xr:uid="{00000000-0005-0000-0000-000035010000}"/>
    <cellStyle name="40% - Accent6 4 3 2" xfId="21724" xr:uid="{C834A08A-D045-49EF-9952-30B5E19D151C}"/>
    <cellStyle name="40% - Accent6 4 4" xfId="21722" xr:uid="{D61E9FF0-3090-44A6-B11C-D73F3ADE8531}"/>
    <cellStyle name="40% - Accent6 5" xfId="327" xr:uid="{00000000-0005-0000-0000-000036010000}"/>
    <cellStyle name="40% - Accent6 5 2" xfId="328" xr:uid="{00000000-0005-0000-0000-000037010000}"/>
    <cellStyle name="40% - Accent6 5 2 2" xfId="21726" xr:uid="{DD9595F3-6FBE-4659-8EDD-D108C716AF95}"/>
    <cellStyle name="40% - Accent6 5 3" xfId="329" xr:uid="{00000000-0005-0000-0000-000038010000}"/>
    <cellStyle name="40% - Accent6 5 3 2" xfId="21727" xr:uid="{569560C2-1CFA-446D-8C89-427E76AEE644}"/>
    <cellStyle name="40% - Accent6 5 4" xfId="21725" xr:uid="{D9D3FF5B-0C57-43C5-988B-A7DAEDD120C8}"/>
    <cellStyle name="40% - Accent6 6" xfId="330" xr:uid="{00000000-0005-0000-0000-000039010000}"/>
    <cellStyle name="40% - Accent6 6 2" xfId="331" xr:uid="{00000000-0005-0000-0000-00003A010000}"/>
    <cellStyle name="40% - Accent6 6 2 2" xfId="21729" xr:uid="{29BA1245-AA28-4AEE-AFE3-7A72133F5531}"/>
    <cellStyle name="40% - Accent6 6 3" xfId="332" xr:uid="{00000000-0005-0000-0000-00003B010000}"/>
    <cellStyle name="40% - Accent6 6 3 2" xfId="21730" xr:uid="{1A869BC8-5EE8-4D4F-9B3A-3DF5CBB9A2D1}"/>
    <cellStyle name="40% - Accent6 6 4" xfId="21728" xr:uid="{85269A0E-F9BB-4C79-9A55-472E9A1D0082}"/>
    <cellStyle name="40% - Accent6 7" xfId="333" xr:uid="{00000000-0005-0000-0000-00003C010000}"/>
    <cellStyle name="40% - Accent6 7 2" xfId="21731" xr:uid="{362EFADF-3325-43DA-9FC1-8B8A922743F9}"/>
    <cellStyle name="60% - Accent1 2" xfId="334" xr:uid="{00000000-0005-0000-0000-00003D010000}"/>
    <cellStyle name="60% - Accent1 2 10" xfId="335" xr:uid="{00000000-0005-0000-0000-00003E010000}"/>
    <cellStyle name="60% - Accent1 2 10 2" xfId="21733" xr:uid="{CC18FAE1-B31E-45D0-B5E1-EAFF6DCF972A}"/>
    <cellStyle name="60% - Accent1 2 11" xfId="336" xr:uid="{00000000-0005-0000-0000-00003F010000}"/>
    <cellStyle name="60% - Accent1 2 11 2" xfId="21734" xr:uid="{11DB6E49-4623-4BA7-A3B4-7556F47CABA4}"/>
    <cellStyle name="60% - Accent1 2 12" xfId="337" xr:uid="{00000000-0005-0000-0000-000040010000}"/>
    <cellStyle name="60% - Accent1 2 12 2" xfId="21735" xr:uid="{64110ABE-52DC-4825-A925-31C902B16C36}"/>
    <cellStyle name="60% - Accent1 2 13" xfId="21732" xr:uid="{51400363-4BF7-42B3-BCF4-0093681F3447}"/>
    <cellStyle name="60% - Accent1 2 2" xfId="338" xr:uid="{00000000-0005-0000-0000-000041010000}"/>
    <cellStyle name="60% - Accent1 2 2 2" xfId="339" xr:uid="{00000000-0005-0000-0000-000042010000}"/>
    <cellStyle name="60% - Accent1 2 2 2 2" xfId="21737" xr:uid="{9E682E99-EF11-4529-937F-90EDEEAC705F}"/>
    <cellStyle name="60% - Accent1 2 2 3" xfId="21736" xr:uid="{DB4910FB-322D-4497-912E-3CB979A74924}"/>
    <cellStyle name="60% - Accent1 2 3" xfId="340" xr:uid="{00000000-0005-0000-0000-000043010000}"/>
    <cellStyle name="60% - Accent1 2 3 2" xfId="21738" xr:uid="{8B673698-7C24-415B-8DD5-92C54373270F}"/>
    <cellStyle name="60% - Accent1 2 4" xfId="341" xr:uid="{00000000-0005-0000-0000-000044010000}"/>
    <cellStyle name="60% - Accent1 2 4 2" xfId="21739" xr:uid="{C739FEA9-D1F6-433A-AC3A-6EB83449F724}"/>
    <cellStyle name="60% - Accent1 2 5" xfId="342" xr:uid="{00000000-0005-0000-0000-000045010000}"/>
    <cellStyle name="60% - Accent1 2 5 2" xfId="21740" xr:uid="{8B4942E3-A715-4AD2-8CF6-75695C0B8035}"/>
    <cellStyle name="60% - Accent1 2 6" xfId="343" xr:uid="{00000000-0005-0000-0000-000046010000}"/>
    <cellStyle name="60% - Accent1 2 6 2" xfId="21741" xr:uid="{862AA4B1-5AFC-48AD-86F4-C2A596398A40}"/>
    <cellStyle name="60% - Accent1 2 7" xfId="344" xr:uid="{00000000-0005-0000-0000-000047010000}"/>
    <cellStyle name="60% - Accent1 2 7 2" xfId="21742" xr:uid="{7C256ED6-5249-474D-BFB0-C1ABECEE2B6A}"/>
    <cellStyle name="60% - Accent1 2 8" xfId="345" xr:uid="{00000000-0005-0000-0000-000048010000}"/>
    <cellStyle name="60% - Accent1 2 8 2" xfId="21743" xr:uid="{CEB00922-BEA1-4F9C-85B6-02A327368419}"/>
    <cellStyle name="60% - Accent1 2 9" xfId="346" xr:uid="{00000000-0005-0000-0000-000049010000}"/>
    <cellStyle name="60% - Accent1 2 9 2" xfId="21744" xr:uid="{D2331A92-E0E3-4C5B-BACA-A9E963FE1438}"/>
    <cellStyle name="60% - Accent1 3" xfId="347" xr:uid="{00000000-0005-0000-0000-00004A010000}"/>
    <cellStyle name="60% - Accent1 3 2" xfId="348" xr:uid="{00000000-0005-0000-0000-00004B010000}"/>
    <cellStyle name="60% - Accent1 3 2 2" xfId="21746" xr:uid="{4D80BA54-6700-4449-B091-727F35CC9CBB}"/>
    <cellStyle name="60% - Accent1 3 3" xfId="349" xr:uid="{00000000-0005-0000-0000-00004C010000}"/>
    <cellStyle name="60% - Accent1 3 3 2" xfId="21747" xr:uid="{E7A925CC-0360-4142-98A6-2350848755F7}"/>
    <cellStyle name="60% - Accent1 3 4" xfId="21745" xr:uid="{D5576C1D-8814-4110-BEE9-23C8B13FEF84}"/>
    <cellStyle name="60% - Accent1 4" xfId="350" xr:uid="{00000000-0005-0000-0000-00004D010000}"/>
    <cellStyle name="60% - Accent1 4 2" xfId="351" xr:uid="{00000000-0005-0000-0000-00004E010000}"/>
    <cellStyle name="60% - Accent1 4 2 2" xfId="21749" xr:uid="{D16EA428-E034-47A9-870A-2C9F9B5C9EBD}"/>
    <cellStyle name="60% - Accent1 4 3" xfId="352" xr:uid="{00000000-0005-0000-0000-00004F010000}"/>
    <cellStyle name="60% - Accent1 4 3 2" xfId="21750" xr:uid="{72DB3318-CA57-46DE-AE3D-2CDB4FFEC74C}"/>
    <cellStyle name="60% - Accent1 4 4" xfId="21748" xr:uid="{55D8AA82-3D2F-4A0D-B68B-FD32C79D2828}"/>
    <cellStyle name="60% - Accent1 5" xfId="353" xr:uid="{00000000-0005-0000-0000-000050010000}"/>
    <cellStyle name="60% - Accent1 5 2" xfId="354" xr:uid="{00000000-0005-0000-0000-000051010000}"/>
    <cellStyle name="60% - Accent1 5 2 2" xfId="21752" xr:uid="{9FC9FB8A-E833-486D-8734-C90D9D9E75F9}"/>
    <cellStyle name="60% - Accent1 5 3" xfId="355" xr:uid="{00000000-0005-0000-0000-000052010000}"/>
    <cellStyle name="60% - Accent1 5 3 2" xfId="21753" xr:uid="{AA47862E-FD15-45FF-A59C-D43ABD779445}"/>
    <cellStyle name="60% - Accent1 5 4" xfId="21751" xr:uid="{62E227CB-592A-4993-A54C-DE6F4019E678}"/>
    <cellStyle name="60% - Accent1 6" xfId="356" xr:uid="{00000000-0005-0000-0000-000053010000}"/>
    <cellStyle name="60% - Accent1 6 2" xfId="357" xr:uid="{00000000-0005-0000-0000-000054010000}"/>
    <cellStyle name="60% - Accent1 6 2 2" xfId="21755" xr:uid="{A51C89D5-EFC7-4C76-93BF-76804FA151C2}"/>
    <cellStyle name="60% - Accent1 6 3" xfId="358" xr:uid="{00000000-0005-0000-0000-000055010000}"/>
    <cellStyle name="60% - Accent1 6 3 2" xfId="21756" xr:uid="{9811567C-E06A-4226-A52A-CC64B01001C1}"/>
    <cellStyle name="60% - Accent1 6 4" xfId="21754" xr:uid="{6C56BFFB-D101-4421-93E0-B987E06FCDE8}"/>
    <cellStyle name="60% - Accent1 7" xfId="359" xr:uid="{00000000-0005-0000-0000-000056010000}"/>
    <cellStyle name="60% - Accent1 7 2" xfId="21757" xr:uid="{82460FDE-A62C-4131-AF93-B78D65CCE703}"/>
    <cellStyle name="60% - Accent2 2" xfId="360" xr:uid="{00000000-0005-0000-0000-000057010000}"/>
    <cellStyle name="60% - Accent2 2 10" xfId="361" xr:uid="{00000000-0005-0000-0000-000058010000}"/>
    <cellStyle name="60% - Accent2 2 10 2" xfId="21759" xr:uid="{ABEAED3C-C6B5-44E3-A1EB-75E304B4CA61}"/>
    <cellStyle name="60% - Accent2 2 11" xfId="362" xr:uid="{00000000-0005-0000-0000-000059010000}"/>
    <cellStyle name="60% - Accent2 2 11 2" xfId="21760" xr:uid="{05E7F2A4-31B1-48E8-918E-D30BB030610E}"/>
    <cellStyle name="60% - Accent2 2 12" xfId="363" xr:uid="{00000000-0005-0000-0000-00005A010000}"/>
    <cellStyle name="60% - Accent2 2 12 2" xfId="21761" xr:uid="{57BE40A0-E194-4288-9C3C-6590527045A8}"/>
    <cellStyle name="60% - Accent2 2 13" xfId="21758" xr:uid="{8E4C12AC-55CB-494F-91F2-106CD8A94F8B}"/>
    <cellStyle name="60% - Accent2 2 2" xfId="364" xr:uid="{00000000-0005-0000-0000-00005B010000}"/>
    <cellStyle name="60% - Accent2 2 2 2" xfId="365" xr:uid="{00000000-0005-0000-0000-00005C010000}"/>
    <cellStyle name="60% - Accent2 2 2 2 2" xfId="21763" xr:uid="{907A1FEA-2846-4B7B-A8C5-0DFF92D8635B}"/>
    <cellStyle name="60% - Accent2 2 2 3" xfId="21762" xr:uid="{C65818A5-6CF0-4EEB-A7FF-CEFFACA180B8}"/>
    <cellStyle name="60% - Accent2 2 3" xfId="366" xr:uid="{00000000-0005-0000-0000-00005D010000}"/>
    <cellStyle name="60% - Accent2 2 3 2" xfId="21764" xr:uid="{398F5F1F-3462-4B17-8C44-E768A83D29F2}"/>
    <cellStyle name="60% - Accent2 2 4" xfId="367" xr:uid="{00000000-0005-0000-0000-00005E010000}"/>
    <cellStyle name="60% - Accent2 2 4 2" xfId="21765" xr:uid="{7963A3B4-3B16-4489-BF28-2CADAB202B59}"/>
    <cellStyle name="60% - Accent2 2 5" xfId="368" xr:uid="{00000000-0005-0000-0000-00005F010000}"/>
    <cellStyle name="60% - Accent2 2 5 2" xfId="21766" xr:uid="{0B15CB4A-EA7D-43C2-A0C3-AD969EF95EC8}"/>
    <cellStyle name="60% - Accent2 2 6" xfId="369" xr:uid="{00000000-0005-0000-0000-000060010000}"/>
    <cellStyle name="60% - Accent2 2 6 2" xfId="21767" xr:uid="{0DE2F3B4-755B-4F65-B4C6-1BCFC67D62B9}"/>
    <cellStyle name="60% - Accent2 2 7" xfId="370" xr:uid="{00000000-0005-0000-0000-000061010000}"/>
    <cellStyle name="60% - Accent2 2 7 2" xfId="21768" xr:uid="{6D74D8CE-B4F9-4281-8832-FFEB0F5781B7}"/>
    <cellStyle name="60% - Accent2 2 8" xfId="371" xr:uid="{00000000-0005-0000-0000-000062010000}"/>
    <cellStyle name="60% - Accent2 2 8 2" xfId="21769" xr:uid="{CFE83E0F-5D02-4519-9AB8-7C3B9096AC42}"/>
    <cellStyle name="60% - Accent2 2 9" xfId="372" xr:uid="{00000000-0005-0000-0000-000063010000}"/>
    <cellStyle name="60% - Accent2 2 9 2" xfId="21770" xr:uid="{143FB4BD-D739-4A1D-ADAA-8F0FDCA383BC}"/>
    <cellStyle name="60% - Accent2 3" xfId="373" xr:uid="{00000000-0005-0000-0000-000064010000}"/>
    <cellStyle name="60% - Accent2 3 2" xfId="374" xr:uid="{00000000-0005-0000-0000-000065010000}"/>
    <cellStyle name="60% - Accent2 3 2 2" xfId="21772" xr:uid="{4F801C48-4ACE-4F44-ABC3-5A572FF7AACE}"/>
    <cellStyle name="60% - Accent2 3 3" xfId="375" xr:uid="{00000000-0005-0000-0000-000066010000}"/>
    <cellStyle name="60% - Accent2 3 3 2" xfId="21773" xr:uid="{10A66419-2E3A-4FB1-8C6D-A6AC53BEB395}"/>
    <cellStyle name="60% - Accent2 3 4" xfId="21771" xr:uid="{57D10BA6-DEF0-4FFC-8C35-5E2E5E51CED5}"/>
    <cellStyle name="60% - Accent2 4" xfId="376" xr:uid="{00000000-0005-0000-0000-000067010000}"/>
    <cellStyle name="60% - Accent2 4 2" xfId="377" xr:uid="{00000000-0005-0000-0000-000068010000}"/>
    <cellStyle name="60% - Accent2 4 2 2" xfId="21775" xr:uid="{BD2E2C32-0764-4548-B558-E59CB73D3F97}"/>
    <cellStyle name="60% - Accent2 4 3" xfId="378" xr:uid="{00000000-0005-0000-0000-000069010000}"/>
    <cellStyle name="60% - Accent2 4 3 2" xfId="21776" xr:uid="{3F153F37-7035-4801-A43C-39CAEE299D72}"/>
    <cellStyle name="60% - Accent2 4 4" xfId="21774" xr:uid="{54F08B01-8E91-46C5-A676-C3D7A46213A7}"/>
    <cellStyle name="60% - Accent2 5" xfId="379" xr:uid="{00000000-0005-0000-0000-00006A010000}"/>
    <cellStyle name="60% - Accent2 5 2" xfId="380" xr:uid="{00000000-0005-0000-0000-00006B010000}"/>
    <cellStyle name="60% - Accent2 5 2 2" xfId="21778" xr:uid="{4A004A7A-17AD-42CA-9E57-52786B523E33}"/>
    <cellStyle name="60% - Accent2 5 3" xfId="381" xr:uid="{00000000-0005-0000-0000-00006C010000}"/>
    <cellStyle name="60% - Accent2 5 3 2" xfId="21779" xr:uid="{35B643C2-C30C-4386-AF27-EF8AF83B7EF7}"/>
    <cellStyle name="60% - Accent2 5 4" xfId="21777" xr:uid="{59E804E9-847E-48BC-A33C-5102954672ED}"/>
    <cellStyle name="60% - Accent2 6" xfId="382" xr:uid="{00000000-0005-0000-0000-00006D010000}"/>
    <cellStyle name="60% - Accent2 6 2" xfId="383" xr:uid="{00000000-0005-0000-0000-00006E010000}"/>
    <cellStyle name="60% - Accent2 6 2 2" xfId="21781" xr:uid="{40491225-BB07-4109-A288-2E555498BB3A}"/>
    <cellStyle name="60% - Accent2 6 3" xfId="384" xr:uid="{00000000-0005-0000-0000-00006F010000}"/>
    <cellStyle name="60% - Accent2 6 3 2" xfId="21782" xr:uid="{7BDB54D7-10EA-412D-B187-885249B84464}"/>
    <cellStyle name="60% - Accent2 6 4" xfId="21780" xr:uid="{8E313EF0-F90A-44AA-AE63-DBE9623B3568}"/>
    <cellStyle name="60% - Accent2 7" xfId="385" xr:uid="{00000000-0005-0000-0000-000070010000}"/>
    <cellStyle name="60% - Accent2 7 2" xfId="21783" xr:uid="{F887468D-9658-44E3-8F03-8DCD09C67ACE}"/>
    <cellStyle name="60% - Accent3 2" xfId="386" xr:uid="{00000000-0005-0000-0000-000071010000}"/>
    <cellStyle name="60% - Accent3 2 10" xfId="387" xr:uid="{00000000-0005-0000-0000-000072010000}"/>
    <cellStyle name="60% - Accent3 2 10 2" xfId="21785" xr:uid="{A5E34996-19EE-4F3E-9723-9234F66A4DB6}"/>
    <cellStyle name="60% - Accent3 2 11" xfId="388" xr:uid="{00000000-0005-0000-0000-000073010000}"/>
    <cellStyle name="60% - Accent3 2 11 2" xfId="21786" xr:uid="{E749E47C-A33D-4690-9476-CCA4B7258AD5}"/>
    <cellStyle name="60% - Accent3 2 12" xfId="389" xr:uid="{00000000-0005-0000-0000-000074010000}"/>
    <cellStyle name="60% - Accent3 2 12 2" xfId="21787" xr:uid="{4134E5CC-145E-4A02-957B-73A89ACA36D5}"/>
    <cellStyle name="60% - Accent3 2 13" xfId="21784" xr:uid="{C24D88E5-8247-4DBF-9513-73948500E62A}"/>
    <cellStyle name="60% - Accent3 2 2" xfId="390" xr:uid="{00000000-0005-0000-0000-000075010000}"/>
    <cellStyle name="60% - Accent3 2 2 2" xfId="391" xr:uid="{00000000-0005-0000-0000-000076010000}"/>
    <cellStyle name="60% - Accent3 2 2 2 2" xfId="21789" xr:uid="{4ACAD5E3-9AB8-4F90-B5CB-B6E215B493E0}"/>
    <cellStyle name="60% - Accent3 2 2 3" xfId="21788" xr:uid="{165969FE-6DF0-4858-9713-D846D9C63C3E}"/>
    <cellStyle name="60% - Accent3 2 3" xfId="392" xr:uid="{00000000-0005-0000-0000-000077010000}"/>
    <cellStyle name="60% - Accent3 2 3 2" xfId="21790" xr:uid="{93105162-7836-463E-8D0F-648EEFA6CEC8}"/>
    <cellStyle name="60% - Accent3 2 4" xfId="393" xr:uid="{00000000-0005-0000-0000-000078010000}"/>
    <cellStyle name="60% - Accent3 2 4 2" xfId="21791" xr:uid="{69CA9749-1363-4369-81C5-BD928BA05C3D}"/>
    <cellStyle name="60% - Accent3 2 5" xfId="394" xr:uid="{00000000-0005-0000-0000-000079010000}"/>
    <cellStyle name="60% - Accent3 2 5 2" xfId="21792" xr:uid="{41A6D712-7D39-4B85-A292-6BF21B24DFE4}"/>
    <cellStyle name="60% - Accent3 2 6" xfId="395" xr:uid="{00000000-0005-0000-0000-00007A010000}"/>
    <cellStyle name="60% - Accent3 2 6 2" xfId="21793" xr:uid="{A8C53DB9-CBC4-4FC2-A5B5-BE804869B280}"/>
    <cellStyle name="60% - Accent3 2 7" xfId="396" xr:uid="{00000000-0005-0000-0000-00007B010000}"/>
    <cellStyle name="60% - Accent3 2 7 2" xfId="21794" xr:uid="{412CADBA-DBB8-4E75-9504-918D48F57152}"/>
    <cellStyle name="60% - Accent3 2 8" xfId="397" xr:uid="{00000000-0005-0000-0000-00007C010000}"/>
    <cellStyle name="60% - Accent3 2 8 2" xfId="21795" xr:uid="{9B134196-C9B3-4999-B205-AD9B32AA38F1}"/>
    <cellStyle name="60% - Accent3 2 9" xfId="398" xr:uid="{00000000-0005-0000-0000-00007D010000}"/>
    <cellStyle name="60% - Accent3 2 9 2" xfId="21796" xr:uid="{E3F425D6-2F81-42F0-A628-556DF5133B92}"/>
    <cellStyle name="60% - Accent3 3" xfId="399" xr:uid="{00000000-0005-0000-0000-00007E010000}"/>
    <cellStyle name="60% - Accent3 3 2" xfId="400" xr:uid="{00000000-0005-0000-0000-00007F010000}"/>
    <cellStyle name="60% - Accent3 3 2 2" xfId="21798" xr:uid="{8753BE61-1691-4957-914B-38C4A30B49EE}"/>
    <cellStyle name="60% - Accent3 3 3" xfId="401" xr:uid="{00000000-0005-0000-0000-000080010000}"/>
    <cellStyle name="60% - Accent3 3 3 2" xfId="21799" xr:uid="{9292A469-5EE5-4F76-8CDF-6B297049EF49}"/>
    <cellStyle name="60% - Accent3 3 4" xfId="21797" xr:uid="{27490246-C509-4572-BABA-B0FB6D11D881}"/>
    <cellStyle name="60% - Accent3 4" xfId="402" xr:uid="{00000000-0005-0000-0000-000081010000}"/>
    <cellStyle name="60% - Accent3 4 2" xfId="403" xr:uid="{00000000-0005-0000-0000-000082010000}"/>
    <cellStyle name="60% - Accent3 4 2 2" xfId="21801" xr:uid="{DF5A1792-EBA4-4384-999B-1B9ECEFF39A9}"/>
    <cellStyle name="60% - Accent3 4 3" xfId="404" xr:uid="{00000000-0005-0000-0000-000083010000}"/>
    <cellStyle name="60% - Accent3 4 3 2" xfId="21802" xr:uid="{F53ABAED-2373-4662-AC3E-BA9EEB675869}"/>
    <cellStyle name="60% - Accent3 4 4" xfId="21800" xr:uid="{3FC85BF8-06C3-42C2-A063-46ECA4DE71AF}"/>
    <cellStyle name="60% - Accent3 5" xfId="405" xr:uid="{00000000-0005-0000-0000-000084010000}"/>
    <cellStyle name="60% - Accent3 5 2" xfId="406" xr:uid="{00000000-0005-0000-0000-000085010000}"/>
    <cellStyle name="60% - Accent3 5 2 2" xfId="21804" xr:uid="{A5DFA4A5-C012-461B-902B-C074F0E9885E}"/>
    <cellStyle name="60% - Accent3 5 3" xfId="407" xr:uid="{00000000-0005-0000-0000-000086010000}"/>
    <cellStyle name="60% - Accent3 5 3 2" xfId="21805" xr:uid="{2FB14810-F41C-4055-94E7-6B74D382B5F6}"/>
    <cellStyle name="60% - Accent3 5 4" xfId="21803" xr:uid="{FAB58A87-5C9A-4BC0-BD27-136EC2BD56CB}"/>
    <cellStyle name="60% - Accent3 6" xfId="408" xr:uid="{00000000-0005-0000-0000-000087010000}"/>
    <cellStyle name="60% - Accent3 6 2" xfId="409" xr:uid="{00000000-0005-0000-0000-000088010000}"/>
    <cellStyle name="60% - Accent3 6 2 2" xfId="21807" xr:uid="{3C5D1FF2-67F5-4BA8-BA2B-59AF0194CACD}"/>
    <cellStyle name="60% - Accent3 6 3" xfId="410" xr:uid="{00000000-0005-0000-0000-000089010000}"/>
    <cellStyle name="60% - Accent3 6 3 2" xfId="21808" xr:uid="{F89562AC-278C-41AD-B564-76EF214DF095}"/>
    <cellStyle name="60% - Accent3 6 4" xfId="21806" xr:uid="{D1A65017-77B4-4338-8E42-0949F61E5F4B}"/>
    <cellStyle name="60% - Accent3 7" xfId="411" xr:uid="{00000000-0005-0000-0000-00008A010000}"/>
    <cellStyle name="60% - Accent3 7 2" xfId="21809" xr:uid="{70AC2A9D-4B67-4426-B989-1BB8EDE681C3}"/>
    <cellStyle name="60% - Accent4 2" xfId="412" xr:uid="{00000000-0005-0000-0000-00008B010000}"/>
    <cellStyle name="60% - Accent4 2 10" xfId="413" xr:uid="{00000000-0005-0000-0000-00008C010000}"/>
    <cellStyle name="60% - Accent4 2 10 2" xfId="21811" xr:uid="{4B1BD56F-9F47-4749-AC52-D77E98E0EB30}"/>
    <cellStyle name="60% - Accent4 2 11" xfId="414" xr:uid="{00000000-0005-0000-0000-00008D010000}"/>
    <cellStyle name="60% - Accent4 2 11 2" xfId="21812" xr:uid="{95A6785D-BE34-4C1A-A753-98A84B987BB7}"/>
    <cellStyle name="60% - Accent4 2 12" xfId="415" xr:uid="{00000000-0005-0000-0000-00008E010000}"/>
    <cellStyle name="60% - Accent4 2 12 2" xfId="21813" xr:uid="{10E9435D-7904-485D-97A9-6C5C2E03FA53}"/>
    <cellStyle name="60% - Accent4 2 13" xfId="21810" xr:uid="{15CF6F94-F955-40D8-9BAE-30FC2BB9BE1C}"/>
    <cellStyle name="60% - Accent4 2 2" xfId="416" xr:uid="{00000000-0005-0000-0000-00008F010000}"/>
    <cellStyle name="60% - Accent4 2 2 2" xfId="417" xr:uid="{00000000-0005-0000-0000-000090010000}"/>
    <cellStyle name="60% - Accent4 2 2 2 2" xfId="21815" xr:uid="{30B44326-8C43-4900-A5F7-8AD78F0DFC15}"/>
    <cellStyle name="60% - Accent4 2 2 3" xfId="21814" xr:uid="{10452EA4-173A-4393-9FF7-B9B0BFF715F1}"/>
    <cellStyle name="60% - Accent4 2 3" xfId="418" xr:uid="{00000000-0005-0000-0000-000091010000}"/>
    <cellStyle name="60% - Accent4 2 3 2" xfId="21816" xr:uid="{E08287B9-1707-4354-932F-E760EF782CC5}"/>
    <cellStyle name="60% - Accent4 2 4" xfId="419" xr:uid="{00000000-0005-0000-0000-000092010000}"/>
    <cellStyle name="60% - Accent4 2 4 2" xfId="21817" xr:uid="{CD660E14-674A-4540-99A9-D475086E7516}"/>
    <cellStyle name="60% - Accent4 2 5" xfId="420" xr:uid="{00000000-0005-0000-0000-000093010000}"/>
    <cellStyle name="60% - Accent4 2 5 2" xfId="21818" xr:uid="{2963A830-5832-48F7-8FF3-AEB4E47155A7}"/>
    <cellStyle name="60% - Accent4 2 6" xfId="421" xr:uid="{00000000-0005-0000-0000-000094010000}"/>
    <cellStyle name="60% - Accent4 2 6 2" xfId="21819" xr:uid="{3AFC1CB2-0E89-44FD-88FC-4840A51E0AD2}"/>
    <cellStyle name="60% - Accent4 2 7" xfId="422" xr:uid="{00000000-0005-0000-0000-000095010000}"/>
    <cellStyle name="60% - Accent4 2 7 2" xfId="21820" xr:uid="{D7B279E2-7720-4D33-A9CE-C8EDC38C5941}"/>
    <cellStyle name="60% - Accent4 2 8" xfId="423" xr:uid="{00000000-0005-0000-0000-000096010000}"/>
    <cellStyle name="60% - Accent4 2 8 2" xfId="21821" xr:uid="{A1CEA2A4-279A-4AA6-A33C-E78A35939FA4}"/>
    <cellStyle name="60% - Accent4 2 9" xfId="424" xr:uid="{00000000-0005-0000-0000-000097010000}"/>
    <cellStyle name="60% - Accent4 2 9 2" xfId="21822" xr:uid="{67AECF07-1364-47EA-B0E0-98E42A6EF1BA}"/>
    <cellStyle name="60% - Accent4 3" xfId="425" xr:uid="{00000000-0005-0000-0000-000098010000}"/>
    <cellStyle name="60% - Accent4 3 2" xfId="426" xr:uid="{00000000-0005-0000-0000-000099010000}"/>
    <cellStyle name="60% - Accent4 3 2 2" xfId="21824" xr:uid="{324E54B9-1240-45C4-9898-437EF601B754}"/>
    <cellStyle name="60% - Accent4 3 3" xfId="427" xr:uid="{00000000-0005-0000-0000-00009A010000}"/>
    <cellStyle name="60% - Accent4 3 3 2" xfId="21825" xr:uid="{B3883A99-743E-440C-8CEE-DCED75ABE525}"/>
    <cellStyle name="60% - Accent4 3 4" xfId="21823" xr:uid="{1AE5E4A7-5CFD-436C-AB7F-1FCF47593592}"/>
    <cellStyle name="60% - Accent4 4" xfId="428" xr:uid="{00000000-0005-0000-0000-00009B010000}"/>
    <cellStyle name="60% - Accent4 4 2" xfId="429" xr:uid="{00000000-0005-0000-0000-00009C010000}"/>
    <cellStyle name="60% - Accent4 4 2 2" xfId="21827" xr:uid="{2C9E9878-C0D3-4A85-9481-64F37FA9DA02}"/>
    <cellStyle name="60% - Accent4 4 3" xfId="430" xr:uid="{00000000-0005-0000-0000-00009D010000}"/>
    <cellStyle name="60% - Accent4 4 3 2" xfId="21828" xr:uid="{E38FF013-5DBE-4750-BD04-B10CF823B031}"/>
    <cellStyle name="60% - Accent4 4 4" xfId="21826" xr:uid="{192B8375-F563-4572-B3DF-4A09FAC9B259}"/>
    <cellStyle name="60% - Accent4 5" xfId="431" xr:uid="{00000000-0005-0000-0000-00009E010000}"/>
    <cellStyle name="60% - Accent4 5 2" xfId="432" xr:uid="{00000000-0005-0000-0000-00009F010000}"/>
    <cellStyle name="60% - Accent4 5 2 2" xfId="21830" xr:uid="{11092005-E02A-4022-AF37-49BFEBB30730}"/>
    <cellStyle name="60% - Accent4 5 3" xfId="433" xr:uid="{00000000-0005-0000-0000-0000A0010000}"/>
    <cellStyle name="60% - Accent4 5 3 2" xfId="21831" xr:uid="{18BF0C31-2835-4032-AC32-CDE3E13A350F}"/>
    <cellStyle name="60% - Accent4 5 4" xfId="21829" xr:uid="{7461CAA4-155F-488C-B175-1A947F3E6D6F}"/>
    <cellStyle name="60% - Accent4 6" xfId="434" xr:uid="{00000000-0005-0000-0000-0000A1010000}"/>
    <cellStyle name="60% - Accent4 6 2" xfId="435" xr:uid="{00000000-0005-0000-0000-0000A2010000}"/>
    <cellStyle name="60% - Accent4 6 2 2" xfId="21833" xr:uid="{B43BEFC1-D967-4B16-B60C-397B9487087E}"/>
    <cellStyle name="60% - Accent4 6 3" xfId="436" xr:uid="{00000000-0005-0000-0000-0000A3010000}"/>
    <cellStyle name="60% - Accent4 6 3 2" xfId="21834" xr:uid="{7522C5C2-EAA6-4204-957D-C17C041569CC}"/>
    <cellStyle name="60% - Accent4 6 4" xfId="21832" xr:uid="{507D5930-1E95-4AAB-9AA9-A901A07D10CF}"/>
    <cellStyle name="60% - Accent4 7" xfId="437" xr:uid="{00000000-0005-0000-0000-0000A4010000}"/>
    <cellStyle name="60% - Accent4 7 2" xfId="21835" xr:uid="{B311FEEF-418D-4FF0-9420-7799A2E1B42E}"/>
    <cellStyle name="60% - Accent5 2" xfId="438" xr:uid="{00000000-0005-0000-0000-0000A5010000}"/>
    <cellStyle name="60% - Accent5 2 10" xfId="439" xr:uid="{00000000-0005-0000-0000-0000A6010000}"/>
    <cellStyle name="60% - Accent5 2 10 2" xfId="21837" xr:uid="{61422712-B19E-4732-ACAE-2CA007B38B31}"/>
    <cellStyle name="60% - Accent5 2 11" xfId="440" xr:uid="{00000000-0005-0000-0000-0000A7010000}"/>
    <cellStyle name="60% - Accent5 2 11 2" xfId="21838" xr:uid="{070FA413-B31E-4809-8F86-6CD561B8DB92}"/>
    <cellStyle name="60% - Accent5 2 12" xfId="441" xr:uid="{00000000-0005-0000-0000-0000A8010000}"/>
    <cellStyle name="60% - Accent5 2 12 2" xfId="21839" xr:uid="{682CA51A-7A69-48BE-A087-A9C8F0DC8DE3}"/>
    <cellStyle name="60% - Accent5 2 13" xfId="21836" xr:uid="{AC2FB329-B35D-4B0E-BD33-3FB325A3CA16}"/>
    <cellStyle name="60% - Accent5 2 2" xfId="442" xr:uid="{00000000-0005-0000-0000-0000A9010000}"/>
    <cellStyle name="60% - Accent5 2 2 2" xfId="443" xr:uid="{00000000-0005-0000-0000-0000AA010000}"/>
    <cellStyle name="60% - Accent5 2 2 2 2" xfId="21841" xr:uid="{47812AB4-3FDB-46C7-9EF8-4B9B62D96BE6}"/>
    <cellStyle name="60% - Accent5 2 2 3" xfId="21840" xr:uid="{9170B428-F2F1-4626-A7EA-402802157ABA}"/>
    <cellStyle name="60% - Accent5 2 3" xfId="444" xr:uid="{00000000-0005-0000-0000-0000AB010000}"/>
    <cellStyle name="60% - Accent5 2 3 2" xfId="21842" xr:uid="{BEF16B30-E09B-408B-8E1D-BEA6C87AEE55}"/>
    <cellStyle name="60% - Accent5 2 4" xfId="445" xr:uid="{00000000-0005-0000-0000-0000AC010000}"/>
    <cellStyle name="60% - Accent5 2 4 2" xfId="21843" xr:uid="{7C474722-0091-446F-86AA-ADFE5FFA1083}"/>
    <cellStyle name="60% - Accent5 2 5" xfId="446" xr:uid="{00000000-0005-0000-0000-0000AD010000}"/>
    <cellStyle name="60% - Accent5 2 5 2" xfId="21844" xr:uid="{850979A3-9D63-4271-B353-CEB3E254DA41}"/>
    <cellStyle name="60% - Accent5 2 6" xfId="447" xr:uid="{00000000-0005-0000-0000-0000AE010000}"/>
    <cellStyle name="60% - Accent5 2 6 2" xfId="21845" xr:uid="{E51AEB7D-A083-4074-8D14-7859BC137302}"/>
    <cellStyle name="60% - Accent5 2 7" xfId="448" xr:uid="{00000000-0005-0000-0000-0000AF010000}"/>
    <cellStyle name="60% - Accent5 2 7 2" xfId="21846" xr:uid="{C555B8C1-775A-437A-8F2A-D73487BE3E63}"/>
    <cellStyle name="60% - Accent5 2 8" xfId="449" xr:uid="{00000000-0005-0000-0000-0000B0010000}"/>
    <cellStyle name="60% - Accent5 2 8 2" xfId="21847" xr:uid="{B802228E-6E32-4A6E-84FE-3FE3330C7754}"/>
    <cellStyle name="60% - Accent5 2 9" xfId="450" xr:uid="{00000000-0005-0000-0000-0000B1010000}"/>
    <cellStyle name="60% - Accent5 2 9 2" xfId="21848" xr:uid="{70074AD0-FEF2-4AC4-8F2A-EFA6DEE5E0D5}"/>
    <cellStyle name="60% - Accent5 3" xfId="451" xr:uid="{00000000-0005-0000-0000-0000B2010000}"/>
    <cellStyle name="60% - Accent5 3 2" xfId="452" xr:uid="{00000000-0005-0000-0000-0000B3010000}"/>
    <cellStyle name="60% - Accent5 3 2 2" xfId="21850" xr:uid="{2ADFDB3B-5C14-4C80-97B6-7F8E61159B94}"/>
    <cellStyle name="60% - Accent5 3 3" xfId="453" xr:uid="{00000000-0005-0000-0000-0000B4010000}"/>
    <cellStyle name="60% - Accent5 3 3 2" xfId="21851" xr:uid="{C2B8A341-DDAD-42C1-8206-9618B434D5B7}"/>
    <cellStyle name="60% - Accent5 3 4" xfId="21849" xr:uid="{049D2516-2D38-4257-AD97-C41B5F65223B}"/>
    <cellStyle name="60% - Accent5 4" xfId="454" xr:uid="{00000000-0005-0000-0000-0000B5010000}"/>
    <cellStyle name="60% - Accent5 4 2" xfId="455" xr:uid="{00000000-0005-0000-0000-0000B6010000}"/>
    <cellStyle name="60% - Accent5 4 2 2" xfId="21853" xr:uid="{51F6C153-7599-4173-B124-05C07DD026C0}"/>
    <cellStyle name="60% - Accent5 4 3" xfId="456" xr:uid="{00000000-0005-0000-0000-0000B7010000}"/>
    <cellStyle name="60% - Accent5 4 3 2" xfId="21854" xr:uid="{45E3A0FD-E09E-4AB3-AEC1-1D8BDFE9A896}"/>
    <cellStyle name="60% - Accent5 4 4" xfId="21852" xr:uid="{2AFF788F-F4CB-4362-8420-104A9CEA6D0D}"/>
    <cellStyle name="60% - Accent5 5" xfId="457" xr:uid="{00000000-0005-0000-0000-0000B8010000}"/>
    <cellStyle name="60% - Accent5 5 2" xfId="458" xr:uid="{00000000-0005-0000-0000-0000B9010000}"/>
    <cellStyle name="60% - Accent5 5 2 2" xfId="21856" xr:uid="{5B3FAA45-82BD-4CB5-BABE-FC16F6C09B04}"/>
    <cellStyle name="60% - Accent5 5 3" xfId="459" xr:uid="{00000000-0005-0000-0000-0000BA010000}"/>
    <cellStyle name="60% - Accent5 5 3 2" xfId="21857" xr:uid="{F9FC4BF9-1F92-4D94-8BE8-AF68AAE59E1D}"/>
    <cellStyle name="60% - Accent5 5 4" xfId="21855" xr:uid="{0B4DF36E-1087-4ECB-BA4E-B77F9B69F841}"/>
    <cellStyle name="60% - Accent5 6" xfId="460" xr:uid="{00000000-0005-0000-0000-0000BB010000}"/>
    <cellStyle name="60% - Accent5 6 2" xfId="461" xr:uid="{00000000-0005-0000-0000-0000BC010000}"/>
    <cellStyle name="60% - Accent5 6 2 2" xfId="21859" xr:uid="{51C16CB8-0054-4E6A-BA15-D839A7B8BCB3}"/>
    <cellStyle name="60% - Accent5 6 3" xfId="462" xr:uid="{00000000-0005-0000-0000-0000BD010000}"/>
    <cellStyle name="60% - Accent5 6 3 2" xfId="21860" xr:uid="{F79C62A2-92D1-465D-8A12-C264D6D1B63C}"/>
    <cellStyle name="60% - Accent5 6 4" xfId="21858" xr:uid="{2C4BE4E3-CCCA-4986-8184-21E5E2F069AA}"/>
    <cellStyle name="60% - Accent5 7" xfId="463" xr:uid="{00000000-0005-0000-0000-0000BE010000}"/>
    <cellStyle name="60% - Accent5 7 2" xfId="21861" xr:uid="{C2934FE4-0268-40EC-9AF1-634466F2A79D}"/>
    <cellStyle name="60% - Accent6 2" xfId="464" xr:uid="{00000000-0005-0000-0000-0000BF010000}"/>
    <cellStyle name="60% - Accent6 2 10" xfId="465" xr:uid="{00000000-0005-0000-0000-0000C0010000}"/>
    <cellStyle name="60% - Accent6 2 10 2" xfId="21863" xr:uid="{75D8C596-5F79-48EB-BC40-1EB165659BED}"/>
    <cellStyle name="60% - Accent6 2 11" xfId="466" xr:uid="{00000000-0005-0000-0000-0000C1010000}"/>
    <cellStyle name="60% - Accent6 2 11 2" xfId="21864" xr:uid="{4FD8B55C-D365-4090-9F1A-4C2938393C10}"/>
    <cellStyle name="60% - Accent6 2 12" xfId="467" xr:uid="{00000000-0005-0000-0000-0000C2010000}"/>
    <cellStyle name="60% - Accent6 2 12 2" xfId="21865" xr:uid="{7BB4F02A-E7A1-46DE-B7E9-60D8DA91EA6C}"/>
    <cellStyle name="60% - Accent6 2 13" xfId="21862" xr:uid="{E1C17D23-9117-4DB1-B04D-6F09ABFD806A}"/>
    <cellStyle name="60% - Accent6 2 2" xfId="468" xr:uid="{00000000-0005-0000-0000-0000C3010000}"/>
    <cellStyle name="60% - Accent6 2 2 2" xfId="469" xr:uid="{00000000-0005-0000-0000-0000C4010000}"/>
    <cellStyle name="60% - Accent6 2 2 2 2" xfId="21867" xr:uid="{A0206EE0-6B51-4EB7-AD58-A39A6E0DA661}"/>
    <cellStyle name="60% - Accent6 2 2 3" xfId="21866" xr:uid="{67FF28E1-51D0-4DC3-8D1C-944DDE0C4188}"/>
    <cellStyle name="60% - Accent6 2 3" xfId="470" xr:uid="{00000000-0005-0000-0000-0000C5010000}"/>
    <cellStyle name="60% - Accent6 2 3 2" xfId="21868" xr:uid="{26F2F3C9-887E-42A0-BA2D-FECA4C575FCE}"/>
    <cellStyle name="60% - Accent6 2 4" xfId="471" xr:uid="{00000000-0005-0000-0000-0000C6010000}"/>
    <cellStyle name="60% - Accent6 2 4 2" xfId="21869" xr:uid="{DFFF78CD-C510-407C-B96A-500EC6C6D507}"/>
    <cellStyle name="60% - Accent6 2 5" xfId="472" xr:uid="{00000000-0005-0000-0000-0000C7010000}"/>
    <cellStyle name="60% - Accent6 2 5 2" xfId="21870" xr:uid="{366D438D-F370-4F83-B76B-5EA4B14224CD}"/>
    <cellStyle name="60% - Accent6 2 6" xfId="473" xr:uid="{00000000-0005-0000-0000-0000C8010000}"/>
    <cellStyle name="60% - Accent6 2 6 2" xfId="21871" xr:uid="{D1BCC235-C6C0-49AB-98DC-65214BCB3BD0}"/>
    <cellStyle name="60% - Accent6 2 7" xfId="474" xr:uid="{00000000-0005-0000-0000-0000C9010000}"/>
    <cellStyle name="60% - Accent6 2 7 2" xfId="21872" xr:uid="{D7AE43AD-EAB5-4022-8CA6-2FFDEC72DFD2}"/>
    <cellStyle name="60% - Accent6 2 8" xfId="475" xr:uid="{00000000-0005-0000-0000-0000CA010000}"/>
    <cellStyle name="60% - Accent6 2 8 2" xfId="21873" xr:uid="{5E0F8406-1E92-417E-9069-083BC1C3B98E}"/>
    <cellStyle name="60% - Accent6 2 9" xfId="476" xr:uid="{00000000-0005-0000-0000-0000CB010000}"/>
    <cellStyle name="60% - Accent6 2 9 2" xfId="21874" xr:uid="{2DD3484D-4A4B-4E47-B247-6533CEF71237}"/>
    <cellStyle name="60% - Accent6 3" xfId="477" xr:uid="{00000000-0005-0000-0000-0000CC010000}"/>
    <cellStyle name="60% - Accent6 3 2" xfId="478" xr:uid="{00000000-0005-0000-0000-0000CD010000}"/>
    <cellStyle name="60% - Accent6 3 2 2" xfId="21876" xr:uid="{725F26D7-F223-444D-8D10-9E5AAC226008}"/>
    <cellStyle name="60% - Accent6 3 3" xfId="479" xr:uid="{00000000-0005-0000-0000-0000CE010000}"/>
    <cellStyle name="60% - Accent6 3 3 2" xfId="21877" xr:uid="{6E00A0BF-5DDB-4828-A4DD-20D22E1E3116}"/>
    <cellStyle name="60% - Accent6 3 4" xfId="21875" xr:uid="{1CCB5F83-045E-48E1-8864-22B75D28B20C}"/>
    <cellStyle name="60% - Accent6 4" xfId="480" xr:uid="{00000000-0005-0000-0000-0000CF010000}"/>
    <cellStyle name="60% - Accent6 4 2" xfId="481" xr:uid="{00000000-0005-0000-0000-0000D0010000}"/>
    <cellStyle name="60% - Accent6 4 2 2" xfId="21879" xr:uid="{B87F54D1-2538-42F9-98D3-08F937BC19BE}"/>
    <cellStyle name="60% - Accent6 4 3" xfId="482" xr:uid="{00000000-0005-0000-0000-0000D1010000}"/>
    <cellStyle name="60% - Accent6 4 3 2" xfId="21880" xr:uid="{EA5D8A0C-055A-455D-8191-C9625E8FFDF6}"/>
    <cellStyle name="60% - Accent6 4 4" xfId="21878" xr:uid="{82BCA128-EE6D-4103-9AEA-C079A1738B0A}"/>
    <cellStyle name="60% - Accent6 5" xfId="483" xr:uid="{00000000-0005-0000-0000-0000D2010000}"/>
    <cellStyle name="60% - Accent6 5 2" xfId="484" xr:uid="{00000000-0005-0000-0000-0000D3010000}"/>
    <cellStyle name="60% - Accent6 5 2 2" xfId="21882" xr:uid="{6FBDE460-3B72-4974-A938-CA67FEE07437}"/>
    <cellStyle name="60% - Accent6 5 3" xfId="485" xr:uid="{00000000-0005-0000-0000-0000D4010000}"/>
    <cellStyle name="60% - Accent6 5 3 2" xfId="21883" xr:uid="{22C59213-7AE9-446F-9371-98DC19116AEF}"/>
    <cellStyle name="60% - Accent6 5 4" xfId="21881" xr:uid="{B4BBC1A7-075B-44F1-BCEF-3E58E1FED5B6}"/>
    <cellStyle name="60% - Accent6 6" xfId="486" xr:uid="{00000000-0005-0000-0000-0000D5010000}"/>
    <cellStyle name="60% - Accent6 6 2" xfId="487" xr:uid="{00000000-0005-0000-0000-0000D6010000}"/>
    <cellStyle name="60% - Accent6 6 2 2" xfId="21885" xr:uid="{FB3F0874-ED74-492F-9999-7D14BA8FD9F9}"/>
    <cellStyle name="60% - Accent6 6 3" xfId="488" xr:uid="{00000000-0005-0000-0000-0000D7010000}"/>
    <cellStyle name="60% - Accent6 6 3 2" xfId="21886" xr:uid="{802BC543-A6C5-4686-A3E4-AE66DA7CFCAF}"/>
    <cellStyle name="60% - Accent6 6 4" xfId="21884" xr:uid="{F4744522-D5F9-4FA2-B28F-79D6FA8063E1}"/>
    <cellStyle name="60% - Accent6 7" xfId="489" xr:uid="{00000000-0005-0000-0000-0000D8010000}"/>
    <cellStyle name="60% - Accent6 7 2" xfId="21887" xr:uid="{0763B0B1-426B-4EFC-9957-412BA85EB353}"/>
    <cellStyle name="Accent1 - 20%" xfId="490" xr:uid="{00000000-0005-0000-0000-0000D9010000}"/>
    <cellStyle name="Accent1 - 20% 2" xfId="21888" xr:uid="{DA5AC505-FF6D-48A7-B71F-993404C77CF2}"/>
    <cellStyle name="Accent1 - 40%" xfId="491" xr:uid="{00000000-0005-0000-0000-0000DA010000}"/>
    <cellStyle name="Accent1 - 40% 2" xfId="21889" xr:uid="{47A8DB6C-905A-4488-B9F7-1974A6BF68D7}"/>
    <cellStyle name="Accent1 - 60%" xfId="492" xr:uid="{00000000-0005-0000-0000-0000DB010000}"/>
    <cellStyle name="Accent1 - 60% 2" xfId="21890" xr:uid="{50E93806-C878-4859-82C6-669285050342}"/>
    <cellStyle name="Accent1 2" xfId="493" xr:uid="{00000000-0005-0000-0000-0000DC010000}"/>
    <cellStyle name="Accent1 2 10" xfId="494" xr:uid="{00000000-0005-0000-0000-0000DD010000}"/>
    <cellStyle name="Accent1 2 10 2" xfId="21892" xr:uid="{5D14290C-1D1F-4E58-802F-360763E009B3}"/>
    <cellStyle name="Accent1 2 11" xfId="495" xr:uid="{00000000-0005-0000-0000-0000DE010000}"/>
    <cellStyle name="Accent1 2 11 2" xfId="21893" xr:uid="{6677EB97-147E-454E-80E0-5927123D0369}"/>
    <cellStyle name="Accent1 2 12" xfId="496" xr:uid="{00000000-0005-0000-0000-0000DF010000}"/>
    <cellStyle name="Accent1 2 12 2" xfId="21894" xr:uid="{06D8B72B-7397-4B09-AB6C-0B7AE6AD65BE}"/>
    <cellStyle name="Accent1 2 13" xfId="21891" xr:uid="{2CC48AE4-D318-439A-91B4-2090BD1F4F3C}"/>
    <cellStyle name="Accent1 2 2" xfId="497" xr:uid="{00000000-0005-0000-0000-0000E0010000}"/>
    <cellStyle name="Accent1 2 2 2" xfId="498" xr:uid="{00000000-0005-0000-0000-0000E1010000}"/>
    <cellStyle name="Accent1 2 2 2 2" xfId="21896" xr:uid="{4A2BBCBE-B05F-4A9C-9E4C-7DC65FA9CA55}"/>
    <cellStyle name="Accent1 2 2 3" xfId="21895" xr:uid="{D2B9FE0E-0787-469D-8A46-1427DAA8D296}"/>
    <cellStyle name="Accent1 2 3" xfId="499" xr:uid="{00000000-0005-0000-0000-0000E2010000}"/>
    <cellStyle name="Accent1 2 3 2" xfId="21897" xr:uid="{9902184C-21CF-4F2F-BFD5-932CE1743295}"/>
    <cellStyle name="Accent1 2 4" xfId="500" xr:uid="{00000000-0005-0000-0000-0000E3010000}"/>
    <cellStyle name="Accent1 2 4 2" xfId="21898" xr:uid="{5AA33E08-5FFC-419C-A934-D1EFE1311E7A}"/>
    <cellStyle name="Accent1 2 5" xfId="501" xr:uid="{00000000-0005-0000-0000-0000E4010000}"/>
    <cellStyle name="Accent1 2 5 2" xfId="21899" xr:uid="{6ADD6209-831D-47C8-834F-DB5E52958DC2}"/>
    <cellStyle name="Accent1 2 6" xfId="502" xr:uid="{00000000-0005-0000-0000-0000E5010000}"/>
    <cellStyle name="Accent1 2 6 2" xfId="21900" xr:uid="{CFC1F78F-4DD6-4C7A-ABFC-08E02DFD8076}"/>
    <cellStyle name="Accent1 2 7" xfId="503" xr:uid="{00000000-0005-0000-0000-0000E6010000}"/>
    <cellStyle name="Accent1 2 7 2" xfId="21901" xr:uid="{153A35E1-056E-48EC-82EA-B751854A2AF5}"/>
    <cellStyle name="Accent1 2 8" xfId="504" xr:uid="{00000000-0005-0000-0000-0000E7010000}"/>
    <cellStyle name="Accent1 2 8 2" xfId="21902" xr:uid="{49ED7F7B-3565-413B-874F-A3F4A5936A7E}"/>
    <cellStyle name="Accent1 2 9" xfId="505" xr:uid="{00000000-0005-0000-0000-0000E8010000}"/>
    <cellStyle name="Accent1 2 9 2" xfId="21903" xr:uid="{79926BCF-756B-49F4-82B1-FE9C349781EE}"/>
    <cellStyle name="Accent1 3" xfId="506" xr:uid="{00000000-0005-0000-0000-0000E9010000}"/>
    <cellStyle name="Accent1 3 2" xfId="507" xr:uid="{00000000-0005-0000-0000-0000EA010000}"/>
    <cellStyle name="Accent1 3 2 2" xfId="21905" xr:uid="{3DEC0211-95AE-4E44-BA84-56ED3E05754E}"/>
    <cellStyle name="Accent1 3 3" xfId="508" xr:uid="{00000000-0005-0000-0000-0000EB010000}"/>
    <cellStyle name="Accent1 3 3 2" xfId="21906" xr:uid="{97D99569-631F-476C-A9D9-17E8C6FB11D9}"/>
    <cellStyle name="Accent1 3 4" xfId="21904" xr:uid="{710DBF2F-149E-48A3-B9C8-996DBF56C5E5}"/>
    <cellStyle name="Accent1 4" xfId="509" xr:uid="{00000000-0005-0000-0000-0000EC010000}"/>
    <cellStyle name="Accent1 4 2" xfId="510" xr:uid="{00000000-0005-0000-0000-0000ED010000}"/>
    <cellStyle name="Accent1 4 2 2" xfId="21908" xr:uid="{492732D4-C856-48ED-BAE5-80F6907DA6D7}"/>
    <cellStyle name="Accent1 4 3" xfId="511" xr:uid="{00000000-0005-0000-0000-0000EE010000}"/>
    <cellStyle name="Accent1 4 3 2" xfId="21909" xr:uid="{0243B6CB-C8A4-489E-B3B9-6F0F5331C38C}"/>
    <cellStyle name="Accent1 4 4" xfId="21907" xr:uid="{2E740DA6-467E-4F6D-AD5E-65686A261536}"/>
    <cellStyle name="Accent1 5" xfId="512" xr:uid="{00000000-0005-0000-0000-0000EF010000}"/>
    <cellStyle name="Accent1 5 2" xfId="513" xr:uid="{00000000-0005-0000-0000-0000F0010000}"/>
    <cellStyle name="Accent1 5 2 2" xfId="21911" xr:uid="{783960E1-E1DA-4E71-8ABE-6F7F4858C38A}"/>
    <cellStyle name="Accent1 5 3" xfId="514" xr:uid="{00000000-0005-0000-0000-0000F1010000}"/>
    <cellStyle name="Accent1 5 3 2" xfId="21912" xr:uid="{F75CC6B5-1E6E-4468-B709-D99E4CC42808}"/>
    <cellStyle name="Accent1 5 4" xfId="21910" xr:uid="{37027445-C7EC-493E-99E9-2247AC7A5CDB}"/>
    <cellStyle name="Accent1 6" xfId="515" xr:uid="{00000000-0005-0000-0000-0000F2010000}"/>
    <cellStyle name="Accent1 6 2" xfId="516" xr:uid="{00000000-0005-0000-0000-0000F3010000}"/>
    <cellStyle name="Accent1 6 2 2" xfId="21914" xr:uid="{8C98CC06-B9BA-4D9D-8909-37023B03DCB5}"/>
    <cellStyle name="Accent1 6 3" xfId="517" xr:uid="{00000000-0005-0000-0000-0000F4010000}"/>
    <cellStyle name="Accent1 6 3 2" xfId="21915" xr:uid="{2C7BF20C-9777-40D7-AB09-357F488C2E34}"/>
    <cellStyle name="Accent1 6 4" xfId="21913" xr:uid="{E65918D3-AAE1-47DB-8C00-D57A696F3017}"/>
    <cellStyle name="Accent1 7" xfId="518" xr:uid="{00000000-0005-0000-0000-0000F5010000}"/>
    <cellStyle name="Accent1 7 2" xfId="21916" xr:uid="{DAAD2913-83C1-43CD-BF21-81A86E982179}"/>
    <cellStyle name="Accent1 8" xfId="519" xr:uid="{00000000-0005-0000-0000-0000F6010000}"/>
    <cellStyle name="Accent1 8 2" xfId="21917" xr:uid="{D654F2B3-154B-4235-A691-D367FE3FB0B8}"/>
    <cellStyle name="Accent1 9" xfId="520" xr:uid="{00000000-0005-0000-0000-0000F7010000}"/>
    <cellStyle name="Accent1 9 2" xfId="21918" xr:uid="{5BE53BF7-18FC-4053-BCC1-1D1086FFDF45}"/>
    <cellStyle name="Accent2 - 20%" xfId="521" xr:uid="{00000000-0005-0000-0000-0000F8010000}"/>
    <cellStyle name="Accent2 - 20% 2" xfId="21919" xr:uid="{44BCBB4E-E7A8-48A7-BA8F-715F6DFD4C96}"/>
    <cellStyle name="Accent2 - 40%" xfId="522" xr:uid="{00000000-0005-0000-0000-0000F9010000}"/>
    <cellStyle name="Accent2 - 40% 2" xfId="21920" xr:uid="{274477A0-BE97-4CE0-BE58-34335E4C5E74}"/>
    <cellStyle name="Accent2 - 60%" xfId="523" xr:uid="{00000000-0005-0000-0000-0000FA010000}"/>
    <cellStyle name="Accent2 - 60% 2" xfId="21921" xr:uid="{E0E0E88D-2D38-4585-B684-6A2101F84F4A}"/>
    <cellStyle name="Accent2 2" xfId="524" xr:uid="{00000000-0005-0000-0000-0000FB010000}"/>
    <cellStyle name="Accent2 2 10" xfId="525" xr:uid="{00000000-0005-0000-0000-0000FC010000}"/>
    <cellStyle name="Accent2 2 10 2" xfId="21923" xr:uid="{944FECBC-215C-4E39-A553-FB29D3D8A2F0}"/>
    <cellStyle name="Accent2 2 11" xfId="526" xr:uid="{00000000-0005-0000-0000-0000FD010000}"/>
    <cellStyle name="Accent2 2 11 2" xfId="21924" xr:uid="{5F68475D-96B3-4361-B2DF-DB0B15032D6E}"/>
    <cellStyle name="Accent2 2 12" xfId="527" xr:uid="{00000000-0005-0000-0000-0000FE010000}"/>
    <cellStyle name="Accent2 2 12 2" xfId="21925" xr:uid="{8AA6D2C9-B9D7-4CEB-A71C-ABC86B78D1FB}"/>
    <cellStyle name="Accent2 2 13" xfId="21922" xr:uid="{B44E09C8-9528-49A6-8E0D-7BF3103D1384}"/>
    <cellStyle name="Accent2 2 2" xfId="528" xr:uid="{00000000-0005-0000-0000-0000FF010000}"/>
    <cellStyle name="Accent2 2 2 2" xfId="529" xr:uid="{00000000-0005-0000-0000-000000020000}"/>
    <cellStyle name="Accent2 2 2 2 2" xfId="21927" xr:uid="{FC628272-0A56-4FA4-B1E2-59F2946D563B}"/>
    <cellStyle name="Accent2 2 2 3" xfId="21926" xr:uid="{B366911D-C0A6-408A-BEEE-E0103D76968B}"/>
    <cellStyle name="Accent2 2 3" xfId="530" xr:uid="{00000000-0005-0000-0000-000001020000}"/>
    <cellStyle name="Accent2 2 3 2" xfId="21928" xr:uid="{BAFED4C7-2C1F-446C-AA62-B1DD1B2992C9}"/>
    <cellStyle name="Accent2 2 4" xfId="531" xr:uid="{00000000-0005-0000-0000-000002020000}"/>
    <cellStyle name="Accent2 2 4 2" xfId="21929" xr:uid="{CD427C3E-63ED-47C5-9F6A-5269D6FB1869}"/>
    <cellStyle name="Accent2 2 5" xfId="532" xr:uid="{00000000-0005-0000-0000-000003020000}"/>
    <cellStyle name="Accent2 2 5 2" xfId="21930" xr:uid="{14391BBD-CBAD-4F61-8575-5D7C03E61158}"/>
    <cellStyle name="Accent2 2 6" xfId="533" xr:uid="{00000000-0005-0000-0000-000004020000}"/>
    <cellStyle name="Accent2 2 6 2" xfId="21931" xr:uid="{9D02F98D-6E3B-4AED-94A0-FF7AB453F9FA}"/>
    <cellStyle name="Accent2 2 7" xfId="534" xr:uid="{00000000-0005-0000-0000-000005020000}"/>
    <cellStyle name="Accent2 2 7 2" xfId="21932" xr:uid="{4BA8AEDF-81F4-4058-BA09-BF39F22C51B8}"/>
    <cellStyle name="Accent2 2 8" xfId="535" xr:uid="{00000000-0005-0000-0000-000006020000}"/>
    <cellStyle name="Accent2 2 8 2" xfId="21933" xr:uid="{F66F177E-08B4-40AA-B8B6-2F16A9A8D30C}"/>
    <cellStyle name="Accent2 2 9" xfId="536" xr:uid="{00000000-0005-0000-0000-000007020000}"/>
    <cellStyle name="Accent2 2 9 2" xfId="21934" xr:uid="{F519D470-DC0F-4FF7-94AE-C9A398FFD453}"/>
    <cellStyle name="Accent2 3" xfId="537" xr:uid="{00000000-0005-0000-0000-000008020000}"/>
    <cellStyle name="Accent2 3 2" xfId="538" xr:uid="{00000000-0005-0000-0000-000009020000}"/>
    <cellStyle name="Accent2 3 2 2" xfId="21936" xr:uid="{CA679DCD-C980-4058-92CE-781A3622DCB3}"/>
    <cellStyle name="Accent2 3 3" xfId="539" xr:uid="{00000000-0005-0000-0000-00000A020000}"/>
    <cellStyle name="Accent2 3 3 2" xfId="21937" xr:uid="{4C873652-7F15-4CDE-BBE1-D31D10F96CEB}"/>
    <cellStyle name="Accent2 3 4" xfId="21935" xr:uid="{5BACFC9E-0B5A-4016-BC41-000B9A4FF836}"/>
    <cellStyle name="Accent2 4" xfId="540" xr:uid="{00000000-0005-0000-0000-00000B020000}"/>
    <cellStyle name="Accent2 4 2" xfId="541" xr:uid="{00000000-0005-0000-0000-00000C020000}"/>
    <cellStyle name="Accent2 4 2 2" xfId="21939" xr:uid="{C8A8BCD9-A0FC-4A99-80BA-05189F3B8738}"/>
    <cellStyle name="Accent2 4 3" xfId="542" xr:uid="{00000000-0005-0000-0000-00000D020000}"/>
    <cellStyle name="Accent2 4 3 2" xfId="21940" xr:uid="{5E9546C3-2041-4A78-A74B-A40293A6A4FB}"/>
    <cellStyle name="Accent2 4 4" xfId="21938" xr:uid="{8435A56F-C175-46D9-AAB1-9CBDCBBA5419}"/>
    <cellStyle name="Accent2 5" xfId="543" xr:uid="{00000000-0005-0000-0000-00000E020000}"/>
    <cellStyle name="Accent2 5 2" xfId="544" xr:uid="{00000000-0005-0000-0000-00000F020000}"/>
    <cellStyle name="Accent2 5 2 2" xfId="21942" xr:uid="{FD8253FC-005D-4FB9-BCBA-5F5678E7B603}"/>
    <cellStyle name="Accent2 5 3" xfId="545" xr:uid="{00000000-0005-0000-0000-000010020000}"/>
    <cellStyle name="Accent2 5 3 2" xfId="21943" xr:uid="{1AB23817-02BD-4F14-A745-C4F9BE74A845}"/>
    <cellStyle name="Accent2 5 4" xfId="21941" xr:uid="{F43EA9FE-BDB3-4D18-9EB1-C5A40E32CF08}"/>
    <cellStyle name="Accent2 6" xfId="546" xr:uid="{00000000-0005-0000-0000-000011020000}"/>
    <cellStyle name="Accent2 6 2" xfId="547" xr:uid="{00000000-0005-0000-0000-000012020000}"/>
    <cellStyle name="Accent2 6 2 2" xfId="21945" xr:uid="{3ED91290-4978-4BA4-869D-7EA29F1F6C41}"/>
    <cellStyle name="Accent2 6 3" xfId="548" xr:uid="{00000000-0005-0000-0000-000013020000}"/>
    <cellStyle name="Accent2 6 3 2" xfId="21946" xr:uid="{2A55A340-6DB3-4750-936F-F9D25F18E945}"/>
    <cellStyle name="Accent2 6 4" xfId="21944" xr:uid="{5DDB2E1E-AC2E-47A1-95D5-6B129AE26689}"/>
    <cellStyle name="Accent2 7" xfId="549" xr:uid="{00000000-0005-0000-0000-000014020000}"/>
    <cellStyle name="Accent2 7 2" xfId="21947" xr:uid="{8B4F10AC-BB2E-4F36-8360-831E2F554A54}"/>
    <cellStyle name="Accent2 8" xfId="550" xr:uid="{00000000-0005-0000-0000-000015020000}"/>
    <cellStyle name="Accent2 8 2" xfId="21948" xr:uid="{08F47EEF-7F94-4A09-ABD9-63E72D551B91}"/>
    <cellStyle name="Accent2 9" xfId="551" xr:uid="{00000000-0005-0000-0000-000016020000}"/>
    <cellStyle name="Accent2 9 2" xfId="21949" xr:uid="{B477A90C-8F49-4B57-B6A6-F746B985AEC8}"/>
    <cellStyle name="Accent3 - 20%" xfId="552" xr:uid="{00000000-0005-0000-0000-000017020000}"/>
    <cellStyle name="Accent3 - 20% 2" xfId="21950" xr:uid="{FF6842E6-411D-49DC-8A39-F6E3A2B47EAB}"/>
    <cellStyle name="Accent3 - 40%" xfId="553" xr:uid="{00000000-0005-0000-0000-000018020000}"/>
    <cellStyle name="Accent3 - 40% 2" xfId="21951" xr:uid="{46B2E351-BA04-4E81-B3C1-1FFB1D0200D2}"/>
    <cellStyle name="Accent3 - 60%" xfId="554" xr:uid="{00000000-0005-0000-0000-000019020000}"/>
    <cellStyle name="Accent3 - 60% 2" xfId="21952" xr:uid="{D8FE2FB4-28B3-4D6E-8C4F-618CE5D2EB83}"/>
    <cellStyle name="Accent3 2" xfId="555" xr:uid="{00000000-0005-0000-0000-00001A020000}"/>
    <cellStyle name="Accent3 2 10" xfId="556" xr:uid="{00000000-0005-0000-0000-00001B020000}"/>
    <cellStyle name="Accent3 2 10 2" xfId="21954" xr:uid="{04E90B8B-4365-4F95-A01D-89D788A5D7B6}"/>
    <cellStyle name="Accent3 2 11" xfId="557" xr:uid="{00000000-0005-0000-0000-00001C020000}"/>
    <cellStyle name="Accent3 2 11 2" xfId="21955" xr:uid="{BB5DEF28-86AF-44C3-801B-CD38F614893F}"/>
    <cellStyle name="Accent3 2 12" xfId="558" xr:uid="{00000000-0005-0000-0000-00001D020000}"/>
    <cellStyle name="Accent3 2 12 2" xfId="21956" xr:uid="{D02612C5-703E-4DC6-822C-826D7E184CE9}"/>
    <cellStyle name="Accent3 2 13" xfId="21953" xr:uid="{9C47AE22-B70E-4E41-9886-870D99376FD4}"/>
    <cellStyle name="Accent3 2 2" xfId="559" xr:uid="{00000000-0005-0000-0000-00001E020000}"/>
    <cellStyle name="Accent3 2 2 2" xfId="560" xr:uid="{00000000-0005-0000-0000-00001F020000}"/>
    <cellStyle name="Accent3 2 2 2 2" xfId="21958" xr:uid="{889CA72D-C506-4C19-B2F3-67877FE70066}"/>
    <cellStyle name="Accent3 2 2 3" xfId="21957" xr:uid="{02FB67CE-B700-4DFC-A103-2BF3D244D670}"/>
    <cellStyle name="Accent3 2 3" xfId="561" xr:uid="{00000000-0005-0000-0000-000020020000}"/>
    <cellStyle name="Accent3 2 3 2" xfId="21959" xr:uid="{D1ADEC06-B1F8-43CD-A0D7-C30011ACFE15}"/>
    <cellStyle name="Accent3 2 4" xfId="562" xr:uid="{00000000-0005-0000-0000-000021020000}"/>
    <cellStyle name="Accent3 2 4 2" xfId="21960" xr:uid="{B01800B9-CF0D-474B-B51D-9F0A7895401C}"/>
    <cellStyle name="Accent3 2 5" xfId="563" xr:uid="{00000000-0005-0000-0000-000022020000}"/>
    <cellStyle name="Accent3 2 5 2" xfId="21961" xr:uid="{656DE8BF-92BB-4286-9E72-568D480A0FCD}"/>
    <cellStyle name="Accent3 2 6" xfId="564" xr:uid="{00000000-0005-0000-0000-000023020000}"/>
    <cellStyle name="Accent3 2 6 2" xfId="21962" xr:uid="{99C530A6-087E-432B-A0F9-3A6B867B259E}"/>
    <cellStyle name="Accent3 2 7" xfId="565" xr:uid="{00000000-0005-0000-0000-000024020000}"/>
    <cellStyle name="Accent3 2 7 2" xfId="21963" xr:uid="{073100E7-C183-49AF-AA52-70F83A3251C4}"/>
    <cellStyle name="Accent3 2 8" xfId="566" xr:uid="{00000000-0005-0000-0000-000025020000}"/>
    <cellStyle name="Accent3 2 8 2" xfId="21964" xr:uid="{154D817B-439D-41EF-B319-B4777DD1BF28}"/>
    <cellStyle name="Accent3 2 9" xfId="567" xr:uid="{00000000-0005-0000-0000-000026020000}"/>
    <cellStyle name="Accent3 2 9 2" xfId="21965" xr:uid="{EA0F11BB-D000-427D-892E-5C6A4FB4A129}"/>
    <cellStyle name="Accent3 3" xfId="568" xr:uid="{00000000-0005-0000-0000-000027020000}"/>
    <cellStyle name="Accent3 3 2" xfId="569" xr:uid="{00000000-0005-0000-0000-000028020000}"/>
    <cellStyle name="Accent3 3 2 2" xfId="21967" xr:uid="{91C4BFB4-6D8E-406C-B0E8-5D3CED1317B1}"/>
    <cellStyle name="Accent3 3 3" xfId="570" xr:uid="{00000000-0005-0000-0000-000029020000}"/>
    <cellStyle name="Accent3 3 3 2" xfId="21968" xr:uid="{095B0EED-A742-4A8C-BFA7-A0CC163B69A5}"/>
    <cellStyle name="Accent3 3 4" xfId="21966" xr:uid="{266882B1-01BC-4517-BE1F-DBD94F12BEDE}"/>
    <cellStyle name="Accent3 4" xfId="571" xr:uid="{00000000-0005-0000-0000-00002A020000}"/>
    <cellStyle name="Accent3 4 2" xfId="572" xr:uid="{00000000-0005-0000-0000-00002B020000}"/>
    <cellStyle name="Accent3 4 2 2" xfId="21970" xr:uid="{3D1E0C71-316C-437D-AFF4-4BBE485B4870}"/>
    <cellStyle name="Accent3 4 3" xfId="573" xr:uid="{00000000-0005-0000-0000-00002C020000}"/>
    <cellStyle name="Accent3 4 3 2" xfId="21971" xr:uid="{C0E499F7-A0A4-4E7A-ADFF-F82A5C9E3080}"/>
    <cellStyle name="Accent3 4 4" xfId="21969" xr:uid="{D8B1D63F-4371-4307-8CBC-27074CBF1B59}"/>
    <cellStyle name="Accent3 5" xfId="574" xr:uid="{00000000-0005-0000-0000-00002D020000}"/>
    <cellStyle name="Accent3 5 2" xfId="575" xr:uid="{00000000-0005-0000-0000-00002E020000}"/>
    <cellStyle name="Accent3 5 2 2" xfId="21973" xr:uid="{2A403D2D-CEAF-443A-AF9F-7AAB33C66D3F}"/>
    <cellStyle name="Accent3 5 3" xfId="576" xr:uid="{00000000-0005-0000-0000-00002F020000}"/>
    <cellStyle name="Accent3 5 3 2" xfId="21974" xr:uid="{C0BD7039-17BD-49B3-AB5E-B606EE523F56}"/>
    <cellStyle name="Accent3 5 4" xfId="21972" xr:uid="{B5F1896E-3B44-4CB6-A947-5FA1884D843D}"/>
    <cellStyle name="Accent3 6" xfId="577" xr:uid="{00000000-0005-0000-0000-000030020000}"/>
    <cellStyle name="Accent3 6 2" xfId="578" xr:uid="{00000000-0005-0000-0000-000031020000}"/>
    <cellStyle name="Accent3 6 2 2" xfId="21976" xr:uid="{B5096F6C-860A-4958-AC03-E8E077DC8C99}"/>
    <cellStyle name="Accent3 6 3" xfId="579" xr:uid="{00000000-0005-0000-0000-000032020000}"/>
    <cellStyle name="Accent3 6 3 2" xfId="21977" xr:uid="{56107DCB-EFD7-4EDF-9810-990155AC65A0}"/>
    <cellStyle name="Accent3 6 4" xfId="21975" xr:uid="{D301F927-E250-482D-87D2-E7FCC23ED160}"/>
    <cellStyle name="Accent3 7" xfId="580" xr:uid="{00000000-0005-0000-0000-000033020000}"/>
    <cellStyle name="Accent3 7 2" xfId="21978" xr:uid="{BDE98B57-49F0-4BDE-846D-230BCFFC7752}"/>
    <cellStyle name="Accent3 8" xfId="581" xr:uid="{00000000-0005-0000-0000-000034020000}"/>
    <cellStyle name="Accent3 8 2" xfId="21979" xr:uid="{68651A66-DCA2-4536-9B31-2048DB8F6CE2}"/>
    <cellStyle name="Accent3 9" xfId="582" xr:uid="{00000000-0005-0000-0000-000035020000}"/>
    <cellStyle name="Accent3 9 2" xfId="21980" xr:uid="{518B408C-4CA0-4198-9338-D7E8BD702957}"/>
    <cellStyle name="Accent4 - 20%" xfId="583" xr:uid="{00000000-0005-0000-0000-000036020000}"/>
    <cellStyle name="Accent4 - 20% 2" xfId="21981" xr:uid="{4893B98D-9697-43E8-BF18-8C9624053283}"/>
    <cellStyle name="Accent4 - 40%" xfId="584" xr:uid="{00000000-0005-0000-0000-000037020000}"/>
    <cellStyle name="Accent4 - 40% 2" xfId="21982" xr:uid="{175A107E-146F-473A-970B-A0C804C58050}"/>
    <cellStyle name="Accent4 - 60%" xfId="585" xr:uid="{00000000-0005-0000-0000-000038020000}"/>
    <cellStyle name="Accent4 - 60% 2" xfId="21983" xr:uid="{582CACE9-F7DB-4F1B-8FC5-E410E2B91630}"/>
    <cellStyle name="Accent4 2" xfId="586" xr:uid="{00000000-0005-0000-0000-000039020000}"/>
    <cellStyle name="Accent4 2 10" xfId="587" xr:uid="{00000000-0005-0000-0000-00003A020000}"/>
    <cellStyle name="Accent4 2 10 2" xfId="21985" xr:uid="{3EF67DD6-F66B-4439-9134-19CACB365FD3}"/>
    <cellStyle name="Accent4 2 11" xfId="588" xr:uid="{00000000-0005-0000-0000-00003B020000}"/>
    <cellStyle name="Accent4 2 11 2" xfId="21986" xr:uid="{16EC0F36-D57B-47D9-8C31-25BEA8358C87}"/>
    <cellStyle name="Accent4 2 12" xfId="589" xr:uid="{00000000-0005-0000-0000-00003C020000}"/>
    <cellStyle name="Accent4 2 12 2" xfId="21987" xr:uid="{1C2C77B2-5820-4415-9FE2-BE38B432980F}"/>
    <cellStyle name="Accent4 2 13" xfId="21984" xr:uid="{7AFD5066-E4CF-4C17-ACA8-C519CD4B948C}"/>
    <cellStyle name="Accent4 2 2" xfId="590" xr:uid="{00000000-0005-0000-0000-00003D020000}"/>
    <cellStyle name="Accent4 2 2 2" xfId="591" xr:uid="{00000000-0005-0000-0000-00003E020000}"/>
    <cellStyle name="Accent4 2 2 2 2" xfId="21989" xr:uid="{85E520C7-28CF-4BE0-BA40-1AEC89698CD0}"/>
    <cellStyle name="Accent4 2 2 3" xfId="21988" xr:uid="{929BA7A6-E568-40A2-A709-DA97B6CFF65B}"/>
    <cellStyle name="Accent4 2 3" xfId="592" xr:uid="{00000000-0005-0000-0000-00003F020000}"/>
    <cellStyle name="Accent4 2 3 2" xfId="21990" xr:uid="{1BAE8849-4816-4F03-B788-FA051ABA3B6F}"/>
    <cellStyle name="Accent4 2 4" xfId="593" xr:uid="{00000000-0005-0000-0000-000040020000}"/>
    <cellStyle name="Accent4 2 4 2" xfId="21991" xr:uid="{E590CA55-B72C-4230-A9ED-49EDA59B946C}"/>
    <cellStyle name="Accent4 2 5" xfId="594" xr:uid="{00000000-0005-0000-0000-000041020000}"/>
    <cellStyle name="Accent4 2 5 2" xfId="21992" xr:uid="{89520974-FB57-4D2D-B754-3D31B4899CE0}"/>
    <cellStyle name="Accent4 2 6" xfId="595" xr:uid="{00000000-0005-0000-0000-000042020000}"/>
    <cellStyle name="Accent4 2 6 2" xfId="21993" xr:uid="{00270A57-5CF3-49EF-B666-D359F1A19B35}"/>
    <cellStyle name="Accent4 2 7" xfId="596" xr:uid="{00000000-0005-0000-0000-000043020000}"/>
    <cellStyle name="Accent4 2 7 2" xfId="21994" xr:uid="{DA4507F2-B5F2-4219-89CD-7591860BD3BD}"/>
    <cellStyle name="Accent4 2 8" xfId="597" xr:uid="{00000000-0005-0000-0000-000044020000}"/>
    <cellStyle name="Accent4 2 8 2" xfId="21995" xr:uid="{D141F6DF-7416-4826-8E4F-EA647B0F4455}"/>
    <cellStyle name="Accent4 2 9" xfId="598" xr:uid="{00000000-0005-0000-0000-000045020000}"/>
    <cellStyle name="Accent4 2 9 2" xfId="21996" xr:uid="{186A3D43-6EC0-49A0-97CD-AA831C86AB36}"/>
    <cellStyle name="Accent4 3" xfId="599" xr:uid="{00000000-0005-0000-0000-000046020000}"/>
    <cellStyle name="Accent4 3 2" xfId="600" xr:uid="{00000000-0005-0000-0000-000047020000}"/>
    <cellStyle name="Accent4 3 2 2" xfId="21998" xr:uid="{3334B8F6-44AB-4492-95BF-BC68F911A487}"/>
    <cellStyle name="Accent4 3 3" xfId="601" xr:uid="{00000000-0005-0000-0000-000048020000}"/>
    <cellStyle name="Accent4 3 3 2" xfId="21999" xr:uid="{DC012D6C-E546-4FF0-A340-09AF6C95ECFD}"/>
    <cellStyle name="Accent4 3 4" xfId="21997" xr:uid="{124E1C4F-31D1-4F12-94FE-5284214FF040}"/>
    <cellStyle name="Accent4 4" xfId="602" xr:uid="{00000000-0005-0000-0000-000049020000}"/>
    <cellStyle name="Accent4 4 2" xfId="603" xr:uid="{00000000-0005-0000-0000-00004A020000}"/>
    <cellStyle name="Accent4 4 2 2" xfId="22001" xr:uid="{7E2BA3C8-A835-4341-BC8C-7441D405EDAA}"/>
    <cellStyle name="Accent4 4 3" xfId="604" xr:uid="{00000000-0005-0000-0000-00004B020000}"/>
    <cellStyle name="Accent4 4 3 2" xfId="22002" xr:uid="{43EB5CD1-503C-4D89-AA4D-EE69B7C4FEA9}"/>
    <cellStyle name="Accent4 4 4" xfId="22000" xr:uid="{316282FE-2D7B-441D-B0AB-658564DC37E4}"/>
    <cellStyle name="Accent4 5" xfId="605" xr:uid="{00000000-0005-0000-0000-00004C020000}"/>
    <cellStyle name="Accent4 5 2" xfId="606" xr:uid="{00000000-0005-0000-0000-00004D020000}"/>
    <cellStyle name="Accent4 5 2 2" xfId="22004" xr:uid="{3DB7D194-BB1E-42D7-ACEE-E13C913DB8C1}"/>
    <cellStyle name="Accent4 5 3" xfId="607" xr:uid="{00000000-0005-0000-0000-00004E020000}"/>
    <cellStyle name="Accent4 5 3 2" xfId="22005" xr:uid="{D46CA4D0-5C26-459C-965C-FA75FAB17160}"/>
    <cellStyle name="Accent4 5 4" xfId="22003" xr:uid="{4ABCBC19-140A-4A0A-ABB8-3AE19EE02FD0}"/>
    <cellStyle name="Accent4 6" xfId="608" xr:uid="{00000000-0005-0000-0000-00004F020000}"/>
    <cellStyle name="Accent4 6 2" xfId="609" xr:uid="{00000000-0005-0000-0000-000050020000}"/>
    <cellStyle name="Accent4 6 2 2" xfId="22007" xr:uid="{F3415C56-CE02-4E38-BCF2-B7C421B0323C}"/>
    <cellStyle name="Accent4 6 3" xfId="610" xr:uid="{00000000-0005-0000-0000-000051020000}"/>
    <cellStyle name="Accent4 6 3 2" xfId="22008" xr:uid="{D0760DA6-93BE-43EF-A35F-974468E840B1}"/>
    <cellStyle name="Accent4 6 4" xfId="22006" xr:uid="{6D801D57-6FA6-4E5B-A33F-7245BD8F73BE}"/>
    <cellStyle name="Accent4 7" xfId="611" xr:uid="{00000000-0005-0000-0000-000052020000}"/>
    <cellStyle name="Accent4 7 2" xfId="22009" xr:uid="{D16BE8D4-4E05-4716-BCFA-93E0F90DB40E}"/>
    <cellStyle name="Accent4 8" xfId="612" xr:uid="{00000000-0005-0000-0000-000053020000}"/>
    <cellStyle name="Accent4 8 2" xfId="22010" xr:uid="{534EEE3B-9194-4830-BEB6-4BC133076A3B}"/>
    <cellStyle name="Accent4 9" xfId="613" xr:uid="{00000000-0005-0000-0000-000054020000}"/>
    <cellStyle name="Accent4 9 2" xfId="22011" xr:uid="{168A0F5C-9996-4085-9CF3-11D1A41BB145}"/>
    <cellStyle name="Accent5 - 20%" xfId="614" xr:uid="{00000000-0005-0000-0000-000055020000}"/>
    <cellStyle name="Accent5 - 20% 2" xfId="22012" xr:uid="{2F0613EF-2420-44AC-8579-22DB08CBF695}"/>
    <cellStyle name="Accent5 - 40%" xfId="615" xr:uid="{00000000-0005-0000-0000-000056020000}"/>
    <cellStyle name="Accent5 - 40% 2" xfId="22013" xr:uid="{9DAB26C8-20DD-4E2A-A5B8-E8CC65EBE84A}"/>
    <cellStyle name="Accent5 - 60%" xfId="616" xr:uid="{00000000-0005-0000-0000-000057020000}"/>
    <cellStyle name="Accent5 - 60% 2" xfId="22014" xr:uid="{3618A742-E4C5-40A3-8C46-D77490B5D9D5}"/>
    <cellStyle name="Accent5 2" xfId="617" xr:uid="{00000000-0005-0000-0000-000058020000}"/>
    <cellStyle name="Accent5 2 10" xfId="618" xr:uid="{00000000-0005-0000-0000-000059020000}"/>
    <cellStyle name="Accent5 2 10 2" xfId="22016" xr:uid="{B75D3D47-8FB3-4AA3-BD7F-212291C11231}"/>
    <cellStyle name="Accent5 2 11" xfId="619" xr:uid="{00000000-0005-0000-0000-00005A020000}"/>
    <cellStyle name="Accent5 2 11 2" xfId="22017" xr:uid="{6BE32C41-354F-4E74-AD18-8C35C051AB25}"/>
    <cellStyle name="Accent5 2 12" xfId="620" xr:uid="{00000000-0005-0000-0000-00005B020000}"/>
    <cellStyle name="Accent5 2 12 2" xfId="22018" xr:uid="{FCB511A8-9E4B-4D4B-A040-0BE0B7A0346F}"/>
    <cellStyle name="Accent5 2 13" xfId="22015" xr:uid="{D4055F3A-36DB-4AFC-8B06-93413728E3DE}"/>
    <cellStyle name="Accent5 2 2" xfId="621" xr:uid="{00000000-0005-0000-0000-00005C020000}"/>
    <cellStyle name="Accent5 2 2 2" xfId="622" xr:uid="{00000000-0005-0000-0000-00005D020000}"/>
    <cellStyle name="Accent5 2 2 2 2" xfId="22020" xr:uid="{A092FDA0-D077-47B4-A39D-3453F56D036B}"/>
    <cellStyle name="Accent5 2 2 3" xfId="22019" xr:uid="{06EDB95C-DBE0-46F6-B11B-FF53C071F421}"/>
    <cellStyle name="Accent5 2 3" xfId="623" xr:uid="{00000000-0005-0000-0000-00005E020000}"/>
    <cellStyle name="Accent5 2 3 2" xfId="22021" xr:uid="{232D4517-1910-4137-9686-26AB7A9D1F26}"/>
    <cellStyle name="Accent5 2 4" xfId="624" xr:uid="{00000000-0005-0000-0000-00005F020000}"/>
    <cellStyle name="Accent5 2 4 2" xfId="22022" xr:uid="{E536A16F-BF34-4314-B6BC-D6D0191A160E}"/>
    <cellStyle name="Accent5 2 5" xfId="625" xr:uid="{00000000-0005-0000-0000-000060020000}"/>
    <cellStyle name="Accent5 2 5 2" xfId="22023" xr:uid="{5F2BE0C1-C442-4886-92E7-4DD81AF5BED7}"/>
    <cellStyle name="Accent5 2 6" xfId="626" xr:uid="{00000000-0005-0000-0000-000061020000}"/>
    <cellStyle name="Accent5 2 6 2" xfId="22024" xr:uid="{F4F40222-E9E7-4877-9F31-2A50F408C680}"/>
    <cellStyle name="Accent5 2 7" xfId="627" xr:uid="{00000000-0005-0000-0000-000062020000}"/>
    <cellStyle name="Accent5 2 7 2" xfId="22025" xr:uid="{C015925C-129F-4DA1-AFA3-4F649513C949}"/>
    <cellStyle name="Accent5 2 8" xfId="628" xr:uid="{00000000-0005-0000-0000-000063020000}"/>
    <cellStyle name="Accent5 2 8 2" xfId="22026" xr:uid="{1D7BC39B-5FC9-4E84-B9E9-C26F08184676}"/>
    <cellStyle name="Accent5 2 9" xfId="629" xr:uid="{00000000-0005-0000-0000-000064020000}"/>
    <cellStyle name="Accent5 2 9 2" xfId="22027" xr:uid="{ED95CBC7-EAA5-4336-8B45-DFDF05E6D23B}"/>
    <cellStyle name="Accent5 3" xfId="630" xr:uid="{00000000-0005-0000-0000-000065020000}"/>
    <cellStyle name="Accent5 3 2" xfId="631" xr:uid="{00000000-0005-0000-0000-000066020000}"/>
    <cellStyle name="Accent5 3 2 2" xfId="22029" xr:uid="{17F5B81F-6087-4810-9CAD-21639FECDFF0}"/>
    <cellStyle name="Accent5 3 3" xfId="632" xr:uid="{00000000-0005-0000-0000-000067020000}"/>
    <cellStyle name="Accent5 3 3 2" xfId="22030" xr:uid="{07F69C01-A213-4F64-87E5-FC3EF0FFA8C8}"/>
    <cellStyle name="Accent5 3 4" xfId="22028" xr:uid="{8358815D-DA57-4FA0-A701-35A27240A40C}"/>
    <cellStyle name="Accent5 4" xfId="633" xr:uid="{00000000-0005-0000-0000-000068020000}"/>
    <cellStyle name="Accent5 4 2" xfId="634" xr:uid="{00000000-0005-0000-0000-000069020000}"/>
    <cellStyle name="Accent5 4 2 2" xfId="22032" xr:uid="{6090E936-8212-4161-858C-64EDB2D577FC}"/>
    <cellStyle name="Accent5 4 3" xfId="635" xr:uid="{00000000-0005-0000-0000-00006A020000}"/>
    <cellStyle name="Accent5 4 3 2" xfId="22033" xr:uid="{0969D37D-B29A-4EDB-A4ED-D0E8B238A0D1}"/>
    <cellStyle name="Accent5 4 4" xfId="22031" xr:uid="{68836243-17EA-4C33-9FD2-FEED2A82FC66}"/>
    <cellStyle name="Accent5 5" xfId="636" xr:uid="{00000000-0005-0000-0000-00006B020000}"/>
    <cellStyle name="Accent5 5 2" xfId="637" xr:uid="{00000000-0005-0000-0000-00006C020000}"/>
    <cellStyle name="Accent5 5 2 2" xfId="22035" xr:uid="{286AC98B-95F4-4418-9526-4BEA97CE23B1}"/>
    <cellStyle name="Accent5 5 3" xfId="638" xr:uid="{00000000-0005-0000-0000-00006D020000}"/>
    <cellStyle name="Accent5 5 3 2" xfId="22036" xr:uid="{BC580C87-46E1-468B-A67B-14E263FC1FAC}"/>
    <cellStyle name="Accent5 5 4" xfId="22034" xr:uid="{4C4C8911-82ED-4A8C-9370-799E9FEF2C12}"/>
    <cellStyle name="Accent5 6" xfId="639" xr:uid="{00000000-0005-0000-0000-00006E020000}"/>
    <cellStyle name="Accent5 6 2" xfId="640" xr:uid="{00000000-0005-0000-0000-00006F020000}"/>
    <cellStyle name="Accent5 6 2 2" xfId="22038" xr:uid="{BA54BDB2-1BAE-47BA-9EDE-162BDA781979}"/>
    <cellStyle name="Accent5 6 3" xfId="641" xr:uid="{00000000-0005-0000-0000-000070020000}"/>
    <cellStyle name="Accent5 6 3 2" xfId="22039" xr:uid="{03810B23-7D81-4A90-9774-B046CA809E44}"/>
    <cellStyle name="Accent5 6 4" xfId="22037" xr:uid="{F2D7ACC0-3B80-49B7-9943-F9B2F216ED3D}"/>
    <cellStyle name="Accent5 7" xfId="642" xr:uid="{00000000-0005-0000-0000-000071020000}"/>
    <cellStyle name="Accent5 7 2" xfId="22040" xr:uid="{35E2B892-CCC6-43C1-80D4-5F2BDFD30F1A}"/>
    <cellStyle name="Accent5 8" xfId="643" xr:uid="{00000000-0005-0000-0000-000072020000}"/>
    <cellStyle name="Accent5 8 2" xfId="22041" xr:uid="{EB6624E3-FB07-4DA2-A051-21A25F83E5E3}"/>
    <cellStyle name="Accent5 9" xfId="644" xr:uid="{00000000-0005-0000-0000-000073020000}"/>
    <cellStyle name="Accent5 9 2" xfId="22042" xr:uid="{A6351D0D-62C9-4600-8AB8-2D721138A256}"/>
    <cellStyle name="Accent6 - 20%" xfId="645" xr:uid="{00000000-0005-0000-0000-000074020000}"/>
    <cellStyle name="Accent6 - 20% 2" xfId="22043" xr:uid="{65ACA1B4-A063-4783-8595-61BD5C490495}"/>
    <cellStyle name="Accent6 - 40%" xfId="646" xr:uid="{00000000-0005-0000-0000-000075020000}"/>
    <cellStyle name="Accent6 - 40% 2" xfId="22044" xr:uid="{0D029874-C79B-407B-A775-28F0A22E0140}"/>
    <cellStyle name="Accent6 - 60%" xfId="647" xr:uid="{00000000-0005-0000-0000-000076020000}"/>
    <cellStyle name="Accent6 - 60% 2" xfId="22045" xr:uid="{8B62C91D-A966-4796-A243-544BCFAE5F7A}"/>
    <cellStyle name="Accent6 2" xfId="648" xr:uid="{00000000-0005-0000-0000-000077020000}"/>
    <cellStyle name="Accent6 2 10" xfId="649" xr:uid="{00000000-0005-0000-0000-000078020000}"/>
    <cellStyle name="Accent6 2 10 2" xfId="22047" xr:uid="{44D1C8FC-0405-4A23-8D31-099F0B36E21B}"/>
    <cellStyle name="Accent6 2 11" xfId="650" xr:uid="{00000000-0005-0000-0000-000079020000}"/>
    <cellStyle name="Accent6 2 11 2" xfId="22048" xr:uid="{483FC9EA-B4BB-4224-83B4-2D340E7833F9}"/>
    <cellStyle name="Accent6 2 12" xfId="651" xr:uid="{00000000-0005-0000-0000-00007A020000}"/>
    <cellStyle name="Accent6 2 12 2" xfId="22049" xr:uid="{FAFA5859-B5C7-4C4E-82E0-DEB3EFDE6B95}"/>
    <cellStyle name="Accent6 2 13" xfId="22046" xr:uid="{0B939ECD-1C1B-4BD3-8045-02FAC3F8739D}"/>
    <cellStyle name="Accent6 2 2" xfId="652" xr:uid="{00000000-0005-0000-0000-00007B020000}"/>
    <cellStyle name="Accent6 2 2 2" xfId="653" xr:uid="{00000000-0005-0000-0000-00007C020000}"/>
    <cellStyle name="Accent6 2 2 2 2" xfId="22051" xr:uid="{3A112C9A-C017-4FE6-B496-AD8EDA82D440}"/>
    <cellStyle name="Accent6 2 2 3" xfId="22050" xr:uid="{62FBB837-017D-41B6-A7E0-FF912BE9272B}"/>
    <cellStyle name="Accent6 2 3" xfId="654" xr:uid="{00000000-0005-0000-0000-00007D020000}"/>
    <cellStyle name="Accent6 2 3 2" xfId="22052" xr:uid="{F6E1D3C0-B193-45B6-91E9-9A6237433A2B}"/>
    <cellStyle name="Accent6 2 4" xfId="655" xr:uid="{00000000-0005-0000-0000-00007E020000}"/>
    <cellStyle name="Accent6 2 4 2" xfId="22053" xr:uid="{7FD2CF1F-209C-43B0-8A4D-215B5F64E4BC}"/>
    <cellStyle name="Accent6 2 5" xfId="656" xr:uid="{00000000-0005-0000-0000-00007F020000}"/>
    <cellStyle name="Accent6 2 5 2" xfId="22054" xr:uid="{317B8E2A-3350-4F7E-A03E-181D05F96951}"/>
    <cellStyle name="Accent6 2 6" xfId="657" xr:uid="{00000000-0005-0000-0000-000080020000}"/>
    <cellStyle name="Accent6 2 6 2" xfId="22055" xr:uid="{D0CEE4FC-664B-432E-A0EA-3D79A82DB9F1}"/>
    <cellStyle name="Accent6 2 7" xfId="658" xr:uid="{00000000-0005-0000-0000-000081020000}"/>
    <cellStyle name="Accent6 2 7 2" xfId="22056" xr:uid="{CFD8CED8-4DDA-4E2C-B383-3C770E4EE7A2}"/>
    <cellStyle name="Accent6 2 8" xfId="659" xr:uid="{00000000-0005-0000-0000-000082020000}"/>
    <cellStyle name="Accent6 2 8 2" xfId="22057" xr:uid="{2F25ADDD-9DA8-4F21-A19A-19E0C1701A37}"/>
    <cellStyle name="Accent6 2 9" xfId="660" xr:uid="{00000000-0005-0000-0000-000083020000}"/>
    <cellStyle name="Accent6 2 9 2" xfId="22058" xr:uid="{C5B3E639-9553-4AC4-8514-9B231EBAE6A3}"/>
    <cellStyle name="Accent6 3" xfId="661" xr:uid="{00000000-0005-0000-0000-000084020000}"/>
    <cellStyle name="Accent6 3 2" xfId="662" xr:uid="{00000000-0005-0000-0000-000085020000}"/>
    <cellStyle name="Accent6 3 2 2" xfId="22060" xr:uid="{68E887C6-53CC-4B66-8A25-889E4842B440}"/>
    <cellStyle name="Accent6 3 3" xfId="663" xr:uid="{00000000-0005-0000-0000-000086020000}"/>
    <cellStyle name="Accent6 3 3 2" xfId="22061" xr:uid="{3D4B627D-B335-4C8D-BB65-23F66D5468A0}"/>
    <cellStyle name="Accent6 3 4" xfId="22059" xr:uid="{5DB8E88A-AD99-4BFA-ABA7-D24A209469A6}"/>
    <cellStyle name="Accent6 4" xfId="664" xr:uid="{00000000-0005-0000-0000-000087020000}"/>
    <cellStyle name="Accent6 4 2" xfId="665" xr:uid="{00000000-0005-0000-0000-000088020000}"/>
    <cellStyle name="Accent6 4 2 2" xfId="22063" xr:uid="{77CF3F9D-8FB6-49C3-A2EF-BA04FC96C8EC}"/>
    <cellStyle name="Accent6 4 3" xfId="666" xr:uid="{00000000-0005-0000-0000-000089020000}"/>
    <cellStyle name="Accent6 4 3 2" xfId="22064" xr:uid="{C313CD9B-069D-48C6-86BA-A97D18F5D2D8}"/>
    <cellStyle name="Accent6 4 4" xfId="22062" xr:uid="{9FB328AC-DFC2-4B33-B6AC-2793A834EC58}"/>
    <cellStyle name="Accent6 5" xfId="667" xr:uid="{00000000-0005-0000-0000-00008A020000}"/>
    <cellStyle name="Accent6 5 2" xfId="668" xr:uid="{00000000-0005-0000-0000-00008B020000}"/>
    <cellStyle name="Accent6 5 2 2" xfId="22066" xr:uid="{22C217AE-78C6-4E1D-841B-5C9AB3F1DEEA}"/>
    <cellStyle name="Accent6 5 3" xfId="669" xr:uid="{00000000-0005-0000-0000-00008C020000}"/>
    <cellStyle name="Accent6 5 3 2" xfId="22067" xr:uid="{A8003910-41F3-44F5-B073-C6DAD51E3577}"/>
    <cellStyle name="Accent6 5 4" xfId="22065" xr:uid="{866F1ACC-5273-4DB6-96EF-F24A1F8E7386}"/>
    <cellStyle name="Accent6 6" xfId="670" xr:uid="{00000000-0005-0000-0000-00008D020000}"/>
    <cellStyle name="Accent6 6 2" xfId="671" xr:uid="{00000000-0005-0000-0000-00008E020000}"/>
    <cellStyle name="Accent6 6 2 2" xfId="22069" xr:uid="{3C85F9E3-DEE4-4003-A235-CC82F8487762}"/>
    <cellStyle name="Accent6 6 3" xfId="672" xr:uid="{00000000-0005-0000-0000-00008F020000}"/>
    <cellStyle name="Accent6 6 3 2" xfId="22070" xr:uid="{0D7651C5-E83E-4E42-8BB8-8AB5223E9C93}"/>
    <cellStyle name="Accent6 6 4" xfId="22068" xr:uid="{9DCD60AA-C090-4E9B-9016-71E5331E78D7}"/>
    <cellStyle name="Accent6 7" xfId="673" xr:uid="{00000000-0005-0000-0000-000090020000}"/>
    <cellStyle name="Accent6 7 2" xfId="22071" xr:uid="{28F0D124-20AF-4936-8BE5-6550BB9F5B53}"/>
    <cellStyle name="Accent6 8" xfId="674" xr:uid="{00000000-0005-0000-0000-000091020000}"/>
    <cellStyle name="Accent6 8 2" xfId="22072" xr:uid="{976009E4-C437-4351-9979-C596EE3F93B2}"/>
    <cellStyle name="Accent6 9" xfId="675" xr:uid="{00000000-0005-0000-0000-000092020000}"/>
    <cellStyle name="Accent6 9 2" xfId="22073" xr:uid="{B2F03DC0-CCF7-4216-B67D-0117FFD65CAA}"/>
    <cellStyle name="Bad 2" xfId="676" xr:uid="{00000000-0005-0000-0000-000093020000}"/>
    <cellStyle name="Bad 2 10" xfId="677" xr:uid="{00000000-0005-0000-0000-000094020000}"/>
    <cellStyle name="Bad 2 10 2" xfId="22075" xr:uid="{889202A3-5BF3-4A1F-B643-712F5EBC85B0}"/>
    <cellStyle name="Bad 2 11" xfId="678" xr:uid="{00000000-0005-0000-0000-000095020000}"/>
    <cellStyle name="Bad 2 11 2" xfId="22076" xr:uid="{EF943DE0-5CBF-44E4-A3C4-D5E71B06032D}"/>
    <cellStyle name="Bad 2 12" xfId="679" xr:uid="{00000000-0005-0000-0000-000096020000}"/>
    <cellStyle name="Bad 2 12 2" xfId="22077" xr:uid="{A321E4E5-4ECB-483E-9D51-7484EF797806}"/>
    <cellStyle name="Bad 2 13" xfId="22074" xr:uid="{48646208-CE30-49DE-9CAB-5968F7FB6465}"/>
    <cellStyle name="Bad 2 2" xfId="680" xr:uid="{00000000-0005-0000-0000-000097020000}"/>
    <cellStyle name="Bad 2 2 2" xfId="681" xr:uid="{00000000-0005-0000-0000-000098020000}"/>
    <cellStyle name="Bad 2 2 2 2" xfId="22079" xr:uid="{E154D572-8AF2-41F4-A82D-F2D84370D672}"/>
    <cellStyle name="Bad 2 2 3" xfId="22078" xr:uid="{59711231-6D38-4C34-990C-3695B8F5BE37}"/>
    <cellStyle name="Bad 2 3" xfId="682" xr:uid="{00000000-0005-0000-0000-000099020000}"/>
    <cellStyle name="Bad 2 3 2" xfId="22080" xr:uid="{94997110-6702-442B-8A9E-610C4DBC021B}"/>
    <cellStyle name="Bad 2 4" xfId="683" xr:uid="{00000000-0005-0000-0000-00009A020000}"/>
    <cellStyle name="Bad 2 4 2" xfId="22081" xr:uid="{E8FBFDB9-7195-4E8E-AA51-CB3A9D5E4405}"/>
    <cellStyle name="Bad 2 5" xfId="684" xr:uid="{00000000-0005-0000-0000-00009B020000}"/>
    <cellStyle name="Bad 2 5 2" xfId="22082" xr:uid="{3CD22581-8E55-4802-8AEA-A0EAE2C5EC69}"/>
    <cellStyle name="Bad 2 6" xfId="685" xr:uid="{00000000-0005-0000-0000-00009C020000}"/>
    <cellStyle name="Bad 2 6 2" xfId="22083" xr:uid="{D9D62580-1701-4948-AE6A-7A7295E2EDAB}"/>
    <cellStyle name="Bad 2 7" xfId="686" xr:uid="{00000000-0005-0000-0000-00009D020000}"/>
    <cellStyle name="Bad 2 7 2" xfId="22084" xr:uid="{E8E7A9AA-CA5E-4FF2-B732-D9F966F32201}"/>
    <cellStyle name="Bad 2 8" xfId="687" xr:uid="{00000000-0005-0000-0000-00009E020000}"/>
    <cellStyle name="Bad 2 8 2" xfId="22085" xr:uid="{E611D7F2-9611-42AB-8CE9-F8E4707A7E03}"/>
    <cellStyle name="Bad 2 9" xfId="688" xr:uid="{00000000-0005-0000-0000-00009F020000}"/>
    <cellStyle name="Bad 2 9 2" xfId="22086" xr:uid="{2E69A331-CBBF-4175-B763-60A6D65AFFA2}"/>
    <cellStyle name="Bad 3" xfId="689" xr:uid="{00000000-0005-0000-0000-0000A0020000}"/>
    <cellStyle name="Bad 3 2" xfId="690" xr:uid="{00000000-0005-0000-0000-0000A1020000}"/>
    <cellStyle name="Bad 3 2 2" xfId="22088" xr:uid="{26E2296E-EA16-4B7D-8DEA-EEB63DB3718C}"/>
    <cellStyle name="Bad 3 3" xfId="691" xr:uid="{00000000-0005-0000-0000-0000A2020000}"/>
    <cellStyle name="Bad 3 3 2" xfId="22089" xr:uid="{D73545FE-D0AF-4E55-AC69-0992A0C11F91}"/>
    <cellStyle name="Bad 3 4" xfId="22087" xr:uid="{3ADC0061-EFB8-4A35-ADDC-5244268E9F5E}"/>
    <cellStyle name="Bad 4" xfId="692" xr:uid="{00000000-0005-0000-0000-0000A3020000}"/>
    <cellStyle name="Bad 4 2" xfId="693" xr:uid="{00000000-0005-0000-0000-0000A4020000}"/>
    <cellStyle name="Bad 4 2 2" xfId="22091" xr:uid="{1DD39CCC-B09D-4087-9A03-AAD9F04302DD}"/>
    <cellStyle name="Bad 4 3" xfId="694" xr:uid="{00000000-0005-0000-0000-0000A5020000}"/>
    <cellStyle name="Bad 4 3 2" xfId="22092" xr:uid="{E2D52AC9-E921-4B87-BFC2-777681242FE5}"/>
    <cellStyle name="Bad 4 4" xfId="22090" xr:uid="{81A7FA82-1250-4461-A2CE-465B6F265AE2}"/>
    <cellStyle name="Bad 5" xfId="695" xr:uid="{00000000-0005-0000-0000-0000A6020000}"/>
    <cellStyle name="Bad 5 2" xfId="696" xr:uid="{00000000-0005-0000-0000-0000A7020000}"/>
    <cellStyle name="Bad 5 2 2" xfId="22094" xr:uid="{940F0592-9369-4924-98FC-4B3BCF0CB199}"/>
    <cellStyle name="Bad 5 3" xfId="697" xr:uid="{00000000-0005-0000-0000-0000A8020000}"/>
    <cellStyle name="Bad 5 3 2" xfId="22095" xr:uid="{777C8D83-3759-4836-B190-8FA7091548FB}"/>
    <cellStyle name="Bad 5 4" xfId="22093" xr:uid="{B093D4EB-7D49-40F3-B4B3-9243CDE7CF6D}"/>
    <cellStyle name="Bad 6" xfId="698" xr:uid="{00000000-0005-0000-0000-0000A9020000}"/>
    <cellStyle name="Bad 6 2" xfId="699" xr:uid="{00000000-0005-0000-0000-0000AA020000}"/>
    <cellStyle name="Bad 6 2 2" xfId="22097" xr:uid="{78E7C9C2-739C-46AF-9DEC-6DE26C56D1A9}"/>
    <cellStyle name="Bad 6 3" xfId="700" xr:uid="{00000000-0005-0000-0000-0000AB020000}"/>
    <cellStyle name="Bad 6 3 2" xfId="22098" xr:uid="{C7FDD57B-C76F-4991-90DB-C2D2E9A27849}"/>
    <cellStyle name="Bad 6 4" xfId="22096" xr:uid="{8F78BFF2-2CF5-48EF-B8DE-B86E38C42CBC}"/>
    <cellStyle name="Bad 7" xfId="701" xr:uid="{00000000-0005-0000-0000-0000AC020000}"/>
    <cellStyle name="Bad 7 2" xfId="22099" xr:uid="{76719E87-CEF2-4CB2-B98D-168289651874}"/>
    <cellStyle name="Calc Currency (0)" xfId="702" xr:uid="{00000000-0005-0000-0000-0000AD020000}"/>
    <cellStyle name="Calc Currency (0) 10" xfId="703" xr:uid="{00000000-0005-0000-0000-0000AE020000}"/>
    <cellStyle name="Calc Currency (0) 10 2" xfId="22100" xr:uid="{93000D74-C4DE-4441-A068-03B4C064DE90}"/>
    <cellStyle name="Calc Currency (0) 11" xfId="704" xr:uid="{00000000-0005-0000-0000-0000AF020000}"/>
    <cellStyle name="Calc Currency (0) 11 2" xfId="22101" xr:uid="{203B9647-2FE1-467C-A182-7E3DAA702B0B}"/>
    <cellStyle name="Calc Currency (0) 12" xfId="705" xr:uid="{00000000-0005-0000-0000-0000B0020000}"/>
    <cellStyle name="Calc Currency (0) 12 2" xfId="22102" xr:uid="{1F40FCE7-507C-4FA1-B469-DAD108023B84}"/>
    <cellStyle name="Calc Currency (0) 2" xfId="706" xr:uid="{00000000-0005-0000-0000-0000B1020000}"/>
    <cellStyle name="Calc Currency (0) 3" xfId="707" xr:uid="{00000000-0005-0000-0000-0000B2020000}"/>
    <cellStyle name="Calc Currency (0) 4" xfId="708" xr:uid="{00000000-0005-0000-0000-0000B3020000}"/>
    <cellStyle name="Calc Currency (0) 4 2" xfId="22103" xr:uid="{52F030E4-EC3C-495F-93AB-BA9A254F6E26}"/>
    <cellStyle name="Calc Currency (0) 5" xfId="709" xr:uid="{00000000-0005-0000-0000-0000B4020000}"/>
    <cellStyle name="Calc Currency (0) 5 2" xfId="22104" xr:uid="{D2500609-0F53-4177-9916-B16F15DD1C11}"/>
    <cellStyle name="Calc Currency (0) 6" xfId="710" xr:uid="{00000000-0005-0000-0000-0000B5020000}"/>
    <cellStyle name="Calc Currency (0) 6 2" xfId="22105" xr:uid="{94DCD549-B34E-4D14-B141-91B6AF84A735}"/>
    <cellStyle name="Calc Currency (0) 7" xfId="711" xr:uid="{00000000-0005-0000-0000-0000B6020000}"/>
    <cellStyle name="Calc Currency (0) 7 2" xfId="22106" xr:uid="{9E765A4B-C627-433C-BC4A-374FF954368D}"/>
    <cellStyle name="Calc Currency (0) 8" xfId="712" xr:uid="{00000000-0005-0000-0000-0000B7020000}"/>
    <cellStyle name="Calc Currency (0) 8 2" xfId="22107" xr:uid="{113FF56F-0FF8-4D78-BEE3-1548CB20C04D}"/>
    <cellStyle name="Calc Currency (0) 9" xfId="713" xr:uid="{00000000-0005-0000-0000-0000B8020000}"/>
    <cellStyle name="Calc Currency (0) 9 2" xfId="22108" xr:uid="{CB3AA87E-F136-42D5-BC8F-C404EA91AA72}"/>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2 2 2" xfId="23460" xr:uid="{F63D42F3-0EC3-4BAB-9FAF-934EDC59FEE8}"/>
    <cellStyle name="Calculation 2 10 2 3" xfId="22111" xr:uid="{0D37314D-965E-4CC1-9339-A5217EDFF19A}"/>
    <cellStyle name="Calculation 2 10 3" xfId="724" xr:uid="{00000000-0005-0000-0000-0000C4020000}"/>
    <cellStyle name="Calculation 2 10 3 2" xfId="21407" xr:uid="{00000000-0005-0000-0000-0000C5020000}"/>
    <cellStyle name="Calculation 2 10 3 2 2" xfId="23459" xr:uid="{967FE168-AD2B-45BB-9D68-9023626D3C18}"/>
    <cellStyle name="Calculation 2 10 3 3" xfId="22112" xr:uid="{7C5916A0-90E2-41F4-926F-8E25359DD0C2}"/>
    <cellStyle name="Calculation 2 10 4" xfId="725" xr:uid="{00000000-0005-0000-0000-0000C6020000}"/>
    <cellStyle name="Calculation 2 10 4 2" xfId="21406" xr:uid="{00000000-0005-0000-0000-0000C7020000}"/>
    <cellStyle name="Calculation 2 10 4 2 2" xfId="23458" xr:uid="{B9D772DC-C0B8-4340-8955-A9A9D76F3B8B}"/>
    <cellStyle name="Calculation 2 10 4 3" xfId="22113" xr:uid="{FAD27606-973D-4200-9F4E-D477C2104BAB}"/>
    <cellStyle name="Calculation 2 10 5" xfId="726" xr:uid="{00000000-0005-0000-0000-0000C8020000}"/>
    <cellStyle name="Calculation 2 10 5 2" xfId="21405" xr:uid="{00000000-0005-0000-0000-0000C9020000}"/>
    <cellStyle name="Calculation 2 10 5 2 2" xfId="23457" xr:uid="{5C3D9EA8-D040-4F83-B03C-5FAEC0A19C32}"/>
    <cellStyle name="Calculation 2 10 5 3" xfId="22114" xr:uid="{CC788145-DBF6-438F-B9A0-F52AC7E35CE1}"/>
    <cellStyle name="Calculation 2 10 6" xfId="22110" xr:uid="{4B1B4EA0-9D70-428B-82AE-E748D8B8E9E6}"/>
    <cellStyle name="Calculation 2 11" xfId="727" xr:uid="{00000000-0005-0000-0000-0000CA020000}"/>
    <cellStyle name="Calculation 2 11 2" xfId="728" xr:uid="{00000000-0005-0000-0000-0000CB020000}"/>
    <cellStyle name="Calculation 2 11 2 2" xfId="21403" xr:uid="{00000000-0005-0000-0000-0000CC020000}"/>
    <cellStyle name="Calculation 2 11 2 2 2" xfId="23455" xr:uid="{0EAB42D4-1ECF-4110-99DD-6ECB8DC8AD52}"/>
    <cellStyle name="Calculation 2 11 2 3" xfId="22116" xr:uid="{EFF41EB1-7AEC-4784-B288-603B55A5491E}"/>
    <cellStyle name="Calculation 2 11 3" xfId="729" xr:uid="{00000000-0005-0000-0000-0000CD020000}"/>
    <cellStyle name="Calculation 2 11 3 2" xfId="21402" xr:uid="{00000000-0005-0000-0000-0000CE020000}"/>
    <cellStyle name="Calculation 2 11 3 2 2" xfId="23454" xr:uid="{E1CC9720-EEF5-4C20-A9BA-3E2ABC1DFBD7}"/>
    <cellStyle name="Calculation 2 11 3 3" xfId="22117" xr:uid="{AD0CF05D-BB71-4BE1-9E40-07352D0DE909}"/>
    <cellStyle name="Calculation 2 11 4" xfId="730" xr:uid="{00000000-0005-0000-0000-0000CF020000}"/>
    <cellStyle name="Calculation 2 11 4 2" xfId="21401" xr:uid="{00000000-0005-0000-0000-0000D0020000}"/>
    <cellStyle name="Calculation 2 11 4 2 2" xfId="23453" xr:uid="{5268A1B7-DFFF-4494-9458-EEB9AB94B8BC}"/>
    <cellStyle name="Calculation 2 11 4 3" xfId="22118" xr:uid="{6F8196E5-8B77-4AA1-B099-DEF95ED63070}"/>
    <cellStyle name="Calculation 2 11 5" xfId="731" xr:uid="{00000000-0005-0000-0000-0000D1020000}"/>
    <cellStyle name="Calculation 2 11 5 2" xfId="21400" xr:uid="{00000000-0005-0000-0000-0000D2020000}"/>
    <cellStyle name="Calculation 2 11 5 2 2" xfId="23452" xr:uid="{9EE7483A-5CB9-4833-BDFA-A07E8615C35E}"/>
    <cellStyle name="Calculation 2 11 5 3" xfId="22119" xr:uid="{E20E80EE-D916-4E8C-AF04-5865A4442CAC}"/>
    <cellStyle name="Calculation 2 11 6" xfId="21404" xr:uid="{00000000-0005-0000-0000-0000D3020000}"/>
    <cellStyle name="Calculation 2 11 6 2" xfId="23456" xr:uid="{A77D98A4-EE31-415A-9F3B-A104A4F472D2}"/>
    <cellStyle name="Calculation 2 11 7" xfId="22115" xr:uid="{645BFA7A-0BBD-414C-99C1-B9CE94727DEB}"/>
    <cellStyle name="Calculation 2 12" xfId="732" xr:uid="{00000000-0005-0000-0000-0000D4020000}"/>
    <cellStyle name="Calculation 2 12 2" xfId="733" xr:uid="{00000000-0005-0000-0000-0000D5020000}"/>
    <cellStyle name="Calculation 2 12 2 2" xfId="21398" xr:uid="{00000000-0005-0000-0000-0000D6020000}"/>
    <cellStyle name="Calculation 2 12 2 2 2" xfId="23450" xr:uid="{F4A450D0-42D3-446D-87C3-567949531860}"/>
    <cellStyle name="Calculation 2 12 2 3" xfId="22121" xr:uid="{FE87EE11-9E21-4E49-8675-DCA4EF530F58}"/>
    <cellStyle name="Calculation 2 12 3" xfId="734" xr:uid="{00000000-0005-0000-0000-0000D7020000}"/>
    <cellStyle name="Calculation 2 12 3 2" xfId="21397" xr:uid="{00000000-0005-0000-0000-0000D8020000}"/>
    <cellStyle name="Calculation 2 12 3 2 2" xfId="23449" xr:uid="{50E256B3-3F1C-4951-8001-5C726712EC68}"/>
    <cellStyle name="Calculation 2 12 3 3" xfId="22122" xr:uid="{D8BEC602-A216-4D93-8B32-2C7A201E4475}"/>
    <cellStyle name="Calculation 2 12 4" xfId="735" xr:uid="{00000000-0005-0000-0000-0000D9020000}"/>
    <cellStyle name="Calculation 2 12 4 2" xfId="21396" xr:uid="{00000000-0005-0000-0000-0000DA020000}"/>
    <cellStyle name="Calculation 2 12 4 2 2" xfId="23448" xr:uid="{C37A6048-1131-416F-95CE-7ACFB369F8AB}"/>
    <cellStyle name="Calculation 2 12 4 3" xfId="22123" xr:uid="{376B42BE-917B-458C-A912-D02F70381844}"/>
    <cellStyle name="Calculation 2 12 5" xfId="736" xr:uid="{00000000-0005-0000-0000-0000DB020000}"/>
    <cellStyle name="Calculation 2 12 5 2" xfId="21395" xr:uid="{00000000-0005-0000-0000-0000DC020000}"/>
    <cellStyle name="Calculation 2 12 5 2 2" xfId="23447" xr:uid="{BE33E60C-E163-41A0-AE7F-E5A4F6C08DFE}"/>
    <cellStyle name="Calculation 2 12 5 3" xfId="22124" xr:uid="{AF445662-7930-46A5-9DA3-5DC8F286A094}"/>
    <cellStyle name="Calculation 2 12 6" xfId="21399" xr:uid="{00000000-0005-0000-0000-0000DD020000}"/>
    <cellStyle name="Calculation 2 12 6 2" xfId="23451" xr:uid="{A8E57E23-4AF2-4DDF-BD1F-BADF9AF7EB6A}"/>
    <cellStyle name="Calculation 2 12 7" xfId="22120" xr:uid="{150A389C-EAD9-4328-9CEC-5536F374F40C}"/>
    <cellStyle name="Calculation 2 13" xfId="737" xr:uid="{00000000-0005-0000-0000-0000DE020000}"/>
    <cellStyle name="Calculation 2 13 2" xfId="738" xr:uid="{00000000-0005-0000-0000-0000DF020000}"/>
    <cellStyle name="Calculation 2 13 2 2" xfId="21393" xr:uid="{00000000-0005-0000-0000-0000E0020000}"/>
    <cellStyle name="Calculation 2 13 2 2 2" xfId="23445" xr:uid="{E2679538-E574-4662-B7F3-382B4CEBCAB0}"/>
    <cellStyle name="Calculation 2 13 2 3" xfId="22126" xr:uid="{9BD0E854-87C8-4061-8BF4-A2451C203455}"/>
    <cellStyle name="Calculation 2 13 3" xfId="739" xr:uid="{00000000-0005-0000-0000-0000E1020000}"/>
    <cellStyle name="Calculation 2 13 3 2" xfId="21392" xr:uid="{00000000-0005-0000-0000-0000E2020000}"/>
    <cellStyle name="Calculation 2 13 3 2 2" xfId="23444" xr:uid="{B8DC2C57-BA67-4838-8B8C-25D7A119DEF1}"/>
    <cellStyle name="Calculation 2 13 3 3" xfId="22127" xr:uid="{6687B857-1024-4B25-BBAD-AEC4461A5550}"/>
    <cellStyle name="Calculation 2 13 4" xfId="740" xr:uid="{00000000-0005-0000-0000-0000E3020000}"/>
    <cellStyle name="Calculation 2 13 4 2" xfId="21391" xr:uid="{00000000-0005-0000-0000-0000E4020000}"/>
    <cellStyle name="Calculation 2 13 4 2 2" xfId="23443" xr:uid="{592A69C5-C193-4EC5-9C90-06DE78D195DD}"/>
    <cellStyle name="Calculation 2 13 4 3" xfId="22128" xr:uid="{F6875758-FB94-4624-9CC2-0CD1CC6726B4}"/>
    <cellStyle name="Calculation 2 13 5" xfId="21394" xr:uid="{00000000-0005-0000-0000-0000E5020000}"/>
    <cellStyle name="Calculation 2 13 5 2" xfId="23446" xr:uid="{2A1063BA-AF42-430A-AD27-9402B79BDA16}"/>
    <cellStyle name="Calculation 2 13 6" xfId="22125" xr:uid="{6AC79D86-CD13-4BDE-9421-89ACD363BD37}"/>
    <cellStyle name="Calculation 2 14" xfId="741" xr:uid="{00000000-0005-0000-0000-0000E6020000}"/>
    <cellStyle name="Calculation 2 14 2" xfId="21390" xr:uid="{00000000-0005-0000-0000-0000E7020000}"/>
    <cellStyle name="Calculation 2 14 2 2" xfId="23442" xr:uid="{F85B1A04-EB1C-41A8-9AA1-1AB04C41C576}"/>
    <cellStyle name="Calculation 2 14 3" xfId="22129" xr:uid="{D2E15A7E-BA1F-4A1C-B6FD-A142B654F660}"/>
    <cellStyle name="Calculation 2 15" xfId="742" xr:uid="{00000000-0005-0000-0000-0000E8020000}"/>
    <cellStyle name="Calculation 2 15 2" xfId="21389" xr:uid="{00000000-0005-0000-0000-0000E9020000}"/>
    <cellStyle name="Calculation 2 15 2 2" xfId="23441" xr:uid="{A2093BFC-0DE8-472E-8AF6-FF80E5233B8E}"/>
    <cellStyle name="Calculation 2 15 3" xfId="22130" xr:uid="{59C3CB21-CA9C-4F96-9140-8B5AD85C0B61}"/>
    <cellStyle name="Calculation 2 16" xfId="743" xr:uid="{00000000-0005-0000-0000-0000EA020000}"/>
    <cellStyle name="Calculation 2 16 2" xfId="21388" xr:uid="{00000000-0005-0000-0000-0000EB020000}"/>
    <cellStyle name="Calculation 2 16 2 2" xfId="23440" xr:uid="{57FC27B8-AEEA-4F99-8A22-5BF121E80130}"/>
    <cellStyle name="Calculation 2 16 3" xfId="22131" xr:uid="{A2B10D57-B817-443E-ADBB-FDB99F825BAD}"/>
    <cellStyle name="Calculation 2 17" xfId="21409" xr:uid="{00000000-0005-0000-0000-0000EC020000}"/>
    <cellStyle name="Calculation 2 17 2" xfId="23461" xr:uid="{28416E85-30E7-48A3-AEFB-169B2186C07C}"/>
    <cellStyle name="Calculation 2 18" xfId="22109" xr:uid="{107EDCC8-245D-43BC-B2C1-DEE05CFD33D5}"/>
    <cellStyle name="Calculation 2 2" xfId="744" xr:uid="{00000000-0005-0000-0000-0000ED020000}"/>
    <cellStyle name="Calculation 2 2 10" xfId="21387" xr:uid="{00000000-0005-0000-0000-0000EE020000}"/>
    <cellStyle name="Calculation 2 2 10 2" xfId="23439" xr:uid="{5A7320C7-7D8D-49D2-92DA-22A5FB2E55A6}"/>
    <cellStyle name="Calculation 2 2 11" xfId="22132" xr:uid="{8F1B5BA4-7B4D-4B2E-885D-18D752E98E12}"/>
    <cellStyle name="Calculation 2 2 2" xfId="745" xr:uid="{00000000-0005-0000-0000-0000EF020000}"/>
    <cellStyle name="Calculation 2 2 2 2" xfId="746" xr:uid="{00000000-0005-0000-0000-0000F0020000}"/>
    <cellStyle name="Calculation 2 2 2 2 2" xfId="21385" xr:uid="{00000000-0005-0000-0000-0000F1020000}"/>
    <cellStyle name="Calculation 2 2 2 2 2 2" xfId="23437" xr:uid="{0794C68F-E22A-41ED-8C44-07E5D4E8D627}"/>
    <cellStyle name="Calculation 2 2 2 2 3" xfId="22134" xr:uid="{CE68953E-149E-4C43-9265-5C89E79D9513}"/>
    <cellStyle name="Calculation 2 2 2 3" xfId="747" xr:uid="{00000000-0005-0000-0000-0000F2020000}"/>
    <cellStyle name="Calculation 2 2 2 3 2" xfId="21384" xr:uid="{00000000-0005-0000-0000-0000F3020000}"/>
    <cellStyle name="Calculation 2 2 2 3 2 2" xfId="23436" xr:uid="{330FE833-5492-477B-8D13-F5BAD3963BB2}"/>
    <cellStyle name="Calculation 2 2 2 3 3" xfId="22135" xr:uid="{95AD0B30-2830-4416-97CF-1A86285B2012}"/>
    <cellStyle name="Calculation 2 2 2 4" xfId="748" xr:uid="{00000000-0005-0000-0000-0000F4020000}"/>
    <cellStyle name="Calculation 2 2 2 4 2" xfId="21383" xr:uid="{00000000-0005-0000-0000-0000F5020000}"/>
    <cellStyle name="Calculation 2 2 2 4 2 2" xfId="23435" xr:uid="{D220D4C0-AAB0-43E1-857D-69708166D619}"/>
    <cellStyle name="Calculation 2 2 2 4 3" xfId="22136" xr:uid="{23EEA093-0C0D-4801-BB90-25B738620096}"/>
    <cellStyle name="Calculation 2 2 2 5" xfId="21386" xr:uid="{00000000-0005-0000-0000-0000F6020000}"/>
    <cellStyle name="Calculation 2 2 2 5 2" xfId="23438" xr:uid="{808EAD91-BEAA-4F1C-B854-7D2F6E550437}"/>
    <cellStyle name="Calculation 2 2 2 6" xfId="22133" xr:uid="{2F4F0B6F-0CEE-4A23-9854-C17B71084ECF}"/>
    <cellStyle name="Calculation 2 2 3" xfId="749" xr:uid="{00000000-0005-0000-0000-0000F7020000}"/>
    <cellStyle name="Calculation 2 2 3 2" xfId="750" xr:uid="{00000000-0005-0000-0000-0000F8020000}"/>
    <cellStyle name="Calculation 2 2 3 2 2" xfId="21381" xr:uid="{00000000-0005-0000-0000-0000F9020000}"/>
    <cellStyle name="Calculation 2 2 3 2 2 2" xfId="23433" xr:uid="{CA6A3D4A-2A12-476F-A697-F26055E94421}"/>
    <cellStyle name="Calculation 2 2 3 2 3" xfId="22138" xr:uid="{F2CECA48-7AE7-49D6-A6A2-7181FD5574DD}"/>
    <cellStyle name="Calculation 2 2 3 3" xfId="751" xr:uid="{00000000-0005-0000-0000-0000FA020000}"/>
    <cellStyle name="Calculation 2 2 3 3 2" xfId="21380" xr:uid="{00000000-0005-0000-0000-0000FB020000}"/>
    <cellStyle name="Calculation 2 2 3 3 2 2" xfId="23432" xr:uid="{8F607D78-6372-4D44-B52F-0B9D05CF254F}"/>
    <cellStyle name="Calculation 2 2 3 3 3" xfId="22139" xr:uid="{0EB9D412-CFDA-4FEB-81E4-F411F5E54A9F}"/>
    <cellStyle name="Calculation 2 2 3 4" xfId="752" xr:uid="{00000000-0005-0000-0000-0000FC020000}"/>
    <cellStyle name="Calculation 2 2 3 4 2" xfId="21379" xr:uid="{00000000-0005-0000-0000-0000FD020000}"/>
    <cellStyle name="Calculation 2 2 3 4 2 2" xfId="23431" xr:uid="{4142A9B0-DE05-4B65-B031-9BB11DD71FC9}"/>
    <cellStyle name="Calculation 2 2 3 4 3" xfId="22140" xr:uid="{250DD037-BB55-4A56-9AC8-8BE093A76BB9}"/>
    <cellStyle name="Calculation 2 2 3 5" xfId="21382" xr:uid="{00000000-0005-0000-0000-0000FE020000}"/>
    <cellStyle name="Calculation 2 2 3 5 2" xfId="23434" xr:uid="{03EFB2F5-2C2B-4F27-85B4-4117B7613C13}"/>
    <cellStyle name="Calculation 2 2 3 6" xfId="22137" xr:uid="{23124C49-8887-45D8-B802-C3AF309E3F92}"/>
    <cellStyle name="Calculation 2 2 4" xfId="753" xr:uid="{00000000-0005-0000-0000-0000FF020000}"/>
    <cellStyle name="Calculation 2 2 4 2" xfId="754" xr:uid="{00000000-0005-0000-0000-000000030000}"/>
    <cellStyle name="Calculation 2 2 4 2 2" xfId="21377" xr:uid="{00000000-0005-0000-0000-000001030000}"/>
    <cellStyle name="Calculation 2 2 4 2 2 2" xfId="23429" xr:uid="{78AE57CF-633D-4ED7-ABD2-E96DD8827292}"/>
    <cellStyle name="Calculation 2 2 4 2 3" xfId="22142" xr:uid="{316DB037-0ABF-4025-9A9B-2552AA1A993A}"/>
    <cellStyle name="Calculation 2 2 4 3" xfId="755" xr:uid="{00000000-0005-0000-0000-000002030000}"/>
    <cellStyle name="Calculation 2 2 4 3 2" xfId="21376" xr:uid="{00000000-0005-0000-0000-000003030000}"/>
    <cellStyle name="Calculation 2 2 4 3 2 2" xfId="23428" xr:uid="{3CD4F353-822D-4F36-A36B-2146D093D890}"/>
    <cellStyle name="Calculation 2 2 4 3 3" xfId="22143" xr:uid="{9036CF00-CE72-41C8-A781-7892F23849A0}"/>
    <cellStyle name="Calculation 2 2 4 4" xfId="756" xr:uid="{00000000-0005-0000-0000-000004030000}"/>
    <cellStyle name="Calculation 2 2 4 4 2" xfId="21375" xr:uid="{00000000-0005-0000-0000-000005030000}"/>
    <cellStyle name="Calculation 2 2 4 4 2 2" xfId="23427" xr:uid="{2D7B3A89-34AD-4935-B7B2-521E525A016C}"/>
    <cellStyle name="Calculation 2 2 4 4 3" xfId="22144" xr:uid="{F609600A-56E5-4E31-B59E-97CED40F7341}"/>
    <cellStyle name="Calculation 2 2 4 5" xfId="21378" xr:uid="{00000000-0005-0000-0000-000006030000}"/>
    <cellStyle name="Calculation 2 2 4 5 2" xfId="23430" xr:uid="{98380859-9990-491D-AE48-7345A33353E9}"/>
    <cellStyle name="Calculation 2 2 4 6" xfId="22141" xr:uid="{026753A8-2204-4F14-896E-BF98D9A415B4}"/>
    <cellStyle name="Calculation 2 2 5" xfId="757" xr:uid="{00000000-0005-0000-0000-000007030000}"/>
    <cellStyle name="Calculation 2 2 5 2" xfId="758" xr:uid="{00000000-0005-0000-0000-000008030000}"/>
    <cellStyle name="Calculation 2 2 5 2 2" xfId="21373" xr:uid="{00000000-0005-0000-0000-000009030000}"/>
    <cellStyle name="Calculation 2 2 5 2 2 2" xfId="23425" xr:uid="{C1EC54C3-632B-4C0A-9337-F3FEC169246A}"/>
    <cellStyle name="Calculation 2 2 5 2 3" xfId="22146" xr:uid="{2BD8A03C-10FF-4774-912B-9881C2327556}"/>
    <cellStyle name="Calculation 2 2 5 3" xfId="759" xr:uid="{00000000-0005-0000-0000-00000A030000}"/>
    <cellStyle name="Calculation 2 2 5 3 2" xfId="21372" xr:uid="{00000000-0005-0000-0000-00000B030000}"/>
    <cellStyle name="Calculation 2 2 5 3 2 2" xfId="23424" xr:uid="{C297D41C-EDF5-407E-BBE0-8E8B126F6D7B}"/>
    <cellStyle name="Calculation 2 2 5 3 3" xfId="22147" xr:uid="{55684D59-FB6F-4BC0-A87C-FD5826B6968A}"/>
    <cellStyle name="Calculation 2 2 5 4" xfId="760" xr:uid="{00000000-0005-0000-0000-00000C030000}"/>
    <cellStyle name="Calculation 2 2 5 4 2" xfId="21371" xr:uid="{00000000-0005-0000-0000-00000D030000}"/>
    <cellStyle name="Calculation 2 2 5 4 2 2" xfId="23423" xr:uid="{F32EBD96-0E13-4541-A4C7-E13DC70A0DE4}"/>
    <cellStyle name="Calculation 2 2 5 4 3" xfId="22148" xr:uid="{D5660006-7203-450B-9E7B-FF29A4143E94}"/>
    <cellStyle name="Calculation 2 2 5 5" xfId="21374" xr:uid="{00000000-0005-0000-0000-00000E030000}"/>
    <cellStyle name="Calculation 2 2 5 5 2" xfId="23426" xr:uid="{9D9047AE-92DA-4D2A-8A7B-43C31CACAB3C}"/>
    <cellStyle name="Calculation 2 2 5 6" xfId="22145" xr:uid="{FFA5A771-0F94-41CF-A258-B5E4F7ED1A3C}"/>
    <cellStyle name="Calculation 2 2 6" xfId="761" xr:uid="{00000000-0005-0000-0000-00000F030000}"/>
    <cellStyle name="Calculation 2 2 6 2" xfId="21370" xr:uid="{00000000-0005-0000-0000-000010030000}"/>
    <cellStyle name="Calculation 2 2 6 2 2" xfId="23422" xr:uid="{94347995-A283-47E3-A349-1E16414D619B}"/>
    <cellStyle name="Calculation 2 2 6 3" xfId="22149" xr:uid="{6FBE075E-DD08-40C8-A2EB-2FAE88DBDE87}"/>
    <cellStyle name="Calculation 2 2 7" xfId="762" xr:uid="{00000000-0005-0000-0000-000011030000}"/>
    <cellStyle name="Calculation 2 2 7 2" xfId="21369" xr:uid="{00000000-0005-0000-0000-000012030000}"/>
    <cellStyle name="Calculation 2 2 7 2 2" xfId="23421" xr:uid="{09B7FCD6-14D4-49AA-AA71-15CA881FB15B}"/>
    <cellStyle name="Calculation 2 2 7 3" xfId="22150" xr:uid="{44380028-F197-467C-95B3-0FB6B0E28EFE}"/>
    <cellStyle name="Calculation 2 2 8" xfId="763" xr:uid="{00000000-0005-0000-0000-000013030000}"/>
    <cellStyle name="Calculation 2 2 8 2" xfId="21368" xr:uid="{00000000-0005-0000-0000-000014030000}"/>
    <cellStyle name="Calculation 2 2 8 2 2" xfId="23420" xr:uid="{73A00F5A-5BCB-4333-89AD-7DBE5BC55ADF}"/>
    <cellStyle name="Calculation 2 2 8 3" xfId="22151" xr:uid="{7FE3D8E9-1B9C-4278-B716-44A818B1CF13}"/>
    <cellStyle name="Calculation 2 2 9" xfId="764" xr:uid="{00000000-0005-0000-0000-000015030000}"/>
    <cellStyle name="Calculation 2 2 9 2" xfId="21367" xr:uid="{00000000-0005-0000-0000-000016030000}"/>
    <cellStyle name="Calculation 2 2 9 2 2" xfId="23419" xr:uid="{41043087-0AB6-4A41-9D84-07343EE90736}"/>
    <cellStyle name="Calculation 2 2 9 3" xfId="22152" xr:uid="{C02CCA7B-C0D2-4033-8E59-C63DD766A59F}"/>
    <cellStyle name="Calculation 2 3" xfId="765" xr:uid="{00000000-0005-0000-0000-000017030000}"/>
    <cellStyle name="Calculation 2 3 2" xfId="766" xr:uid="{00000000-0005-0000-0000-000018030000}"/>
    <cellStyle name="Calculation 2 3 2 2" xfId="21366" xr:uid="{00000000-0005-0000-0000-000019030000}"/>
    <cellStyle name="Calculation 2 3 2 2 2" xfId="23418" xr:uid="{C38AC69B-2312-49E3-A78E-2C8C05151E7B}"/>
    <cellStyle name="Calculation 2 3 2 3" xfId="22154" xr:uid="{ECBD0F5D-1AF4-4945-8E3F-9D3376091A2C}"/>
    <cellStyle name="Calculation 2 3 3" xfId="767" xr:uid="{00000000-0005-0000-0000-00001A030000}"/>
    <cellStyle name="Calculation 2 3 3 2" xfId="21365" xr:uid="{00000000-0005-0000-0000-00001B030000}"/>
    <cellStyle name="Calculation 2 3 3 2 2" xfId="23417" xr:uid="{8F8A4F24-D84A-439F-8751-7275E561633B}"/>
    <cellStyle name="Calculation 2 3 3 3" xfId="22155" xr:uid="{3625D317-F489-437F-806D-79D8DEBDB6F6}"/>
    <cellStyle name="Calculation 2 3 4" xfId="768" xr:uid="{00000000-0005-0000-0000-00001C030000}"/>
    <cellStyle name="Calculation 2 3 4 2" xfId="21364" xr:uid="{00000000-0005-0000-0000-00001D030000}"/>
    <cellStyle name="Calculation 2 3 4 2 2" xfId="23416" xr:uid="{599C0CF4-2C63-4F2D-8487-2B1ED0D78429}"/>
    <cellStyle name="Calculation 2 3 4 3" xfId="22156" xr:uid="{1A15BC3B-2090-4B93-9625-A2A12F90C855}"/>
    <cellStyle name="Calculation 2 3 5" xfId="769" xr:uid="{00000000-0005-0000-0000-00001E030000}"/>
    <cellStyle name="Calculation 2 3 5 2" xfId="21363" xr:uid="{00000000-0005-0000-0000-00001F030000}"/>
    <cellStyle name="Calculation 2 3 5 2 2" xfId="23415" xr:uid="{04A3A7A1-E9D9-4C22-8E79-60D30A6EE189}"/>
    <cellStyle name="Calculation 2 3 5 3" xfId="22157" xr:uid="{43CEAEA5-2434-4589-B4BB-57D916BAA739}"/>
    <cellStyle name="Calculation 2 3 6" xfId="22153" xr:uid="{F80A7125-1560-4C90-BEE7-BABFAD79322E}"/>
    <cellStyle name="Calculation 2 4" xfId="770" xr:uid="{00000000-0005-0000-0000-000020030000}"/>
    <cellStyle name="Calculation 2 4 2" xfId="771" xr:uid="{00000000-0005-0000-0000-000021030000}"/>
    <cellStyle name="Calculation 2 4 2 2" xfId="21362" xr:uid="{00000000-0005-0000-0000-000022030000}"/>
    <cellStyle name="Calculation 2 4 2 2 2" xfId="23414" xr:uid="{797BA54A-D795-4415-B5B6-632C5375848A}"/>
    <cellStyle name="Calculation 2 4 2 3" xfId="22159" xr:uid="{0635E400-AC1A-4994-9815-F156BB59CACE}"/>
    <cellStyle name="Calculation 2 4 3" xfId="772" xr:uid="{00000000-0005-0000-0000-000023030000}"/>
    <cellStyle name="Calculation 2 4 3 2" xfId="21361" xr:uid="{00000000-0005-0000-0000-000024030000}"/>
    <cellStyle name="Calculation 2 4 3 2 2" xfId="23413" xr:uid="{40BB5FF5-9A3C-484A-89DB-B17E8AD5E184}"/>
    <cellStyle name="Calculation 2 4 3 3" xfId="22160" xr:uid="{4CC1ECDD-6A8A-45EB-B126-74B57463BCAC}"/>
    <cellStyle name="Calculation 2 4 4" xfId="773" xr:uid="{00000000-0005-0000-0000-000025030000}"/>
    <cellStyle name="Calculation 2 4 4 2" xfId="21360" xr:uid="{00000000-0005-0000-0000-000026030000}"/>
    <cellStyle name="Calculation 2 4 4 2 2" xfId="23412" xr:uid="{ADB8EBE0-5544-4A39-BA99-DDB5B73DD030}"/>
    <cellStyle name="Calculation 2 4 4 3" xfId="22161" xr:uid="{5874BF87-51C1-4EEC-BA0B-22E6B3B8C892}"/>
    <cellStyle name="Calculation 2 4 5" xfId="774" xr:uid="{00000000-0005-0000-0000-000027030000}"/>
    <cellStyle name="Calculation 2 4 5 2" xfId="21359" xr:uid="{00000000-0005-0000-0000-000028030000}"/>
    <cellStyle name="Calculation 2 4 5 2 2" xfId="23411" xr:uid="{6F2322F1-A50A-4CB3-99B6-676F26DA362D}"/>
    <cellStyle name="Calculation 2 4 5 3" xfId="22162" xr:uid="{B1B43E6A-1F2E-42D1-8EE0-D81A73C5DD6C}"/>
    <cellStyle name="Calculation 2 4 6" xfId="22158" xr:uid="{5D9A15B9-4D27-4E10-9402-21434C057BDD}"/>
    <cellStyle name="Calculation 2 5" xfId="775" xr:uid="{00000000-0005-0000-0000-000029030000}"/>
    <cellStyle name="Calculation 2 5 2" xfId="776" xr:uid="{00000000-0005-0000-0000-00002A030000}"/>
    <cellStyle name="Calculation 2 5 2 2" xfId="21358" xr:uid="{00000000-0005-0000-0000-00002B030000}"/>
    <cellStyle name="Calculation 2 5 2 2 2" xfId="23410" xr:uid="{2B8FE9CF-03C7-41A6-9913-8F398B457F74}"/>
    <cellStyle name="Calculation 2 5 2 3" xfId="22164" xr:uid="{F2616A7C-6316-4DCE-B7F5-B0D205FAC364}"/>
    <cellStyle name="Calculation 2 5 3" xfId="777" xr:uid="{00000000-0005-0000-0000-00002C030000}"/>
    <cellStyle name="Calculation 2 5 3 2" xfId="21357" xr:uid="{00000000-0005-0000-0000-00002D030000}"/>
    <cellStyle name="Calculation 2 5 3 2 2" xfId="23409" xr:uid="{ED5EC3AB-24E0-44A1-9D2A-7F16E8FA1B2B}"/>
    <cellStyle name="Calculation 2 5 3 3" xfId="22165" xr:uid="{EA758505-5793-4D1A-880B-6C5E2ED91535}"/>
    <cellStyle name="Calculation 2 5 4" xfId="778" xr:uid="{00000000-0005-0000-0000-00002E030000}"/>
    <cellStyle name="Calculation 2 5 4 2" xfId="21356" xr:uid="{00000000-0005-0000-0000-00002F030000}"/>
    <cellStyle name="Calculation 2 5 4 2 2" xfId="23408" xr:uid="{602868A1-ECF7-4AB5-BBB9-C6D5CA6792A7}"/>
    <cellStyle name="Calculation 2 5 4 3" xfId="22166" xr:uid="{42A9C05B-67FA-4CBB-9303-6A65EE3A7C98}"/>
    <cellStyle name="Calculation 2 5 5" xfId="779" xr:uid="{00000000-0005-0000-0000-000030030000}"/>
    <cellStyle name="Calculation 2 5 5 2" xfId="21355" xr:uid="{00000000-0005-0000-0000-000031030000}"/>
    <cellStyle name="Calculation 2 5 5 2 2" xfId="23407" xr:uid="{06395521-E17B-4ED1-936C-2A57BAF43A76}"/>
    <cellStyle name="Calculation 2 5 5 3" xfId="22167" xr:uid="{F6E1C7D5-2F76-4E20-9A2D-CA375183FA47}"/>
    <cellStyle name="Calculation 2 5 6" xfId="22163" xr:uid="{0E3D8D79-B2E8-4125-B61D-348CB69A7441}"/>
    <cellStyle name="Calculation 2 6" xfId="780" xr:uid="{00000000-0005-0000-0000-000032030000}"/>
    <cellStyle name="Calculation 2 6 2" xfId="781" xr:uid="{00000000-0005-0000-0000-000033030000}"/>
    <cellStyle name="Calculation 2 6 2 2" xfId="21354" xr:uid="{00000000-0005-0000-0000-000034030000}"/>
    <cellStyle name="Calculation 2 6 2 2 2" xfId="23406" xr:uid="{C2139378-2369-49E9-BBA1-69D9569A2CB0}"/>
    <cellStyle name="Calculation 2 6 2 3" xfId="22169" xr:uid="{9D5ED6A9-F834-4D73-9E22-7C355E1ED21A}"/>
    <cellStyle name="Calculation 2 6 3" xfId="782" xr:uid="{00000000-0005-0000-0000-000035030000}"/>
    <cellStyle name="Calculation 2 6 3 2" xfId="21353" xr:uid="{00000000-0005-0000-0000-000036030000}"/>
    <cellStyle name="Calculation 2 6 3 2 2" xfId="23405" xr:uid="{30285057-B8E0-41EB-A760-3AEFD33F3BBC}"/>
    <cellStyle name="Calculation 2 6 3 3" xfId="22170" xr:uid="{6723737D-BF3A-4BB2-8F6E-4140A036832C}"/>
    <cellStyle name="Calculation 2 6 4" xfId="783" xr:uid="{00000000-0005-0000-0000-000037030000}"/>
    <cellStyle name="Calculation 2 6 4 2" xfId="21352" xr:uid="{00000000-0005-0000-0000-000038030000}"/>
    <cellStyle name="Calculation 2 6 4 2 2" xfId="23404" xr:uid="{813ABDE3-8280-4B0E-86B1-A9CCFCC69E4A}"/>
    <cellStyle name="Calculation 2 6 4 3" xfId="22171" xr:uid="{DC62A303-CB4A-4516-BEC3-C50961A72792}"/>
    <cellStyle name="Calculation 2 6 5" xfId="784" xr:uid="{00000000-0005-0000-0000-000039030000}"/>
    <cellStyle name="Calculation 2 6 5 2" xfId="21351" xr:uid="{00000000-0005-0000-0000-00003A030000}"/>
    <cellStyle name="Calculation 2 6 5 2 2" xfId="23403" xr:uid="{55875572-FE42-4A02-A240-E29EC1198EED}"/>
    <cellStyle name="Calculation 2 6 5 3" xfId="22172" xr:uid="{F829B15A-97B6-49C3-929E-AFA032A4F46A}"/>
    <cellStyle name="Calculation 2 6 6" xfId="22168" xr:uid="{8E548DDC-CC18-47D0-AD3D-47B3EC9E7529}"/>
    <cellStyle name="Calculation 2 7" xfId="785" xr:uid="{00000000-0005-0000-0000-00003B030000}"/>
    <cellStyle name="Calculation 2 7 2" xfId="786" xr:uid="{00000000-0005-0000-0000-00003C030000}"/>
    <cellStyle name="Calculation 2 7 2 2" xfId="21350" xr:uid="{00000000-0005-0000-0000-00003D030000}"/>
    <cellStyle name="Calculation 2 7 2 2 2" xfId="23402" xr:uid="{058800E0-CAA2-478A-ADF5-4B1B60A6184F}"/>
    <cellStyle name="Calculation 2 7 2 3" xfId="22174" xr:uid="{44E7662F-E86E-451F-A045-40E2159FF7FA}"/>
    <cellStyle name="Calculation 2 7 3" xfId="787" xr:uid="{00000000-0005-0000-0000-00003E030000}"/>
    <cellStyle name="Calculation 2 7 3 2" xfId="21349" xr:uid="{00000000-0005-0000-0000-00003F030000}"/>
    <cellStyle name="Calculation 2 7 3 2 2" xfId="23401" xr:uid="{0FE4D902-1B68-4C6D-BDBA-8D7C8C35C5C7}"/>
    <cellStyle name="Calculation 2 7 3 3" xfId="22175" xr:uid="{5E3BC303-55B8-4A09-ADC5-15B955FBEB2E}"/>
    <cellStyle name="Calculation 2 7 4" xfId="788" xr:uid="{00000000-0005-0000-0000-000040030000}"/>
    <cellStyle name="Calculation 2 7 4 2" xfId="21348" xr:uid="{00000000-0005-0000-0000-000041030000}"/>
    <cellStyle name="Calculation 2 7 4 2 2" xfId="23400" xr:uid="{ED733B34-1E0A-492B-B171-6551853557E9}"/>
    <cellStyle name="Calculation 2 7 4 3" xfId="22176" xr:uid="{BD70814A-1FC5-41AA-B430-3FDC26B4D83F}"/>
    <cellStyle name="Calculation 2 7 5" xfId="789" xr:uid="{00000000-0005-0000-0000-000042030000}"/>
    <cellStyle name="Calculation 2 7 5 2" xfId="21347" xr:uid="{00000000-0005-0000-0000-000043030000}"/>
    <cellStyle name="Calculation 2 7 5 2 2" xfId="23399" xr:uid="{26A560F8-74B8-4891-8C4B-2FFB6011DEFA}"/>
    <cellStyle name="Calculation 2 7 5 3" xfId="22177" xr:uid="{D24C3ABF-F749-447A-80A6-D5CAD0488596}"/>
    <cellStyle name="Calculation 2 7 6" xfId="22173" xr:uid="{6B507F9A-44E5-464B-8D22-95C29E61D0D4}"/>
    <cellStyle name="Calculation 2 8" xfId="790" xr:uid="{00000000-0005-0000-0000-000044030000}"/>
    <cellStyle name="Calculation 2 8 2" xfId="791" xr:uid="{00000000-0005-0000-0000-000045030000}"/>
    <cellStyle name="Calculation 2 8 2 2" xfId="21346" xr:uid="{00000000-0005-0000-0000-000046030000}"/>
    <cellStyle name="Calculation 2 8 2 2 2" xfId="23398" xr:uid="{20AA7B2D-4FC5-4F03-B7BE-01BD8BB119A9}"/>
    <cellStyle name="Calculation 2 8 2 3" xfId="22179" xr:uid="{7693A0DC-281E-4004-B52E-D4309305F16E}"/>
    <cellStyle name="Calculation 2 8 3" xfId="792" xr:uid="{00000000-0005-0000-0000-000047030000}"/>
    <cellStyle name="Calculation 2 8 3 2" xfId="21345" xr:uid="{00000000-0005-0000-0000-000048030000}"/>
    <cellStyle name="Calculation 2 8 3 2 2" xfId="23397" xr:uid="{5C95EB83-EF8D-4048-AC17-E5090E78FDEF}"/>
    <cellStyle name="Calculation 2 8 3 3" xfId="22180" xr:uid="{7E95B6A2-8914-40B9-AF74-CBF0C8058D36}"/>
    <cellStyle name="Calculation 2 8 4" xfId="793" xr:uid="{00000000-0005-0000-0000-000049030000}"/>
    <cellStyle name="Calculation 2 8 4 2" xfId="21344" xr:uid="{00000000-0005-0000-0000-00004A030000}"/>
    <cellStyle name="Calculation 2 8 4 2 2" xfId="23396" xr:uid="{98F00B69-1ECC-4A32-9229-631FDD2FAE62}"/>
    <cellStyle name="Calculation 2 8 4 3" xfId="22181" xr:uid="{214FA682-D014-47D8-B229-D1499BED0FE2}"/>
    <cellStyle name="Calculation 2 8 5" xfId="794" xr:uid="{00000000-0005-0000-0000-00004B030000}"/>
    <cellStyle name="Calculation 2 8 5 2" xfId="21343" xr:uid="{00000000-0005-0000-0000-00004C030000}"/>
    <cellStyle name="Calculation 2 8 5 2 2" xfId="23395" xr:uid="{3D3FA579-1C5C-4F60-9B26-A6AEEF2017CB}"/>
    <cellStyle name="Calculation 2 8 5 3" xfId="22182" xr:uid="{A3618FA2-0EB2-499D-89DF-F585BAD3C842}"/>
    <cellStyle name="Calculation 2 8 6" xfId="22178" xr:uid="{073C841F-0F17-4F64-BF65-EF17A6F368FC}"/>
    <cellStyle name="Calculation 2 9" xfId="795" xr:uid="{00000000-0005-0000-0000-00004D030000}"/>
    <cellStyle name="Calculation 2 9 2" xfId="796" xr:uid="{00000000-0005-0000-0000-00004E030000}"/>
    <cellStyle name="Calculation 2 9 2 2" xfId="21342" xr:uid="{00000000-0005-0000-0000-00004F030000}"/>
    <cellStyle name="Calculation 2 9 2 2 2" xfId="23394" xr:uid="{181B1A0C-DFED-4293-80F4-AE192A20890E}"/>
    <cellStyle name="Calculation 2 9 2 3" xfId="22184" xr:uid="{BE14B096-D7D1-4C69-ABE4-B09A74F94DB9}"/>
    <cellStyle name="Calculation 2 9 3" xfId="797" xr:uid="{00000000-0005-0000-0000-000050030000}"/>
    <cellStyle name="Calculation 2 9 3 2" xfId="21341" xr:uid="{00000000-0005-0000-0000-000051030000}"/>
    <cellStyle name="Calculation 2 9 3 2 2" xfId="23393" xr:uid="{AF322F53-3E25-4205-9CE7-B2B6D7F7FFE8}"/>
    <cellStyle name="Calculation 2 9 3 3" xfId="22185" xr:uid="{B84D30C4-4133-46DD-8E7F-F63ED698F45E}"/>
    <cellStyle name="Calculation 2 9 4" xfId="798" xr:uid="{00000000-0005-0000-0000-000052030000}"/>
    <cellStyle name="Calculation 2 9 4 2" xfId="21340" xr:uid="{00000000-0005-0000-0000-000053030000}"/>
    <cellStyle name="Calculation 2 9 4 2 2" xfId="23392" xr:uid="{298B89CE-C669-4A60-8D90-D53D56E68F68}"/>
    <cellStyle name="Calculation 2 9 4 3" xfId="22186" xr:uid="{8C1506F1-10E6-43F0-B301-4701EF69927F}"/>
    <cellStyle name="Calculation 2 9 5" xfId="799" xr:uid="{00000000-0005-0000-0000-000054030000}"/>
    <cellStyle name="Calculation 2 9 5 2" xfId="21339" xr:uid="{00000000-0005-0000-0000-000055030000}"/>
    <cellStyle name="Calculation 2 9 5 2 2" xfId="23391" xr:uid="{CE2892A1-DE8E-4831-A329-EAA2FB0642B5}"/>
    <cellStyle name="Calculation 2 9 5 3" xfId="22187" xr:uid="{8AA311B3-4A0C-4662-B5D4-51363489D893}"/>
    <cellStyle name="Calculation 2 9 6" xfId="22183" xr:uid="{76B14910-0D2D-4F1A-A977-F20722C0A92F}"/>
    <cellStyle name="Calculation 3" xfId="800" xr:uid="{00000000-0005-0000-0000-000056030000}"/>
    <cellStyle name="Calculation 3 2" xfId="801" xr:uid="{00000000-0005-0000-0000-000057030000}"/>
    <cellStyle name="Calculation 3 2 2" xfId="21337" xr:uid="{00000000-0005-0000-0000-000058030000}"/>
    <cellStyle name="Calculation 3 2 2 2" xfId="23389" xr:uid="{B67284BC-A7C9-4620-8B7D-58A172281F57}"/>
    <cellStyle name="Calculation 3 2 3" xfId="22189" xr:uid="{951AD657-BF0D-4A31-83CD-DB579F42ACD4}"/>
    <cellStyle name="Calculation 3 3" xfId="802" xr:uid="{00000000-0005-0000-0000-000059030000}"/>
    <cellStyle name="Calculation 3 3 2" xfId="21336" xr:uid="{00000000-0005-0000-0000-00005A030000}"/>
    <cellStyle name="Calculation 3 3 2 2" xfId="23388" xr:uid="{9AB30AB1-3BD4-43A1-84CA-89AE903B7ED9}"/>
    <cellStyle name="Calculation 3 3 3" xfId="22190" xr:uid="{8A0E2212-D0CE-4CBC-A0D6-ACAAA7605030}"/>
    <cellStyle name="Calculation 3 4" xfId="21338" xr:uid="{00000000-0005-0000-0000-00005B030000}"/>
    <cellStyle name="Calculation 3 4 2" xfId="23390" xr:uid="{8178F545-1051-488E-8576-B75AB2C78924}"/>
    <cellStyle name="Calculation 3 5" xfId="22188" xr:uid="{1C1FCDA3-D8EE-483D-B4DB-4309BAFE98F9}"/>
    <cellStyle name="Calculation 4" xfId="803" xr:uid="{00000000-0005-0000-0000-00005C030000}"/>
    <cellStyle name="Calculation 4 2" xfId="804" xr:uid="{00000000-0005-0000-0000-00005D030000}"/>
    <cellStyle name="Calculation 4 2 2" xfId="21334" xr:uid="{00000000-0005-0000-0000-00005E030000}"/>
    <cellStyle name="Calculation 4 2 2 2" xfId="23386" xr:uid="{AC5BF912-CF8E-4A96-B496-7D53DB684C23}"/>
    <cellStyle name="Calculation 4 2 3" xfId="22192" xr:uid="{828138C1-8141-476E-B977-FDCB99042BBE}"/>
    <cellStyle name="Calculation 4 3" xfId="805" xr:uid="{00000000-0005-0000-0000-00005F030000}"/>
    <cellStyle name="Calculation 4 3 2" xfId="21333" xr:uid="{00000000-0005-0000-0000-000060030000}"/>
    <cellStyle name="Calculation 4 3 2 2" xfId="23385" xr:uid="{02A9734A-92D3-4816-8CC9-BC9D22798107}"/>
    <cellStyle name="Calculation 4 3 3" xfId="22193" xr:uid="{6A2FB968-C146-47AF-B460-207829E0636B}"/>
    <cellStyle name="Calculation 4 4" xfId="21335" xr:uid="{00000000-0005-0000-0000-000061030000}"/>
    <cellStyle name="Calculation 4 4 2" xfId="23387" xr:uid="{FE9FFE24-A715-46F6-A093-7F75528FD507}"/>
    <cellStyle name="Calculation 4 5" xfId="22191" xr:uid="{C5F97133-F535-46A7-8878-52E6D8D65E34}"/>
    <cellStyle name="Calculation 5" xfId="806" xr:uid="{00000000-0005-0000-0000-000062030000}"/>
    <cellStyle name="Calculation 5 2" xfId="807" xr:uid="{00000000-0005-0000-0000-000063030000}"/>
    <cellStyle name="Calculation 5 2 2" xfId="21331" xr:uid="{00000000-0005-0000-0000-000064030000}"/>
    <cellStyle name="Calculation 5 2 2 2" xfId="23383" xr:uid="{B1D574B1-A114-487C-8357-69078116BAE6}"/>
    <cellStyle name="Calculation 5 2 3" xfId="22195" xr:uid="{22DFF269-C082-45B9-BE56-702F8F883A97}"/>
    <cellStyle name="Calculation 5 3" xfId="808" xr:uid="{00000000-0005-0000-0000-000065030000}"/>
    <cellStyle name="Calculation 5 3 2" xfId="21330" xr:uid="{00000000-0005-0000-0000-000066030000}"/>
    <cellStyle name="Calculation 5 3 2 2" xfId="23382" xr:uid="{8E34E516-187C-48E0-BDC0-E644B4C40034}"/>
    <cellStyle name="Calculation 5 3 3" xfId="22196" xr:uid="{0B36BA77-8281-4416-8A80-C370885C82B5}"/>
    <cellStyle name="Calculation 5 4" xfId="21332" xr:uid="{00000000-0005-0000-0000-000067030000}"/>
    <cellStyle name="Calculation 5 4 2" xfId="23384" xr:uid="{B76E9242-35C2-465E-A524-02DC9E75C118}"/>
    <cellStyle name="Calculation 5 5" xfId="22194" xr:uid="{0DB2A982-63EB-4DE9-AA48-40725F6FF3AE}"/>
    <cellStyle name="Calculation 6" xfId="809" xr:uid="{00000000-0005-0000-0000-000068030000}"/>
    <cellStyle name="Calculation 6 2" xfId="810" xr:uid="{00000000-0005-0000-0000-000069030000}"/>
    <cellStyle name="Calculation 6 2 2" xfId="21328" xr:uid="{00000000-0005-0000-0000-00006A030000}"/>
    <cellStyle name="Calculation 6 2 2 2" xfId="23380" xr:uid="{939BE752-6776-47EC-9327-EA03CB2601F4}"/>
    <cellStyle name="Calculation 6 2 3" xfId="22198" xr:uid="{68095742-9EF7-466D-AFC2-0C8E8BAA8421}"/>
    <cellStyle name="Calculation 6 3" xfId="811" xr:uid="{00000000-0005-0000-0000-00006B030000}"/>
    <cellStyle name="Calculation 6 3 2" xfId="21327" xr:uid="{00000000-0005-0000-0000-00006C030000}"/>
    <cellStyle name="Calculation 6 3 2 2" xfId="23379" xr:uid="{6A55C542-A18A-4ED4-8FB5-5CB0E5C1BE37}"/>
    <cellStyle name="Calculation 6 3 3" xfId="22199" xr:uid="{6F4BE94F-8268-4D37-8277-FA477A5E0896}"/>
    <cellStyle name="Calculation 6 4" xfId="21329" xr:uid="{00000000-0005-0000-0000-00006D030000}"/>
    <cellStyle name="Calculation 6 4 2" xfId="23381" xr:uid="{D68383C0-5FB1-41C4-8D8E-729E047C59CD}"/>
    <cellStyle name="Calculation 6 5" xfId="22197" xr:uid="{A20C3673-1E4E-4664-9356-3A32908A54D3}"/>
    <cellStyle name="Calculation 7" xfId="812" xr:uid="{00000000-0005-0000-0000-00006E030000}"/>
    <cellStyle name="Calculation 7 2" xfId="21326" xr:uid="{00000000-0005-0000-0000-00006F030000}"/>
    <cellStyle name="Calculation 7 2 2" xfId="23378" xr:uid="{26419D82-A9BF-4B7F-987F-072D3D8065E6}"/>
    <cellStyle name="Calculation 7 3" xfId="22200" xr:uid="{3DB2DF66-2AEC-48BE-B8B3-60BAA119FC1A}"/>
    <cellStyle name="Check Cell 2" xfId="813" xr:uid="{00000000-0005-0000-0000-000070030000}"/>
    <cellStyle name="Check Cell 2 10" xfId="814" xr:uid="{00000000-0005-0000-0000-000071030000}"/>
    <cellStyle name="Check Cell 2 10 2" xfId="22202" xr:uid="{860D8973-FE5C-4387-8996-8D7853A7CB3B}"/>
    <cellStyle name="Check Cell 2 11" xfId="815" xr:uid="{00000000-0005-0000-0000-000072030000}"/>
    <cellStyle name="Check Cell 2 11 2" xfId="22203" xr:uid="{1BAB6228-3103-46A0-B07C-14E2A81895BF}"/>
    <cellStyle name="Check Cell 2 12" xfId="816" xr:uid="{00000000-0005-0000-0000-000073030000}"/>
    <cellStyle name="Check Cell 2 12 2" xfId="22204" xr:uid="{A347BBA5-D627-49E9-9288-68B2BA95BE36}"/>
    <cellStyle name="Check Cell 2 13" xfId="22201" xr:uid="{6CE2DB31-1C4C-49EC-8643-7C228A4483DC}"/>
    <cellStyle name="Check Cell 2 2" xfId="817" xr:uid="{00000000-0005-0000-0000-000074030000}"/>
    <cellStyle name="Check Cell 2 2 2" xfId="818" xr:uid="{00000000-0005-0000-0000-000075030000}"/>
    <cellStyle name="Check Cell 2 2 2 2" xfId="22206" xr:uid="{646881C2-F384-4116-A6FB-5E7DA42B657A}"/>
    <cellStyle name="Check Cell 2 2 3" xfId="819" xr:uid="{00000000-0005-0000-0000-000076030000}"/>
    <cellStyle name="Check Cell 2 2 3 2" xfId="22207" xr:uid="{885040DD-F35B-4734-ADE9-78FEC2551220}"/>
    <cellStyle name="Check Cell 2 2 4" xfId="820" xr:uid="{00000000-0005-0000-0000-000077030000}"/>
    <cellStyle name="Check Cell 2 2 4 2" xfId="22208" xr:uid="{4490D56D-A9CA-4390-8683-632295286BC2}"/>
    <cellStyle name="Check Cell 2 2 5" xfId="22205" xr:uid="{72D41A22-A63A-41C7-8544-227BEE7A7DF5}"/>
    <cellStyle name="Check Cell 2 3" xfId="821" xr:uid="{00000000-0005-0000-0000-000078030000}"/>
    <cellStyle name="Check Cell 2 3 2" xfId="822" xr:uid="{00000000-0005-0000-0000-000079030000}"/>
    <cellStyle name="Check Cell 2 3 2 2" xfId="22210" xr:uid="{A46142B8-DD44-467C-82E3-B5C9E09C94B5}"/>
    <cellStyle name="Check Cell 2 3 3" xfId="823" xr:uid="{00000000-0005-0000-0000-00007A030000}"/>
    <cellStyle name="Check Cell 2 3 3 2" xfId="22211" xr:uid="{FB82DE1C-8E9C-4A65-B61A-95C9742FCC8D}"/>
    <cellStyle name="Check Cell 2 3 4" xfId="22209" xr:uid="{E07E78F4-4833-43B3-A837-1F0352B9A9F1}"/>
    <cellStyle name="Check Cell 2 4" xfId="824" xr:uid="{00000000-0005-0000-0000-00007B030000}"/>
    <cellStyle name="Check Cell 2 4 2" xfId="825" xr:uid="{00000000-0005-0000-0000-00007C030000}"/>
    <cellStyle name="Check Cell 2 4 2 2" xfId="22213" xr:uid="{20BEC759-9CC0-4DC8-A4D4-E7C5C00BC1AF}"/>
    <cellStyle name="Check Cell 2 4 3" xfId="826" xr:uid="{00000000-0005-0000-0000-00007D030000}"/>
    <cellStyle name="Check Cell 2 4 3 2" xfId="22214" xr:uid="{001BEED0-A666-438F-9F17-B4BEEA421B86}"/>
    <cellStyle name="Check Cell 2 4 4" xfId="22212" xr:uid="{85625F62-8093-44C8-85CA-08F89B4C2658}"/>
    <cellStyle name="Check Cell 2 5" xfId="827" xr:uid="{00000000-0005-0000-0000-00007E030000}"/>
    <cellStyle name="Check Cell 2 5 2" xfId="828" xr:uid="{00000000-0005-0000-0000-00007F030000}"/>
    <cellStyle name="Check Cell 2 5 2 2" xfId="22216" xr:uid="{40A23251-E96C-4A3B-A5AA-8145FDC97445}"/>
    <cellStyle name="Check Cell 2 5 3" xfId="829" xr:uid="{00000000-0005-0000-0000-000080030000}"/>
    <cellStyle name="Check Cell 2 5 3 2" xfId="22217" xr:uid="{D2787198-D606-4E65-A944-4FF68997F861}"/>
    <cellStyle name="Check Cell 2 5 4" xfId="22215" xr:uid="{00612DA9-796A-4B8B-9B3F-3164F0206332}"/>
    <cellStyle name="Check Cell 2 6" xfId="830" xr:uid="{00000000-0005-0000-0000-000081030000}"/>
    <cellStyle name="Check Cell 2 6 2" xfId="831" xr:uid="{00000000-0005-0000-0000-000082030000}"/>
    <cellStyle name="Check Cell 2 6 2 2" xfId="22219" xr:uid="{2C76395F-9080-492E-92F2-C0224C649C44}"/>
    <cellStyle name="Check Cell 2 6 3" xfId="832" xr:uid="{00000000-0005-0000-0000-000083030000}"/>
    <cellStyle name="Check Cell 2 6 3 2" xfId="22220" xr:uid="{61445A99-4E7D-4BE2-A3A9-16F50E6CCF1D}"/>
    <cellStyle name="Check Cell 2 6 4" xfId="22218" xr:uid="{F131F5D2-9650-4280-A723-4D003E3F15B8}"/>
    <cellStyle name="Check Cell 2 7" xfId="833" xr:uid="{00000000-0005-0000-0000-000084030000}"/>
    <cellStyle name="Check Cell 2 7 2" xfId="834" xr:uid="{00000000-0005-0000-0000-000085030000}"/>
    <cellStyle name="Check Cell 2 7 2 2" xfId="22222" xr:uid="{91254F53-2DB4-4BA8-9D76-2274E776E01E}"/>
    <cellStyle name="Check Cell 2 7 3" xfId="835" xr:uid="{00000000-0005-0000-0000-000086030000}"/>
    <cellStyle name="Check Cell 2 7 3 2" xfId="22223" xr:uid="{0908FEE5-FB37-4623-BF28-77220B3FB873}"/>
    <cellStyle name="Check Cell 2 7 4" xfId="22221" xr:uid="{FBF8B469-1426-416D-8430-1632166024CB}"/>
    <cellStyle name="Check Cell 2 8" xfId="836" xr:uid="{00000000-0005-0000-0000-000087030000}"/>
    <cellStyle name="Check Cell 2 8 2" xfId="22224" xr:uid="{ECF6C764-B058-4D69-B808-265FCE137182}"/>
    <cellStyle name="Check Cell 2 9" xfId="837" xr:uid="{00000000-0005-0000-0000-000088030000}"/>
    <cellStyle name="Check Cell 2 9 2" xfId="22225" xr:uid="{44AE5B50-9441-40D9-930B-5E089890DB15}"/>
    <cellStyle name="Check Cell 3" xfId="838" xr:uid="{00000000-0005-0000-0000-000089030000}"/>
    <cellStyle name="Check Cell 3 10" xfId="22226" xr:uid="{C0D0B412-4C0D-4682-9013-45721F3C4FF0}"/>
    <cellStyle name="Check Cell 3 2" xfId="839" xr:uid="{00000000-0005-0000-0000-00008A030000}"/>
    <cellStyle name="Check Cell 3 2 2" xfId="840" xr:uid="{00000000-0005-0000-0000-00008B030000}"/>
    <cellStyle name="Check Cell 3 2 2 2" xfId="22228" xr:uid="{CE9984B3-0F37-4344-A30D-2E0D72855280}"/>
    <cellStyle name="Check Cell 3 2 3" xfId="841" xr:uid="{00000000-0005-0000-0000-00008C030000}"/>
    <cellStyle name="Check Cell 3 2 3 2" xfId="22229" xr:uid="{3E310F48-40A6-4F90-9CB8-930CE245EE60}"/>
    <cellStyle name="Check Cell 3 2 4" xfId="22227" xr:uid="{3462810B-503A-48C4-9A8E-BD4F0B997FA8}"/>
    <cellStyle name="Check Cell 3 3" xfId="842" xr:uid="{00000000-0005-0000-0000-00008D030000}"/>
    <cellStyle name="Check Cell 3 3 2" xfId="843" xr:uid="{00000000-0005-0000-0000-00008E030000}"/>
    <cellStyle name="Check Cell 3 3 2 2" xfId="22231" xr:uid="{722C7BEA-79E1-4064-8164-C434C14CA6A8}"/>
    <cellStyle name="Check Cell 3 3 3" xfId="844" xr:uid="{00000000-0005-0000-0000-00008F030000}"/>
    <cellStyle name="Check Cell 3 3 3 2" xfId="22232" xr:uid="{19F62895-95CD-4881-A2C3-6736AA218A09}"/>
    <cellStyle name="Check Cell 3 3 4" xfId="22230" xr:uid="{D836E7E9-717B-4E60-B44E-0F8E1486612E}"/>
    <cellStyle name="Check Cell 3 4" xfId="845" xr:uid="{00000000-0005-0000-0000-000090030000}"/>
    <cellStyle name="Check Cell 3 4 2" xfId="846" xr:uid="{00000000-0005-0000-0000-000091030000}"/>
    <cellStyle name="Check Cell 3 4 2 2" xfId="22234" xr:uid="{F2B1C204-811F-4241-B289-03451AFB998E}"/>
    <cellStyle name="Check Cell 3 4 3" xfId="847" xr:uid="{00000000-0005-0000-0000-000092030000}"/>
    <cellStyle name="Check Cell 3 4 3 2" xfId="22235" xr:uid="{CC8F963F-34F5-443B-A34C-C386CF12BD39}"/>
    <cellStyle name="Check Cell 3 4 4" xfId="22233" xr:uid="{C35A31B5-D524-4F17-9755-F262BA8E0087}"/>
    <cellStyle name="Check Cell 3 5" xfId="848" xr:uid="{00000000-0005-0000-0000-000093030000}"/>
    <cellStyle name="Check Cell 3 5 2" xfId="849" xr:uid="{00000000-0005-0000-0000-000094030000}"/>
    <cellStyle name="Check Cell 3 5 2 2" xfId="22237" xr:uid="{FE622B1F-F6A3-4102-B4C6-8C57910A814A}"/>
    <cellStyle name="Check Cell 3 5 3" xfId="850" xr:uid="{00000000-0005-0000-0000-000095030000}"/>
    <cellStyle name="Check Cell 3 5 3 2" xfId="22238" xr:uid="{FAB35AE0-9C5C-4656-A18C-66E3DF40E4C2}"/>
    <cellStyle name="Check Cell 3 5 4" xfId="22236" xr:uid="{DA1D424B-84E8-46C1-9D78-290C90D2ECA4}"/>
    <cellStyle name="Check Cell 3 6" xfId="851" xr:uid="{00000000-0005-0000-0000-000096030000}"/>
    <cellStyle name="Check Cell 3 6 2" xfId="852" xr:uid="{00000000-0005-0000-0000-000097030000}"/>
    <cellStyle name="Check Cell 3 6 2 2" xfId="22240" xr:uid="{32C5D4BB-6340-49FC-B5AB-8FE3B459696C}"/>
    <cellStyle name="Check Cell 3 6 3" xfId="853" xr:uid="{00000000-0005-0000-0000-000098030000}"/>
    <cellStyle name="Check Cell 3 6 3 2" xfId="22241" xr:uid="{BA50F774-2D3C-40F7-996C-D38AC4939735}"/>
    <cellStyle name="Check Cell 3 6 4" xfId="22239" xr:uid="{584D684A-FD46-4489-B7AB-6F11854C27D9}"/>
    <cellStyle name="Check Cell 3 7" xfId="854" xr:uid="{00000000-0005-0000-0000-000099030000}"/>
    <cellStyle name="Check Cell 3 7 2" xfId="855" xr:uid="{00000000-0005-0000-0000-00009A030000}"/>
    <cellStyle name="Check Cell 3 7 2 2" xfId="22243" xr:uid="{167E258D-C569-4932-90D4-E9C0A6D5732C}"/>
    <cellStyle name="Check Cell 3 7 3" xfId="856" xr:uid="{00000000-0005-0000-0000-00009B030000}"/>
    <cellStyle name="Check Cell 3 7 3 2" xfId="22244" xr:uid="{C7B90370-666F-4014-A04C-DE58362B6C19}"/>
    <cellStyle name="Check Cell 3 7 4" xfId="22242" xr:uid="{F00A05ED-B63D-4FB2-B788-23982627FDBA}"/>
    <cellStyle name="Check Cell 3 8" xfId="857" xr:uid="{00000000-0005-0000-0000-00009C030000}"/>
    <cellStyle name="Check Cell 3 8 2" xfId="22245" xr:uid="{70410CCA-9972-41A3-9EAD-C505406F4849}"/>
    <cellStyle name="Check Cell 3 9" xfId="858" xr:uid="{00000000-0005-0000-0000-00009D030000}"/>
    <cellStyle name="Check Cell 3 9 2" xfId="22246" xr:uid="{EA57C244-32BC-4A43-B74F-A60AB3B37164}"/>
    <cellStyle name="Check Cell 4" xfId="859" xr:uid="{00000000-0005-0000-0000-00009E030000}"/>
    <cellStyle name="Check Cell 4 10" xfId="22247" xr:uid="{C687B387-9396-4EAD-9D1D-75664A4936B4}"/>
    <cellStyle name="Check Cell 4 2" xfId="860" xr:uid="{00000000-0005-0000-0000-00009F030000}"/>
    <cellStyle name="Check Cell 4 2 2" xfId="861" xr:uid="{00000000-0005-0000-0000-0000A0030000}"/>
    <cellStyle name="Check Cell 4 2 2 2" xfId="22249" xr:uid="{4B424C28-1EE0-4C04-8A62-EF6C02157828}"/>
    <cellStyle name="Check Cell 4 2 3" xfId="862" xr:uid="{00000000-0005-0000-0000-0000A1030000}"/>
    <cellStyle name="Check Cell 4 2 3 2" xfId="22250" xr:uid="{AAC8F6B2-AB35-4054-A1C8-D432726F688F}"/>
    <cellStyle name="Check Cell 4 2 4" xfId="22248" xr:uid="{76FEC51E-4634-48D1-B1AB-31818284F046}"/>
    <cellStyle name="Check Cell 4 3" xfId="863" xr:uid="{00000000-0005-0000-0000-0000A2030000}"/>
    <cellStyle name="Check Cell 4 3 2" xfId="864" xr:uid="{00000000-0005-0000-0000-0000A3030000}"/>
    <cellStyle name="Check Cell 4 3 2 2" xfId="22252" xr:uid="{1E340C48-0497-4D9B-B339-00CE93A46A15}"/>
    <cellStyle name="Check Cell 4 3 3" xfId="865" xr:uid="{00000000-0005-0000-0000-0000A4030000}"/>
    <cellStyle name="Check Cell 4 3 3 2" xfId="22253" xr:uid="{6626605C-ACB8-4D02-89D2-977EB394838E}"/>
    <cellStyle name="Check Cell 4 3 4" xfId="22251" xr:uid="{5A91DC3A-6AC4-4664-ACCD-023A95BBC75E}"/>
    <cellStyle name="Check Cell 4 4" xfId="866" xr:uid="{00000000-0005-0000-0000-0000A5030000}"/>
    <cellStyle name="Check Cell 4 4 2" xfId="867" xr:uid="{00000000-0005-0000-0000-0000A6030000}"/>
    <cellStyle name="Check Cell 4 4 2 2" xfId="22255" xr:uid="{8132C20F-2648-4F75-B10A-CD2F6161524A}"/>
    <cellStyle name="Check Cell 4 4 3" xfId="868" xr:uid="{00000000-0005-0000-0000-0000A7030000}"/>
    <cellStyle name="Check Cell 4 4 3 2" xfId="22256" xr:uid="{939DB622-F9C6-4692-A3E3-2AA10BF305B3}"/>
    <cellStyle name="Check Cell 4 4 4" xfId="22254" xr:uid="{8D5319FF-9E89-4042-AC5C-0245E2CDB47F}"/>
    <cellStyle name="Check Cell 4 5" xfId="869" xr:uid="{00000000-0005-0000-0000-0000A8030000}"/>
    <cellStyle name="Check Cell 4 5 2" xfId="870" xr:uid="{00000000-0005-0000-0000-0000A9030000}"/>
    <cellStyle name="Check Cell 4 5 2 2" xfId="22258" xr:uid="{E7EDE09C-46BA-4179-8F61-A3B3184F876B}"/>
    <cellStyle name="Check Cell 4 5 3" xfId="871" xr:uid="{00000000-0005-0000-0000-0000AA030000}"/>
    <cellStyle name="Check Cell 4 5 3 2" xfId="22259" xr:uid="{059FA450-2CE8-4AA0-994C-7C90EDB57DA2}"/>
    <cellStyle name="Check Cell 4 5 4" xfId="22257" xr:uid="{0F0A9064-0A3E-4871-A6BC-6B3C9D476E31}"/>
    <cellStyle name="Check Cell 4 6" xfId="872" xr:uid="{00000000-0005-0000-0000-0000AB030000}"/>
    <cellStyle name="Check Cell 4 6 2" xfId="873" xr:uid="{00000000-0005-0000-0000-0000AC030000}"/>
    <cellStyle name="Check Cell 4 6 2 2" xfId="22261" xr:uid="{C68132AF-1C58-4896-939F-8C17ED769074}"/>
    <cellStyle name="Check Cell 4 6 3" xfId="874" xr:uid="{00000000-0005-0000-0000-0000AD030000}"/>
    <cellStyle name="Check Cell 4 6 3 2" xfId="22262" xr:uid="{78309468-AFD0-4140-B060-A927F7B9FF80}"/>
    <cellStyle name="Check Cell 4 6 4" xfId="22260" xr:uid="{D802F50C-0FFC-478B-8177-2BEBEFE56A1C}"/>
    <cellStyle name="Check Cell 4 7" xfId="875" xr:uid="{00000000-0005-0000-0000-0000AE030000}"/>
    <cellStyle name="Check Cell 4 7 2" xfId="876" xr:uid="{00000000-0005-0000-0000-0000AF030000}"/>
    <cellStyle name="Check Cell 4 7 2 2" xfId="22264" xr:uid="{7B904275-C153-4EC2-B503-5A2C6284C4DF}"/>
    <cellStyle name="Check Cell 4 7 3" xfId="877" xr:uid="{00000000-0005-0000-0000-0000B0030000}"/>
    <cellStyle name="Check Cell 4 7 3 2" xfId="22265" xr:uid="{21409972-F07A-425A-B419-33034D4FBEA0}"/>
    <cellStyle name="Check Cell 4 7 4" xfId="22263" xr:uid="{942C6AA5-1EFD-41D8-AF35-02E4E4CDF153}"/>
    <cellStyle name="Check Cell 4 8" xfId="878" xr:uid="{00000000-0005-0000-0000-0000B1030000}"/>
    <cellStyle name="Check Cell 4 8 2" xfId="22266" xr:uid="{8A663ED6-D4A3-473E-A5CE-524914977F8F}"/>
    <cellStyle name="Check Cell 4 9" xfId="879" xr:uid="{00000000-0005-0000-0000-0000B2030000}"/>
    <cellStyle name="Check Cell 4 9 2" xfId="22267" xr:uid="{D99134F0-480D-494B-B5FE-CAFF0784B030}"/>
    <cellStyle name="Check Cell 5" xfId="880" xr:uid="{00000000-0005-0000-0000-0000B3030000}"/>
    <cellStyle name="Check Cell 5 10" xfId="22268" xr:uid="{2CBB1B0E-B6ED-492E-8776-F21F273EDA39}"/>
    <cellStyle name="Check Cell 5 2" xfId="881" xr:uid="{00000000-0005-0000-0000-0000B4030000}"/>
    <cellStyle name="Check Cell 5 2 2" xfId="882" xr:uid="{00000000-0005-0000-0000-0000B5030000}"/>
    <cellStyle name="Check Cell 5 2 2 2" xfId="22270" xr:uid="{174D0384-8121-4BDD-87E2-AB7E716B7873}"/>
    <cellStyle name="Check Cell 5 2 3" xfId="883" xr:uid="{00000000-0005-0000-0000-0000B6030000}"/>
    <cellStyle name="Check Cell 5 2 3 2" xfId="22271" xr:uid="{F1A0C8F5-A027-4BEC-B97E-4EA3C85B8D23}"/>
    <cellStyle name="Check Cell 5 2 4" xfId="22269" xr:uid="{AC640422-5DA5-44E7-AB19-0A22BE1198D3}"/>
    <cellStyle name="Check Cell 5 3" xfId="884" xr:uid="{00000000-0005-0000-0000-0000B7030000}"/>
    <cellStyle name="Check Cell 5 3 2" xfId="885" xr:uid="{00000000-0005-0000-0000-0000B8030000}"/>
    <cellStyle name="Check Cell 5 3 2 2" xfId="22273" xr:uid="{C82F350B-FEA0-4165-9F7A-16148A015E1E}"/>
    <cellStyle name="Check Cell 5 3 3" xfId="886" xr:uid="{00000000-0005-0000-0000-0000B9030000}"/>
    <cellStyle name="Check Cell 5 3 3 2" xfId="22274" xr:uid="{3E2E9AB1-B789-4D85-998A-CABEE44AA422}"/>
    <cellStyle name="Check Cell 5 3 4" xfId="22272" xr:uid="{E7A750D4-C8D0-4029-BCF9-C45880C7AE23}"/>
    <cellStyle name="Check Cell 5 4" xfId="887" xr:uid="{00000000-0005-0000-0000-0000BA030000}"/>
    <cellStyle name="Check Cell 5 4 2" xfId="888" xr:uid="{00000000-0005-0000-0000-0000BB030000}"/>
    <cellStyle name="Check Cell 5 4 2 2" xfId="22276" xr:uid="{28848E48-D23E-41EA-9391-2C5D5FDF4A7B}"/>
    <cellStyle name="Check Cell 5 4 3" xfId="889" xr:uid="{00000000-0005-0000-0000-0000BC030000}"/>
    <cellStyle name="Check Cell 5 4 3 2" xfId="22277" xr:uid="{0EF02979-8B4E-4BFD-A534-43737AC184AC}"/>
    <cellStyle name="Check Cell 5 4 4" xfId="22275" xr:uid="{00DF18DA-CDD5-4E06-8611-860A80E9D73B}"/>
    <cellStyle name="Check Cell 5 5" xfId="890" xr:uid="{00000000-0005-0000-0000-0000BD030000}"/>
    <cellStyle name="Check Cell 5 5 2" xfId="891" xr:uid="{00000000-0005-0000-0000-0000BE030000}"/>
    <cellStyle name="Check Cell 5 5 2 2" xfId="22279" xr:uid="{EDD7C849-367E-464C-86CD-7047791B31EA}"/>
    <cellStyle name="Check Cell 5 5 3" xfId="892" xr:uid="{00000000-0005-0000-0000-0000BF030000}"/>
    <cellStyle name="Check Cell 5 5 3 2" xfId="22280" xr:uid="{BE2FEFE4-BFF9-4C9E-BCFC-B33B841B08E9}"/>
    <cellStyle name="Check Cell 5 5 4" xfId="22278" xr:uid="{6E198667-AE07-49F0-B653-6F3D82980B0D}"/>
    <cellStyle name="Check Cell 5 6" xfId="893" xr:uid="{00000000-0005-0000-0000-0000C0030000}"/>
    <cellStyle name="Check Cell 5 6 2" xfId="894" xr:uid="{00000000-0005-0000-0000-0000C1030000}"/>
    <cellStyle name="Check Cell 5 6 2 2" xfId="22282" xr:uid="{A203F9D9-8329-40A2-872C-C0A7DFFB06AC}"/>
    <cellStyle name="Check Cell 5 6 3" xfId="895" xr:uid="{00000000-0005-0000-0000-0000C2030000}"/>
    <cellStyle name="Check Cell 5 6 3 2" xfId="22283" xr:uid="{09C4B2F1-20D1-4E22-9952-A0AE10CB1194}"/>
    <cellStyle name="Check Cell 5 6 4" xfId="22281" xr:uid="{0BB40EF3-953F-4998-8E4C-7CD8E5F97CA7}"/>
    <cellStyle name="Check Cell 5 7" xfId="896" xr:uid="{00000000-0005-0000-0000-0000C3030000}"/>
    <cellStyle name="Check Cell 5 7 2" xfId="897" xr:uid="{00000000-0005-0000-0000-0000C4030000}"/>
    <cellStyle name="Check Cell 5 7 2 2" xfId="22285" xr:uid="{7718E6A0-9ADF-4AD0-9640-830C012D4F09}"/>
    <cellStyle name="Check Cell 5 7 3" xfId="898" xr:uid="{00000000-0005-0000-0000-0000C5030000}"/>
    <cellStyle name="Check Cell 5 7 3 2" xfId="22286" xr:uid="{65AC6762-8AB1-472B-A66B-50A73D35E967}"/>
    <cellStyle name="Check Cell 5 7 4" xfId="22284" xr:uid="{58DDCBDE-3A39-40B8-95D5-BB365F3E6456}"/>
    <cellStyle name="Check Cell 5 8" xfId="899" xr:uid="{00000000-0005-0000-0000-0000C6030000}"/>
    <cellStyle name="Check Cell 5 8 2" xfId="22287" xr:uid="{17442B57-1748-4C2B-B39C-2FD11F9C70E1}"/>
    <cellStyle name="Check Cell 5 9" xfId="900" xr:uid="{00000000-0005-0000-0000-0000C7030000}"/>
    <cellStyle name="Check Cell 5 9 2" xfId="22288" xr:uid="{BC342D34-4A4E-40D4-B1B3-D0CBB138626B}"/>
    <cellStyle name="Check Cell 6" xfId="901" xr:uid="{00000000-0005-0000-0000-0000C8030000}"/>
    <cellStyle name="Check Cell 6 10" xfId="22289" xr:uid="{B7D8B157-6297-4D95-A02C-BBC8D6B5B85E}"/>
    <cellStyle name="Check Cell 6 2" xfId="902" xr:uid="{00000000-0005-0000-0000-0000C9030000}"/>
    <cellStyle name="Check Cell 6 2 2" xfId="903" xr:uid="{00000000-0005-0000-0000-0000CA030000}"/>
    <cellStyle name="Check Cell 6 2 2 2" xfId="22291" xr:uid="{07C7683F-30F2-460C-8658-31140219B7EA}"/>
    <cellStyle name="Check Cell 6 2 3" xfId="904" xr:uid="{00000000-0005-0000-0000-0000CB030000}"/>
    <cellStyle name="Check Cell 6 2 3 2" xfId="22292" xr:uid="{6D1BF2DB-7DF8-466D-809C-BEE6BD757816}"/>
    <cellStyle name="Check Cell 6 2 4" xfId="22290" xr:uid="{9EEEB612-A323-436E-B34F-195F876779F1}"/>
    <cellStyle name="Check Cell 6 3" xfId="905" xr:uid="{00000000-0005-0000-0000-0000CC030000}"/>
    <cellStyle name="Check Cell 6 3 2" xfId="906" xr:uid="{00000000-0005-0000-0000-0000CD030000}"/>
    <cellStyle name="Check Cell 6 3 2 2" xfId="22294" xr:uid="{D90391EA-ABED-4633-A9D7-B383507DAB9F}"/>
    <cellStyle name="Check Cell 6 3 3" xfId="907" xr:uid="{00000000-0005-0000-0000-0000CE030000}"/>
    <cellStyle name="Check Cell 6 3 3 2" xfId="22295" xr:uid="{66FC9BAA-4516-4CDB-B67F-7E07F85F8DDD}"/>
    <cellStyle name="Check Cell 6 3 4" xfId="22293" xr:uid="{26A107A6-3F0F-41C2-9B6C-CBBC324FC887}"/>
    <cellStyle name="Check Cell 6 4" xfId="908" xr:uid="{00000000-0005-0000-0000-0000CF030000}"/>
    <cellStyle name="Check Cell 6 4 2" xfId="909" xr:uid="{00000000-0005-0000-0000-0000D0030000}"/>
    <cellStyle name="Check Cell 6 4 2 2" xfId="22297" xr:uid="{6FC1F621-782F-4125-B117-3B3166BA5DC4}"/>
    <cellStyle name="Check Cell 6 4 3" xfId="910" xr:uid="{00000000-0005-0000-0000-0000D1030000}"/>
    <cellStyle name="Check Cell 6 4 3 2" xfId="22298" xr:uid="{2CD7CA03-28E8-4D3E-B108-DE2EC833EBCD}"/>
    <cellStyle name="Check Cell 6 4 4" xfId="22296" xr:uid="{603D1EB6-074F-44E0-85BB-997F82600BC0}"/>
    <cellStyle name="Check Cell 6 5" xfId="911" xr:uid="{00000000-0005-0000-0000-0000D2030000}"/>
    <cellStyle name="Check Cell 6 5 2" xfId="912" xr:uid="{00000000-0005-0000-0000-0000D3030000}"/>
    <cellStyle name="Check Cell 6 5 2 2" xfId="22300" xr:uid="{B50863D5-04DE-487A-A589-36BDD2DCB386}"/>
    <cellStyle name="Check Cell 6 5 3" xfId="913" xr:uid="{00000000-0005-0000-0000-0000D4030000}"/>
    <cellStyle name="Check Cell 6 5 3 2" xfId="22301" xr:uid="{13D2489B-7DFD-433A-8333-48341EC28632}"/>
    <cellStyle name="Check Cell 6 5 4" xfId="22299" xr:uid="{49B45D93-7A0E-440C-B91A-B835EC9A6970}"/>
    <cellStyle name="Check Cell 6 6" xfId="914" xr:uid="{00000000-0005-0000-0000-0000D5030000}"/>
    <cellStyle name="Check Cell 6 6 2" xfId="915" xr:uid="{00000000-0005-0000-0000-0000D6030000}"/>
    <cellStyle name="Check Cell 6 6 2 2" xfId="22303" xr:uid="{1B055D1B-1CF1-484A-91DC-A7729C1614F9}"/>
    <cellStyle name="Check Cell 6 6 3" xfId="916" xr:uid="{00000000-0005-0000-0000-0000D7030000}"/>
    <cellStyle name="Check Cell 6 6 3 2" xfId="22304" xr:uid="{F33BEDC1-8AC1-44C1-B311-D20C5B8BFC2F}"/>
    <cellStyle name="Check Cell 6 6 4" xfId="22302" xr:uid="{487EC683-5ACE-4E42-B17D-7E7EDFF78D65}"/>
    <cellStyle name="Check Cell 6 7" xfId="917" xr:uid="{00000000-0005-0000-0000-0000D8030000}"/>
    <cellStyle name="Check Cell 6 7 2" xfId="918" xr:uid="{00000000-0005-0000-0000-0000D9030000}"/>
    <cellStyle name="Check Cell 6 7 2 2" xfId="22306" xr:uid="{0D6705E5-C7BC-4F97-B65D-08A5D1748C40}"/>
    <cellStyle name="Check Cell 6 7 3" xfId="919" xr:uid="{00000000-0005-0000-0000-0000DA030000}"/>
    <cellStyle name="Check Cell 6 7 3 2" xfId="22307" xr:uid="{A11A809B-97C3-48B6-A4D2-59EFC3625876}"/>
    <cellStyle name="Check Cell 6 7 4" xfId="22305" xr:uid="{B77937DD-7D79-48B5-8952-9C44317C4FDC}"/>
    <cellStyle name="Check Cell 6 8" xfId="920" xr:uid="{00000000-0005-0000-0000-0000DB030000}"/>
    <cellStyle name="Check Cell 6 8 2" xfId="22308" xr:uid="{0FA4AFBF-3CF9-4E88-A3AD-93B51459C0CB}"/>
    <cellStyle name="Check Cell 6 9" xfId="921" xr:uid="{00000000-0005-0000-0000-0000DC030000}"/>
    <cellStyle name="Check Cell 6 9 2" xfId="22309" xr:uid="{8FBA5E5C-C9BB-43DE-8163-0D72A00046F3}"/>
    <cellStyle name="Check Cell 7" xfId="922" xr:uid="{00000000-0005-0000-0000-0000DD030000}"/>
    <cellStyle name="Check Cell 7 2" xfId="22310" xr:uid="{DE78ECBD-0098-40FD-AD32-F63FB5D8437E}"/>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2 2" xfId="22311" xr:uid="{D505DC27-082D-4C28-8BB3-20AA9DBA0DD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1 2" xfId="22312" xr:uid="{0EC84FDC-8B17-45BA-80DD-4A47AEF118C8}"/>
    <cellStyle name="Comma 2 2 2 12" xfId="1458" xr:uid="{00000000-0005-0000-0000-0000F8050000}"/>
    <cellStyle name="Comma 2 2 2 12 2" xfId="22313" xr:uid="{FEADF728-17D2-499E-939E-B95C67420254}"/>
    <cellStyle name="Comma 2 2 2 13" xfId="1459" xr:uid="{00000000-0005-0000-0000-0000F9050000}"/>
    <cellStyle name="Comma 2 2 2 13 2" xfId="22314" xr:uid="{D5C35C33-A9ED-43EC-8865-543B13C0700A}"/>
    <cellStyle name="Comma 2 2 2 14" xfId="1460" xr:uid="{00000000-0005-0000-0000-0000FA050000}"/>
    <cellStyle name="Comma 2 2 2 14 2" xfId="22315" xr:uid="{E58F8717-83E9-4D4A-B7B7-63B0DA0796B7}"/>
    <cellStyle name="Comma 2 2 2 15" xfId="1461" xr:uid="{00000000-0005-0000-0000-0000FB050000}"/>
    <cellStyle name="Comma 2 2 2 15 2" xfId="1462" xr:uid="{00000000-0005-0000-0000-0000FC050000}"/>
    <cellStyle name="Comma 2 2 2 15 2 2" xfId="22316" xr:uid="{10926CC5-DC97-4F41-BCC8-24F4B2FD8386}"/>
    <cellStyle name="Comma 2 2 2 16" xfId="1463" xr:uid="{00000000-0005-0000-0000-0000FD050000}"/>
    <cellStyle name="Comma 2 2 2 16 2" xfId="1464" xr:uid="{00000000-0005-0000-0000-0000FE050000}"/>
    <cellStyle name="Comma 2 2 2 16 2 2" xfId="22317" xr:uid="{F0599BDC-8476-44BC-A250-990C6D12ACB5}"/>
    <cellStyle name="Comma 2 2 2 17" xfId="1465" xr:uid="{00000000-0005-0000-0000-0000FF050000}"/>
    <cellStyle name="Comma 2 2 2 17 2" xfId="1466" xr:uid="{00000000-0005-0000-0000-000000060000}"/>
    <cellStyle name="Comma 2 2 2 17 2 2" xfId="22318" xr:uid="{3EB149A9-174E-4065-B9B6-7D256611F6DF}"/>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3 3" xfId="22319" xr:uid="{5F22F789-E870-475E-BA97-804936E1488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4 3" xfId="22320" xr:uid="{B1E6D054-9A52-4FBC-800D-CC7C6AFEC1B8}"/>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0 2" xfId="22321" xr:uid="{4B1F6FBB-1058-401A-A44E-7B27D501AFED}"/>
    <cellStyle name="Comma 2 2 2 2 2 11" xfId="1527" xr:uid="{00000000-0005-0000-0000-00003D060000}"/>
    <cellStyle name="Comma 2 2 2 2 2 11 2" xfId="22322" xr:uid="{500BE89F-E8A8-40A2-8F55-016BC58DE0E4}"/>
    <cellStyle name="Comma 2 2 2 2 2 12" xfId="1528" xr:uid="{00000000-0005-0000-0000-00003E060000}"/>
    <cellStyle name="Comma 2 2 2 2 2 12 2" xfId="22323" xr:uid="{2F76A74B-6A77-420E-BD4B-799F317550B7}"/>
    <cellStyle name="Comma 2 2 2 2 2 13" xfId="1529" xr:uid="{00000000-0005-0000-0000-00003F060000}"/>
    <cellStyle name="Comma 2 2 2 2 2 13 2" xfId="1530" xr:uid="{00000000-0005-0000-0000-000040060000}"/>
    <cellStyle name="Comma 2 2 2 2 2 13 2 2" xfId="22324" xr:uid="{73F8846B-0C63-4E0E-838F-21E5A4ADC303}"/>
    <cellStyle name="Comma 2 2 2 2 2 14" xfId="1531" xr:uid="{00000000-0005-0000-0000-000041060000}"/>
    <cellStyle name="Comma 2 2 2 2 2 14 2" xfId="1532" xr:uid="{00000000-0005-0000-0000-000042060000}"/>
    <cellStyle name="Comma 2 2 2 2 2 14 2 2" xfId="22325" xr:uid="{005CD98B-538D-4AE0-B65E-659C0343A5B6}"/>
    <cellStyle name="Comma 2 2 2 2 2 15" xfId="1533" xr:uid="{00000000-0005-0000-0000-000043060000}"/>
    <cellStyle name="Comma 2 2 2 2 2 15 2" xfId="1534" xr:uid="{00000000-0005-0000-0000-000044060000}"/>
    <cellStyle name="Comma 2 2 2 2 2 15 2 2" xfId="22326" xr:uid="{3C91A6D8-CAB6-45C8-A6AC-10D0CAFD4A91}"/>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2 2" xfId="22328" xr:uid="{E52FE917-8002-457D-8F98-748FE6AB6825}"/>
    <cellStyle name="Comma 2 2 2 2 2 2 2 3" xfId="1555" xr:uid="{00000000-0005-0000-0000-000059060000}"/>
    <cellStyle name="Comma 2 2 2 2 2 2 2 3 2" xfId="22329" xr:uid="{53578431-2F6E-4800-9B18-E633677754BA}"/>
    <cellStyle name="Comma 2 2 2 2 2 2 2 4" xfId="1556" xr:uid="{00000000-0005-0000-0000-00005A060000}"/>
    <cellStyle name="Comma 2 2 2 2 2 2 2 4 2" xfId="22330" xr:uid="{726DF5F2-2EC9-46F8-954C-C8D3D6859F6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2 6" xfId="22327" xr:uid="{C5781060-6B2E-427C-901D-DBB533161EEC}"/>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3 3" xfId="22331" xr:uid="{A73F0BF0-9664-4CF7-A806-134ED74A4E98}"/>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 5 2" xfId="22332" xr:uid="{6E242901-4871-41BA-BBC6-05C9E0D19507}"/>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4 2" xfId="22333" xr:uid="{A7BBD401-D6C8-4998-86D3-44A52F0EB41C}"/>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2 2" xfId="22334" xr:uid="{F8FB430A-AD88-4908-A9F7-25CA71C12066}"/>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2 2" xfId="22335" xr:uid="{F2F66BA0-93A9-41ED-942F-EC29BF701296}"/>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6 2" xfId="22336" xr:uid="{DE2A2BC0-2D74-43A1-812B-A073154C1A70}"/>
    <cellStyle name="Comma 2 2 2 2 2 7" xfId="1657" xr:uid="{00000000-0005-0000-0000-0000BF060000}"/>
    <cellStyle name="Comma 2 2 2 2 2 7 2" xfId="22337" xr:uid="{960DD9AC-2236-4CFD-A3AC-A4280BD2C9B9}"/>
    <cellStyle name="Comma 2 2 2 2 2 8" xfId="1658" xr:uid="{00000000-0005-0000-0000-0000C0060000}"/>
    <cellStyle name="Comma 2 2 2 2 2 8 2" xfId="22338" xr:uid="{30C27800-3584-4CB3-AAE6-FF318902B1DA}"/>
    <cellStyle name="Comma 2 2 2 2 2 9" xfId="1659" xr:uid="{00000000-0005-0000-0000-0000C1060000}"/>
    <cellStyle name="Comma 2 2 2 2 2 9 2" xfId="22339" xr:uid="{2E52A0AB-7E33-4B1B-B158-C35A7FA72E78}"/>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5 2" xfId="22340" xr:uid="{1573FA24-BD87-4536-9636-27311F3EB5CD}"/>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3 2" xfId="22341" xr:uid="{551EC61F-5D69-4C29-BA6D-E4B5A6FE7F45}"/>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3 2" xfId="22342" xr:uid="{F7FCE595-8370-447D-9D0C-42F85F12411C}"/>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3 2" xfId="22343" xr:uid="{E8CC5F4A-C3D4-47EB-9AC4-3D12617F2D02}"/>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3 2" xfId="22344" xr:uid="{050C8C6E-06C8-4AE5-87C6-6A80540CF2AF}"/>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2 2" xfId="22345" xr:uid="{DC294F1A-620C-4364-909D-94C222687AF1}"/>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5 3" xfId="22346" xr:uid="{AB5E7DFA-F57C-4ADA-B4DD-E58E818471F5}"/>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5 2" xfId="22347" xr:uid="{C424AA23-DBA2-4B27-B325-A43FEC1F7E36}"/>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5 2 2" xfId="22348" xr:uid="{144B597C-6D70-4DC0-8787-3CAEA2D23B77}"/>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5 2" xfId="22349" xr:uid="{ACB78E1B-6C08-48BA-AB53-F24CE15EC619}"/>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4 2" xfId="22350" xr:uid="{DE91F070-60DF-4B61-A493-B777D74E7FFB}"/>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4 2" xfId="22351" xr:uid="{91AF4099-3868-4935-964B-87F753D6B387}"/>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2 2" xfId="22352" xr:uid="{8F66A056-3301-4BA0-8962-743119F8F02A}"/>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5 2" xfId="22353" xr:uid="{F5AF8586-A852-4F86-AAD1-30DB91F8645C}"/>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 5" xfId="21417" xr:uid="{84C22634-CBC8-4DD4-B938-8685E6B6DE76}"/>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omma0 - Style3 2" xfId="22354" xr:uid="{79F50AFE-0610-44F8-BFCF-4F98E3CDB104}"/>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2 8" xfId="22355" xr:uid="{84B8A50C-A280-441F-A6AD-3A54F8C77386}"/>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 Style2 2" xfId="22356" xr:uid="{7FE09E6E-1925-435B-AA64-082E3FD26F98}"/>
    <cellStyle name="Date Short" xfId="9135" xr:uid="{00000000-0005-0000-0000-0000F7230000}"/>
    <cellStyle name="DELTA" xfId="9136" xr:uid="{00000000-0005-0000-0000-0000F8230000}"/>
    <cellStyle name="DELTA 2" xfId="9137" xr:uid="{00000000-0005-0000-0000-0000F9230000}"/>
    <cellStyle name="DELTA 2 2" xfId="22358" xr:uid="{D32FD97B-623D-4A30-B58E-37ECCA6EA1AF}"/>
    <cellStyle name="DELTA 3" xfId="9138" xr:uid="{00000000-0005-0000-0000-0000FA230000}"/>
    <cellStyle name="DELTA 3 2" xfId="22359" xr:uid="{B60A9F40-3F32-411D-B670-EBA69E8C640A}"/>
    <cellStyle name="DELTA 4" xfId="9139" xr:uid="{00000000-0005-0000-0000-0000FB230000}"/>
    <cellStyle name="DELTA 4 2" xfId="22360" xr:uid="{48112891-C733-4D87-8CC0-285B9837B9A1}"/>
    <cellStyle name="DELTA 5" xfId="9140" xr:uid="{00000000-0005-0000-0000-0000FC230000}"/>
    <cellStyle name="DELTA 5 2" xfId="22361" xr:uid="{88610590-3951-465F-8DBA-FD62E32D4A0C}"/>
    <cellStyle name="DELTA 6" xfId="9141" xr:uid="{00000000-0005-0000-0000-0000FD230000}"/>
    <cellStyle name="DELTA 6 2" xfId="22362" xr:uid="{F5C71C86-0446-45B9-886B-08D193B22959}"/>
    <cellStyle name="DELTA 7" xfId="9142" xr:uid="{00000000-0005-0000-0000-0000FE230000}"/>
    <cellStyle name="DELTA 7 2" xfId="22363" xr:uid="{04C5BA24-4E2B-4D2F-BA50-31FC13037256}"/>
    <cellStyle name="DELTA 8" xfId="22357" xr:uid="{D88C8AAA-C46A-4178-8F37-23A764E0FEB6}"/>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1 2" xfId="22364" xr:uid="{17E749BF-27C9-4A5B-97DC-3C97BC18D5D7}"/>
    <cellStyle name="Explanatory Text 2 12" xfId="9159" xr:uid="{00000000-0005-0000-0000-00000F240000}"/>
    <cellStyle name="Explanatory Text 2 12 2" xfId="22365" xr:uid="{1B554834-C719-4508-A7FD-F26A31373C1A}"/>
    <cellStyle name="Explanatory Text 2 2" xfId="9160" xr:uid="{00000000-0005-0000-0000-000010240000}"/>
    <cellStyle name="Explanatory Text 2 2 2" xfId="9161" xr:uid="{00000000-0005-0000-0000-000011240000}"/>
    <cellStyle name="Explanatory Text 2 2 3" xfId="22366" xr:uid="{5CB0F760-E76D-4647-9F68-5982F816445F}"/>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2 2" xfId="22368" xr:uid="{C0175A3B-2393-43C1-BEEF-D6B6BFF1C821}"/>
    <cellStyle name="Explanatory Text 3 3" xfId="9171" xr:uid="{00000000-0005-0000-0000-00001B240000}"/>
    <cellStyle name="Explanatory Text 3 3 2" xfId="22369" xr:uid="{3F6CF24A-4D12-4B84-856C-7F6292637EEB}"/>
    <cellStyle name="Explanatory Text 3 4" xfId="22367" xr:uid="{D44FE275-8551-4381-95F7-95224899F815}"/>
    <cellStyle name="Explanatory Text 4" xfId="9172" xr:uid="{00000000-0005-0000-0000-00001C240000}"/>
    <cellStyle name="Explanatory Text 4 2" xfId="9173" xr:uid="{00000000-0005-0000-0000-00001D240000}"/>
    <cellStyle name="Explanatory Text 4 2 2" xfId="22371" xr:uid="{141463C5-963E-457C-B3E9-B655E08AE321}"/>
    <cellStyle name="Explanatory Text 4 3" xfId="9174" xr:uid="{00000000-0005-0000-0000-00001E240000}"/>
    <cellStyle name="Explanatory Text 4 3 2" xfId="22372" xr:uid="{0ABDA04E-EE50-4080-80C7-0714E0FFE263}"/>
    <cellStyle name="Explanatory Text 4 4" xfId="22370" xr:uid="{B3ECF9AA-D274-4990-9DAF-5AAB776C33AC}"/>
    <cellStyle name="Explanatory Text 5" xfId="9175" xr:uid="{00000000-0005-0000-0000-00001F240000}"/>
    <cellStyle name="Explanatory Text 5 2" xfId="9176" xr:uid="{00000000-0005-0000-0000-000020240000}"/>
    <cellStyle name="Explanatory Text 5 2 2" xfId="22374" xr:uid="{7ACC73C5-1468-43A2-8820-A85AE0C7EE57}"/>
    <cellStyle name="Explanatory Text 5 3" xfId="9177" xr:uid="{00000000-0005-0000-0000-000021240000}"/>
    <cellStyle name="Explanatory Text 5 3 2" xfId="22375" xr:uid="{D2D4DADE-D00D-4978-A3F5-85D19E5807AD}"/>
    <cellStyle name="Explanatory Text 5 4" xfId="22373" xr:uid="{74D8F4ED-75E5-4215-BFE4-6EAEF5B2BFB4}"/>
    <cellStyle name="Explanatory Text 6" xfId="9178" xr:uid="{00000000-0005-0000-0000-000022240000}"/>
    <cellStyle name="Explanatory Text 6 2" xfId="9179" xr:uid="{00000000-0005-0000-0000-000023240000}"/>
    <cellStyle name="Explanatory Text 6 2 2" xfId="22377" xr:uid="{9A1AD43E-CBC9-44DB-BD79-C28288EB38C3}"/>
    <cellStyle name="Explanatory Text 6 3" xfId="9180" xr:uid="{00000000-0005-0000-0000-000024240000}"/>
    <cellStyle name="Explanatory Text 6 3 2" xfId="22378" xr:uid="{6A7BE2C1-6E56-4EF6-877D-33A18456C65A}"/>
    <cellStyle name="Explanatory Text 6 4" xfId="22376" xr:uid="{52DC6FE9-3636-47FC-B85D-3820FB4AF8B5}"/>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0 2 2" xfId="23376" xr:uid="{E702F654-8DC9-448C-BC1A-B4F8E0D5A933}"/>
    <cellStyle name="Gia's 10 3" xfId="22380" xr:uid="{93A4401B-50CC-40D4-80E8-829EB67E5E1D}"/>
    <cellStyle name="Gia's 11" xfId="21325" xr:uid="{00000000-0005-0000-0000-00002C240000}"/>
    <cellStyle name="Gia's 11 2" xfId="23377" xr:uid="{8E284347-2E80-48E6-B41A-E76FC5154009}"/>
    <cellStyle name="Gia's 12" xfId="22379" xr:uid="{6C619D3F-56A0-42A1-A2F8-231A9EA4E9F2}"/>
    <cellStyle name="Gia's 2" xfId="9187" xr:uid="{00000000-0005-0000-0000-00002D240000}"/>
    <cellStyle name="Gia's 2 2" xfId="21323" xr:uid="{00000000-0005-0000-0000-00002E240000}"/>
    <cellStyle name="Gia's 2 2 2" xfId="23375" xr:uid="{17C3A1F6-E317-44BC-9E02-6F60C55DA31F}"/>
    <cellStyle name="Gia's 2 3" xfId="22381" xr:uid="{107227E5-76FA-4BEC-9CEB-4D5B8EAE6BCB}"/>
    <cellStyle name="Gia's 3" xfId="9188" xr:uid="{00000000-0005-0000-0000-00002F240000}"/>
    <cellStyle name="Gia's 3 2" xfId="21322" xr:uid="{00000000-0005-0000-0000-000030240000}"/>
    <cellStyle name="Gia's 3 2 2" xfId="23374" xr:uid="{ACC2B791-07FA-4058-B59A-5AB165099FE2}"/>
    <cellStyle name="Gia's 3 3" xfId="22382" xr:uid="{387A6112-3D4D-46C1-8335-832489FAF3BF}"/>
    <cellStyle name="Gia's 4" xfId="9189" xr:uid="{00000000-0005-0000-0000-000031240000}"/>
    <cellStyle name="Gia's 4 2" xfId="21321" xr:uid="{00000000-0005-0000-0000-000032240000}"/>
    <cellStyle name="Gia's 4 2 2" xfId="23373" xr:uid="{11E9DBB2-31F6-424B-8BAD-D9C51C210967}"/>
    <cellStyle name="Gia's 4 3" xfId="22383" xr:uid="{A00107C6-FD24-497D-B10A-A7B7AFB9050D}"/>
    <cellStyle name="Gia's 5" xfId="9190" xr:uid="{00000000-0005-0000-0000-000033240000}"/>
    <cellStyle name="Gia's 5 2" xfId="21320" xr:uid="{00000000-0005-0000-0000-000034240000}"/>
    <cellStyle name="Gia's 5 2 2" xfId="23372" xr:uid="{A15EF8A7-68EF-4E52-AE2D-B884A29F4BBD}"/>
    <cellStyle name="Gia's 5 3" xfId="22384" xr:uid="{CE8A8F69-E6D4-45B8-A440-7B56A0087A24}"/>
    <cellStyle name="Gia's 6" xfId="9191" xr:uid="{00000000-0005-0000-0000-000035240000}"/>
    <cellStyle name="Gia's 6 2" xfId="21319" xr:uid="{00000000-0005-0000-0000-000036240000}"/>
    <cellStyle name="Gia's 6 2 2" xfId="23371" xr:uid="{ECFC1D79-6866-4075-ADF4-5FDC5F725D78}"/>
    <cellStyle name="Gia's 6 3" xfId="22385" xr:uid="{185CE82B-F681-4D0B-B455-D5CE58F049CE}"/>
    <cellStyle name="Gia's 7" xfId="9192" xr:uid="{00000000-0005-0000-0000-000037240000}"/>
    <cellStyle name="Gia's 7 2" xfId="21318" xr:uid="{00000000-0005-0000-0000-000038240000}"/>
    <cellStyle name="Gia's 7 2 2" xfId="23370" xr:uid="{1CB5A33D-BE6C-4680-901A-2E86B5AA1CED}"/>
    <cellStyle name="Gia's 7 3" xfId="22386" xr:uid="{1A708D7B-3326-446D-ACCD-1C57D24E8BBE}"/>
    <cellStyle name="Gia's 8" xfId="9193" xr:uid="{00000000-0005-0000-0000-000039240000}"/>
    <cellStyle name="Gia's 8 2" xfId="21317" xr:uid="{00000000-0005-0000-0000-00003A240000}"/>
    <cellStyle name="Gia's 8 2 2" xfId="23369" xr:uid="{D24E8454-DAC4-47E5-B162-227108B52B1C}"/>
    <cellStyle name="Gia's 8 3" xfId="22387" xr:uid="{2097793E-02E8-4D5E-B0C6-BB812698A4F6}"/>
    <cellStyle name="Gia's 9" xfId="9194" xr:uid="{00000000-0005-0000-0000-00003B240000}"/>
    <cellStyle name="Gia's 9 2" xfId="21316" xr:uid="{00000000-0005-0000-0000-00003C240000}"/>
    <cellStyle name="Gia's 9 2 2" xfId="23368" xr:uid="{C8F21502-A11F-45F0-8746-D3EB60420BBC}"/>
    <cellStyle name="Gia's 9 3" xfId="22388" xr:uid="{A4DC7E4C-FC2C-4A74-AF7D-D01DCBA4FD1D}"/>
    <cellStyle name="Good 2" xfId="9195" xr:uid="{00000000-0005-0000-0000-00003D240000}"/>
    <cellStyle name="Good 2 10" xfId="9196" xr:uid="{00000000-0005-0000-0000-00003E240000}"/>
    <cellStyle name="Good 2 10 2" xfId="22390" xr:uid="{5EC1B50E-F57B-4743-9067-EE6397D736CA}"/>
    <cellStyle name="Good 2 11" xfId="9197" xr:uid="{00000000-0005-0000-0000-00003F240000}"/>
    <cellStyle name="Good 2 11 2" xfId="22391" xr:uid="{6732E712-5126-49A2-86A1-9EEC2B9A7558}"/>
    <cellStyle name="Good 2 12" xfId="9198" xr:uid="{00000000-0005-0000-0000-000040240000}"/>
    <cellStyle name="Good 2 12 2" xfId="22392" xr:uid="{EC833190-63CC-47C1-A86D-FED6130BB2CD}"/>
    <cellStyle name="Good 2 13" xfId="22389" xr:uid="{788B6401-7FFF-4179-A84E-52A2525B4632}"/>
    <cellStyle name="Good 2 2" xfId="9199" xr:uid="{00000000-0005-0000-0000-000041240000}"/>
    <cellStyle name="Good 2 2 2" xfId="9200" xr:uid="{00000000-0005-0000-0000-000042240000}"/>
    <cellStyle name="Good 2 2 2 2" xfId="22394" xr:uid="{83D2D751-EA9D-47BB-920B-6AB301F49896}"/>
    <cellStyle name="Good 2 2 3" xfId="22393" xr:uid="{49D3D0C9-B08D-4B52-82EA-756580A26DAF}"/>
    <cellStyle name="Good 2 3" xfId="9201" xr:uid="{00000000-0005-0000-0000-000043240000}"/>
    <cellStyle name="Good 2 3 2" xfId="22395" xr:uid="{9E131910-0067-4032-A031-6F0E4B1D239D}"/>
    <cellStyle name="Good 2 4" xfId="9202" xr:uid="{00000000-0005-0000-0000-000044240000}"/>
    <cellStyle name="Good 2 4 2" xfId="22396" xr:uid="{E6A06EC5-E2C8-443C-BEC2-1B291B2E133C}"/>
    <cellStyle name="Good 2 5" xfId="9203" xr:uid="{00000000-0005-0000-0000-000045240000}"/>
    <cellStyle name="Good 2 5 2" xfId="22397" xr:uid="{F371C0EE-3DB9-4D9B-B3F8-3CC98844B431}"/>
    <cellStyle name="Good 2 6" xfId="9204" xr:uid="{00000000-0005-0000-0000-000046240000}"/>
    <cellStyle name="Good 2 6 2" xfId="22398" xr:uid="{8F420160-6B35-4686-BE6D-FBEE4682F546}"/>
    <cellStyle name="Good 2 7" xfId="9205" xr:uid="{00000000-0005-0000-0000-000047240000}"/>
    <cellStyle name="Good 2 7 2" xfId="22399" xr:uid="{6DCBCEF7-A02A-475B-A91E-7E7F5DCF4872}"/>
    <cellStyle name="Good 2 8" xfId="9206" xr:uid="{00000000-0005-0000-0000-000048240000}"/>
    <cellStyle name="Good 2 8 2" xfId="22400" xr:uid="{2BADBEA1-C7B5-427C-81B6-F38789C38039}"/>
    <cellStyle name="Good 2 9" xfId="9207" xr:uid="{00000000-0005-0000-0000-000049240000}"/>
    <cellStyle name="Good 2 9 2" xfId="22401" xr:uid="{AB5DD488-74A6-418F-AC3A-63EA17DD3879}"/>
    <cellStyle name="Good 3" xfId="9208" xr:uid="{00000000-0005-0000-0000-00004A240000}"/>
    <cellStyle name="Good 3 2" xfId="9209" xr:uid="{00000000-0005-0000-0000-00004B240000}"/>
    <cellStyle name="Good 3 2 2" xfId="22403" xr:uid="{BE1F3EBF-2B33-4D08-A31A-41FBE0DCC46F}"/>
    <cellStyle name="Good 3 3" xfId="9210" xr:uid="{00000000-0005-0000-0000-00004C240000}"/>
    <cellStyle name="Good 3 3 2" xfId="22404" xr:uid="{DF638CB4-E659-4187-A158-8AD81374934C}"/>
    <cellStyle name="Good 3 4" xfId="22402" xr:uid="{C679AD55-2387-4349-849F-0AF172D2ECDD}"/>
    <cellStyle name="Good 4" xfId="9211" xr:uid="{00000000-0005-0000-0000-00004D240000}"/>
    <cellStyle name="Good 4 2" xfId="9212" xr:uid="{00000000-0005-0000-0000-00004E240000}"/>
    <cellStyle name="Good 4 2 2" xfId="22406" xr:uid="{41E68527-F5EB-44E0-A204-D5A7F1582F8E}"/>
    <cellStyle name="Good 4 3" xfId="9213" xr:uid="{00000000-0005-0000-0000-00004F240000}"/>
    <cellStyle name="Good 4 3 2" xfId="22407" xr:uid="{83FFB834-C95D-4383-A3A1-F1B6E0E1298B}"/>
    <cellStyle name="Good 4 4" xfId="22405" xr:uid="{07394F6D-ACF8-4469-A232-2F14AB3433A0}"/>
    <cellStyle name="Good 5" xfId="9214" xr:uid="{00000000-0005-0000-0000-000050240000}"/>
    <cellStyle name="Good 5 2" xfId="9215" xr:uid="{00000000-0005-0000-0000-000051240000}"/>
    <cellStyle name="Good 5 2 2" xfId="22409" xr:uid="{F83040B6-2C67-45A2-A0AF-926056A11D72}"/>
    <cellStyle name="Good 5 3" xfId="9216" xr:uid="{00000000-0005-0000-0000-000052240000}"/>
    <cellStyle name="Good 5 3 2" xfId="22410" xr:uid="{6E327A00-5F41-4A63-82F4-E9C50B7B08E8}"/>
    <cellStyle name="Good 5 4" xfId="22408" xr:uid="{59A098DB-9940-4B44-B825-EAAA3417D4B8}"/>
    <cellStyle name="Good 6" xfId="9217" xr:uid="{00000000-0005-0000-0000-000053240000}"/>
    <cellStyle name="Good 6 2" xfId="9218" xr:uid="{00000000-0005-0000-0000-000054240000}"/>
    <cellStyle name="Good 6 2 2" xfId="22412" xr:uid="{9CCC97C9-B0D6-4E51-9470-D057706D0244}"/>
    <cellStyle name="Good 6 3" xfId="9219" xr:uid="{00000000-0005-0000-0000-000055240000}"/>
    <cellStyle name="Good 6 3 2" xfId="22413" xr:uid="{CCFDF2DC-305B-4525-B15D-24ED9F2E6B1A}"/>
    <cellStyle name="Good 6 4" xfId="22411" xr:uid="{43AF6EE8-E2B8-41E8-A6F1-8602745F0361}"/>
    <cellStyle name="Good 7" xfId="9220" xr:uid="{00000000-0005-0000-0000-000056240000}"/>
    <cellStyle name="Good 7 2" xfId="22414" xr:uid="{D69B85F0-43DE-4EA5-837B-C2E8CE09134E}"/>
    <cellStyle name="greyed" xfId="9221" xr:uid="{00000000-0005-0000-0000-000057240000}"/>
    <cellStyle name="greyed 2" xfId="21315" xr:uid="{00000000-0005-0000-0000-000058240000}"/>
    <cellStyle name="greyed 2 2" xfId="23367" xr:uid="{1240C344-517E-43AE-AE33-AA14BA99A334}"/>
    <cellStyle name="greyed 3" xfId="22415" xr:uid="{5F6D58AF-A373-410B-8A73-B61EA27CE1AC}"/>
    <cellStyle name="Header1" xfId="9222" xr:uid="{00000000-0005-0000-0000-000059240000}"/>
    <cellStyle name="Header1 2" xfId="9223" xr:uid="{00000000-0005-0000-0000-00005A240000}"/>
    <cellStyle name="Header1 2 2" xfId="22417" xr:uid="{96775A44-34F8-458C-BAD6-3A902BD1774D}"/>
    <cellStyle name="Header1 3" xfId="9224" xr:uid="{00000000-0005-0000-0000-00005B240000}"/>
    <cellStyle name="Header1 3 2" xfId="22418" xr:uid="{18EEAC91-65A8-4427-904D-F2B6026F57A6}"/>
    <cellStyle name="Header1 4" xfId="22416" xr:uid="{77C44030-F3B0-4533-B276-D940C88093C3}"/>
    <cellStyle name="Header2" xfId="9225" xr:uid="{00000000-0005-0000-0000-00005C240000}"/>
    <cellStyle name="Header2 2" xfId="9226" xr:uid="{00000000-0005-0000-0000-00005D240000}"/>
    <cellStyle name="Header2 2 2" xfId="21313" xr:uid="{00000000-0005-0000-0000-00005E240000}"/>
    <cellStyle name="Header2 2 2 2" xfId="23365" xr:uid="{5F75DB20-DC63-40CD-9274-D64B7EA94358}"/>
    <cellStyle name="Header2 2 3" xfId="22420" xr:uid="{19386DF5-BE4B-4A2F-8DB8-FF09642E7D45}"/>
    <cellStyle name="Header2 3" xfId="9227" xr:uid="{00000000-0005-0000-0000-00005F240000}"/>
    <cellStyle name="Header2 3 2" xfId="21312" xr:uid="{00000000-0005-0000-0000-000060240000}"/>
    <cellStyle name="Header2 3 2 2" xfId="23364" xr:uid="{6DF49889-98EA-4B8E-AA9F-CEA863521D6A}"/>
    <cellStyle name="Header2 3 3" xfId="22421" xr:uid="{B03F1EAC-BD66-4947-9DD1-099EAFA6D440}"/>
    <cellStyle name="Header2 4" xfId="21314" xr:uid="{00000000-0005-0000-0000-000061240000}"/>
    <cellStyle name="Header2 4 2" xfId="23366" xr:uid="{BFA58FEF-0555-4CFD-B3A4-4655BDA42D3B}"/>
    <cellStyle name="Header2 5" xfId="22419" xr:uid="{33B97AAC-D9D2-4509-AB2D-B55F891784A3}"/>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3 2" xfId="22422" xr:uid="{62744B10-A067-4F7A-BA82-54A7096EFD16}"/>
    <cellStyle name="Heading 1 2 4" xfId="9232" xr:uid="{00000000-0005-0000-0000-000066240000}"/>
    <cellStyle name="Heading 1 2 4 2" xfId="22423" xr:uid="{7B7A75F5-BEFF-4071-9006-2CEC2D09094A}"/>
    <cellStyle name="Heading 1 3" xfId="9233" xr:uid="{00000000-0005-0000-0000-000067240000}"/>
    <cellStyle name="Heading 1 3 2" xfId="9234" xr:uid="{00000000-0005-0000-0000-000068240000}"/>
    <cellStyle name="Heading 1 3 2 2" xfId="22425" xr:uid="{BA46E7DB-37FF-4601-A194-B2A1F207E359}"/>
    <cellStyle name="Heading 1 3 3" xfId="9235" xr:uid="{00000000-0005-0000-0000-000069240000}"/>
    <cellStyle name="Heading 1 3 3 2" xfId="22426" xr:uid="{48DB8698-A4F8-4995-87DA-5176AC1A36FF}"/>
    <cellStyle name="Heading 1 3 4" xfId="22424" xr:uid="{03CA77ED-D4D4-494B-B860-7BB468A7DECA}"/>
    <cellStyle name="Heading 1 4" xfId="9236" xr:uid="{00000000-0005-0000-0000-00006A240000}"/>
    <cellStyle name="Heading 1 4 2" xfId="9237" xr:uid="{00000000-0005-0000-0000-00006B240000}"/>
    <cellStyle name="Heading 1 4 2 2" xfId="22428" xr:uid="{EF219466-4632-4971-85C4-15FB830B3B3C}"/>
    <cellStyle name="Heading 1 4 3" xfId="9238" xr:uid="{00000000-0005-0000-0000-00006C240000}"/>
    <cellStyle name="Heading 1 4 3 2" xfId="22429" xr:uid="{91A2E2B9-43C5-481F-8218-A4706579C68E}"/>
    <cellStyle name="Heading 1 4 4" xfId="22427" xr:uid="{FDBA9E5A-A1E9-43C6-ABAE-767487B0330A}"/>
    <cellStyle name="Heading 1 5" xfId="9239" xr:uid="{00000000-0005-0000-0000-00006D240000}"/>
    <cellStyle name="Heading 1 5 2" xfId="9240" xr:uid="{00000000-0005-0000-0000-00006E240000}"/>
    <cellStyle name="Heading 1 5 2 2" xfId="22431" xr:uid="{FF7563D7-A890-4111-9AB8-8378DB3A277C}"/>
    <cellStyle name="Heading 1 5 3" xfId="9241" xr:uid="{00000000-0005-0000-0000-00006F240000}"/>
    <cellStyle name="Heading 1 5 3 2" xfId="22432" xr:uid="{CCE5A52A-6BA3-459B-B124-231F8BBE2E68}"/>
    <cellStyle name="Heading 1 5 4" xfId="22430" xr:uid="{FA73AA92-6F80-4E4E-9D8F-8B1E4F229872}"/>
    <cellStyle name="Heading 1 6" xfId="9242" xr:uid="{00000000-0005-0000-0000-000070240000}"/>
    <cellStyle name="Heading 1 6 2" xfId="9243" xr:uid="{00000000-0005-0000-0000-000071240000}"/>
    <cellStyle name="Heading 1 6 2 2" xfId="22434" xr:uid="{EF682A4D-2261-4BFE-A740-1F87672AED19}"/>
    <cellStyle name="Heading 1 6 3" xfId="9244" xr:uid="{00000000-0005-0000-0000-000072240000}"/>
    <cellStyle name="Heading 1 6 3 2" xfId="22435" xr:uid="{FC373255-5E3E-4718-91FD-9C08E20E3C51}"/>
    <cellStyle name="Heading 1 6 4" xfId="22433" xr:uid="{2B378F66-7179-4F18-8110-5DD09B3B3D15}"/>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3 2" xfId="22436" xr:uid="{82331053-04CF-4230-AD6C-01991B672BA1}"/>
    <cellStyle name="Heading 2 2 4" xfId="9250" xr:uid="{00000000-0005-0000-0000-000078240000}"/>
    <cellStyle name="Heading 2 2 4 2" xfId="22437" xr:uid="{2C9BD1A1-3258-4F10-9A85-7947B9B80C0F}"/>
    <cellStyle name="Heading 2 3" xfId="9251" xr:uid="{00000000-0005-0000-0000-000079240000}"/>
    <cellStyle name="Heading 2 3 2" xfId="9252" xr:uid="{00000000-0005-0000-0000-00007A240000}"/>
    <cellStyle name="Heading 2 3 2 2" xfId="22439" xr:uid="{077D6B6E-3FAE-4D2F-B268-A2CA2A155D7E}"/>
    <cellStyle name="Heading 2 3 3" xfId="9253" xr:uid="{00000000-0005-0000-0000-00007B240000}"/>
    <cellStyle name="Heading 2 3 3 2" xfId="22440" xr:uid="{0D97D7D7-AE59-4300-8018-621F38E20254}"/>
    <cellStyle name="Heading 2 3 4" xfId="22438" xr:uid="{F975A4E3-2932-4FB1-8A46-17C35C015880}"/>
    <cellStyle name="Heading 2 4" xfId="9254" xr:uid="{00000000-0005-0000-0000-00007C240000}"/>
    <cellStyle name="Heading 2 4 2" xfId="9255" xr:uid="{00000000-0005-0000-0000-00007D240000}"/>
    <cellStyle name="Heading 2 4 2 2" xfId="22442" xr:uid="{463F6134-F2FF-46F7-969B-022156434BDB}"/>
    <cellStyle name="Heading 2 4 3" xfId="9256" xr:uid="{00000000-0005-0000-0000-00007E240000}"/>
    <cellStyle name="Heading 2 4 3 2" xfId="22443" xr:uid="{8BE5C31E-CFCC-4FEA-A346-B9366B82C385}"/>
    <cellStyle name="Heading 2 4 4" xfId="22441" xr:uid="{4E6E9032-4FC1-4C5A-8BBC-F1E6A4DC253C}"/>
    <cellStyle name="Heading 2 5" xfId="9257" xr:uid="{00000000-0005-0000-0000-00007F240000}"/>
    <cellStyle name="Heading 2 5 2" xfId="9258" xr:uid="{00000000-0005-0000-0000-000080240000}"/>
    <cellStyle name="Heading 2 5 2 2" xfId="22445" xr:uid="{FA07613B-AC5C-4DC4-A59A-4F97E48D23DF}"/>
    <cellStyle name="Heading 2 5 3" xfId="9259" xr:uid="{00000000-0005-0000-0000-000081240000}"/>
    <cellStyle name="Heading 2 5 3 2" xfId="22446" xr:uid="{D5F670B5-706E-44F8-BF7D-EEF3F75F314F}"/>
    <cellStyle name="Heading 2 5 4" xfId="22444" xr:uid="{01E99152-B321-4574-A635-96D8AB2997E8}"/>
    <cellStyle name="Heading 2 6" xfId="9260" xr:uid="{00000000-0005-0000-0000-000082240000}"/>
    <cellStyle name="Heading 2 6 2" xfId="9261" xr:uid="{00000000-0005-0000-0000-000083240000}"/>
    <cellStyle name="Heading 2 6 2 2" xfId="22448" xr:uid="{DCBDAD14-CF2A-490C-969A-743A5CF8FC20}"/>
    <cellStyle name="Heading 2 6 3" xfId="9262" xr:uid="{00000000-0005-0000-0000-000084240000}"/>
    <cellStyle name="Heading 2 6 3 2" xfId="22449" xr:uid="{F219860F-F5D6-4C9B-A0E0-59BE23791D68}"/>
    <cellStyle name="Heading 2 6 4" xfId="22447" xr:uid="{0482C086-E3BC-496E-9A4B-330B47EE1D39}"/>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2 2" xfId="22451" xr:uid="{2BF74B74-D67F-45FE-A165-8CE71CFC2C6F}"/>
    <cellStyle name="Heading 3 3 3" xfId="9274" xr:uid="{00000000-0005-0000-0000-000090240000}"/>
    <cellStyle name="Heading 3 3 3 2" xfId="22452" xr:uid="{84BE89B0-2ED0-4F76-BEB3-87F42FB06507}"/>
    <cellStyle name="Heading 3 3 4" xfId="22450" xr:uid="{FCCB107D-6838-4E13-B5DE-BFF524A61EB7}"/>
    <cellStyle name="Heading 3 4" xfId="9275" xr:uid="{00000000-0005-0000-0000-000091240000}"/>
    <cellStyle name="Heading 3 4 2" xfId="9276" xr:uid="{00000000-0005-0000-0000-000092240000}"/>
    <cellStyle name="Heading 3 4 2 2" xfId="22454" xr:uid="{BC59329C-DF26-43BB-8E51-58634CB24853}"/>
    <cellStyle name="Heading 3 4 3" xfId="9277" xr:uid="{00000000-0005-0000-0000-000093240000}"/>
    <cellStyle name="Heading 3 4 3 2" xfId="22455" xr:uid="{12BDE619-B27C-4ED1-81B2-DE136B312BC6}"/>
    <cellStyle name="Heading 3 4 4" xfId="22453" xr:uid="{55F6764C-5AE6-410A-A64B-7E9871793D9C}"/>
    <cellStyle name="Heading 3 5" xfId="9278" xr:uid="{00000000-0005-0000-0000-000094240000}"/>
    <cellStyle name="Heading 3 5 2" xfId="9279" xr:uid="{00000000-0005-0000-0000-000095240000}"/>
    <cellStyle name="Heading 3 5 2 2" xfId="22457" xr:uid="{EDE89D7D-7B1B-45B7-8FE2-ECBA22850D24}"/>
    <cellStyle name="Heading 3 5 3" xfId="9280" xr:uid="{00000000-0005-0000-0000-000096240000}"/>
    <cellStyle name="Heading 3 5 3 2" xfId="22458" xr:uid="{84829D49-DA05-4555-9FBE-AD9665EDF99B}"/>
    <cellStyle name="Heading 3 5 4" xfId="22456" xr:uid="{45C0FFD2-5D4A-4F2B-8067-2E33380D271C}"/>
    <cellStyle name="Heading 3 6" xfId="9281" xr:uid="{00000000-0005-0000-0000-000097240000}"/>
    <cellStyle name="Heading 3 6 2" xfId="9282" xr:uid="{00000000-0005-0000-0000-000098240000}"/>
    <cellStyle name="Heading 3 6 2 2" xfId="22460" xr:uid="{D8C6E4EE-B990-468B-AA2D-D23117CCE51B}"/>
    <cellStyle name="Heading 3 6 3" xfId="9283" xr:uid="{00000000-0005-0000-0000-000099240000}"/>
    <cellStyle name="Heading 3 6 3 2" xfId="22461" xr:uid="{CBFF55C5-1265-4618-A55B-1EE6462FE82E}"/>
    <cellStyle name="Heading 3 6 4" xfId="22459" xr:uid="{D29A2E3D-D292-4DF2-B6C8-F4DDD4A4405F}"/>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3 2" xfId="22462" xr:uid="{D6C6D509-A39F-41DD-8C25-CC6BA7BAEB83}"/>
    <cellStyle name="Heading 4 2 4" xfId="9289" xr:uid="{00000000-0005-0000-0000-00009F240000}"/>
    <cellStyle name="Heading 4 2 4 2" xfId="22463" xr:uid="{15AE40C7-4D32-4856-896A-61B9851C2137}"/>
    <cellStyle name="Heading 4 3" xfId="9290" xr:uid="{00000000-0005-0000-0000-0000A0240000}"/>
    <cellStyle name="Heading 4 3 2" xfId="9291" xr:uid="{00000000-0005-0000-0000-0000A1240000}"/>
    <cellStyle name="Heading 4 3 2 2" xfId="22465" xr:uid="{92F0EFB3-8B30-421E-AED9-756547E8E0B9}"/>
    <cellStyle name="Heading 4 3 3" xfId="9292" xr:uid="{00000000-0005-0000-0000-0000A2240000}"/>
    <cellStyle name="Heading 4 3 3 2" xfId="22466" xr:uid="{8FC02E94-64A5-4059-BF21-AEE614BEAFE7}"/>
    <cellStyle name="Heading 4 3 4" xfId="22464" xr:uid="{3DCDEC1B-0A54-48B1-BD6A-ADC44FCE8730}"/>
    <cellStyle name="Heading 4 4" xfId="9293" xr:uid="{00000000-0005-0000-0000-0000A3240000}"/>
    <cellStyle name="Heading 4 4 2" xfId="9294" xr:uid="{00000000-0005-0000-0000-0000A4240000}"/>
    <cellStyle name="Heading 4 4 2 2" xfId="22468" xr:uid="{6D7D5C07-FCE9-41C4-99F7-015AD5D69D3C}"/>
    <cellStyle name="Heading 4 4 3" xfId="9295" xr:uid="{00000000-0005-0000-0000-0000A5240000}"/>
    <cellStyle name="Heading 4 4 3 2" xfId="22469" xr:uid="{97CEE780-5AF4-4739-BFE9-401EC280468E}"/>
    <cellStyle name="Heading 4 4 4" xfId="22467" xr:uid="{8B076DA9-6897-4C55-938B-01DC482BB63C}"/>
    <cellStyle name="Heading 4 5" xfId="9296" xr:uid="{00000000-0005-0000-0000-0000A6240000}"/>
    <cellStyle name="Heading 4 5 2" xfId="9297" xr:uid="{00000000-0005-0000-0000-0000A7240000}"/>
    <cellStyle name="Heading 4 5 2 2" xfId="22471" xr:uid="{20B253B0-0820-46AB-8E57-272DBDC639FB}"/>
    <cellStyle name="Heading 4 5 3" xfId="9298" xr:uid="{00000000-0005-0000-0000-0000A8240000}"/>
    <cellStyle name="Heading 4 5 3 2" xfId="22472" xr:uid="{758A28DE-0538-40D9-9B46-CA4CE4E6523F}"/>
    <cellStyle name="Heading 4 5 4" xfId="22470" xr:uid="{0C1A93F3-780C-45D1-A560-53E99A2CC257}"/>
    <cellStyle name="Heading 4 6" xfId="9299" xr:uid="{00000000-0005-0000-0000-0000A9240000}"/>
    <cellStyle name="Heading 4 6 2" xfId="9300" xr:uid="{00000000-0005-0000-0000-0000AA240000}"/>
    <cellStyle name="Heading 4 6 2 2" xfId="22474" xr:uid="{AB96D0DC-DFAE-45B7-B7DF-77BFF50FEB56}"/>
    <cellStyle name="Heading 4 6 3" xfId="9301" xr:uid="{00000000-0005-0000-0000-0000AB240000}"/>
    <cellStyle name="Heading 4 6 3 2" xfId="22475" xr:uid="{45F3604B-95DC-4AD7-8429-638544030F31}"/>
    <cellStyle name="Heading 4 6 4" xfId="22473" xr:uid="{95053F5A-C914-4714-8F30-5AEAE8A91215}"/>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eadingTable 2 2" xfId="23363" xr:uid="{9D5A8F99-52CF-4A10-847B-F2E27A604241}"/>
    <cellStyle name="HeadingTable 3" xfId="22476" xr:uid="{64ECA783-A01A-4FF2-8E54-7E7BB3628A9D}"/>
    <cellStyle name="highlightExposure" xfId="9323" xr:uid="{00000000-0005-0000-0000-0000C2240000}"/>
    <cellStyle name="highlightExposure 2" xfId="21310" xr:uid="{00000000-0005-0000-0000-0000C3240000}"/>
    <cellStyle name="highlightExposure 2 2" xfId="23362" xr:uid="{855D6E5B-D55F-4AA9-A2E4-6FD3DFFBF09C}"/>
    <cellStyle name="highlightExposure 3" xfId="22477" xr:uid="{9A0050B6-B9C9-4B98-ACB8-21AAC23DD931}"/>
    <cellStyle name="highlightPercentage" xfId="9324" xr:uid="{00000000-0005-0000-0000-0000C4240000}"/>
    <cellStyle name="highlightPercentage 2" xfId="21309" xr:uid="{00000000-0005-0000-0000-0000C5240000}"/>
    <cellStyle name="highlightPercentage 2 2" xfId="23361" xr:uid="{BAEA2A3F-B08B-4FCC-95A5-EF854D82D920}"/>
    <cellStyle name="highlightPercentage 3" xfId="22478" xr:uid="{02DBA876-0633-4CDD-89F1-A1EE58CC2A27}"/>
    <cellStyle name="highlightText" xfId="9325" xr:uid="{00000000-0005-0000-0000-0000C6240000}"/>
    <cellStyle name="highlightText 2" xfId="21308" xr:uid="{00000000-0005-0000-0000-0000C7240000}"/>
    <cellStyle name="highlightText 2 2" xfId="23360" xr:uid="{D4F2C418-BC40-4F37-939B-FBB19BAF821D}"/>
    <cellStyle name="highlightText 3" xfId="22479" xr:uid="{60B5E544-A110-476F-9AE1-43EBE5128009}"/>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2 2" xfId="22481" xr:uid="{223F1B21-CE7E-4510-A136-CAF18D9A0E12}"/>
    <cellStyle name="Hyperlink 2 3" xfId="9331" xr:uid="{00000000-0005-0000-0000-0000CE240000}"/>
    <cellStyle name="Hyperlink 2 3 2" xfId="22482" xr:uid="{C6AF9A74-6E0A-4D54-A288-3DA21945CCA6}"/>
    <cellStyle name="Hyperlink 2 4" xfId="22480" xr:uid="{C98C54EF-1639-4320-ADAB-AEA15B60B295}"/>
    <cellStyle name="Hyperlink 3" xfId="21418" xr:uid="{C3C36645-4ABB-46C3-945D-329FEFF8F3BD}"/>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2 2 2" xfId="23358" xr:uid="{7DE31D70-5941-4790-80BB-46282A249611}"/>
    <cellStyle name="Input 2 10 2 3" xfId="22485" xr:uid="{7299C177-A935-48B5-A3BC-5FA3847C8BA1}"/>
    <cellStyle name="Input 2 10 3" xfId="9336" xr:uid="{00000000-0005-0000-0000-0000D4240000}"/>
    <cellStyle name="Input 2 10 3 2" xfId="21305" xr:uid="{00000000-0005-0000-0000-0000D5240000}"/>
    <cellStyle name="Input 2 10 3 2 2" xfId="23357" xr:uid="{34C2ACE9-0664-4F2D-8C0D-C4A9DF9D302C}"/>
    <cellStyle name="Input 2 10 3 3" xfId="22486" xr:uid="{614DF354-729F-4EA8-9C47-6B99283D0CFF}"/>
    <cellStyle name="Input 2 10 4" xfId="9337" xr:uid="{00000000-0005-0000-0000-0000D6240000}"/>
    <cellStyle name="Input 2 10 4 2" xfId="21304" xr:uid="{00000000-0005-0000-0000-0000D7240000}"/>
    <cellStyle name="Input 2 10 4 2 2" xfId="23356" xr:uid="{B333D411-34AD-4C40-B035-DBECFB5FA37F}"/>
    <cellStyle name="Input 2 10 4 3" xfId="22487" xr:uid="{10B1D0BC-DAFB-4DA9-8D5A-5949133E8C05}"/>
    <cellStyle name="Input 2 10 5" xfId="9338" xr:uid="{00000000-0005-0000-0000-0000D8240000}"/>
    <cellStyle name="Input 2 10 5 2" xfId="21303" xr:uid="{00000000-0005-0000-0000-0000D9240000}"/>
    <cellStyle name="Input 2 10 5 2 2" xfId="23355" xr:uid="{8191FE01-DD8B-415D-AEFA-CB7A5C9FA5C2}"/>
    <cellStyle name="Input 2 10 5 3" xfId="22488" xr:uid="{91C29267-F338-4A95-ADC9-FDA8AAFD7EF1}"/>
    <cellStyle name="Input 2 10 6" xfId="22484" xr:uid="{BA5D4523-F033-450B-BB79-260F9CC74CA9}"/>
    <cellStyle name="Input 2 11" xfId="9339" xr:uid="{00000000-0005-0000-0000-0000DA240000}"/>
    <cellStyle name="Input 2 11 2" xfId="9340" xr:uid="{00000000-0005-0000-0000-0000DB240000}"/>
    <cellStyle name="Input 2 11 2 2" xfId="21301" xr:uid="{00000000-0005-0000-0000-0000DC240000}"/>
    <cellStyle name="Input 2 11 2 2 2" xfId="23353" xr:uid="{F2A01464-C443-439C-A33D-B7E29E761ED4}"/>
    <cellStyle name="Input 2 11 2 3" xfId="22490" xr:uid="{90D0C9FB-E869-4833-AE17-AF38F954FA8E}"/>
    <cellStyle name="Input 2 11 3" xfId="9341" xr:uid="{00000000-0005-0000-0000-0000DD240000}"/>
    <cellStyle name="Input 2 11 3 2" xfId="21300" xr:uid="{00000000-0005-0000-0000-0000DE240000}"/>
    <cellStyle name="Input 2 11 3 2 2" xfId="23352" xr:uid="{CB34D2AB-35D3-401C-A0DF-B5D2340E4449}"/>
    <cellStyle name="Input 2 11 3 3" xfId="22491" xr:uid="{0036BA29-3E31-4D8A-99EE-68FA8710E156}"/>
    <cellStyle name="Input 2 11 4" xfId="9342" xr:uid="{00000000-0005-0000-0000-0000DF240000}"/>
    <cellStyle name="Input 2 11 4 2" xfId="21299" xr:uid="{00000000-0005-0000-0000-0000E0240000}"/>
    <cellStyle name="Input 2 11 4 2 2" xfId="23351" xr:uid="{27B585FD-7002-440F-9D36-18F962936A13}"/>
    <cellStyle name="Input 2 11 4 3" xfId="22492" xr:uid="{386E0C67-D751-4406-9428-487DD4971A19}"/>
    <cellStyle name="Input 2 11 5" xfId="9343" xr:uid="{00000000-0005-0000-0000-0000E1240000}"/>
    <cellStyle name="Input 2 11 5 2" xfId="21298" xr:uid="{00000000-0005-0000-0000-0000E2240000}"/>
    <cellStyle name="Input 2 11 5 2 2" xfId="23350" xr:uid="{93E7C41D-6DB5-4E9E-822C-BBE7302C4325}"/>
    <cellStyle name="Input 2 11 5 3" xfId="22493" xr:uid="{58067E97-1EC8-4D90-A8BF-49BD2D59E53C}"/>
    <cellStyle name="Input 2 11 6" xfId="21302" xr:uid="{00000000-0005-0000-0000-0000E3240000}"/>
    <cellStyle name="Input 2 11 6 2" xfId="23354" xr:uid="{DBB52884-882F-4CD8-8A3A-4845B4746E1C}"/>
    <cellStyle name="Input 2 11 7" xfId="22489" xr:uid="{FA342E49-1352-403F-AC53-227BDD04919F}"/>
    <cellStyle name="Input 2 12" xfId="9344" xr:uid="{00000000-0005-0000-0000-0000E4240000}"/>
    <cellStyle name="Input 2 12 2" xfId="9345" xr:uid="{00000000-0005-0000-0000-0000E5240000}"/>
    <cellStyle name="Input 2 12 2 2" xfId="21296" xr:uid="{00000000-0005-0000-0000-0000E6240000}"/>
    <cellStyle name="Input 2 12 2 2 2" xfId="23348" xr:uid="{A248F07D-DD4C-4FFD-9A98-ADA1D10A2BD0}"/>
    <cellStyle name="Input 2 12 2 3" xfId="22495" xr:uid="{514E2D9D-4369-4475-B8BB-88E930EB6F64}"/>
    <cellStyle name="Input 2 12 3" xfId="9346" xr:uid="{00000000-0005-0000-0000-0000E7240000}"/>
    <cellStyle name="Input 2 12 3 2" xfId="21295" xr:uid="{00000000-0005-0000-0000-0000E8240000}"/>
    <cellStyle name="Input 2 12 3 2 2" xfId="23347" xr:uid="{E4C0E8DE-A4AF-4A9F-9266-08E5962D0440}"/>
    <cellStyle name="Input 2 12 3 3" xfId="22496" xr:uid="{D3EBB9BB-39E5-4814-A4D3-226A50F4E9BD}"/>
    <cellStyle name="Input 2 12 4" xfId="9347" xr:uid="{00000000-0005-0000-0000-0000E9240000}"/>
    <cellStyle name="Input 2 12 4 2" xfId="21294" xr:uid="{00000000-0005-0000-0000-0000EA240000}"/>
    <cellStyle name="Input 2 12 4 2 2" xfId="23346" xr:uid="{F3CA266F-FE4D-4736-9A20-B8ECF2F98952}"/>
    <cellStyle name="Input 2 12 4 3" xfId="22497" xr:uid="{4BC94865-301B-4252-83F0-368CFA8BA62F}"/>
    <cellStyle name="Input 2 12 5" xfId="9348" xr:uid="{00000000-0005-0000-0000-0000EB240000}"/>
    <cellStyle name="Input 2 12 5 2" xfId="21293" xr:uid="{00000000-0005-0000-0000-0000EC240000}"/>
    <cellStyle name="Input 2 12 5 2 2" xfId="23345" xr:uid="{89CB873A-E71C-47C7-9176-7127045DA2B4}"/>
    <cellStyle name="Input 2 12 5 3" xfId="22498" xr:uid="{07B1B2C7-0A66-48FE-AB55-2653F38D6136}"/>
    <cellStyle name="Input 2 12 6" xfId="21297" xr:uid="{00000000-0005-0000-0000-0000ED240000}"/>
    <cellStyle name="Input 2 12 6 2" xfId="23349" xr:uid="{A09ED04F-664E-4BC5-BAA9-6B4732BFD9D6}"/>
    <cellStyle name="Input 2 12 7" xfId="22494" xr:uid="{15712D08-3C62-427A-A0AA-CB9CB9ABA326}"/>
    <cellStyle name="Input 2 13" xfId="9349" xr:uid="{00000000-0005-0000-0000-0000EE240000}"/>
    <cellStyle name="Input 2 13 2" xfId="9350" xr:uid="{00000000-0005-0000-0000-0000EF240000}"/>
    <cellStyle name="Input 2 13 2 2" xfId="21291" xr:uid="{00000000-0005-0000-0000-0000F0240000}"/>
    <cellStyle name="Input 2 13 2 2 2" xfId="23343" xr:uid="{8A3B5E68-8A5C-4F49-A093-13E73379671D}"/>
    <cellStyle name="Input 2 13 2 3" xfId="22500" xr:uid="{33DB435A-48E3-4526-9A10-66AB6ADC8927}"/>
    <cellStyle name="Input 2 13 3" xfId="9351" xr:uid="{00000000-0005-0000-0000-0000F1240000}"/>
    <cellStyle name="Input 2 13 3 2" xfId="21290" xr:uid="{00000000-0005-0000-0000-0000F2240000}"/>
    <cellStyle name="Input 2 13 3 2 2" xfId="23342" xr:uid="{BB8E09FB-928E-4728-81C0-6F9F0D637A02}"/>
    <cellStyle name="Input 2 13 3 3" xfId="22501" xr:uid="{6E0FDF54-CAB4-45EA-91BF-32FD340110C1}"/>
    <cellStyle name="Input 2 13 4" xfId="9352" xr:uid="{00000000-0005-0000-0000-0000F3240000}"/>
    <cellStyle name="Input 2 13 4 2" xfId="21289" xr:uid="{00000000-0005-0000-0000-0000F4240000}"/>
    <cellStyle name="Input 2 13 4 2 2" xfId="23341" xr:uid="{C0AA5045-2B90-4530-BF64-6D10669614A6}"/>
    <cellStyle name="Input 2 13 4 3" xfId="22502" xr:uid="{DA5055CF-8DFF-47F2-807C-006E0DF64CB3}"/>
    <cellStyle name="Input 2 13 5" xfId="21292" xr:uid="{00000000-0005-0000-0000-0000F5240000}"/>
    <cellStyle name="Input 2 13 5 2" xfId="23344" xr:uid="{845BD3BB-8189-406E-BFF5-D0FAF7BC200A}"/>
    <cellStyle name="Input 2 13 6" xfId="22499" xr:uid="{796567B8-C3CC-43A8-AF97-C6F9370E31E3}"/>
    <cellStyle name="Input 2 14" xfId="9353" xr:uid="{00000000-0005-0000-0000-0000F6240000}"/>
    <cellStyle name="Input 2 14 2" xfId="21288" xr:uid="{00000000-0005-0000-0000-0000F7240000}"/>
    <cellStyle name="Input 2 14 2 2" xfId="23340" xr:uid="{FC14F705-96ED-4869-A10B-A06123F0A500}"/>
    <cellStyle name="Input 2 14 3" xfId="22503" xr:uid="{BF4A379E-4209-4DA6-AA58-62B448C842DB}"/>
    <cellStyle name="Input 2 15" xfId="9354" xr:uid="{00000000-0005-0000-0000-0000F8240000}"/>
    <cellStyle name="Input 2 15 2" xfId="21287" xr:uid="{00000000-0005-0000-0000-0000F9240000}"/>
    <cellStyle name="Input 2 15 2 2" xfId="23339" xr:uid="{16EC0071-BA3A-43E1-8E86-678233AAB138}"/>
    <cellStyle name="Input 2 15 3" xfId="22504" xr:uid="{A7598E38-093C-4991-B018-0929A3A6E562}"/>
    <cellStyle name="Input 2 16" xfId="9355" xr:uid="{00000000-0005-0000-0000-0000FA240000}"/>
    <cellStyle name="Input 2 16 2" xfId="21286" xr:uid="{00000000-0005-0000-0000-0000FB240000}"/>
    <cellStyle name="Input 2 16 2 2" xfId="23338" xr:uid="{B924BA49-3AF1-40E9-953C-0FC20BDBC124}"/>
    <cellStyle name="Input 2 16 3" xfId="22505" xr:uid="{6E39B089-1DCB-4FCB-AA46-0F750E3F3191}"/>
    <cellStyle name="Input 2 17" xfId="21307" xr:uid="{00000000-0005-0000-0000-0000FC240000}"/>
    <cellStyle name="Input 2 17 2" xfId="23359" xr:uid="{44DD664D-95E3-47F9-B8F3-04445348DFB7}"/>
    <cellStyle name="Input 2 18" xfId="22483" xr:uid="{B760CBE3-11A5-4385-B662-74AB237C3184}"/>
    <cellStyle name="Input 2 2" xfId="9356" xr:uid="{00000000-0005-0000-0000-0000FD240000}"/>
    <cellStyle name="Input 2 2 10" xfId="21285" xr:uid="{00000000-0005-0000-0000-0000FE240000}"/>
    <cellStyle name="Input 2 2 10 2" xfId="23337" xr:uid="{B7BB750B-25AF-4C56-808A-4185888B0AA8}"/>
    <cellStyle name="Input 2 2 11" xfId="22506" xr:uid="{6F69A6BE-881D-4333-A1AD-F94A1F1E90B3}"/>
    <cellStyle name="Input 2 2 2" xfId="9357" xr:uid="{00000000-0005-0000-0000-0000FF240000}"/>
    <cellStyle name="Input 2 2 2 2" xfId="9358" xr:uid="{00000000-0005-0000-0000-000000250000}"/>
    <cellStyle name="Input 2 2 2 2 2" xfId="21283" xr:uid="{00000000-0005-0000-0000-000001250000}"/>
    <cellStyle name="Input 2 2 2 2 2 2" xfId="23335" xr:uid="{1F39F634-14A5-4C60-BDA5-5C25404F116D}"/>
    <cellStyle name="Input 2 2 2 2 3" xfId="22508" xr:uid="{7F0AF3FD-982C-4479-9D46-D67BC49DD6C3}"/>
    <cellStyle name="Input 2 2 2 3" xfId="9359" xr:uid="{00000000-0005-0000-0000-000002250000}"/>
    <cellStyle name="Input 2 2 2 3 2" xfId="21282" xr:uid="{00000000-0005-0000-0000-000003250000}"/>
    <cellStyle name="Input 2 2 2 3 2 2" xfId="23334" xr:uid="{5157E44F-5B5E-4B68-A8EC-1D2128C6D253}"/>
    <cellStyle name="Input 2 2 2 3 3" xfId="22509" xr:uid="{C00E2FFA-816B-4DC9-8BEB-27FE4528FDA2}"/>
    <cellStyle name="Input 2 2 2 4" xfId="9360" xr:uid="{00000000-0005-0000-0000-000004250000}"/>
    <cellStyle name="Input 2 2 2 4 2" xfId="21281" xr:uid="{00000000-0005-0000-0000-000005250000}"/>
    <cellStyle name="Input 2 2 2 4 2 2" xfId="23333" xr:uid="{84FFDB2B-F412-4601-9345-04F7EBFA7176}"/>
    <cellStyle name="Input 2 2 2 4 3" xfId="22510" xr:uid="{5EAA854E-335F-4880-8D9A-589E5C70EF5E}"/>
    <cellStyle name="Input 2 2 2 5" xfId="21284" xr:uid="{00000000-0005-0000-0000-000006250000}"/>
    <cellStyle name="Input 2 2 2 5 2" xfId="23336" xr:uid="{102565D8-5BB2-4C48-B722-C47B69587578}"/>
    <cellStyle name="Input 2 2 2 6" xfId="22507" xr:uid="{FE7F1EB6-7FC5-46A6-8E07-366AED19514D}"/>
    <cellStyle name="Input 2 2 3" xfId="9361" xr:uid="{00000000-0005-0000-0000-000007250000}"/>
    <cellStyle name="Input 2 2 3 2" xfId="9362" xr:uid="{00000000-0005-0000-0000-000008250000}"/>
    <cellStyle name="Input 2 2 3 2 2" xfId="21279" xr:uid="{00000000-0005-0000-0000-000009250000}"/>
    <cellStyle name="Input 2 2 3 2 2 2" xfId="23331" xr:uid="{7EC70ECD-53E0-4754-8CFA-9C363E35D434}"/>
    <cellStyle name="Input 2 2 3 2 3" xfId="22512" xr:uid="{4C7F1948-D365-43F9-83AB-54DAE4DEA1F0}"/>
    <cellStyle name="Input 2 2 3 3" xfId="9363" xr:uid="{00000000-0005-0000-0000-00000A250000}"/>
    <cellStyle name="Input 2 2 3 3 2" xfId="21278" xr:uid="{00000000-0005-0000-0000-00000B250000}"/>
    <cellStyle name="Input 2 2 3 3 2 2" xfId="23330" xr:uid="{C30D506C-ED48-43E1-9CEF-AD9C9F93BD08}"/>
    <cellStyle name="Input 2 2 3 3 3" xfId="22513" xr:uid="{544611FF-E2F9-4B5C-B183-3C261A82A336}"/>
    <cellStyle name="Input 2 2 3 4" xfId="9364" xr:uid="{00000000-0005-0000-0000-00000C250000}"/>
    <cellStyle name="Input 2 2 3 4 2" xfId="21277" xr:uid="{00000000-0005-0000-0000-00000D250000}"/>
    <cellStyle name="Input 2 2 3 4 2 2" xfId="23329" xr:uid="{7B8F5801-2B0C-4A58-B5DC-E26A630189A6}"/>
    <cellStyle name="Input 2 2 3 4 3" xfId="22514" xr:uid="{C5863790-F637-4E46-A95D-D146FB8FAFB6}"/>
    <cellStyle name="Input 2 2 3 5" xfId="21280" xr:uid="{00000000-0005-0000-0000-00000E250000}"/>
    <cellStyle name="Input 2 2 3 5 2" xfId="23332" xr:uid="{D9CA6209-A6D3-4E9B-86CE-D6C6CC08C7F7}"/>
    <cellStyle name="Input 2 2 3 6" xfId="22511" xr:uid="{8E41D902-AEA2-4302-9AD3-6525C9F768CB}"/>
    <cellStyle name="Input 2 2 4" xfId="9365" xr:uid="{00000000-0005-0000-0000-00000F250000}"/>
    <cellStyle name="Input 2 2 4 2" xfId="9366" xr:uid="{00000000-0005-0000-0000-000010250000}"/>
    <cellStyle name="Input 2 2 4 2 2" xfId="21275" xr:uid="{00000000-0005-0000-0000-000011250000}"/>
    <cellStyle name="Input 2 2 4 2 2 2" xfId="23327" xr:uid="{0A64AE7A-2439-425F-AF79-521A570D789C}"/>
    <cellStyle name="Input 2 2 4 2 3" xfId="22516" xr:uid="{C946C946-2384-405A-9553-2C5BEC23B19A}"/>
    <cellStyle name="Input 2 2 4 3" xfId="9367" xr:uid="{00000000-0005-0000-0000-000012250000}"/>
    <cellStyle name="Input 2 2 4 3 2" xfId="21274" xr:uid="{00000000-0005-0000-0000-000013250000}"/>
    <cellStyle name="Input 2 2 4 3 2 2" xfId="23326" xr:uid="{675566DE-90D3-4C64-84F5-D7FF645A4031}"/>
    <cellStyle name="Input 2 2 4 3 3" xfId="22517" xr:uid="{D6D88301-99C6-49D5-A358-82AF097B6E36}"/>
    <cellStyle name="Input 2 2 4 4" xfId="9368" xr:uid="{00000000-0005-0000-0000-000014250000}"/>
    <cellStyle name="Input 2 2 4 4 2" xfId="21273" xr:uid="{00000000-0005-0000-0000-000015250000}"/>
    <cellStyle name="Input 2 2 4 4 2 2" xfId="23325" xr:uid="{22068FE2-EC9A-4E52-B997-886E899A51B7}"/>
    <cellStyle name="Input 2 2 4 4 3" xfId="22518" xr:uid="{3FAE973B-C5B1-4DBB-88B6-7971D03F4F49}"/>
    <cellStyle name="Input 2 2 4 5" xfId="21276" xr:uid="{00000000-0005-0000-0000-000016250000}"/>
    <cellStyle name="Input 2 2 4 5 2" xfId="23328" xr:uid="{7F0FD223-44D4-4112-8EC7-418849DB23AC}"/>
    <cellStyle name="Input 2 2 4 6" xfId="22515" xr:uid="{85739DF3-1862-4E12-8A8C-1EBD27DA6497}"/>
    <cellStyle name="Input 2 2 5" xfId="9369" xr:uid="{00000000-0005-0000-0000-000017250000}"/>
    <cellStyle name="Input 2 2 5 2" xfId="9370" xr:uid="{00000000-0005-0000-0000-000018250000}"/>
    <cellStyle name="Input 2 2 5 2 2" xfId="21271" xr:uid="{00000000-0005-0000-0000-000019250000}"/>
    <cellStyle name="Input 2 2 5 2 2 2" xfId="23323" xr:uid="{3427922F-C672-4E17-A2A3-7D99309C688F}"/>
    <cellStyle name="Input 2 2 5 2 3" xfId="22520" xr:uid="{BEBC2EC8-2141-4ED0-A933-69D12C36CF28}"/>
    <cellStyle name="Input 2 2 5 3" xfId="9371" xr:uid="{00000000-0005-0000-0000-00001A250000}"/>
    <cellStyle name="Input 2 2 5 3 2" xfId="21270" xr:uid="{00000000-0005-0000-0000-00001B250000}"/>
    <cellStyle name="Input 2 2 5 3 2 2" xfId="23322" xr:uid="{8165A691-19B4-41C1-8D1E-429876AD8423}"/>
    <cellStyle name="Input 2 2 5 3 3" xfId="22521" xr:uid="{4AB8724B-1C2F-4E92-8E9E-A2A37C6F371F}"/>
    <cellStyle name="Input 2 2 5 4" xfId="9372" xr:uid="{00000000-0005-0000-0000-00001C250000}"/>
    <cellStyle name="Input 2 2 5 4 2" xfId="21269" xr:uid="{00000000-0005-0000-0000-00001D250000}"/>
    <cellStyle name="Input 2 2 5 4 2 2" xfId="23321" xr:uid="{09FC06FE-AE88-4051-884F-7FC89FC6C2ED}"/>
    <cellStyle name="Input 2 2 5 4 3" xfId="22522" xr:uid="{A72226E4-EC50-4DD7-B3AD-7E3DCAE9ECB1}"/>
    <cellStyle name="Input 2 2 5 5" xfId="21272" xr:uid="{00000000-0005-0000-0000-00001E250000}"/>
    <cellStyle name="Input 2 2 5 5 2" xfId="23324" xr:uid="{1EECC122-E3F6-4811-ADAE-30C7C0663CF3}"/>
    <cellStyle name="Input 2 2 5 6" xfId="22519" xr:uid="{BAC534B2-37B8-4915-AFFA-B4BCDA3E7051}"/>
    <cellStyle name="Input 2 2 6" xfId="9373" xr:uid="{00000000-0005-0000-0000-00001F250000}"/>
    <cellStyle name="Input 2 2 6 2" xfId="21268" xr:uid="{00000000-0005-0000-0000-000020250000}"/>
    <cellStyle name="Input 2 2 6 2 2" xfId="23320" xr:uid="{19E574F4-9293-41AF-AF18-9A3F0A2D45B3}"/>
    <cellStyle name="Input 2 2 6 3" xfId="22523" xr:uid="{5427D6ED-1E7E-4109-BF21-8848AC4ABF8A}"/>
    <cellStyle name="Input 2 2 7" xfId="9374" xr:uid="{00000000-0005-0000-0000-000021250000}"/>
    <cellStyle name="Input 2 2 7 2" xfId="21267" xr:uid="{00000000-0005-0000-0000-000022250000}"/>
    <cellStyle name="Input 2 2 7 2 2" xfId="23319" xr:uid="{07AB27A4-D600-4D08-9B84-BAAAC6746FEE}"/>
    <cellStyle name="Input 2 2 7 3" xfId="22524" xr:uid="{B6F8F0AC-3F4C-4FE9-AF56-FF95F46C1E50}"/>
    <cellStyle name="Input 2 2 8" xfId="9375" xr:uid="{00000000-0005-0000-0000-000023250000}"/>
    <cellStyle name="Input 2 2 8 2" xfId="21266" xr:uid="{00000000-0005-0000-0000-000024250000}"/>
    <cellStyle name="Input 2 2 8 2 2" xfId="23318" xr:uid="{06BED621-40DF-4A45-BA42-144C778B182F}"/>
    <cellStyle name="Input 2 2 8 3" xfId="22525" xr:uid="{5FDE755B-D3BE-426D-BBD2-2BDE251DE480}"/>
    <cellStyle name="Input 2 2 9" xfId="9376" xr:uid="{00000000-0005-0000-0000-000025250000}"/>
    <cellStyle name="Input 2 2 9 2" xfId="21265" xr:uid="{00000000-0005-0000-0000-000026250000}"/>
    <cellStyle name="Input 2 2 9 2 2" xfId="23317" xr:uid="{84DD3920-8CE7-4531-B1C4-69E3EE7A8068}"/>
    <cellStyle name="Input 2 2 9 3" xfId="22526" xr:uid="{52030AF7-6F7A-4751-859B-C4E4418EAA74}"/>
    <cellStyle name="Input 2 3" xfId="9377" xr:uid="{00000000-0005-0000-0000-000027250000}"/>
    <cellStyle name="Input 2 3 2" xfId="9378" xr:uid="{00000000-0005-0000-0000-000028250000}"/>
    <cellStyle name="Input 2 3 2 2" xfId="21264" xr:uid="{00000000-0005-0000-0000-000029250000}"/>
    <cellStyle name="Input 2 3 2 2 2" xfId="23316" xr:uid="{BC29A30F-1F89-40D2-A389-16CA6FCCEEC3}"/>
    <cellStyle name="Input 2 3 2 3" xfId="22528" xr:uid="{85C70CB5-FBDC-49FD-BC98-449D0839813B}"/>
    <cellStyle name="Input 2 3 3" xfId="9379" xr:uid="{00000000-0005-0000-0000-00002A250000}"/>
    <cellStyle name="Input 2 3 3 2" xfId="21263" xr:uid="{00000000-0005-0000-0000-00002B250000}"/>
    <cellStyle name="Input 2 3 3 2 2" xfId="23315" xr:uid="{B036A28C-59F2-4E1E-911D-61900E2EFEF0}"/>
    <cellStyle name="Input 2 3 3 3" xfId="22529" xr:uid="{0D9DB53B-FC9A-4505-B64A-EA75F41FA3CC}"/>
    <cellStyle name="Input 2 3 4" xfId="9380" xr:uid="{00000000-0005-0000-0000-00002C250000}"/>
    <cellStyle name="Input 2 3 4 2" xfId="21262" xr:uid="{00000000-0005-0000-0000-00002D250000}"/>
    <cellStyle name="Input 2 3 4 2 2" xfId="23314" xr:uid="{4F9AA909-3727-4E26-BFAD-715A7EEC399F}"/>
    <cellStyle name="Input 2 3 4 3" xfId="22530" xr:uid="{ECEE406E-112E-4C1D-B46D-B7C01EC01285}"/>
    <cellStyle name="Input 2 3 5" xfId="9381" xr:uid="{00000000-0005-0000-0000-00002E250000}"/>
    <cellStyle name="Input 2 3 5 2" xfId="21261" xr:uid="{00000000-0005-0000-0000-00002F250000}"/>
    <cellStyle name="Input 2 3 5 2 2" xfId="23313" xr:uid="{67EBE518-0419-445D-BCAC-128736965D52}"/>
    <cellStyle name="Input 2 3 5 3" xfId="22531" xr:uid="{83E230AE-A1D3-4C2C-927B-5EFAE872538E}"/>
    <cellStyle name="Input 2 3 6" xfId="22527" xr:uid="{6BF48115-215E-4EBB-9879-F46C44C80777}"/>
    <cellStyle name="Input 2 4" xfId="9382" xr:uid="{00000000-0005-0000-0000-000030250000}"/>
    <cellStyle name="Input 2 4 2" xfId="9383" xr:uid="{00000000-0005-0000-0000-000031250000}"/>
    <cellStyle name="Input 2 4 2 2" xfId="21260" xr:uid="{00000000-0005-0000-0000-000032250000}"/>
    <cellStyle name="Input 2 4 2 2 2" xfId="23312" xr:uid="{360FC726-892C-497F-A689-198AD92E0C1C}"/>
    <cellStyle name="Input 2 4 2 3" xfId="22533" xr:uid="{8B09F0FB-AF6D-49B5-B69A-15FB7C493E5B}"/>
    <cellStyle name="Input 2 4 3" xfId="9384" xr:uid="{00000000-0005-0000-0000-000033250000}"/>
    <cellStyle name="Input 2 4 3 2" xfId="21259" xr:uid="{00000000-0005-0000-0000-000034250000}"/>
    <cellStyle name="Input 2 4 3 2 2" xfId="23311" xr:uid="{427F0B0F-D590-4414-A636-7A20123ED2A9}"/>
    <cellStyle name="Input 2 4 3 3" xfId="22534" xr:uid="{7FB2E457-0608-4CD9-A777-BB32C6878C43}"/>
    <cellStyle name="Input 2 4 4" xfId="9385" xr:uid="{00000000-0005-0000-0000-000035250000}"/>
    <cellStyle name="Input 2 4 4 2" xfId="21258" xr:uid="{00000000-0005-0000-0000-000036250000}"/>
    <cellStyle name="Input 2 4 4 2 2" xfId="23310" xr:uid="{AEE1E99A-0D86-4AB3-89C6-2C044877140B}"/>
    <cellStyle name="Input 2 4 4 3" xfId="22535" xr:uid="{FD99730C-5263-42C4-9BB4-12FDA6646EAF}"/>
    <cellStyle name="Input 2 4 5" xfId="9386" xr:uid="{00000000-0005-0000-0000-000037250000}"/>
    <cellStyle name="Input 2 4 5 2" xfId="21257" xr:uid="{00000000-0005-0000-0000-000038250000}"/>
    <cellStyle name="Input 2 4 5 2 2" xfId="23309" xr:uid="{780BA400-8387-4105-89DC-464FAE77A72F}"/>
    <cellStyle name="Input 2 4 5 3" xfId="22536" xr:uid="{E6D3DFA6-B750-4E77-96BE-2C26AEF01179}"/>
    <cellStyle name="Input 2 4 6" xfId="22532" xr:uid="{1E5DF650-A555-498D-9735-C8C8EFD47A0F}"/>
    <cellStyle name="Input 2 5" xfId="9387" xr:uid="{00000000-0005-0000-0000-000039250000}"/>
    <cellStyle name="Input 2 5 2" xfId="9388" xr:uid="{00000000-0005-0000-0000-00003A250000}"/>
    <cellStyle name="Input 2 5 2 2" xfId="21256" xr:uid="{00000000-0005-0000-0000-00003B250000}"/>
    <cellStyle name="Input 2 5 2 2 2" xfId="23308" xr:uid="{95568EAE-19EC-46B4-81A8-FED021D8A5AE}"/>
    <cellStyle name="Input 2 5 2 3" xfId="22538" xr:uid="{7615B911-4590-42F3-AAC0-31C644E5D343}"/>
    <cellStyle name="Input 2 5 3" xfId="9389" xr:uid="{00000000-0005-0000-0000-00003C250000}"/>
    <cellStyle name="Input 2 5 3 2" xfId="21255" xr:uid="{00000000-0005-0000-0000-00003D250000}"/>
    <cellStyle name="Input 2 5 3 2 2" xfId="23307" xr:uid="{360C7C71-EA44-48B7-A9A8-A837FCB3F552}"/>
    <cellStyle name="Input 2 5 3 3" xfId="22539" xr:uid="{18E2AEB6-F233-4165-9D75-127E4546E0DA}"/>
    <cellStyle name="Input 2 5 4" xfId="9390" xr:uid="{00000000-0005-0000-0000-00003E250000}"/>
    <cellStyle name="Input 2 5 4 2" xfId="21254" xr:uid="{00000000-0005-0000-0000-00003F250000}"/>
    <cellStyle name="Input 2 5 4 2 2" xfId="23306" xr:uid="{BE37384E-5512-4602-A551-A01794F8173F}"/>
    <cellStyle name="Input 2 5 4 3" xfId="22540" xr:uid="{922B9CD1-2C43-4D6F-8E13-0ABCCDB0D39A}"/>
    <cellStyle name="Input 2 5 5" xfId="9391" xr:uid="{00000000-0005-0000-0000-000040250000}"/>
    <cellStyle name="Input 2 5 5 2" xfId="21253" xr:uid="{00000000-0005-0000-0000-000041250000}"/>
    <cellStyle name="Input 2 5 5 2 2" xfId="23305" xr:uid="{FD1AC4E8-CD11-4482-9066-95464CDB18C3}"/>
    <cellStyle name="Input 2 5 5 3" xfId="22541" xr:uid="{B68259D0-48C0-4615-80F4-0FB001482404}"/>
    <cellStyle name="Input 2 5 6" xfId="22537" xr:uid="{E28225A0-EF9E-42CF-B5EC-2956B18563DA}"/>
    <cellStyle name="Input 2 6" xfId="9392" xr:uid="{00000000-0005-0000-0000-000042250000}"/>
    <cellStyle name="Input 2 6 2" xfId="9393" xr:uid="{00000000-0005-0000-0000-000043250000}"/>
    <cellStyle name="Input 2 6 2 2" xfId="21252" xr:uid="{00000000-0005-0000-0000-000044250000}"/>
    <cellStyle name="Input 2 6 2 2 2" xfId="23304" xr:uid="{B850AE5B-88B2-4391-A60F-C00A6B482BD0}"/>
    <cellStyle name="Input 2 6 2 3" xfId="22543" xr:uid="{B13F2714-1418-4E23-8C32-BA9F73323BD0}"/>
    <cellStyle name="Input 2 6 3" xfId="9394" xr:uid="{00000000-0005-0000-0000-000045250000}"/>
    <cellStyle name="Input 2 6 3 2" xfId="21251" xr:uid="{00000000-0005-0000-0000-000046250000}"/>
    <cellStyle name="Input 2 6 3 2 2" xfId="23303" xr:uid="{1223B885-3383-4F9B-8BEE-335A1A9A1952}"/>
    <cellStyle name="Input 2 6 3 3" xfId="22544" xr:uid="{F5ED876C-95E1-4300-9584-357DF31F8ACA}"/>
    <cellStyle name="Input 2 6 4" xfId="9395" xr:uid="{00000000-0005-0000-0000-000047250000}"/>
    <cellStyle name="Input 2 6 4 2" xfId="21250" xr:uid="{00000000-0005-0000-0000-000048250000}"/>
    <cellStyle name="Input 2 6 4 2 2" xfId="23302" xr:uid="{27CEDA01-02E6-4776-A6BC-121C7229ECBC}"/>
    <cellStyle name="Input 2 6 4 3" xfId="22545" xr:uid="{D527512B-F67B-4229-A706-86EA51CA36F5}"/>
    <cellStyle name="Input 2 6 5" xfId="9396" xr:uid="{00000000-0005-0000-0000-000049250000}"/>
    <cellStyle name="Input 2 6 5 2" xfId="21249" xr:uid="{00000000-0005-0000-0000-00004A250000}"/>
    <cellStyle name="Input 2 6 5 2 2" xfId="23301" xr:uid="{31164832-E1C0-4870-BD68-79176DD98574}"/>
    <cellStyle name="Input 2 6 5 3" xfId="22546" xr:uid="{E340CB4B-4806-4681-9E37-619C302A2C48}"/>
    <cellStyle name="Input 2 6 6" xfId="22542" xr:uid="{9E3B3F78-E570-4864-A0C1-A3EC2DFC3D2F}"/>
    <cellStyle name="Input 2 7" xfId="9397" xr:uid="{00000000-0005-0000-0000-00004B250000}"/>
    <cellStyle name="Input 2 7 2" xfId="9398" xr:uid="{00000000-0005-0000-0000-00004C250000}"/>
    <cellStyle name="Input 2 7 2 2" xfId="21248" xr:uid="{00000000-0005-0000-0000-00004D250000}"/>
    <cellStyle name="Input 2 7 2 2 2" xfId="23300" xr:uid="{4E936237-639A-404A-9568-83225CB7C024}"/>
    <cellStyle name="Input 2 7 2 3" xfId="22548" xr:uid="{3E5B18FB-AF73-4ABC-B4D1-7058205EDB0A}"/>
    <cellStyle name="Input 2 7 3" xfId="9399" xr:uid="{00000000-0005-0000-0000-00004E250000}"/>
    <cellStyle name="Input 2 7 3 2" xfId="21247" xr:uid="{00000000-0005-0000-0000-00004F250000}"/>
    <cellStyle name="Input 2 7 3 2 2" xfId="23299" xr:uid="{70C187DD-AD81-43D3-8C66-BED31A461ED2}"/>
    <cellStyle name="Input 2 7 3 3" xfId="22549" xr:uid="{C5A3C29C-B399-4D60-A300-7A12B7134EA8}"/>
    <cellStyle name="Input 2 7 4" xfId="9400" xr:uid="{00000000-0005-0000-0000-000050250000}"/>
    <cellStyle name="Input 2 7 4 2" xfId="21246" xr:uid="{00000000-0005-0000-0000-000051250000}"/>
    <cellStyle name="Input 2 7 4 2 2" xfId="23298" xr:uid="{7D75AB02-331A-4EEF-988E-29EC2A7EBC79}"/>
    <cellStyle name="Input 2 7 4 3" xfId="22550" xr:uid="{C1D1FF32-92DF-4719-906B-0CBD2C2D5784}"/>
    <cellStyle name="Input 2 7 5" xfId="9401" xr:uid="{00000000-0005-0000-0000-000052250000}"/>
    <cellStyle name="Input 2 7 5 2" xfId="21245" xr:uid="{00000000-0005-0000-0000-000053250000}"/>
    <cellStyle name="Input 2 7 5 2 2" xfId="23297" xr:uid="{1EB06E14-0553-43DB-AC7D-6A053095BF5E}"/>
    <cellStyle name="Input 2 7 5 3" xfId="22551" xr:uid="{996C294B-3D17-49FC-ACD7-B323918B9B1B}"/>
    <cellStyle name="Input 2 7 6" xfId="22547" xr:uid="{B912A5E7-7A73-4985-9B92-7CD8E0EF8CDB}"/>
    <cellStyle name="Input 2 8" xfId="9402" xr:uid="{00000000-0005-0000-0000-000054250000}"/>
    <cellStyle name="Input 2 8 2" xfId="9403" xr:uid="{00000000-0005-0000-0000-000055250000}"/>
    <cellStyle name="Input 2 8 2 2" xfId="21244" xr:uid="{00000000-0005-0000-0000-000056250000}"/>
    <cellStyle name="Input 2 8 2 2 2" xfId="23296" xr:uid="{8B062A9A-AD2F-4A61-90B4-C5DC1BBB15C6}"/>
    <cellStyle name="Input 2 8 2 3" xfId="22553" xr:uid="{2CC71567-B1C8-4927-81AF-ED73A0C89291}"/>
    <cellStyle name="Input 2 8 3" xfId="9404" xr:uid="{00000000-0005-0000-0000-000057250000}"/>
    <cellStyle name="Input 2 8 3 2" xfId="21243" xr:uid="{00000000-0005-0000-0000-000058250000}"/>
    <cellStyle name="Input 2 8 3 2 2" xfId="23295" xr:uid="{E4AA1546-8769-48E3-9881-2875A9A99DDD}"/>
    <cellStyle name="Input 2 8 3 3" xfId="22554" xr:uid="{0027B44E-1B33-4428-A6CE-7C41A83CD79A}"/>
    <cellStyle name="Input 2 8 4" xfId="9405" xr:uid="{00000000-0005-0000-0000-000059250000}"/>
    <cellStyle name="Input 2 8 4 2" xfId="21242" xr:uid="{00000000-0005-0000-0000-00005A250000}"/>
    <cellStyle name="Input 2 8 4 2 2" xfId="23294" xr:uid="{3BBF8A32-F952-43DD-910E-FD5530EA2FE6}"/>
    <cellStyle name="Input 2 8 4 3" xfId="22555" xr:uid="{AA86D19A-1C3D-4B30-AF7E-F401F71B75B7}"/>
    <cellStyle name="Input 2 8 5" xfId="9406" xr:uid="{00000000-0005-0000-0000-00005B250000}"/>
    <cellStyle name="Input 2 8 5 2" xfId="21241" xr:uid="{00000000-0005-0000-0000-00005C250000}"/>
    <cellStyle name="Input 2 8 5 2 2" xfId="23293" xr:uid="{A63E9888-BDA5-4C39-BF76-A78513F6C690}"/>
    <cellStyle name="Input 2 8 5 3" xfId="22556" xr:uid="{7BE8AC59-5072-4D2B-BF03-A2337B18F375}"/>
    <cellStyle name="Input 2 8 6" xfId="22552" xr:uid="{B99A8664-2D5A-454D-B232-EB0715DD74E0}"/>
    <cellStyle name="Input 2 9" xfId="9407" xr:uid="{00000000-0005-0000-0000-00005D250000}"/>
    <cellStyle name="Input 2 9 2" xfId="9408" xr:uid="{00000000-0005-0000-0000-00005E250000}"/>
    <cellStyle name="Input 2 9 2 2" xfId="21240" xr:uid="{00000000-0005-0000-0000-00005F250000}"/>
    <cellStyle name="Input 2 9 2 2 2" xfId="23292" xr:uid="{B65D1C33-C7B8-4CB6-A142-54E353E33F4F}"/>
    <cellStyle name="Input 2 9 2 3" xfId="22558" xr:uid="{CD58568E-71E9-46B1-B945-FACE943773B4}"/>
    <cellStyle name="Input 2 9 3" xfId="9409" xr:uid="{00000000-0005-0000-0000-000060250000}"/>
    <cellStyle name="Input 2 9 3 2" xfId="21239" xr:uid="{00000000-0005-0000-0000-000061250000}"/>
    <cellStyle name="Input 2 9 3 2 2" xfId="23291" xr:uid="{86B5702C-42F3-46E5-8A3A-417CD6188886}"/>
    <cellStyle name="Input 2 9 3 3" xfId="22559" xr:uid="{2DD2A065-0E80-42F6-8656-0EE67C4CF21D}"/>
    <cellStyle name="Input 2 9 4" xfId="9410" xr:uid="{00000000-0005-0000-0000-000062250000}"/>
    <cellStyle name="Input 2 9 4 2" xfId="21238" xr:uid="{00000000-0005-0000-0000-000063250000}"/>
    <cellStyle name="Input 2 9 4 2 2" xfId="23290" xr:uid="{07C28FF5-142C-4A4F-B211-9B79910F2A06}"/>
    <cellStyle name="Input 2 9 4 3" xfId="22560" xr:uid="{1A280EED-2A0E-474B-9DB2-87F0F6F93BEF}"/>
    <cellStyle name="Input 2 9 5" xfId="9411" xr:uid="{00000000-0005-0000-0000-000064250000}"/>
    <cellStyle name="Input 2 9 5 2" xfId="21237" xr:uid="{00000000-0005-0000-0000-000065250000}"/>
    <cellStyle name="Input 2 9 5 2 2" xfId="23289" xr:uid="{2E748D67-DD3A-4BDB-B207-2A08CA4B906C}"/>
    <cellStyle name="Input 2 9 5 3" xfId="22561" xr:uid="{06A3DE63-33DA-4886-B20E-43F1AA4152A4}"/>
    <cellStyle name="Input 2 9 6" xfId="22557" xr:uid="{99895ECB-5D12-4E55-A724-0348CB5B4437}"/>
    <cellStyle name="Input 3" xfId="9412" xr:uid="{00000000-0005-0000-0000-000066250000}"/>
    <cellStyle name="Input 3 2" xfId="9413" xr:uid="{00000000-0005-0000-0000-000067250000}"/>
    <cellStyle name="Input 3 2 2" xfId="21235" xr:uid="{00000000-0005-0000-0000-000068250000}"/>
    <cellStyle name="Input 3 2 2 2" xfId="23287" xr:uid="{3D80AAA5-1FD9-4A2B-A276-DED74A63E9AD}"/>
    <cellStyle name="Input 3 2 3" xfId="22563" xr:uid="{5BEC1B63-007E-46A1-A786-B3665701CC35}"/>
    <cellStyle name="Input 3 3" xfId="9414" xr:uid="{00000000-0005-0000-0000-000069250000}"/>
    <cellStyle name="Input 3 3 2" xfId="21234" xr:uid="{00000000-0005-0000-0000-00006A250000}"/>
    <cellStyle name="Input 3 3 2 2" xfId="23286" xr:uid="{A3F30A77-472B-4BC1-94D4-48744005BDF5}"/>
    <cellStyle name="Input 3 3 3" xfId="22564" xr:uid="{CD7E27BA-484C-4122-B4DA-0D025A256E65}"/>
    <cellStyle name="Input 3 4" xfId="21236" xr:uid="{00000000-0005-0000-0000-00006B250000}"/>
    <cellStyle name="Input 3 4 2" xfId="23288" xr:uid="{70B79DFA-8325-4B00-A5F9-D40435B78E6B}"/>
    <cellStyle name="Input 3 5" xfId="22562" xr:uid="{A5CA10E2-917F-4664-89E6-702EBF99768C}"/>
    <cellStyle name="Input 4" xfId="9415" xr:uid="{00000000-0005-0000-0000-00006C250000}"/>
    <cellStyle name="Input 4 2" xfId="9416" xr:uid="{00000000-0005-0000-0000-00006D250000}"/>
    <cellStyle name="Input 4 2 2" xfId="21232" xr:uid="{00000000-0005-0000-0000-00006E250000}"/>
    <cellStyle name="Input 4 2 2 2" xfId="23284" xr:uid="{AFC4621D-F729-4B57-8C6E-142345D96F79}"/>
    <cellStyle name="Input 4 2 3" xfId="22566" xr:uid="{560C0167-321E-43A8-A512-D345F74B3C04}"/>
    <cellStyle name="Input 4 3" xfId="9417" xr:uid="{00000000-0005-0000-0000-00006F250000}"/>
    <cellStyle name="Input 4 3 2" xfId="21231" xr:uid="{00000000-0005-0000-0000-000070250000}"/>
    <cellStyle name="Input 4 3 2 2" xfId="23283" xr:uid="{B5055612-9A77-4891-B672-02B6C2D5E414}"/>
    <cellStyle name="Input 4 3 3" xfId="22567" xr:uid="{DE9B68C9-8CDA-42A6-8150-E18727AB0DD4}"/>
    <cellStyle name="Input 4 4" xfId="21233" xr:uid="{00000000-0005-0000-0000-000071250000}"/>
    <cellStyle name="Input 4 4 2" xfId="23285" xr:uid="{10667980-C598-4FBB-801C-8F3BC337EB56}"/>
    <cellStyle name="Input 4 5" xfId="22565" xr:uid="{81F3C554-2422-4FDE-B7C4-F730B2A45592}"/>
    <cellStyle name="Input 5" xfId="9418" xr:uid="{00000000-0005-0000-0000-000072250000}"/>
    <cellStyle name="Input 5 2" xfId="9419" xr:uid="{00000000-0005-0000-0000-000073250000}"/>
    <cellStyle name="Input 5 2 2" xfId="21229" xr:uid="{00000000-0005-0000-0000-000074250000}"/>
    <cellStyle name="Input 5 2 2 2" xfId="23281" xr:uid="{AC8EAFC8-1C98-4BEE-ABC7-CBD7A4CAE94D}"/>
    <cellStyle name="Input 5 2 3" xfId="22569" xr:uid="{225CAF11-5164-4A34-BC15-356B1A0CAF90}"/>
    <cellStyle name="Input 5 3" xfId="9420" xr:uid="{00000000-0005-0000-0000-000075250000}"/>
    <cellStyle name="Input 5 3 2" xfId="21228" xr:uid="{00000000-0005-0000-0000-000076250000}"/>
    <cellStyle name="Input 5 3 2 2" xfId="23280" xr:uid="{50A4B370-F142-43A2-9CC6-1694F64F83AB}"/>
    <cellStyle name="Input 5 3 3" xfId="22570" xr:uid="{E95D409F-B5C2-4F9D-A6A3-DAD416B40C98}"/>
    <cellStyle name="Input 5 4" xfId="21230" xr:uid="{00000000-0005-0000-0000-000077250000}"/>
    <cellStyle name="Input 5 4 2" xfId="23282" xr:uid="{2C1FFEFF-D288-4689-B3EE-4C325B1E6BE1}"/>
    <cellStyle name="Input 5 5" xfId="22568" xr:uid="{0201C5CE-0EB6-4A4E-A694-DBB9994A67A6}"/>
    <cellStyle name="Input 6" xfId="9421" xr:uid="{00000000-0005-0000-0000-000078250000}"/>
    <cellStyle name="Input 6 2" xfId="9422" xr:uid="{00000000-0005-0000-0000-000079250000}"/>
    <cellStyle name="Input 6 2 2" xfId="21226" xr:uid="{00000000-0005-0000-0000-00007A250000}"/>
    <cellStyle name="Input 6 2 2 2" xfId="23278" xr:uid="{E7E95691-8821-425F-804D-381C26573216}"/>
    <cellStyle name="Input 6 2 3" xfId="22572" xr:uid="{385F5640-9DDC-482C-AD13-BBDDD47B5D31}"/>
    <cellStyle name="Input 6 3" xfId="9423" xr:uid="{00000000-0005-0000-0000-00007B250000}"/>
    <cellStyle name="Input 6 3 2" xfId="21225" xr:uid="{00000000-0005-0000-0000-00007C250000}"/>
    <cellStyle name="Input 6 3 2 2" xfId="23277" xr:uid="{57A8F378-9084-4437-842F-B060EF32DA59}"/>
    <cellStyle name="Input 6 3 3" xfId="22573" xr:uid="{F058CE43-81FF-4902-8CAC-5AF9BD13A4B7}"/>
    <cellStyle name="Input 6 4" xfId="21227" xr:uid="{00000000-0005-0000-0000-00007D250000}"/>
    <cellStyle name="Input 6 4 2" xfId="23279" xr:uid="{965C5F83-6749-4C99-89BC-5294F79B88FC}"/>
    <cellStyle name="Input 6 5" xfId="22571" xr:uid="{2D17519D-5B0D-468F-9A11-4DB0E63B3F09}"/>
    <cellStyle name="Input 7" xfId="9424" xr:uid="{00000000-0005-0000-0000-00007E250000}"/>
    <cellStyle name="Input 7 2" xfId="21224" xr:uid="{00000000-0005-0000-0000-00007F250000}"/>
    <cellStyle name="Input 7 2 2" xfId="23276" xr:uid="{1F0A0522-4DA1-43A2-BEBB-9BD6B2CDF20C}"/>
    <cellStyle name="Input 7 3" xfId="22574" xr:uid="{BB292E3C-58BF-4016-8C77-26F8A7831837}"/>
    <cellStyle name="inputExposure" xfId="9425" xr:uid="{00000000-0005-0000-0000-000080250000}"/>
    <cellStyle name="inputExposure 2" xfId="21223" xr:uid="{00000000-0005-0000-0000-000081250000}"/>
    <cellStyle name="inputExposure 2 2" xfId="23275" xr:uid="{129E2A5C-A4D4-47CE-AF1A-613FC86599E1}"/>
    <cellStyle name="inputExposure 3" xfId="22575" xr:uid="{8B22181D-F313-4340-A3D4-26B41536215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1 2" xfId="22576" xr:uid="{C5E7BB0C-9DF3-4404-9920-CDBD2BB96A48}"/>
    <cellStyle name="Linked Cell 2 12" xfId="9434" xr:uid="{00000000-0005-0000-0000-00008A250000}"/>
    <cellStyle name="Linked Cell 2 12 2" xfId="22577" xr:uid="{4FE75794-BBB6-4220-BDAC-4864187481DB}"/>
    <cellStyle name="Linked Cell 2 2" xfId="9435" xr:uid="{00000000-0005-0000-0000-00008B250000}"/>
    <cellStyle name="Linked Cell 2 2 2" xfId="9436" xr:uid="{00000000-0005-0000-0000-00008C250000}"/>
    <cellStyle name="Linked Cell 2 2 3" xfId="22578" xr:uid="{E67E27C6-AB7A-429F-9401-6690E7655765}"/>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2 2" xfId="22580" xr:uid="{7C4ABCF9-23D7-4221-A9B2-69A70127EAFE}"/>
    <cellStyle name="Linked Cell 3 3" xfId="9446" xr:uid="{00000000-0005-0000-0000-000096250000}"/>
    <cellStyle name="Linked Cell 3 3 2" xfId="22581" xr:uid="{747A8F82-490B-40AE-B473-6080438AAEEA}"/>
    <cellStyle name="Linked Cell 3 4" xfId="22579" xr:uid="{75BCBE6D-FD06-4D24-9609-55CF4A1E948F}"/>
    <cellStyle name="Linked Cell 4" xfId="9447" xr:uid="{00000000-0005-0000-0000-000097250000}"/>
    <cellStyle name="Linked Cell 4 2" xfId="9448" xr:uid="{00000000-0005-0000-0000-000098250000}"/>
    <cellStyle name="Linked Cell 4 2 2" xfId="22583" xr:uid="{92F791C8-1883-4764-A423-7D2F70C76048}"/>
    <cellStyle name="Linked Cell 4 3" xfId="9449" xr:uid="{00000000-0005-0000-0000-000099250000}"/>
    <cellStyle name="Linked Cell 4 3 2" xfId="22584" xr:uid="{231EB1C1-2CE1-4DD7-A65E-F1C905EBA17F}"/>
    <cellStyle name="Linked Cell 4 4" xfId="22582" xr:uid="{24784F18-A380-4473-8B2A-5468697E14E6}"/>
    <cellStyle name="Linked Cell 5" xfId="9450" xr:uid="{00000000-0005-0000-0000-00009A250000}"/>
    <cellStyle name="Linked Cell 5 2" xfId="9451" xr:uid="{00000000-0005-0000-0000-00009B250000}"/>
    <cellStyle name="Linked Cell 5 2 2" xfId="22586" xr:uid="{68B1D249-F585-41DA-85DB-B7DE9FAE58AB}"/>
    <cellStyle name="Linked Cell 5 3" xfId="9452" xr:uid="{00000000-0005-0000-0000-00009C250000}"/>
    <cellStyle name="Linked Cell 5 3 2" xfId="22587" xr:uid="{0D7EC2BC-A70F-4A2A-8B8C-DFCB0184AAFB}"/>
    <cellStyle name="Linked Cell 5 4" xfId="22585" xr:uid="{69E2CB5C-6160-4182-ADAA-86DDEA2C4C9D}"/>
    <cellStyle name="Linked Cell 6" xfId="9453" xr:uid="{00000000-0005-0000-0000-00009D250000}"/>
    <cellStyle name="Linked Cell 6 2" xfId="9454" xr:uid="{00000000-0005-0000-0000-00009E250000}"/>
    <cellStyle name="Linked Cell 6 2 2" xfId="22589" xr:uid="{F13F7F6D-2419-4FE8-9504-96D836520ECB}"/>
    <cellStyle name="Linked Cell 6 3" xfId="9455" xr:uid="{00000000-0005-0000-0000-00009F250000}"/>
    <cellStyle name="Linked Cell 6 3 2" xfId="22590" xr:uid="{9CFCBB36-BB6F-4F4D-9762-9E7F30D1175C}"/>
    <cellStyle name="Linked Cell 6 4" xfId="22588" xr:uid="{FFB8247F-6632-4583-9C43-2BEC04FF6984}"/>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0 2" xfId="22592" xr:uid="{475D4191-EB51-4AB9-9ECC-A1325AB337CD}"/>
    <cellStyle name="Neutral 2 11" xfId="9466" xr:uid="{00000000-0005-0000-0000-0000AA250000}"/>
    <cellStyle name="Neutral 2 11 2" xfId="22593" xr:uid="{0A56EC69-6819-4030-B2C9-170DE8A76517}"/>
    <cellStyle name="Neutral 2 12" xfId="9467" xr:uid="{00000000-0005-0000-0000-0000AB250000}"/>
    <cellStyle name="Neutral 2 12 2" xfId="22594" xr:uid="{707C1C6B-CB24-47B4-A6CA-9177099A0DC3}"/>
    <cellStyle name="Neutral 2 13" xfId="22591" xr:uid="{5E86D133-B670-49F9-A4F4-69DBE7156174}"/>
    <cellStyle name="Neutral 2 2" xfId="9468" xr:uid="{00000000-0005-0000-0000-0000AC250000}"/>
    <cellStyle name="Neutral 2 2 2" xfId="9469" xr:uid="{00000000-0005-0000-0000-0000AD250000}"/>
    <cellStyle name="Neutral 2 2 2 2" xfId="22596" xr:uid="{7426D162-CBE9-422B-8A27-8AE6B68EC68D}"/>
    <cellStyle name="Neutral 2 2 3" xfId="22595" xr:uid="{46C08D99-6834-432F-AD5D-44E8140F8B50}"/>
    <cellStyle name="Neutral 2 3" xfId="9470" xr:uid="{00000000-0005-0000-0000-0000AE250000}"/>
    <cellStyle name="Neutral 2 3 2" xfId="22597" xr:uid="{5F53FF7B-20A0-45A9-8E8E-C12D6DFB845D}"/>
    <cellStyle name="Neutral 2 4" xfId="9471" xr:uid="{00000000-0005-0000-0000-0000AF250000}"/>
    <cellStyle name="Neutral 2 4 2" xfId="22598" xr:uid="{F5F07555-DD42-4C72-9795-BDA255D6C02F}"/>
    <cellStyle name="Neutral 2 5" xfId="9472" xr:uid="{00000000-0005-0000-0000-0000B0250000}"/>
    <cellStyle name="Neutral 2 5 2" xfId="22599" xr:uid="{3E0EAC47-2143-4864-8105-49CA9FC51463}"/>
    <cellStyle name="Neutral 2 6" xfId="9473" xr:uid="{00000000-0005-0000-0000-0000B1250000}"/>
    <cellStyle name="Neutral 2 6 2" xfId="22600" xr:uid="{E7D0711E-42A0-4CB0-9BDF-B9C904A32219}"/>
    <cellStyle name="Neutral 2 7" xfId="9474" xr:uid="{00000000-0005-0000-0000-0000B2250000}"/>
    <cellStyle name="Neutral 2 7 2" xfId="22601" xr:uid="{D8F69B5A-B2DD-4F2C-B957-C753BF22372F}"/>
    <cellStyle name="Neutral 2 8" xfId="9475" xr:uid="{00000000-0005-0000-0000-0000B3250000}"/>
    <cellStyle name="Neutral 2 8 2" xfId="22602" xr:uid="{3812A023-5BDA-46D6-8A46-396B2B03890F}"/>
    <cellStyle name="Neutral 2 9" xfId="9476" xr:uid="{00000000-0005-0000-0000-0000B4250000}"/>
    <cellStyle name="Neutral 2 9 2" xfId="22603" xr:uid="{6AF1C66C-71D1-4C4D-BA6D-AC9ED932B4E9}"/>
    <cellStyle name="Neutral 3" xfId="9477" xr:uid="{00000000-0005-0000-0000-0000B5250000}"/>
    <cellStyle name="Neutral 3 2" xfId="9478" xr:uid="{00000000-0005-0000-0000-0000B6250000}"/>
    <cellStyle name="Neutral 3 2 2" xfId="22605" xr:uid="{A1E32FAF-9EE0-4285-AEE0-5A5184E2D296}"/>
    <cellStyle name="Neutral 3 3" xfId="9479" xr:uid="{00000000-0005-0000-0000-0000B7250000}"/>
    <cellStyle name="Neutral 3 3 2" xfId="22606" xr:uid="{5EDB5A86-4B80-41A0-92F2-6E3EF8D1AA23}"/>
    <cellStyle name="Neutral 3 4" xfId="22604" xr:uid="{F2903153-F164-4226-94AB-34C40764CB21}"/>
    <cellStyle name="Neutral 4" xfId="9480" xr:uid="{00000000-0005-0000-0000-0000B8250000}"/>
    <cellStyle name="Neutral 4 2" xfId="9481" xr:uid="{00000000-0005-0000-0000-0000B9250000}"/>
    <cellStyle name="Neutral 4 2 2" xfId="22608" xr:uid="{2B8C7F01-D6C9-48A3-9D2F-16F98E1A880D}"/>
    <cellStyle name="Neutral 4 3" xfId="9482" xr:uid="{00000000-0005-0000-0000-0000BA250000}"/>
    <cellStyle name="Neutral 4 3 2" xfId="22609" xr:uid="{DB6FB69C-420A-4114-B6E3-D9A91843226E}"/>
    <cellStyle name="Neutral 4 4" xfId="22607" xr:uid="{E5571008-6FD2-4373-AC4F-31FDFFD205F4}"/>
    <cellStyle name="Neutral 5" xfId="9483" xr:uid="{00000000-0005-0000-0000-0000BB250000}"/>
    <cellStyle name="Neutral 5 2" xfId="9484" xr:uid="{00000000-0005-0000-0000-0000BC250000}"/>
    <cellStyle name="Neutral 5 2 2" xfId="22611" xr:uid="{259A51FC-4C83-4C01-A3BC-2C108C9B9AB8}"/>
    <cellStyle name="Neutral 5 3" xfId="9485" xr:uid="{00000000-0005-0000-0000-0000BD250000}"/>
    <cellStyle name="Neutral 5 3 2" xfId="22612" xr:uid="{C1B34AD8-FB1A-42FB-944B-5683D00768D1}"/>
    <cellStyle name="Neutral 5 4" xfId="22610" xr:uid="{206CF7BC-FC8D-4A10-AB95-7D39F7E16881}"/>
    <cellStyle name="Neutral 6" xfId="9486" xr:uid="{00000000-0005-0000-0000-0000BE250000}"/>
    <cellStyle name="Neutral 6 2" xfId="9487" xr:uid="{00000000-0005-0000-0000-0000BF250000}"/>
    <cellStyle name="Neutral 6 2 2" xfId="22614" xr:uid="{99AF6D44-9145-4DE1-AD55-774E00C0B944}"/>
    <cellStyle name="Neutral 6 3" xfId="9488" xr:uid="{00000000-0005-0000-0000-0000C0250000}"/>
    <cellStyle name="Neutral 6 3 2" xfId="22615" xr:uid="{7FCBABA2-9AC5-4516-A04F-793D57CF81F2}"/>
    <cellStyle name="Neutral 6 4" xfId="22613" xr:uid="{B467B1D9-71BD-49CC-9FE7-C386CF0F5923}"/>
    <cellStyle name="Neutral 7" xfId="9489" xr:uid="{00000000-0005-0000-0000-0000C1250000}"/>
    <cellStyle name="Neutral 7 2" xfId="22616" xr:uid="{E6722C55-2DFE-4135-BBCF-C170633774BF}"/>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23 2" xfId="23462" xr:uid="{8D5AC98D-BD45-4C5F-B180-D4FCEEB4675A}"/>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3 2" xfId="22617" xr:uid="{F6150C5F-D5D0-4E58-9030-06AEE9BA9B7C}"/>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1 3" xfId="22618" xr:uid="{1CB4459B-B1C0-4831-9B22-0A4F59BFD6A1}"/>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13 3" xfId="22619" xr:uid="{BD6D2C02-B4C9-40DD-981C-E741F160F39D}"/>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2 2 2" xfId="22621" xr:uid="{60273A96-53A8-41F8-B614-9A02D8178EDE}"/>
    <cellStyle name="Normal 2 4 12 3" xfId="22620" xr:uid="{FF1E2E61-12ED-441F-8A49-F216DE52DFF1}"/>
    <cellStyle name="Normal 2 4 13" xfId="11996" xr:uid="{00000000-0005-0000-0000-0000942F0000}"/>
    <cellStyle name="Normal 2 4 14" xfId="11997" xr:uid="{00000000-0005-0000-0000-0000952F0000}"/>
    <cellStyle name="Normal 2 4 14 2" xfId="22622" xr:uid="{EA7EC81E-A89F-4EA6-B19E-E9C99885910F}"/>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2 2" xfId="22623" xr:uid="{EDCAEE9E-CDC3-4846-AA12-89C743C12E3E}"/>
    <cellStyle name="Normal 2 5 13" xfId="12032" xr:uid="{00000000-0005-0000-0000-0000B82F0000}"/>
    <cellStyle name="Normal 2 5 13 2" xfId="22624" xr:uid="{B1ACF5C6-20BC-4FEA-AABC-B88CAC16386B}"/>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6 2 2" xfId="22625" xr:uid="{9EC2BF2D-524E-4B6B-B563-7DF292F5F515}"/>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2 2" xfId="22626" xr:uid="{2D7DA581-CB53-487F-BAB4-93281304EE77}"/>
    <cellStyle name="Normal 2 6 13" xfId="12065" xr:uid="{00000000-0005-0000-0000-0000D92F0000}"/>
    <cellStyle name="Normal 2 6 13 2" xfId="22627" xr:uid="{56B577D5-1185-48CD-9F19-412C3A7B0A6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3 2 2" xfId="22628" xr:uid="{321E017A-3F10-430D-AD95-5680E046BA12}"/>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16" xfId="22629" xr:uid="{E899DD99-0099-4F11-B213-2023157A31D3}"/>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2 2 3" xfId="22630" xr:uid="{25C06FCB-93F7-462B-88C1-80854BDAC444}"/>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2 2 3" xfId="22631" xr:uid="{6FDA2639-F2CB-4DA6-9788-A82B7DF5E667}"/>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4 2" xfId="22632" xr:uid="{717F47F1-2CE6-42AA-96B9-9A6F7717B4FE}"/>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2 3" xfId="22633" xr:uid="{91804B07-D98C-4076-BD7C-954A46FA6513}"/>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2 2" xfId="22634" xr:uid="{76BBF0C1-EF6A-47BA-8668-95C5D288C308}"/>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19 2 2" xfId="22635" xr:uid="{0B19338A-FED6-4960-8F99-6D6C8A274AA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7 3" xfId="22636" xr:uid="{A6AAD44D-64FE-4B44-A75D-322660D22439}"/>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7 2" xfId="22637" xr:uid="{E663FA1F-B491-4983-B6EC-C1F7F2ADEA73}"/>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5 2" xfId="22638" xr:uid="{032EB1D4-50C3-445C-9D2E-9D9B42D78076}"/>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7 2" xfId="22639" xr:uid="{55626D6D-1354-441C-8108-99A392863543}"/>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2 3" xfId="22640" xr:uid="{CD03A618-B347-47A8-A469-56BF4D166664}"/>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3 2 2" xfId="22641" xr:uid="{D83C209E-162A-47C5-8E61-965BE5C53A74}"/>
    <cellStyle name="Normal 3 2 6 4" xfId="14390" xr:uid="{00000000-0005-0000-0000-0000EF380000}"/>
    <cellStyle name="Normal 3 2 6 4 2" xfId="22642" xr:uid="{A17237FB-6CD1-46DA-B9AA-59F4EFD0E00A}"/>
    <cellStyle name="Normal 3 2 6 5" xfId="14391" xr:uid="{00000000-0005-0000-0000-0000F0380000}"/>
    <cellStyle name="Normal 3 2 6 5 2" xfId="22643" xr:uid="{65A1C64F-EAF5-405F-B623-4753819C1E2F}"/>
    <cellStyle name="Normal 3 2 6 6" xfId="14392" xr:uid="{00000000-0005-0000-0000-0000F1380000}"/>
    <cellStyle name="Normal 3 2 6 6 2" xfId="22644" xr:uid="{4C97B5D3-103D-4C00-A56A-38051C8B852C}"/>
    <cellStyle name="Normal 3 2 6 7" xfId="14393" xr:uid="{00000000-0005-0000-0000-0000F2380000}"/>
    <cellStyle name="Normal 3 2 6 7 2" xfId="22645" xr:uid="{8CE00A18-2412-4B4F-B6B4-33A389BF4EEB}"/>
    <cellStyle name="Normal 3 2 6 8" xfId="14394" xr:uid="{00000000-0005-0000-0000-0000F3380000}"/>
    <cellStyle name="Normal 3 2 6 8 2" xfId="22646" xr:uid="{6F1356D2-BD03-4E94-B76B-020CA7E80C10}"/>
    <cellStyle name="Normal 3 2 6 9" xfId="14395" xr:uid="{00000000-0005-0000-0000-0000F4380000}"/>
    <cellStyle name="Normal 3 2 6 9 2" xfId="22647" xr:uid="{DA5FD3F1-DFCD-4B82-9D73-64CC53D27DFC}"/>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4 2" xfId="22648" xr:uid="{388B297A-3075-433B-A896-4FE67121C2DD}"/>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3 2" xfId="22649" xr:uid="{7C245568-591B-4A87-9F32-BE1F95D29F3F}"/>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3 2" xfId="22650" xr:uid="{655AE5CC-D8A2-4023-8D3A-188E2BCF86AF}"/>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1 3" xfId="22651" xr:uid="{8165099B-CDDD-41F2-B7DE-FB809D066A28}"/>
    <cellStyle name="Normal 3 5 12" xfId="16494" xr:uid="{00000000-0005-0000-0000-000027410000}"/>
    <cellStyle name="Normal 3 5 12 2" xfId="16495" xr:uid="{00000000-0005-0000-0000-000028410000}"/>
    <cellStyle name="Normal 3 5 12 3" xfId="22652" xr:uid="{8FBB7A3D-EA1B-464F-B335-94C5F4F9D7E9}"/>
    <cellStyle name="Normal 3 5 13" xfId="16496" xr:uid="{00000000-0005-0000-0000-000029410000}"/>
    <cellStyle name="Normal 3 5 13 2" xfId="16497" xr:uid="{00000000-0005-0000-0000-00002A410000}"/>
    <cellStyle name="Normal 3 5 13 3" xfId="22653" xr:uid="{04994B7A-7637-415E-88E6-6EBB32BAAFFF}"/>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4 2" xfId="22654" xr:uid="{FD0A8864-FAF3-4794-983F-D3D47F0F3DE4}"/>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2 3" xfId="22655" xr:uid="{80727888-1323-4140-BB7D-08F887C442CD}"/>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4 2" xfId="22656" xr:uid="{62AA0D86-B831-4C7B-82CF-35B6EB36E7A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4 2" xfId="22657" xr:uid="{34F0A577-72E3-44B6-924D-770BB95832F6}"/>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5 2" xfId="22658" xr:uid="{661C8C3D-3902-4ECE-9C65-6035F405D7EA}"/>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2 2" xfId="22659" xr:uid="{7ADE02AC-8705-4033-BFB0-6F8EF2E9CD4C}"/>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2 2" xfId="22660" xr:uid="{4F6E5ED2-6855-46A2-978D-E7D86EAC8CBA}"/>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4 2" xfId="22661" xr:uid="{A83702BB-0752-4945-8845-8DB6F7BFA36C}"/>
    <cellStyle name="Normal 3 8 2 5" xfId="16978" xr:uid="{00000000-0005-0000-0000-00000B430000}"/>
    <cellStyle name="Normal 3 8 2 5 2" xfId="22662" xr:uid="{9031CB15-7068-4A40-9FF9-A8F9C8ABA0DE}"/>
    <cellStyle name="Normal 3 8 2 6" xfId="16979" xr:uid="{00000000-0005-0000-0000-00000C430000}"/>
    <cellStyle name="Normal 3 8 2 6 2" xfId="22663" xr:uid="{56EE78A6-20E0-4159-9242-154C17C4DD7D}"/>
    <cellStyle name="Normal 3 8 2 7" xfId="16980" xr:uid="{00000000-0005-0000-0000-00000D430000}"/>
    <cellStyle name="Normal 3 8 2 7 2" xfId="22664" xr:uid="{D218340F-6AE4-45E9-BC63-78DC5A55AA8B}"/>
    <cellStyle name="Normal 3 8 2 8" xfId="16981" xr:uid="{00000000-0005-0000-0000-00000E430000}"/>
    <cellStyle name="Normal 3 8 2 8 2" xfId="22665" xr:uid="{3D1A9EF8-0DCA-43FE-ABDA-FF4F4732098C}"/>
    <cellStyle name="Normal 3 8 2 9" xfId="16982" xr:uid="{00000000-0005-0000-0000-00000F430000}"/>
    <cellStyle name="Normal 3 8 2 9 2" xfId="22666" xr:uid="{984D5DF0-F16B-462A-AA7A-F9DBA9213EE8}"/>
    <cellStyle name="Normal 3 8 3" xfId="16983" xr:uid="{00000000-0005-0000-0000-000010430000}"/>
    <cellStyle name="Normal 3 8 3 2" xfId="16984" xr:uid="{00000000-0005-0000-0000-000011430000}"/>
    <cellStyle name="Normal 3 8 3 3" xfId="16985" xr:uid="{00000000-0005-0000-0000-000012430000}"/>
    <cellStyle name="Normal 3 8 3 3 2" xfId="22667" xr:uid="{128DA5C1-84AC-458A-A46A-94826FCFC69D}"/>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4 2" xfId="22668" xr:uid="{90EDE251-8884-48A0-A48C-50AAE0F85ACC}"/>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00000000-0005-0000-0000-000046440000}"/>
    <cellStyle name="Normal 4 16" xfId="21416" xr:uid="{00000000-0005-0000-0000-000047440000}"/>
    <cellStyle name="Normal 4 2" xfId="17292" xr:uid="{00000000-0005-0000-0000-000048440000}"/>
    <cellStyle name="Normal 4 2 10" xfId="17293" xr:uid="{00000000-0005-0000-0000-000049440000}"/>
    <cellStyle name="Normal 4 2 11" xfId="17294" xr:uid="{00000000-0005-0000-0000-00004A440000}"/>
    <cellStyle name="Normal 4 2 11 2" xfId="17295" xr:uid="{00000000-0005-0000-0000-00004B440000}"/>
    <cellStyle name="Normal 4 2 11 2 2" xfId="17296" xr:uid="{00000000-0005-0000-0000-00004C440000}"/>
    <cellStyle name="Normal 4 2 11 2 3" xfId="17297" xr:uid="{00000000-0005-0000-0000-00004D440000}"/>
    <cellStyle name="Normal 4 2 11 2 4" xfId="17298" xr:uid="{00000000-0005-0000-0000-00004E440000}"/>
    <cellStyle name="Normal 4 2 11 3" xfId="17299" xr:uid="{00000000-0005-0000-0000-00004F440000}"/>
    <cellStyle name="Normal 4 2 11 4" xfId="17300" xr:uid="{00000000-0005-0000-0000-000050440000}"/>
    <cellStyle name="Normal 4 2 11 5" xfId="17301" xr:uid="{00000000-0005-0000-0000-000051440000}"/>
    <cellStyle name="Normal 4 2 12" xfId="17302" xr:uid="{00000000-0005-0000-0000-000052440000}"/>
    <cellStyle name="Normal 4 2 13" xfId="17303" xr:uid="{00000000-0005-0000-0000-000053440000}"/>
    <cellStyle name="Normal 4 2 14" xfId="17304" xr:uid="{00000000-0005-0000-0000-000054440000}"/>
    <cellStyle name="Normal 4 2 2" xfId="17305" xr:uid="{00000000-0005-0000-0000-000055440000}"/>
    <cellStyle name="Normal 4 2 2 10" xfId="17306" xr:uid="{00000000-0005-0000-0000-000056440000}"/>
    <cellStyle name="Normal 4 2 2 10 2" xfId="17307" xr:uid="{00000000-0005-0000-0000-000057440000}"/>
    <cellStyle name="Normal 4 2 2 10 2 2" xfId="17308" xr:uid="{00000000-0005-0000-0000-000058440000}"/>
    <cellStyle name="Normal 4 2 2 10 2 3" xfId="17309" xr:uid="{00000000-0005-0000-0000-000059440000}"/>
    <cellStyle name="Normal 4 2 2 10 2 4" xfId="17310" xr:uid="{00000000-0005-0000-0000-00005A440000}"/>
    <cellStyle name="Normal 4 2 2 10 3" xfId="17311" xr:uid="{00000000-0005-0000-0000-00005B440000}"/>
    <cellStyle name="Normal 4 2 2 10 4" xfId="17312" xr:uid="{00000000-0005-0000-0000-00005C440000}"/>
    <cellStyle name="Normal 4 2 2 10 5" xfId="17313" xr:uid="{00000000-0005-0000-0000-00005D440000}"/>
    <cellStyle name="Normal 4 2 2 11" xfId="17314" xr:uid="{00000000-0005-0000-0000-00005E440000}"/>
    <cellStyle name="Normal 4 2 2 12" xfId="17315" xr:uid="{00000000-0005-0000-0000-00005F440000}"/>
    <cellStyle name="Normal 4 2 2 13" xfId="17316" xr:uid="{00000000-0005-0000-0000-000060440000}"/>
    <cellStyle name="Normal 4 2 2 14" xfId="17317" xr:uid="{00000000-0005-0000-0000-000061440000}"/>
    <cellStyle name="Normal 4 2 2 2" xfId="17318" xr:uid="{00000000-0005-0000-0000-000062440000}"/>
    <cellStyle name="Normal 4 2 2 2 2" xfId="17319" xr:uid="{00000000-0005-0000-0000-000063440000}"/>
    <cellStyle name="Normal 4 2 2 2 2 2" xfId="17320" xr:uid="{00000000-0005-0000-0000-000064440000}"/>
    <cellStyle name="Normal 4 2 2 2 2 2 2" xfId="17321" xr:uid="{00000000-0005-0000-0000-000065440000}"/>
    <cellStyle name="Normal 4 2 2 2 2 2 2 2" xfId="17322" xr:uid="{00000000-0005-0000-0000-000066440000}"/>
    <cellStyle name="Normal 4 2 2 2 2 2 2 2 2" xfId="17323" xr:uid="{00000000-0005-0000-0000-000067440000}"/>
    <cellStyle name="Normal 4 2 2 2 2 2 2 2 3" xfId="17324" xr:uid="{00000000-0005-0000-0000-000068440000}"/>
    <cellStyle name="Normal 4 2 2 2 2 2 2 2 4" xfId="17325" xr:uid="{00000000-0005-0000-0000-000069440000}"/>
    <cellStyle name="Normal 4 2 2 2 2 2 2 3" xfId="17326" xr:uid="{00000000-0005-0000-0000-00006A440000}"/>
    <cellStyle name="Normal 4 2 2 2 2 2 2 4" xfId="17327" xr:uid="{00000000-0005-0000-0000-00006B440000}"/>
    <cellStyle name="Normal 4 2 2 2 2 2 2 5" xfId="17328" xr:uid="{00000000-0005-0000-0000-00006C440000}"/>
    <cellStyle name="Normal 4 2 2 2 2 2 3" xfId="17329" xr:uid="{00000000-0005-0000-0000-00006D440000}"/>
    <cellStyle name="Normal 4 2 2 2 2 2 3 2" xfId="17330" xr:uid="{00000000-0005-0000-0000-00006E440000}"/>
    <cellStyle name="Normal 4 2 2 2 2 2 3 3" xfId="17331" xr:uid="{00000000-0005-0000-0000-00006F440000}"/>
    <cellStyle name="Normal 4 2 2 2 2 2 3 4" xfId="17332" xr:uid="{00000000-0005-0000-0000-000070440000}"/>
    <cellStyle name="Normal 4 2 2 2 2 2 4" xfId="17333" xr:uid="{00000000-0005-0000-0000-000071440000}"/>
    <cellStyle name="Normal 4 2 2 2 2 2 5" xfId="17334" xr:uid="{00000000-0005-0000-0000-000072440000}"/>
    <cellStyle name="Normal 4 2 2 2 2 2 6" xfId="17335" xr:uid="{00000000-0005-0000-0000-000073440000}"/>
    <cellStyle name="Normal 4 2 2 2 2 3" xfId="17336" xr:uid="{00000000-0005-0000-0000-000074440000}"/>
    <cellStyle name="Normal 4 2 2 2 2 3 2" xfId="17337" xr:uid="{00000000-0005-0000-0000-000075440000}"/>
    <cellStyle name="Normal 4 2 2 2 2 3 2 2" xfId="17338" xr:uid="{00000000-0005-0000-0000-000076440000}"/>
    <cellStyle name="Normal 4 2 2 2 2 3 2 2 2" xfId="17339" xr:uid="{00000000-0005-0000-0000-000077440000}"/>
    <cellStyle name="Normal 4 2 2 2 2 3 2 2 3" xfId="17340" xr:uid="{00000000-0005-0000-0000-000078440000}"/>
    <cellStyle name="Normal 4 2 2 2 2 3 2 2 4" xfId="17341" xr:uid="{00000000-0005-0000-0000-000079440000}"/>
    <cellStyle name="Normal 4 2 2 2 2 3 2 3" xfId="17342" xr:uid="{00000000-0005-0000-0000-00007A440000}"/>
    <cellStyle name="Normal 4 2 2 2 2 3 2 4" xfId="17343" xr:uid="{00000000-0005-0000-0000-00007B440000}"/>
    <cellStyle name="Normal 4 2 2 2 2 3 2 5" xfId="17344" xr:uid="{00000000-0005-0000-0000-00007C440000}"/>
    <cellStyle name="Normal 4 2 2 2 2 3 3" xfId="17345" xr:uid="{00000000-0005-0000-0000-00007D440000}"/>
    <cellStyle name="Normal 4 2 2 2 2 3 3 2" xfId="17346" xr:uid="{00000000-0005-0000-0000-00007E440000}"/>
    <cellStyle name="Normal 4 2 2 2 2 3 3 3" xfId="17347" xr:uid="{00000000-0005-0000-0000-00007F440000}"/>
    <cellStyle name="Normal 4 2 2 2 2 3 3 4" xfId="17348" xr:uid="{00000000-0005-0000-0000-000080440000}"/>
    <cellStyle name="Normal 4 2 2 2 2 3 4" xfId="17349" xr:uid="{00000000-0005-0000-0000-000081440000}"/>
    <cellStyle name="Normal 4 2 2 2 2 3 5" xfId="17350" xr:uid="{00000000-0005-0000-0000-000082440000}"/>
    <cellStyle name="Normal 4 2 2 2 2 3 6" xfId="17351" xr:uid="{00000000-0005-0000-0000-000083440000}"/>
    <cellStyle name="Normal 4 2 2 2 2 4" xfId="17352" xr:uid="{00000000-0005-0000-0000-000084440000}"/>
    <cellStyle name="Normal 4 2 2 2 2 4 2" xfId="17353" xr:uid="{00000000-0005-0000-0000-000085440000}"/>
    <cellStyle name="Normal 4 2 2 2 2 4 2 2" xfId="17354" xr:uid="{00000000-0005-0000-0000-000086440000}"/>
    <cellStyle name="Normal 4 2 2 2 2 4 2 3" xfId="17355" xr:uid="{00000000-0005-0000-0000-000087440000}"/>
    <cellStyle name="Normal 4 2 2 2 2 4 2 4" xfId="17356" xr:uid="{00000000-0005-0000-0000-000088440000}"/>
    <cellStyle name="Normal 4 2 2 2 2 4 3" xfId="17357" xr:uid="{00000000-0005-0000-0000-000089440000}"/>
    <cellStyle name="Normal 4 2 2 2 2 4 4" xfId="17358" xr:uid="{00000000-0005-0000-0000-00008A440000}"/>
    <cellStyle name="Normal 4 2 2 2 2 4 5" xfId="17359" xr:uid="{00000000-0005-0000-0000-00008B440000}"/>
    <cellStyle name="Normal 4 2 2 2 2 5" xfId="17360" xr:uid="{00000000-0005-0000-0000-00008C440000}"/>
    <cellStyle name="Normal 4 2 2 2 2 5 2" xfId="17361" xr:uid="{00000000-0005-0000-0000-00008D440000}"/>
    <cellStyle name="Normal 4 2 2 2 2 5 3" xfId="17362" xr:uid="{00000000-0005-0000-0000-00008E440000}"/>
    <cellStyle name="Normal 4 2 2 2 2 5 4" xfId="17363" xr:uid="{00000000-0005-0000-0000-00008F440000}"/>
    <cellStyle name="Normal 4 2 2 2 2 6" xfId="17364" xr:uid="{00000000-0005-0000-0000-000090440000}"/>
    <cellStyle name="Normal 4 2 2 2 2 7" xfId="17365" xr:uid="{00000000-0005-0000-0000-000091440000}"/>
    <cellStyle name="Normal 4 2 2 2 2 8" xfId="17366" xr:uid="{00000000-0005-0000-0000-000092440000}"/>
    <cellStyle name="Normal 4 2 2 2 3" xfId="17367" xr:uid="{00000000-0005-0000-0000-000093440000}"/>
    <cellStyle name="Normal 4 2 2 2 3 2" xfId="17368" xr:uid="{00000000-0005-0000-0000-000094440000}"/>
    <cellStyle name="Normal 4 2 2 2 3 2 2" xfId="17369" xr:uid="{00000000-0005-0000-0000-000095440000}"/>
    <cellStyle name="Normal 4 2 2 2 3 2 2 2" xfId="17370" xr:uid="{00000000-0005-0000-0000-000096440000}"/>
    <cellStyle name="Normal 4 2 2 2 3 2 2 3" xfId="17371" xr:uid="{00000000-0005-0000-0000-000097440000}"/>
    <cellStyle name="Normal 4 2 2 2 3 2 2 4" xfId="17372" xr:uid="{00000000-0005-0000-0000-000098440000}"/>
    <cellStyle name="Normal 4 2 2 2 3 2 3" xfId="17373" xr:uid="{00000000-0005-0000-0000-000099440000}"/>
    <cellStyle name="Normal 4 2 2 2 3 2 4" xfId="17374" xr:uid="{00000000-0005-0000-0000-00009A440000}"/>
    <cellStyle name="Normal 4 2 2 2 3 2 5" xfId="17375" xr:uid="{00000000-0005-0000-0000-00009B440000}"/>
    <cellStyle name="Normal 4 2 2 2 3 3" xfId="17376" xr:uid="{00000000-0005-0000-0000-00009C440000}"/>
    <cellStyle name="Normal 4 2 2 2 3 3 2" xfId="17377" xr:uid="{00000000-0005-0000-0000-00009D440000}"/>
    <cellStyle name="Normal 4 2 2 2 3 3 3" xfId="17378" xr:uid="{00000000-0005-0000-0000-00009E440000}"/>
    <cellStyle name="Normal 4 2 2 2 3 3 4" xfId="17379" xr:uid="{00000000-0005-0000-0000-00009F440000}"/>
    <cellStyle name="Normal 4 2 2 2 3 4" xfId="17380" xr:uid="{00000000-0005-0000-0000-0000A0440000}"/>
    <cellStyle name="Normal 4 2 2 2 3 5" xfId="17381" xr:uid="{00000000-0005-0000-0000-0000A1440000}"/>
    <cellStyle name="Normal 4 2 2 2 3 6" xfId="17382" xr:uid="{00000000-0005-0000-0000-0000A2440000}"/>
    <cellStyle name="Normal 4 2 2 2 4" xfId="17383" xr:uid="{00000000-0005-0000-0000-0000A3440000}"/>
    <cellStyle name="Normal 4 2 2 2 4 2" xfId="17384" xr:uid="{00000000-0005-0000-0000-0000A4440000}"/>
    <cellStyle name="Normal 4 2 2 2 4 2 2" xfId="17385" xr:uid="{00000000-0005-0000-0000-0000A5440000}"/>
    <cellStyle name="Normal 4 2 2 2 4 2 2 2" xfId="17386" xr:uid="{00000000-0005-0000-0000-0000A6440000}"/>
    <cellStyle name="Normal 4 2 2 2 4 2 2 3" xfId="17387" xr:uid="{00000000-0005-0000-0000-0000A7440000}"/>
    <cellStyle name="Normal 4 2 2 2 4 2 2 4" xfId="17388" xr:uid="{00000000-0005-0000-0000-0000A8440000}"/>
    <cellStyle name="Normal 4 2 2 2 4 2 3" xfId="17389" xr:uid="{00000000-0005-0000-0000-0000A9440000}"/>
    <cellStyle name="Normal 4 2 2 2 4 2 4" xfId="17390" xr:uid="{00000000-0005-0000-0000-0000AA440000}"/>
    <cellStyle name="Normal 4 2 2 2 4 2 5" xfId="17391" xr:uid="{00000000-0005-0000-0000-0000AB440000}"/>
    <cellStyle name="Normal 4 2 2 2 4 3" xfId="17392" xr:uid="{00000000-0005-0000-0000-0000AC440000}"/>
    <cellStyle name="Normal 4 2 2 2 4 3 2" xfId="17393" xr:uid="{00000000-0005-0000-0000-0000AD440000}"/>
    <cellStyle name="Normal 4 2 2 2 4 3 3" xfId="17394" xr:uid="{00000000-0005-0000-0000-0000AE440000}"/>
    <cellStyle name="Normal 4 2 2 2 4 3 4" xfId="17395" xr:uid="{00000000-0005-0000-0000-0000AF440000}"/>
    <cellStyle name="Normal 4 2 2 2 4 4" xfId="17396" xr:uid="{00000000-0005-0000-0000-0000B0440000}"/>
    <cellStyle name="Normal 4 2 2 2 4 5" xfId="17397" xr:uid="{00000000-0005-0000-0000-0000B1440000}"/>
    <cellStyle name="Normal 4 2 2 2 4 6" xfId="17398" xr:uid="{00000000-0005-0000-0000-0000B2440000}"/>
    <cellStyle name="Normal 4 2 2 2 5" xfId="17399" xr:uid="{00000000-0005-0000-0000-0000B3440000}"/>
    <cellStyle name="Normal 4 2 2 2 5 2" xfId="17400" xr:uid="{00000000-0005-0000-0000-0000B4440000}"/>
    <cellStyle name="Normal 4 2 2 2 5 2 2" xfId="17401" xr:uid="{00000000-0005-0000-0000-0000B5440000}"/>
    <cellStyle name="Normal 4 2 2 2 5 2 3" xfId="17402" xr:uid="{00000000-0005-0000-0000-0000B6440000}"/>
    <cellStyle name="Normal 4 2 2 2 5 2 4" xfId="17403" xr:uid="{00000000-0005-0000-0000-0000B7440000}"/>
    <cellStyle name="Normal 4 2 2 2 5 3" xfId="17404" xr:uid="{00000000-0005-0000-0000-0000B8440000}"/>
    <cellStyle name="Normal 4 2 2 2 5 4" xfId="17405" xr:uid="{00000000-0005-0000-0000-0000B9440000}"/>
    <cellStyle name="Normal 4 2 2 2 5 5" xfId="17406" xr:uid="{00000000-0005-0000-0000-0000BA440000}"/>
    <cellStyle name="Normal 4 2 2 2 6" xfId="17407" xr:uid="{00000000-0005-0000-0000-0000BB440000}"/>
    <cellStyle name="Normal 4 2 2 2 6 2" xfId="17408" xr:uid="{00000000-0005-0000-0000-0000BC440000}"/>
    <cellStyle name="Normal 4 2 2 2 6 3" xfId="17409" xr:uid="{00000000-0005-0000-0000-0000BD440000}"/>
    <cellStyle name="Normal 4 2 2 2 6 4" xfId="17410" xr:uid="{00000000-0005-0000-0000-0000BE440000}"/>
    <cellStyle name="Normal 4 2 2 2 7" xfId="17411" xr:uid="{00000000-0005-0000-0000-0000BF440000}"/>
    <cellStyle name="Normal 4 2 2 2 8" xfId="17412" xr:uid="{00000000-0005-0000-0000-0000C0440000}"/>
    <cellStyle name="Normal 4 2 2 2 9" xfId="17413" xr:uid="{00000000-0005-0000-0000-0000C1440000}"/>
    <cellStyle name="Normal 4 2 2 3" xfId="17414" xr:uid="{00000000-0005-0000-0000-0000C2440000}"/>
    <cellStyle name="Normal 4 2 2 3 2" xfId="17415" xr:uid="{00000000-0005-0000-0000-0000C3440000}"/>
    <cellStyle name="Normal 4 2 2 3 2 2" xfId="17416" xr:uid="{00000000-0005-0000-0000-0000C4440000}"/>
    <cellStyle name="Normal 4 2 2 3 2 2 2" xfId="17417" xr:uid="{00000000-0005-0000-0000-0000C5440000}"/>
    <cellStyle name="Normal 4 2 2 3 2 2 2 2" xfId="17418" xr:uid="{00000000-0005-0000-0000-0000C6440000}"/>
    <cellStyle name="Normal 4 2 2 3 2 2 2 2 2" xfId="17419" xr:uid="{00000000-0005-0000-0000-0000C7440000}"/>
    <cellStyle name="Normal 4 2 2 3 2 2 2 2 3" xfId="17420" xr:uid="{00000000-0005-0000-0000-0000C8440000}"/>
    <cellStyle name="Normal 4 2 2 3 2 2 2 2 4" xfId="17421" xr:uid="{00000000-0005-0000-0000-0000C9440000}"/>
    <cellStyle name="Normal 4 2 2 3 2 2 2 3" xfId="17422" xr:uid="{00000000-0005-0000-0000-0000CA440000}"/>
    <cellStyle name="Normal 4 2 2 3 2 2 2 4" xfId="17423" xr:uid="{00000000-0005-0000-0000-0000CB440000}"/>
    <cellStyle name="Normal 4 2 2 3 2 2 2 5" xfId="17424" xr:uid="{00000000-0005-0000-0000-0000CC440000}"/>
    <cellStyle name="Normal 4 2 2 3 2 2 3" xfId="17425" xr:uid="{00000000-0005-0000-0000-0000CD440000}"/>
    <cellStyle name="Normal 4 2 2 3 2 2 3 2" xfId="17426" xr:uid="{00000000-0005-0000-0000-0000CE440000}"/>
    <cellStyle name="Normal 4 2 2 3 2 2 3 3" xfId="17427" xr:uid="{00000000-0005-0000-0000-0000CF440000}"/>
    <cellStyle name="Normal 4 2 2 3 2 2 3 4" xfId="17428" xr:uid="{00000000-0005-0000-0000-0000D0440000}"/>
    <cellStyle name="Normal 4 2 2 3 2 2 4" xfId="17429" xr:uid="{00000000-0005-0000-0000-0000D1440000}"/>
    <cellStyle name="Normal 4 2 2 3 2 2 5" xfId="17430" xr:uid="{00000000-0005-0000-0000-0000D2440000}"/>
    <cellStyle name="Normal 4 2 2 3 2 2 6" xfId="17431" xr:uid="{00000000-0005-0000-0000-0000D3440000}"/>
    <cellStyle name="Normal 4 2 2 3 2 3" xfId="17432" xr:uid="{00000000-0005-0000-0000-0000D4440000}"/>
    <cellStyle name="Normal 4 2 2 3 2 3 2" xfId="17433" xr:uid="{00000000-0005-0000-0000-0000D5440000}"/>
    <cellStyle name="Normal 4 2 2 3 2 3 2 2" xfId="17434" xr:uid="{00000000-0005-0000-0000-0000D6440000}"/>
    <cellStyle name="Normal 4 2 2 3 2 3 2 2 2" xfId="17435" xr:uid="{00000000-0005-0000-0000-0000D7440000}"/>
    <cellStyle name="Normal 4 2 2 3 2 3 2 2 3" xfId="17436" xr:uid="{00000000-0005-0000-0000-0000D8440000}"/>
    <cellStyle name="Normal 4 2 2 3 2 3 2 2 4" xfId="17437" xr:uid="{00000000-0005-0000-0000-0000D9440000}"/>
    <cellStyle name="Normal 4 2 2 3 2 3 2 3" xfId="17438" xr:uid="{00000000-0005-0000-0000-0000DA440000}"/>
    <cellStyle name="Normal 4 2 2 3 2 3 2 4" xfId="17439" xr:uid="{00000000-0005-0000-0000-0000DB440000}"/>
    <cellStyle name="Normal 4 2 2 3 2 3 2 5" xfId="17440" xr:uid="{00000000-0005-0000-0000-0000DC440000}"/>
    <cellStyle name="Normal 4 2 2 3 2 3 3" xfId="17441" xr:uid="{00000000-0005-0000-0000-0000DD440000}"/>
    <cellStyle name="Normal 4 2 2 3 2 3 3 2" xfId="17442" xr:uid="{00000000-0005-0000-0000-0000DE440000}"/>
    <cellStyle name="Normal 4 2 2 3 2 3 3 3" xfId="17443" xr:uid="{00000000-0005-0000-0000-0000DF440000}"/>
    <cellStyle name="Normal 4 2 2 3 2 3 3 4" xfId="17444" xr:uid="{00000000-0005-0000-0000-0000E0440000}"/>
    <cellStyle name="Normal 4 2 2 3 2 3 4" xfId="17445" xr:uid="{00000000-0005-0000-0000-0000E1440000}"/>
    <cellStyle name="Normal 4 2 2 3 2 3 5" xfId="17446" xr:uid="{00000000-0005-0000-0000-0000E2440000}"/>
    <cellStyle name="Normal 4 2 2 3 2 3 6" xfId="17447" xr:uid="{00000000-0005-0000-0000-0000E3440000}"/>
    <cellStyle name="Normal 4 2 2 3 2 4" xfId="17448" xr:uid="{00000000-0005-0000-0000-0000E4440000}"/>
    <cellStyle name="Normal 4 2 2 3 2 4 2" xfId="17449" xr:uid="{00000000-0005-0000-0000-0000E5440000}"/>
    <cellStyle name="Normal 4 2 2 3 2 4 2 2" xfId="17450" xr:uid="{00000000-0005-0000-0000-0000E6440000}"/>
    <cellStyle name="Normal 4 2 2 3 2 4 2 3" xfId="17451" xr:uid="{00000000-0005-0000-0000-0000E7440000}"/>
    <cellStyle name="Normal 4 2 2 3 2 4 2 4" xfId="17452" xr:uid="{00000000-0005-0000-0000-0000E8440000}"/>
    <cellStyle name="Normal 4 2 2 3 2 4 3" xfId="17453" xr:uid="{00000000-0005-0000-0000-0000E9440000}"/>
    <cellStyle name="Normal 4 2 2 3 2 4 4" xfId="17454" xr:uid="{00000000-0005-0000-0000-0000EA440000}"/>
    <cellStyle name="Normal 4 2 2 3 2 4 5" xfId="17455" xr:uid="{00000000-0005-0000-0000-0000EB440000}"/>
    <cellStyle name="Normal 4 2 2 3 2 5" xfId="17456" xr:uid="{00000000-0005-0000-0000-0000EC440000}"/>
    <cellStyle name="Normal 4 2 2 3 2 5 2" xfId="17457" xr:uid="{00000000-0005-0000-0000-0000ED440000}"/>
    <cellStyle name="Normal 4 2 2 3 2 5 3" xfId="17458" xr:uid="{00000000-0005-0000-0000-0000EE440000}"/>
    <cellStyle name="Normal 4 2 2 3 2 5 4" xfId="17459" xr:uid="{00000000-0005-0000-0000-0000EF440000}"/>
    <cellStyle name="Normal 4 2 2 3 2 6" xfId="17460" xr:uid="{00000000-0005-0000-0000-0000F0440000}"/>
    <cellStyle name="Normal 4 2 2 3 2 7" xfId="17461" xr:uid="{00000000-0005-0000-0000-0000F1440000}"/>
    <cellStyle name="Normal 4 2 2 3 2 8" xfId="17462" xr:uid="{00000000-0005-0000-0000-0000F2440000}"/>
    <cellStyle name="Normal 4 2 2 3 3" xfId="17463" xr:uid="{00000000-0005-0000-0000-0000F3440000}"/>
    <cellStyle name="Normal 4 2 2 3 3 2" xfId="17464" xr:uid="{00000000-0005-0000-0000-0000F4440000}"/>
    <cellStyle name="Normal 4 2 2 3 3 2 2" xfId="17465" xr:uid="{00000000-0005-0000-0000-0000F5440000}"/>
    <cellStyle name="Normal 4 2 2 3 3 2 2 2" xfId="17466" xr:uid="{00000000-0005-0000-0000-0000F6440000}"/>
    <cellStyle name="Normal 4 2 2 3 3 2 2 3" xfId="17467" xr:uid="{00000000-0005-0000-0000-0000F7440000}"/>
    <cellStyle name="Normal 4 2 2 3 3 2 2 4" xfId="17468" xr:uid="{00000000-0005-0000-0000-0000F8440000}"/>
    <cellStyle name="Normal 4 2 2 3 3 2 3" xfId="17469" xr:uid="{00000000-0005-0000-0000-0000F9440000}"/>
    <cellStyle name="Normal 4 2 2 3 3 2 4" xfId="17470" xr:uid="{00000000-0005-0000-0000-0000FA440000}"/>
    <cellStyle name="Normal 4 2 2 3 3 2 5" xfId="17471" xr:uid="{00000000-0005-0000-0000-0000FB440000}"/>
    <cellStyle name="Normal 4 2 2 3 3 3" xfId="17472" xr:uid="{00000000-0005-0000-0000-0000FC440000}"/>
    <cellStyle name="Normal 4 2 2 3 3 3 2" xfId="17473" xr:uid="{00000000-0005-0000-0000-0000FD440000}"/>
    <cellStyle name="Normal 4 2 2 3 3 3 3" xfId="17474" xr:uid="{00000000-0005-0000-0000-0000FE440000}"/>
    <cellStyle name="Normal 4 2 2 3 3 3 4" xfId="17475" xr:uid="{00000000-0005-0000-0000-0000FF440000}"/>
    <cellStyle name="Normal 4 2 2 3 3 4" xfId="17476" xr:uid="{00000000-0005-0000-0000-000000450000}"/>
    <cellStyle name="Normal 4 2 2 3 3 5" xfId="17477" xr:uid="{00000000-0005-0000-0000-000001450000}"/>
    <cellStyle name="Normal 4 2 2 3 3 6" xfId="17478" xr:uid="{00000000-0005-0000-0000-000002450000}"/>
    <cellStyle name="Normal 4 2 2 3 4" xfId="17479" xr:uid="{00000000-0005-0000-0000-000003450000}"/>
    <cellStyle name="Normal 4 2 2 3 4 2" xfId="17480" xr:uid="{00000000-0005-0000-0000-000004450000}"/>
    <cellStyle name="Normal 4 2 2 3 4 2 2" xfId="17481" xr:uid="{00000000-0005-0000-0000-000005450000}"/>
    <cellStyle name="Normal 4 2 2 3 4 2 2 2" xfId="17482" xr:uid="{00000000-0005-0000-0000-000006450000}"/>
    <cellStyle name="Normal 4 2 2 3 4 2 2 3" xfId="17483" xr:uid="{00000000-0005-0000-0000-000007450000}"/>
    <cellStyle name="Normal 4 2 2 3 4 2 2 4" xfId="17484" xr:uid="{00000000-0005-0000-0000-000008450000}"/>
    <cellStyle name="Normal 4 2 2 3 4 2 3" xfId="17485" xr:uid="{00000000-0005-0000-0000-000009450000}"/>
    <cellStyle name="Normal 4 2 2 3 4 2 4" xfId="17486" xr:uid="{00000000-0005-0000-0000-00000A450000}"/>
    <cellStyle name="Normal 4 2 2 3 4 2 5" xfId="17487" xr:uid="{00000000-0005-0000-0000-00000B450000}"/>
    <cellStyle name="Normal 4 2 2 3 4 3" xfId="17488" xr:uid="{00000000-0005-0000-0000-00000C450000}"/>
    <cellStyle name="Normal 4 2 2 3 4 3 2" xfId="17489" xr:uid="{00000000-0005-0000-0000-00000D450000}"/>
    <cellStyle name="Normal 4 2 2 3 4 3 3" xfId="17490" xr:uid="{00000000-0005-0000-0000-00000E450000}"/>
    <cellStyle name="Normal 4 2 2 3 4 3 4" xfId="17491" xr:uid="{00000000-0005-0000-0000-00000F450000}"/>
    <cellStyle name="Normal 4 2 2 3 4 4" xfId="17492" xr:uid="{00000000-0005-0000-0000-000010450000}"/>
    <cellStyle name="Normal 4 2 2 3 4 5" xfId="17493" xr:uid="{00000000-0005-0000-0000-000011450000}"/>
    <cellStyle name="Normal 4 2 2 3 4 6" xfId="17494" xr:uid="{00000000-0005-0000-0000-000012450000}"/>
    <cellStyle name="Normal 4 2 2 3 5" xfId="17495" xr:uid="{00000000-0005-0000-0000-000013450000}"/>
    <cellStyle name="Normal 4 2 2 3 5 2" xfId="17496" xr:uid="{00000000-0005-0000-0000-000014450000}"/>
    <cellStyle name="Normal 4 2 2 3 5 2 2" xfId="17497" xr:uid="{00000000-0005-0000-0000-000015450000}"/>
    <cellStyle name="Normal 4 2 2 3 5 2 3" xfId="17498" xr:uid="{00000000-0005-0000-0000-000016450000}"/>
    <cellStyle name="Normal 4 2 2 3 5 2 4" xfId="17499" xr:uid="{00000000-0005-0000-0000-000017450000}"/>
    <cellStyle name="Normal 4 2 2 3 5 3" xfId="17500" xr:uid="{00000000-0005-0000-0000-000018450000}"/>
    <cellStyle name="Normal 4 2 2 3 5 4" xfId="17501" xr:uid="{00000000-0005-0000-0000-000019450000}"/>
    <cellStyle name="Normal 4 2 2 3 5 5" xfId="17502" xr:uid="{00000000-0005-0000-0000-00001A450000}"/>
    <cellStyle name="Normal 4 2 2 3 6" xfId="17503" xr:uid="{00000000-0005-0000-0000-00001B450000}"/>
    <cellStyle name="Normal 4 2 2 3 6 2" xfId="17504" xr:uid="{00000000-0005-0000-0000-00001C450000}"/>
    <cellStyle name="Normal 4 2 2 3 6 3" xfId="17505" xr:uid="{00000000-0005-0000-0000-00001D450000}"/>
    <cellStyle name="Normal 4 2 2 3 6 4" xfId="17506" xr:uid="{00000000-0005-0000-0000-00001E450000}"/>
    <cellStyle name="Normal 4 2 2 3 7" xfId="17507" xr:uid="{00000000-0005-0000-0000-00001F450000}"/>
    <cellStyle name="Normal 4 2 2 3 8" xfId="17508" xr:uid="{00000000-0005-0000-0000-000020450000}"/>
    <cellStyle name="Normal 4 2 2 3 9" xfId="17509" xr:uid="{00000000-0005-0000-0000-000021450000}"/>
    <cellStyle name="Normal 4 2 2 4" xfId="17510" xr:uid="{00000000-0005-0000-0000-000022450000}"/>
    <cellStyle name="Normal 4 2 2 4 2" xfId="17511" xr:uid="{00000000-0005-0000-0000-000023450000}"/>
    <cellStyle name="Normal 4 2 2 4 2 2" xfId="17512" xr:uid="{00000000-0005-0000-0000-000024450000}"/>
    <cellStyle name="Normal 4 2 2 4 2 2 2" xfId="17513" xr:uid="{00000000-0005-0000-0000-000025450000}"/>
    <cellStyle name="Normal 4 2 2 4 2 2 2 2" xfId="17514" xr:uid="{00000000-0005-0000-0000-000026450000}"/>
    <cellStyle name="Normal 4 2 2 4 2 2 2 2 2" xfId="17515" xr:uid="{00000000-0005-0000-0000-000027450000}"/>
    <cellStyle name="Normal 4 2 2 4 2 2 2 2 3" xfId="17516" xr:uid="{00000000-0005-0000-0000-000028450000}"/>
    <cellStyle name="Normal 4 2 2 4 2 2 2 2 4" xfId="17517" xr:uid="{00000000-0005-0000-0000-000029450000}"/>
    <cellStyle name="Normal 4 2 2 4 2 2 2 3" xfId="17518" xr:uid="{00000000-0005-0000-0000-00002A450000}"/>
    <cellStyle name="Normal 4 2 2 4 2 2 2 4" xfId="17519" xr:uid="{00000000-0005-0000-0000-00002B450000}"/>
    <cellStyle name="Normal 4 2 2 4 2 2 2 5" xfId="17520" xr:uid="{00000000-0005-0000-0000-00002C450000}"/>
    <cellStyle name="Normal 4 2 2 4 2 2 3" xfId="17521" xr:uid="{00000000-0005-0000-0000-00002D450000}"/>
    <cellStyle name="Normal 4 2 2 4 2 2 3 2" xfId="17522" xr:uid="{00000000-0005-0000-0000-00002E450000}"/>
    <cellStyle name="Normal 4 2 2 4 2 2 3 3" xfId="17523" xr:uid="{00000000-0005-0000-0000-00002F450000}"/>
    <cellStyle name="Normal 4 2 2 4 2 2 3 4" xfId="17524" xr:uid="{00000000-0005-0000-0000-000030450000}"/>
    <cellStyle name="Normal 4 2 2 4 2 2 4" xfId="17525" xr:uid="{00000000-0005-0000-0000-000031450000}"/>
    <cellStyle name="Normal 4 2 2 4 2 2 5" xfId="17526" xr:uid="{00000000-0005-0000-0000-000032450000}"/>
    <cellStyle name="Normal 4 2 2 4 2 2 6" xfId="17527" xr:uid="{00000000-0005-0000-0000-000033450000}"/>
    <cellStyle name="Normal 4 2 2 4 2 3" xfId="17528" xr:uid="{00000000-0005-0000-0000-000034450000}"/>
    <cellStyle name="Normal 4 2 2 4 2 3 2" xfId="17529" xr:uid="{00000000-0005-0000-0000-000035450000}"/>
    <cellStyle name="Normal 4 2 2 4 2 3 2 2" xfId="17530" xr:uid="{00000000-0005-0000-0000-000036450000}"/>
    <cellStyle name="Normal 4 2 2 4 2 3 2 2 2" xfId="17531" xr:uid="{00000000-0005-0000-0000-000037450000}"/>
    <cellStyle name="Normal 4 2 2 4 2 3 2 2 3" xfId="17532" xr:uid="{00000000-0005-0000-0000-000038450000}"/>
    <cellStyle name="Normal 4 2 2 4 2 3 2 2 4" xfId="17533" xr:uid="{00000000-0005-0000-0000-000039450000}"/>
    <cellStyle name="Normal 4 2 2 4 2 3 2 3" xfId="17534" xr:uid="{00000000-0005-0000-0000-00003A450000}"/>
    <cellStyle name="Normal 4 2 2 4 2 3 2 4" xfId="17535" xr:uid="{00000000-0005-0000-0000-00003B450000}"/>
    <cellStyle name="Normal 4 2 2 4 2 3 2 5" xfId="17536" xr:uid="{00000000-0005-0000-0000-00003C450000}"/>
    <cellStyle name="Normal 4 2 2 4 2 3 3" xfId="17537" xr:uid="{00000000-0005-0000-0000-00003D450000}"/>
    <cellStyle name="Normal 4 2 2 4 2 3 3 2" xfId="17538" xr:uid="{00000000-0005-0000-0000-00003E450000}"/>
    <cellStyle name="Normal 4 2 2 4 2 3 3 3" xfId="17539" xr:uid="{00000000-0005-0000-0000-00003F450000}"/>
    <cellStyle name="Normal 4 2 2 4 2 3 3 4" xfId="17540" xr:uid="{00000000-0005-0000-0000-000040450000}"/>
    <cellStyle name="Normal 4 2 2 4 2 3 4" xfId="17541" xr:uid="{00000000-0005-0000-0000-000041450000}"/>
    <cellStyle name="Normal 4 2 2 4 2 3 5" xfId="17542" xr:uid="{00000000-0005-0000-0000-000042450000}"/>
    <cellStyle name="Normal 4 2 2 4 2 3 6" xfId="17543" xr:uid="{00000000-0005-0000-0000-000043450000}"/>
    <cellStyle name="Normal 4 2 2 4 2 4" xfId="17544" xr:uid="{00000000-0005-0000-0000-000044450000}"/>
    <cellStyle name="Normal 4 2 2 4 2 4 2" xfId="17545" xr:uid="{00000000-0005-0000-0000-000045450000}"/>
    <cellStyle name="Normal 4 2 2 4 2 4 2 2" xfId="17546" xr:uid="{00000000-0005-0000-0000-000046450000}"/>
    <cellStyle name="Normal 4 2 2 4 2 4 2 3" xfId="17547" xr:uid="{00000000-0005-0000-0000-000047450000}"/>
    <cellStyle name="Normal 4 2 2 4 2 4 2 4" xfId="17548" xr:uid="{00000000-0005-0000-0000-000048450000}"/>
    <cellStyle name="Normal 4 2 2 4 2 4 3" xfId="17549" xr:uid="{00000000-0005-0000-0000-000049450000}"/>
    <cellStyle name="Normal 4 2 2 4 2 4 4" xfId="17550" xr:uid="{00000000-0005-0000-0000-00004A450000}"/>
    <cellStyle name="Normal 4 2 2 4 2 4 5" xfId="17551" xr:uid="{00000000-0005-0000-0000-00004B450000}"/>
    <cellStyle name="Normal 4 2 2 4 2 5" xfId="17552" xr:uid="{00000000-0005-0000-0000-00004C450000}"/>
    <cellStyle name="Normal 4 2 2 4 2 5 2" xfId="17553" xr:uid="{00000000-0005-0000-0000-00004D450000}"/>
    <cellStyle name="Normal 4 2 2 4 2 5 3" xfId="17554" xr:uid="{00000000-0005-0000-0000-00004E450000}"/>
    <cellStyle name="Normal 4 2 2 4 2 5 4" xfId="17555" xr:uid="{00000000-0005-0000-0000-00004F450000}"/>
    <cellStyle name="Normal 4 2 2 4 2 6" xfId="17556" xr:uid="{00000000-0005-0000-0000-000050450000}"/>
    <cellStyle name="Normal 4 2 2 4 2 7" xfId="17557" xr:uid="{00000000-0005-0000-0000-000051450000}"/>
    <cellStyle name="Normal 4 2 2 4 2 8" xfId="17558" xr:uid="{00000000-0005-0000-0000-000052450000}"/>
    <cellStyle name="Normal 4 2 2 4 3" xfId="17559" xr:uid="{00000000-0005-0000-0000-000053450000}"/>
    <cellStyle name="Normal 4 2 2 4 3 2" xfId="17560" xr:uid="{00000000-0005-0000-0000-000054450000}"/>
    <cellStyle name="Normal 4 2 2 4 3 2 2" xfId="17561" xr:uid="{00000000-0005-0000-0000-000055450000}"/>
    <cellStyle name="Normal 4 2 2 4 3 2 2 2" xfId="17562" xr:uid="{00000000-0005-0000-0000-000056450000}"/>
    <cellStyle name="Normal 4 2 2 4 3 2 2 3" xfId="17563" xr:uid="{00000000-0005-0000-0000-000057450000}"/>
    <cellStyle name="Normal 4 2 2 4 3 2 2 4" xfId="17564" xr:uid="{00000000-0005-0000-0000-000058450000}"/>
    <cellStyle name="Normal 4 2 2 4 3 2 3" xfId="17565" xr:uid="{00000000-0005-0000-0000-000059450000}"/>
    <cellStyle name="Normal 4 2 2 4 3 2 4" xfId="17566" xr:uid="{00000000-0005-0000-0000-00005A450000}"/>
    <cellStyle name="Normal 4 2 2 4 3 2 5" xfId="17567" xr:uid="{00000000-0005-0000-0000-00005B450000}"/>
    <cellStyle name="Normal 4 2 2 4 3 3" xfId="17568" xr:uid="{00000000-0005-0000-0000-00005C450000}"/>
    <cellStyle name="Normal 4 2 2 4 3 3 2" xfId="17569" xr:uid="{00000000-0005-0000-0000-00005D450000}"/>
    <cellStyle name="Normal 4 2 2 4 3 3 3" xfId="17570" xr:uid="{00000000-0005-0000-0000-00005E450000}"/>
    <cellStyle name="Normal 4 2 2 4 3 3 4" xfId="17571" xr:uid="{00000000-0005-0000-0000-00005F450000}"/>
    <cellStyle name="Normal 4 2 2 4 3 4" xfId="17572" xr:uid="{00000000-0005-0000-0000-000060450000}"/>
    <cellStyle name="Normal 4 2 2 4 3 5" xfId="17573" xr:uid="{00000000-0005-0000-0000-000061450000}"/>
    <cellStyle name="Normal 4 2 2 4 3 6" xfId="17574" xr:uid="{00000000-0005-0000-0000-000062450000}"/>
    <cellStyle name="Normal 4 2 2 4 4" xfId="17575" xr:uid="{00000000-0005-0000-0000-000063450000}"/>
    <cellStyle name="Normal 4 2 2 4 4 2" xfId="17576" xr:uid="{00000000-0005-0000-0000-000064450000}"/>
    <cellStyle name="Normal 4 2 2 4 4 2 2" xfId="17577" xr:uid="{00000000-0005-0000-0000-000065450000}"/>
    <cellStyle name="Normal 4 2 2 4 4 2 2 2" xfId="17578" xr:uid="{00000000-0005-0000-0000-000066450000}"/>
    <cellStyle name="Normal 4 2 2 4 4 2 2 3" xfId="17579" xr:uid="{00000000-0005-0000-0000-000067450000}"/>
    <cellStyle name="Normal 4 2 2 4 4 2 2 4" xfId="17580" xr:uid="{00000000-0005-0000-0000-000068450000}"/>
    <cellStyle name="Normal 4 2 2 4 4 2 3" xfId="17581" xr:uid="{00000000-0005-0000-0000-000069450000}"/>
    <cellStyle name="Normal 4 2 2 4 4 2 4" xfId="17582" xr:uid="{00000000-0005-0000-0000-00006A450000}"/>
    <cellStyle name="Normal 4 2 2 4 4 2 5" xfId="17583" xr:uid="{00000000-0005-0000-0000-00006B450000}"/>
    <cellStyle name="Normal 4 2 2 4 4 3" xfId="17584" xr:uid="{00000000-0005-0000-0000-00006C450000}"/>
    <cellStyle name="Normal 4 2 2 4 4 3 2" xfId="17585" xr:uid="{00000000-0005-0000-0000-00006D450000}"/>
    <cellStyle name="Normal 4 2 2 4 4 3 3" xfId="17586" xr:uid="{00000000-0005-0000-0000-00006E450000}"/>
    <cellStyle name="Normal 4 2 2 4 4 3 4" xfId="17587" xr:uid="{00000000-0005-0000-0000-00006F450000}"/>
    <cellStyle name="Normal 4 2 2 4 4 4" xfId="17588" xr:uid="{00000000-0005-0000-0000-000070450000}"/>
    <cellStyle name="Normal 4 2 2 4 4 5" xfId="17589" xr:uid="{00000000-0005-0000-0000-000071450000}"/>
    <cellStyle name="Normal 4 2 2 4 4 6" xfId="17590" xr:uid="{00000000-0005-0000-0000-000072450000}"/>
    <cellStyle name="Normal 4 2 2 4 5" xfId="17591" xr:uid="{00000000-0005-0000-0000-000073450000}"/>
    <cellStyle name="Normal 4 2 2 4 5 2" xfId="17592" xr:uid="{00000000-0005-0000-0000-000074450000}"/>
    <cellStyle name="Normal 4 2 2 4 5 2 2" xfId="17593" xr:uid="{00000000-0005-0000-0000-000075450000}"/>
    <cellStyle name="Normal 4 2 2 4 5 2 3" xfId="17594" xr:uid="{00000000-0005-0000-0000-000076450000}"/>
    <cellStyle name="Normal 4 2 2 4 5 2 4" xfId="17595" xr:uid="{00000000-0005-0000-0000-000077450000}"/>
    <cellStyle name="Normal 4 2 2 4 5 3" xfId="17596" xr:uid="{00000000-0005-0000-0000-000078450000}"/>
    <cellStyle name="Normal 4 2 2 4 5 4" xfId="17597" xr:uid="{00000000-0005-0000-0000-000079450000}"/>
    <cellStyle name="Normal 4 2 2 4 5 5" xfId="17598" xr:uid="{00000000-0005-0000-0000-00007A450000}"/>
    <cellStyle name="Normal 4 2 2 4 6" xfId="17599" xr:uid="{00000000-0005-0000-0000-00007B450000}"/>
    <cellStyle name="Normal 4 2 2 4 6 2" xfId="17600" xr:uid="{00000000-0005-0000-0000-00007C450000}"/>
    <cellStyle name="Normal 4 2 2 4 6 3" xfId="17601" xr:uid="{00000000-0005-0000-0000-00007D450000}"/>
    <cellStyle name="Normal 4 2 2 4 6 4" xfId="17602" xr:uid="{00000000-0005-0000-0000-00007E450000}"/>
    <cellStyle name="Normal 4 2 2 4 7" xfId="17603" xr:uid="{00000000-0005-0000-0000-00007F450000}"/>
    <cellStyle name="Normal 4 2 2 4 8" xfId="17604" xr:uid="{00000000-0005-0000-0000-000080450000}"/>
    <cellStyle name="Normal 4 2 2 4 9" xfId="17605" xr:uid="{00000000-0005-0000-0000-000081450000}"/>
    <cellStyle name="Normal 4 2 2 5" xfId="17606" xr:uid="{00000000-0005-0000-0000-000082450000}"/>
    <cellStyle name="Normal 4 2 2 5 2" xfId="17607" xr:uid="{00000000-0005-0000-0000-000083450000}"/>
    <cellStyle name="Normal 4 2 2 5 2 2" xfId="17608" xr:uid="{00000000-0005-0000-0000-000084450000}"/>
    <cellStyle name="Normal 4 2 2 5 2 2 2" xfId="17609" xr:uid="{00000000-0005-0000-0000-000085450000}"/>
    <cellStyle name="Normal 4 2 2 5 2 2 2 2" xfId="17610" xr:uid="{00000000-0005-0000-0000-000086450000}"/>
    <cellStyle name="Normal 4 2 2 5 2 2 2 3" xfId="17611" xr:uid="{00000000-0005-0000-0000-000087450000}"/>
    <cellStyle name="Normal 4 2 2 5 2 2 2 4" xfId="17612" xr:uid="{00000000-0005-0000-0000-000088450000}"/>
    <cellStyle name="Normal 4 2 2 5 2 2 3" xfId="17613" xr:uid="{00000000-0005-0000-0000-000089450000}"/>
    <cellStyle name="Normal 4 2 2 5 2 2 4" xfId="17614" xr:uid="{00000000-0005-0000-0000-00008A450000}"/>
    <cellStyle name="Normal 4 2 2 5 2 2 5" xfId="17615" xr:uid="{00000000-0005-0000-0000-00008B450000}"/>
    <cellStyle name="Normal 4 2 2 5 2 3" xfId="17616" xr:uid="{00000000-0005-0000-0000-00008C450000}"/>
    <cellStyle name="Normal 4 2 2 5 2 3 2" xfId="17617" xr:uid="{00000000-0005-0000-0000-00008D450000}"/>
    <cellStyle name="Normal 4 2 2 5 2 3 3" xfId="17618" xr:uid="{00000000-0005-0000-0000-00008E450000}"/>
    <cellStyle name="Normal 4 2 2 5 2 3 4" xfId="17619" xr:uid="{00000000-0005-0000-0000-00008F450000}"/>
    <cellStyle name="Normal 4 2 2 5 2 4" xfId="17620" xr:uid="{00000000-0005-0000-0000-000090450000}"/>
    <cellStyle name="Normal 4 2 2 5 2 5" xfId="17621" xr:uid="{00000000-0005-0000-0000-000091450000}"/>
    <cellStyle name="Normal 4 2 2 5 2 6" xfId="17622" xr:uid="{00000000-0005-0000-0000-000092450000}"/>
    <cellStyle name="Normal 4 2 2 5 3" xfId="17623" xr:uid="{00000000-0005-0000-0000-000093450000}"/>
    <cellStyle name="Normal 4 2 2 5 3 2" xfId="17624" xr:uid="{00000000-0005-0000-0000-000094450000}"/>
    <cellStyle name="Normal 4 2 2 5 3 2 2" xfId="17625" xr:uid="{00000000-0005-0000-0000-000095450000}"/>
    <cellStyle name="Normal 4 2 2 5 3 2 2 2" xfId="17626" xr:uid="{00000000-0005-0000-0000-000096450000}"/>
    <cellStyle name="Normal 4 2 2 5 3 2 2 3" xfId="17627" xr:uid="{00000000-0005-0000-0000-000097450000}"/>
    <cellStyle name="Normal 4 2 2 5 3 2 2 4" xfId="17628" xr:uid="{00000000-0005-0000-0000-000098450000}"/>
    <cellStyle name="Normal 4 2 2 5 3 2 3" xfId="17629" xr:uid="{00000000-0005-0000-0000-000099450000}"/>
    <cellStyle name="Normal 4 2 2 5 3 2 4" xfId="17630" xr:uid="{00000000-0005-0000-0000-00009A450000}"/>
    <cellStyle name="Normal 4 2 2 5 3 2 5" xfId="17631" xr:uid="{00000000-0005-0000-0000-00009B450000}"/>
    <cellStyle name="Normal 4 2 2 5 3 3" xfId="17632" xr:uid="{00000000-0005-0000-0000-00009C450000}"/>
    <cellStyle name="Normal 4 2 2 5 3 3 2" xfId="17633" xr:uid="{00000000-0005-0000-0000-00009D450000}"/>
    <cellStyle name="Normal 4 2 2 5 3 3 3" xfId="17634" xr:uid="{00000000-0005-0000-0000-00009E450000}"/>
    <cellStyle name="Normal 4 2 2 5 3 3 4" xfId="17635" xr:uid="{00000000-0005-0000-0000-00009F450000}"/>
    <cellStyle name="Normal 4 2 2 5 3 4" xfId="17636" xr:uid="{00000000-0005-0000-0000-0000A0450000}"/>
    <cellStyle name="Normal 4 2 2 5 3 5" xfId="17637" xr:uid="{00000000-0005-0000-0000-0000A1450000}"/>
    <cellStyle name="Normal 4 2 2 5 3 6" xfId="17638" xr:uid="{00000000-0005-0000-0000-0000A2450000}"/>
    <cellStyle name="Normal 4 2 2 5 4" xfId="17639" xr:uid="{00000000-0005-0000-0000-0000A3450000}"/>
    <cellStyle name="Normal 4 2 2 5 4 2" xfId="17640" xr:uid="{00000000-0005-0000-0000-0000A4450000}"/>
    <cellStyle name="Normal 4 2 2 5 4 2 2" xfId="17641" xr:uid="{00000000-0005-0000-0000-0000A5450000}"/>
    <cellStyle name="Normal 4 2 2 5 4 2 3" xfId="17642" xr:uid="{00000000-0005-0000-0000-0000A6450000}"/>
    <cellStyle name="Normal 4 2 2 5 4 2 4" xfId="17643" xr:uid="{00000000-0005-0000-0000-0000A7450000}"/>
    <cellStyle name="Normal 4 2 2 5 4 3" xfId="17644" xr:uid="{00000000-0005-0000-0000-0000A8450000}"/>
    <cellStyle name="Normal 4 2 2 5 4 4" xfId="17645" xr:uid="{00000000-0005-0000-0000-0000A9450000}"/>
    <cellStyle name="Normal 4 2 2 5 4 5" xfId="17646" xr:uid="{00000000-0005-0000-0000-0000AA450000}"/>
    <cellStyle name="Normal 4 2 2 5 5" xfId="17647" xr:uid="{00000000-0005-0000-0000-0000AB450000}"/>
    <cellStyle name="Normal 4 2 2 5 5 2" xfId="17648" xr:uid="{00000000-0005-0000-0000-0000AC450000}"/>
    <cellStyle name="Normal 4 2 2 5 5 3" xfId="17649" xr:uid="{00000000-0005-0000-0000-0000AD450000}"/>
    <cellStyle name="Normal 4 2 2 5 5 4" xfId="17650" xr:uid="{00000000-0005-0000-0000-0000AE450000}"/>
    <cellStyle name="Normal 4 2 2 5 6" xfId="17651" xr:uid="{00000000-0005-0000-0000-0000AF450000}"/>
    <cellStyle name="Normal 4 2 2 5 7" xfId="17652" xr:uid="{00000000-0005-0000-0000-0000B0450000}"/>
    <cellStyle name="Normal 4 2 2 5 8" xfId="17653" xr:uid="{00000000-0005-0000-0000-0000B1450000}"/>
    <cellStyle name="Normal 4 2 2 6" xfId="17654" xr:uid="{00000000-0005-0000-0000-0000B2450000}"/>
    <cellStyle name="Normal 4 2 2 6 2" xfId="17655" xr:uid="{00000000-0005-0000-0000-0000B3450000}"/>
    <cellStyle name="Normal 4 2 2 6 2 2" xfId="17656" xr:uid="{00000000-0005-0000-0000-0000B4450000}"/>
    <cellStyle name="Normal 4 2 2 6 2 2 2" xfId="17657" xr:uid="{00000000-0005-0000-0000-0000B5450000}"/>
    <cellStyle name="Normal 4 2 2 6 2 2 2 2" xfId="17658" xr:uid="{00000000-0005-0000-0000-0000B6450000}"/>
    <cellStyle name="Normal 4 2 2 6 2 2 2 3" xfId="17659" xr:uid="{00000000-0005-0000-0000-0000B7450000}"/>
    <cellStyle name="Normal 4 2 2 6 2 2 2 4" xfId="17660" xr:uid="{00000000-0005-0000-0000-0000B8450000}"/>
    <cellStyle name="Normal 4 2 2 6 2 2 3" xfId="17661" xr:uid="{00000000-0005-0000-0000-0000B9450000}"/>
    <cellStyle name="Normal 4 2 2 6 2 2 4" xfId="17662" xr:uid="{00000000-0005-0000-0000-0000BA450000}"/>
    <cellStyle name="Normal 4 2 2 6 2 2 5" xfId="17663" xr:uid="{00000000-0005-0000-0000-0000BB450000}"/>
    <cellStyle name="Normal 4 2 2 6 2 3" xfId="17664" xr:uid="{00000000-0005-0000-0000-0000BC450000}"/>
    <cellStyle name="Normal 4 2 2 6 2 3 2" xfId="17665" xr:uid="{00000000-0005-0000-0000-0000BD450000}"/>
    <cellStyle name="Normal 4 2 2 6 2 3 3" xfId="17666" xr:uid="{00000000-0005-0000-0000-0000BE450000}"/>
    <cellStyle name="Normal 4 2 2 6 2 3 4" xfId="17667" xr:uid="{00000000-0005-0000-0000-0000BF450000}"/>
    <cellStyle name="Normal 4 2 2 6 2 4" xfId="17668" xr:uid="{00000000-0005-0000-0000-0000C0450000}"/>
    <cellStyle name="Normal 4 2 2 6 2 5" xfId="17669" xr:uid="{00000000-0005-0000-0000-0000C1450000}"/>
    <cellStyle name="Normal 4 2 2 6 2 6" xfId="17670" xr:uid="{00000000-0005-0000-0000-0000C2450000}"/>
    <cellStyle name="Normal 4 2 2 6 3" xfId="17671" xr:uid="{00000000-0005-0000-0000-0000C3450000}"/>
    <cellStyle name="Normal 4 2 2 6 3 2" xfId="17672" xr:uid="{00000000-0005-0000-0000-0000C4450000}"/>
    <cellStyle name="Normal 4 2 2 6 3 2 2" xfId="17673" xr:uid="{00000000-0005-0000-0000-0000C5450000}"/>
    <cellStyle name="Normal 4 2 2 6 3 2 2 2" xfId="17674" xr:uid="{00000000-0005-0000-0000-0000C6450000}"/>
    <cellStyle name="Normal 4 2 2 6 3 2 2 3" xfId="17675" xr:uid="{00000000-0005-0000-0000-0000C7450000}"/>
    <cellStyle name="Normal 4 2 2 6 3 2 2 4" xfId="17676" xr:uid="{00000000-0005-0000-0000-0000C8450000}"/>
    <cellStyle name="Normal 4 2 2 6 3 2 3" xfId="17677" xr:uid="{00000000-0005-0000-0000-0000C9450000}"/>
    <cellStyle name="Normal 4 2 2 6 3 2 4" xfId="17678" xr:uid="{00000000-0005-0000-0000-0000CA450000}"/>
    <cellStyle name="Normal 4 2 2 6 3 2 5" xfId="17679" xr:uid="{00000000-0005-0000-0000-0000CB450000}"/>
    <cellStyle name="Normal 4 2 2 6 3 3" xfId="17680" xr:uid="{00000000-0005-0000-0000-0000CC450000}"/>
    <cellStyle name="Normal 4 2 2 6 3 3 2" xfId="17681" xr:uid="{00000000-0005-0000-0000-0000CD450000}"/>
    <cellStyle name="Normal 4 2 2 6 3 3 3" xfId="17682" xr:uid="{00000000-0005-0000-0000-0000CE450000}"/>
    <cellStyle name="Normal 4 2 2 6 3 3 4" xfId="17683" xr:uid="{00000000-0005-0000-0000-0000CF450000}"/>
    <cellStyle name="Normal 4 2 2 6 3 4" xfId="17684" xr:uid="{00000000-0005-0000-0000-0000D0450000}"/>
    <cellStyle name="Normal 4 2 2 6 3 5" xfId="17685" xr:uid="{00000000-0005-0000-0000-0000D1450000}"/>
    <cellStyle name="Normal 4 2 2 6 3 6" xfId="17686" xr:uid="{00000000-0005-0000-0000-0000D2450000}"/>
    <cellStyle name="Normal 4 2 2 6 4" xfId="17687" xr:uid="{00000000-0005-0000-0000-0000D3450000}"/>
    <cellStyle name="Normal 4 2 2 6 4 2" xfId="17688" xr:uid="{00000000-0005-0000-0000-0000D4450000}"/>
    <cellStyle name="Normal 4 2 2 6 4 2 2" xfId="17689" xr:uid="{00000000-0005-0000-0000-0000D5450000}"/>
    <cellStyle name="Normal 4 2 2 6 4 2 3" xfId="17690" xr:uid="{00000000-0005-0000-0000-0000D6450000}"/>
    <cellStyle name="Normal 4 2 2 6 4 2 4" xfId="17691" xr:uid="{00000000-0005-0000-0000-0000D7450000}"/>
    <cellStyle name="Normal 4 2 2 6 4 3" xfId="17692" xr:uid="{00000000-0005-0000-0000-0000D8450000}"/>
    <cellStyle name="Normal 4 2 2 6 4 4" xfId="17693" xr:uid="{00000000-0005-0000-0000-0000D9450000}"/>
    <cellStyle name="Normal 4 2 2 6 4 5" xfId="17694" xr:uid="{00000000-0005-0000-0000-0000DA450000}"/>
    <cellStyle name="Normal 4 2 2 6 5" xfId="17695" xr:uid="{00000000-0005-0000-0000-0000DB450000}"/>
    <cellStyle name="Normal 4 2 2 6 5 2" xfId="17696" xr:uid="{00000000-0005-0000-0000-0000DC450000}"/>
    <cellStyle name="Normal 4 2 2 6 5 3" xfId="17697" xr:uid="{00000000-0005-0000-0000-0000DD450000}"/>
    <cellStyle name="Normal 4 2 2 6 5 4" xfId="17698" xr:uid="{00000000-0005-0000-0000-0000DE450000}"/>
    <cellStyle name="Normal 4 2 2 6 6" xfId="17699" xr:uid="{00000000-0005-0000-0000-0000DF450000}"/>
    <cellStyle name="Normal 4 2 2 6 7" xfId="17700" xr:uid="{00000000-0005-0000-0000-0000E0450000}"/>
    <cellStyle name="Normal 4 2 2 6 8" xfId="17701" xr:uid="{00000000-0005-0000-0000-0000E1450000}"/>
    <cellStyle name="Normal 4 2 2 7" xfId="17702" xr:uid="{00000000-0005-0000-0000-0000E2450000}"/>
    <cellStyle name="Normal 4 2 2 7 2" xfId="17703" xr:uid="{00000000-0005-0000-0000-0000E3450000}"/>
    <cellStyle name="Normal 4 2 2 7 2 2" xfId="17704" xr:uid="{00000000-0005-0000-0000-0000E4450000}"/>
    <cellStyle name="Normal 4 2 2 7 2 2 2" xfId="17705" xr:uid="{00000000-0005-0000-0000-0000E5450000}"/>
    <cellStyle name="Normal 4 2 2 7 2 2 3" xfId="17706" xr:uid="{00000000-0005-0000-0000-0000E6450000}"/>
    <cellStyle name="Normal 4 2 2 7 2 2 4" xfId="17707" xr:uid="{00000000-0005-0000-0000-0000E7450000}"/>
    <cellStyle name="Normal 4 2 2 7 2 3" xfId="17708" xr:uid="{00000000-0005-0000-0000-0000E8450000}"/>
    <cellStyle name="Normal 4 2 2 7 2 4" xfId="17709" xr:uid="{00000000-0005-0000-0000-0000E9450000}"/>
    <cellStyle name="Normal 4 2 2 7 2 5" xfId="17710" xr:uid="{00000000-0005-0000-0000-0000EA450000}"/>
    <cellStyle name="Normal 4 2 2 7 3" xfId="17711" xr:uid="{00000000-0005-0000-0000-0000EB450000}"/>
    <cellStyle name="Normal 4 2 2 7 3 2" xfId="17712" xr:uid="{00000000-0005-0000-0000-0000EC450000}"/>
    <cellStyle name="Normal 4 2 2 7 3 3" xfId="17713" xr:uid="{00000000-0005-0000-0000-0000ED450000}"/>
    <cellStyle name="Normal 4 2 2 7 3 4" xfId="17714" xr:uid="{00000000-0005-0000-0000-0000EE450000}"/>
    <cellStyle name="Normal 4 2 2 7 4" xfId="17715" xr:uid="{00000000-0005-0000-0000-0000EF450000}"/>
    <cellStyle name="Normal 4 2 2 7 5" xfId="17716" xr:uid="{00000000-0005-0000-0000-0000F0450000}"/>
    <cellStyle name="Normal 4 2 2 7 6" xfId="17717" xr:uid="{00000000-0005-0000-0000-0000F1450000}"/>
    <cellStyle name="Normal 4 2 2 8" xfId="17718" xr:uid="{00000000-0005-0000-0000-0000F2450000}"/>
    <cellStyle name="Normal 4 2 2 8 2" xfId="17719" xr:uid="{00000000-0005-0000-0000-0000F3450000}"/>
    <cellStyle name="Normal 4 2 2 8 2 2" xfId="17720" xr:uid="{00000000-0005-0000-0000-0000F4450000}"/>
    <cellStyle name="Normal 4 2 2 8 2 2 2" xfId="17721" xr:uid="{00000000-0005-0000-0000-0000F5450000}"/>
    <cellStyle name="Normal 4 2 2 8 2 2 3" xfId="17722" xr:uid="{00000000-0005-0000-0000-0000F6450000}"/>
    <cellStyle name="Normal 4 2 2 8 2 2 4" xfId="17723" xr:uid="{00000000-0005-0000-0000-0000F7450000}"/>
    <cellStyle name="Normal 4 2 2 8 2 3" xfId="17724" xr:uid="{00000000-0005-0000-0000-0000F8450000}"/>
    <cellStyle name="Normal 4 2 2 8 2 4" xfId="17725" xr:uid="{00000000-0005-0000-0000-0000F9450000}"/>
    <cellStyle name="Normal 4 2 2 8 2 5" xfId="17726" xr:uid="{00000000-0005-0000-0000-0000FA450000}"/>
    <cellStyle name="Normal 4 2 2 8 3" xfId="17727" xr:uid="{00000000-0005-0000-0000-0000FB450000}"/>
    <cellStyle name="Normal 4 2 2 8 3 2" xfId="17728" xr:uid="{00000000-0005-0000-0000-0000FC450000}"/>
    <cellStyle name="Normal 4 2 2 8 3 3" xfId="17729" xr:uid="{00000000-0005-0000-0000-0000FD450000}"/>
    <cellStyle name="Normal 4 2 2 8 3 4" xfId="17730" xr:uid="{00000000-0005-0000-0000-0000FE450000}"/>
    <cellStyle name="Normal 4 2 2 8 4" xfId="17731" xr:uid="{00000000-0005-0000-0000-0000FF450000}"/>
    <cellStyle name="Normal 4 2 2 8 5" xfId="17732" xr:uid="{00000000-0005-0000-0000-000000460000}"/>
    <cellStyle name="Normal 4 2 2 8 6" xfId="17733" xr:uid="{00000000-0005-0000-0000-000001460000}"/>
    <cellStyle name="Normal 4 2 2 9" xfId="17734" xr:uid="{00000000-0005-0000-0000-000002460000}"/>
    <cellStyle name="Normal 4 2 3" xfId="17735" xr:uid="{00000000-0005-0000-0000-000003460000}"/>
    <cellStyle name="Normal 4 2 3 10" xfId="17736" xr:uid="{00000000-0005-0000-0000-000004460000}"/>
    <cellStyle name="Normal 4 2 3 2" xfId="17737" xr:uid="{00000000-0005-0000-0000-000005460000}"/>
    <cellStyle name="Normal 4 2 3 2 2" xfId="17738" xr:uid="{00000000-0005-0000-0000-000006460000}"/>
    <cellStyle name="Normal 4 2 3 2 2 2" xfId="17739" xr:uid="{00000000-0005-0000-0000-000007460000}"/>
    <cellStyle name="Normal 4 2 3 2 2 2 2" xfId="17740" xr:uid="{00000000-0005-0000-0000-000008460000}"/>
    <cellStyle name="Normal 4 2 3 2 2 2 2 2" xfId="17741" xr:uid="{00000000-0005-0000-0000-000009460000}"/>
    <cellStyle name="Normal 4 2 3 2 2 2 2 3" xfId="17742" xr:uid="{00000000-0005-0000-0000-00000A460000}"/>
    <cellStyle name="Normal 4 2 3 2 2 2 2 4" xfId="17743" xr:uid="{00000000-0005-0000-0000-00000B460000}"/>
    <cellStyle name="Normal 4 2 3 2 2 2 3" xfId="17744" xr:uid="{00000000-0005-0000-0000-00000C460000}"/>
    <cellStyle name="Normal 4 2 3 2 2 2 4" xfId="17745" xr:uid="{00000000-0005-0000-0000-00000D460000}"/>
    <cellStyle name="Normal 4 2 3 2 2 2 5" xfId="17746" xr:uid="{00000000-0005-0000-0000-00000E460000}"/>
    <cellStyle name="Normal 4 2 3 2 2 3" xfId="17747" xr:uid="{00000000-0005-0000-0000-00000F460000}"/>
    <cellStyle name="Normal 4 2 3 2 2 3 2" xfId="17748" xr:uid="{00000000-0005-0000-0000-000010460000}"/>
    <cellStyle name="Normal 4 2 3 2 2 3 3" xfId="17749" xr:uid="{00000000-0005-0000-0000-000011460000}"/>
    <cellStyle name="Normal 4 2 3 2 2 3 4" xfId="17750" xr:uid="{00000000-0005-0000-0000-000012460000}"/>
    <cellStyle name="Normal 4 2 3 2 2 4" xfId="17751" xr:uid="{00000000-0005-0000-0000-000013460000}"/>
    <cellStyle name="Normal 4 2 3 2 2 5" xfId="17752" xr:uid="{00000000-0005-0000-0000-000014460000}"/>
    <cellStyle name="Normal 4 2 3 2 2 6" xfId="17753" xr:uid="{00000000-0005-0000-0000-000015460000}"/>
    <cellStyle name="Normal 4 2 3 2 3" xfId="17754" xr:uid="{00000000-0005-0000-0000-000016460000}"/>
    <cellStyle name="Normal 4 2 3 2 3 2" xfId="17755" xr:uid="{00000000-0005-0000-0000-000017460000}"/>
    <cellStyle name="Normal 4 2 3 2 3 2 2" xfId="17756" xr:uid="{00000000-0005-0000-0000-000018460000}"/>
    <cellStyle name="Normal 4 2 3 2 3 2 2 2" xfId="17757" xr:uid="{00000000-0005-0000-0000-000019460000}"/>
    <cellStyle name="Normal 4 2 3 2 3 2 2 3" xfId="17758" xr:uid="{00000000-0005-0000-0000-00001A460000}"/>
    <cellStyle name="Normal 4 2 3 2 3 2 2 4" xfId="17759" xr:uid="{00000000-0005-0000-0000-00001B460000}"/>
    <cellStyle name="Normal 4 2 3 2 3 2 3" xfId="17760" xr:uid="{00000000-0005-0000-0000-00001C460000}"/>
    <cellStyle name="Normal 4 2 3 2 3 2 4" xfId="17761" xr:uid="{00000000-0005-0000-0000-00001D460000}"/>
    <cellStyle name="Normal 4 2 3 2 3 2 5" xfId="17762" xr:uid="{00000000-0005-0000-0000-00001E460000}"/>
    <cellStyle name="Normal 4 2 3 2 3 3" xfId="17763" xr:uid="{00000000-0005-0000-0000-00001F460000}"/>
    <cellStyle name="Normal 4 2 3 2 3 3 2" xfId="17764" xr:uid="{00000000-0005-0000-0000-000020460000}"/>
    <cellStyle name="Normal 4 2 3 2 3 3 3" xfId="17765" xr:uid="{00000000-0005-0000-0000-000021460000}"/>
    <cellStyle name="Normal 4 2 3 2 3 3 4" xfId="17766" xr:uid="{00000000-0005-0000-0000-000022460000}"/>
    <cellStyle name="Normal 4 2 3 2 3 4" xfId="17767" xr:uid="{00000000-0005-0000-0000-000023460000}"/>
    <cellStyle name="Normal 4 2 3 2 3 5" xfId="17768" xr:uid="{00000000-0005-0000-0000-000024460000}"/>
    <cellStyle name="Normal 4 2 3 2 3 6" xfId="17769" xr:uid="{00000000-0005-0000-0000-000025460000}"/>
    <cellStyle name="Normal 4 2 3 2 4" xfId="17770" xr:uid="{00000000-0005-0000-0000-000026460000}"/>
    <cellStyle name="Normal 4 2 3 2 4 2" xfId="17771" xr:uid="{00000000-0005-0000-0000-000027460000}"/>
    <cellStyle name="Normal 4 2 3 2 4 2 2" xfId="17772" xr:uid="{00000000-0005-0000-0000-000028460000}"/>
    <cellStyle name="Normal 4 2 3 2 4 2 3" xfId="17773" xr:uid="{00000000-0005-0000-0000-000029460000}"/>
    <cellStyle name="Normal 4 2 3 2 4 2 4" xfId="17774" xr:uid="{00000000-0005-0000-0000-00002A460000}"/>
    <cellStyle name="Normal 4 2 3 2 4 3" xfId="17775" xr:uid="{00000000-0005-0000-0000-00002B460000}"/>
    <cellStyle name="Normal 4 2 3 2 4 4" xfId="17776" xr:uid="{00000000-0005-0000-0000-00002C460000}"/>
    <cellStyle name="Normal 4 2 3 2 4 5" xfId="17777" xr:uid="{00000000-0005-0000-0000-00002D460000}"/>
    <cellStyle name="Normal 4 2 3 2 5" xfId="17778" xr:uid="{00000000-0005-0000-0000-00002E460000}"/>
    <cellStyle name="Normal 4 2 3 2 5 2" xfId="17779" xr:uid="{00000000-0005-0000-0000-00002F460000}"/>
    <cellStyle name="Normal 4 2 3 2 5 3" xfId="17780" xr:uid="{00000000-0005-0000-0000-000030460000}"/>
    <cellStyle name="Normal 4 2 3 2 5 4" xfId="17781" xr:uid="{00000000-0005-0000-0000-000031460000}"/>
    <cellStyle name="Normal 4 2 3 2 6" xfId="17782" xr:uid="{00000000-0005-0000-0000-000032460000}"/>
    <cellStyle name="Normal 4 2 3 2 7" xfId="17783" xr:uid="{00000000-0005-0000-0000-000033460000}"/>
    <cellStyle name="Normal 4 2 3 2 8" xfId="17784" xr:uid="{00000000-0005-0000-0000-000034460000}"/>
    <cellStyle name="Normal 4 2 3 3" xfId="17785" xr:uid="{00000000-0005-0000-0000-000035460000}"/>
    <cellStyle name="Normal 4 2 3 3 2" xfId="17786" xr:uid="{00000000-0005-0000-0000-000036460000}"/>
    <cellStyle name="Normal 4 2 3 3 2 2" xfId="17787" xr:uid="{00000000-0005-0000-0000-000037460000}"/>
    <cellStyle name="Normal 4 2 3 3 2 2 2" xfId="17788" xr:uid="{00000000-0005-0000-0000-000038460000}"/>
    <cellStyle name="Normal 4 2 3 3 2 2 3" xfId="17789" xr:uid="{00000000-0005-0000-0000-000039460000}"/>
    <cellStyle name="Normal 4 2 3 3 2 2 4" xfId="17790" xr:uid="{00000000-0005-0000-0000-00003A460000}"/>
    <cellStyle name="Normal 4 2 3 3 2 3" xfId="17791" xr:uid="{00000000-0005-0000-0000-00003B460000}"/>
    <cellStyle name="Normal 4 2 3 3 2 3 2" xfId="17792" xr:uid="{00000000-0005-0000-0000-00003C460000}"/>
    <cellStyle name="Normal 4 2 3 3 2 3 3" xfId="17793" xr:uid="{00000000-0005-0000-0000-00003D460000}"/>
    <cellStyle name="Normal 4 2 3 3 2 3 4" xfId="17794" xr:uid="{00000000-0005-0000-0000-00003E460000}"/>
    <cellStyle name="Normal 4 2 3 3 2 4" xfId="17795" xr:uid="{00000000-0005-0000-0000-00003F460000}"/>
    <cellStyle name="Normal 4 2 3 3 2 5" xfId="17796" xr:uid="{00000000-0005-0000-0000-000040460000}"/>
    <cellStyle name="Normal 4 2 3 3 2 6" xfId="17797" xr:uid="{00000000-0005-0000-0000-000041460000}"/>
    <cellStyle name="Normal 4 2 3 3 3" xfId="17798" xr:uid="{00000000-0005-0000-0000-000042460000}"/>
    <cellStyle name="Normal 4 2 3 3 3 2" xfId="17799" xr:uid="{00000000-0005-0000-0000-000043460000}"/>
    <cellStyle name="Normal 4 2 3 3 3 3" xfId="17800" xr:uid="{00000000-0005-0000-0000-000044460000}"/>
    <cellStyle name="Normal 4 2 3 3 3 4" xfId="17801" xr:uid="{00000000-0005-0000-0000-000045460000}"/>
    <cellStyle name="Normal 4 2 3 3 4" xfId="17802" xr:uid="{00000000-0005-0000-0000-000046460000}"/>
    <cellStyle name="Normal 4 2 3 3 4 2" xfId="17803" xr:uid="{00000000-0005-0000-0000-000047460000}"/>
    <cellStyle name="Normal 4 2 3 3 4 3" xfId="17804" xr:uid="{00000000-0005-0000-0000-000048460000}"/>
    <cellStyle name="Normal 4 2 3 3 4 4" xfId="17805" xr:uid="{00000000-0005-0000-0000-000049460000}"/>
    <cellStyle name="Normal 4 2 3 3 5" xfId="17806" xr:uid="{00000000-0005-0000-0000-00004A460000}"/>
    <cellStyle name="Normal 4 2 3 3 6" xfId="17807" xr:uid="{00000000-0005-0000-0000-00004B460000}"/>
    <cellStyle name="Normal 4 2 3 3 7" xfId="17808" xr:uid="{00000000-0005-0000-0000-00004C460000}"/>
    <cellStyle name="Normal 4 2 3 4" xfId="17809" xr:uid="{00000000-0005-0000-0000-00004D460000}"/>
    <cellStyle name="Normal 4 2 3 4 2" xfId="17810" xr:uid="{00000000-0005-0000-0000-00004E460000}"/>
    <cellStyle name="Normal 4 2 3 4 2 2" xfId="17811" xr:uid="{00000000-0005-0000-0000-00004F460000}"/>
    <cellStyle name="Normal 4 2 3 4 2 2 2" xfId="17812" xr:uid="{00000000-0005-0000-0000-000050460000}"/>
    <cellStyle name="Normal 4 2 3 4 2 2 3" xfId="17813" xr:uid="{00000000-0005-0000-0000-000051460000}"/>
    <cellStyle name="Normal 4 2 3 4 2 2 4" xfId="17814" xr:uid="{00000000-0005-0000-0000-000052460000}"/>
    <cellStyle name="Normal 4 2 3 4 2 3" xfId="17815" xr:uid="{00000000-0005-0000-0000-000053460000}"/>
    <cellStyle name="Normal 4 2 3 4 2 4" xfId="17816" xr:uid="{00000000-0005-0000-0000-000054460000}"/>
    <cellStyle name="Normal 4 2 3 4 2 5" xfId="17817" xr:uid="{00000000-0005-0000-0000-000055460000}"/>
    <cellStyle name="Normal 4 2 3 4 3" xfId="17818" xr:uid="{00000000-0005-0000-0000-000056460000}"/>
    <cellStyle name="Normal 4 2 3 4 3 2" xfId="17819" xr:uid="{00000000-0005-0000-0000-000057460000}"/>
    <cellStyle name="Normal 4 2 3 4 3 3" xfId="17820" xr:uid="{00000000-0005-0000-0000-000058460000}"/>
    <cellStyle name="Normal 4 2 3 4 3 4" xfId="17821" xr:uid="{00000000-0005-0000-0000-000059460000}"/>
    <cellStyle name="Normal 4 2 3 4 4" xfId="17822" xr:uid="{00000000-0005-0000-0000-00005A460000}"/>
    <cellStyle name="Normal 4 2 3 4 5" xfId="17823" xr:uid="{00000000-0005-0000-0000-00005B460000}"/>
    <cellStyle name="Normal 4 2 3 4 6" xfId="17824" xr:uid="{00000000-0005-0000-0000-00005C460000}"/>
    <cellStyle name="Normal 4 2 3 5" xfId="17825" xr:uid="{00000000-0005-0000-0000-00005D460000}"/>
    <cellStyle name="Normal 4 2 3 5 2" xfId="17826" xr:uid="{00000000-0005-0000-0000-00005E460000}"/>
    <cellStyle name="Normal 4 2 3 5 2 2" xfId="17827" xr:uid="{00000000-0005-0000-0000-00005F460000}"/>
    <cellStyle name="Normal 4 2 3 5 2 2 2" xfId="17828" xr:uid="{00000000-0005-0000-0000-000060460000}"/>
    <cellStyle name="Normal 4 2 3 5 2 2 3" xfId="17829" xr:uid="{00000000-0005-0000-0000-000061460000}"/>
    <cellStyle name="Normal 4 2 3 5 2 2 4" xfId="17830" xr:uid="{00000000-0005-0000-0000-000062460000}"/>
    <cellStyle name="Normal 4 2 3 5 2 3" xfId="17831" xr:uid="{00000000-0005-0000-0000-000063460000}"/>
    <cellStyle name="Normal 4 2 3 5 2 4" xfId="17832" xr:uid="{00000000-0005-0000-0000-000064460000}"/>
    <cellStyle name="Normal 4 2 3 5 2 5" xfId="17833" xr:uid="{00000000-0005-0000-0000-000065460000}"/>
    <cellStyle name="Normal 4 2 3 5 3" xfId="17834" xr:uid="{00000000-0005-0000-0000-000066460000}"/>
    <cellStyle name="Normal 4 2 3 5 3 2" xfId="17835" xr:uid="{00000000-0005-0000-0000-000067460000}"/>
    <cellStyle name="Normal 4 2 3 5 3 3" xfId="17836" xr:uid="{00000000-0005-0000-0000-000068460000}"/>
    <cellStyle name="Normal 4 2 3 5 3 4" xfId="17837" xr:uid="{00000000-0005-0000-0000-000069460000}"/>
    <cellStyle name="Normal 4 2 3 5 4" xfId="17838" xr:uid="{00000000-0005-0000-0000-00006A460000}"/>
    <cellStyle name="Normal 4 2 3 5 4 2" xfId="17839" xr:uid="{00000000-0005-0000-0000-00006B460000}"/>
    <cellStyle name="Normal 4 2 3 5 4 3" xfId="17840" xr:uid="{00000000-0005-0000-0000-00006C460000}"/>
    <cellStyle name="Normal 4 2 3 5 4 4" xfId="17841" xr:uid="{00000000-0005-0000-0000-00006D460000}"/>
    <cellStyle name="Normal 4 2 3 5 5" xfId="17842" xr:uid="{00000000-0005-0000-0000-00006E460000}"/>
    <cellStyle name="Normal 4 2 3 5 6" xfId="17843" xr:uid="{00000000-0005-0000-0000-00006F460000}"/>
    <cellStyle name="Normal 4 2 3 5 7" xfId="17844" xr:uid="{00000000-0005-0000-0000-000070460000}"/>
    <cellStyle name="Normal 4 2 3 6" xfId="17845" xr:uid="{00000000-0005-0000-0000-000071460000}"/>
    <cellStyle name="Normal 4 2 3 6 2" xfId="17846" xr:uid="{00000000-0005-0000-0000-000072460000}"/>
    <cellStyle name="Normal 4 2 3 6 2 2" xfId="17847" xr:uid="{00000000-0005-0000-0000-000073460000}"/>
    <cellStyle name="Normal 4 2 3 6 2 3" xfId="17848" xr:uid="{00000000-0005-0000-0000-000074460000}"/>
    <cellStyle name="Normal 4 2 3 6 2 4" xfId="17849" xr:uid="{00000000-0005-0000-0000-000075460000}"/>
    <cellStyle name="Normal 4 2 3 6 3" xfId="17850" xr:uid="{00000000-0005-0000-0000-000076460000}"/>
    <cellStyle name="Normal 4 2 3 6 4" xfId="17851" xr:uid="{00000000-0005-0000-0000-000077460000}"/>
    <cellStyle name="Normal 4 2 3 6 5" xfId="17852" xr:uid="{00000000-0005-0000-0000-000078460000}"/>
    <cellStyle name="Normal 4 2 3 7" xfId="17853" xr:uid="{00000000-0005-0000-0000-000079460000}"/>
    <cellStyle name="Normal 4 2 3 7 2" xfId="17854" xr:uid="{00000000-0005-0000-0000-00007A460000}"/>
    <cellStyle name="Normal 4 2 3 7 3" xfId="17855" xr:uid="{00000000-0005-0000-0000-00007B460000}"/>
    <cellStyle name="Normal 4 2 3 7 4" xfId="17856" xr:uid="{00000000-0005-0000-0000-00007C460000}"/>
    <cellStyle name="Normal 4 2 3 8" xfId="17857" xr:uid="{00000000-0005-0000-0000-00007D460000}"/>
    <cellStyle name="Normal 4 2 3 9" xfId="17858" xr:uid="{00000000-0005-0000-0000-00007E460000}"/>
    <cellStyle name="Normal 4 2 4" xfId="17859" xr:uid="{00000000-0005-0000-0000-00007F460000}"/>
    <cellStyle name="Normal 4 2 4 10" xfId="17860" xr:uid="{00000000-0005-0000-0000-000080460000}"/>
    <cellStyle name="Normal 4 2 4 2" xfId="17861" xr:uid="{00000000-0005-0000-0000-000081460000}"/>
    <cellStyle name="Normal 4 2 4 2 2" xfId="17862" xr:uid="{00000000-0005-0000-0000-000082460000}"/>
    <cellStyle name="Normal 4 2 4 2 2 2" xfId="17863" xr:uid="{00000000-0005-0000-0000-000083460000}"/>
    <cellStyle name="Normal 4 2 4 2 2 2 2" xfId="17864" xr:uid="{00000000-0005-0000-0000-000084460000}"/>
    <cellStyle name="Normal 4 2 4 2 2 2 2 2" xfId="17865" xr:uid="{00000000-0005-0000-0000-000085460000}"/>
    <cellStyle name="Normal 4 2 4 2 2 2 2 3" xfId="17866" xr:uid="{00000000-0005-0000-0000-000086460000}"/>
    <cellStyle name="Normal 4 2 4 2 2 2 2 4" xfId="17867" xr:uid="{00000000-0005-0000-0000-000087460000}"/>
    <cellStyle name="Normal 4 2 4 2 2 2 3" xfId="17868" xr:uid="{00000000-0005-0000-0000-000088460000}"/>
    <cellStyle name="Normal 4 2 4 2 2 2 4" xfId="17869" xr:uid="{00000000-0005-0000-0000-000089460000}"/>
    <cellStyle name="Normal 4 2 4 2 2 2 5" xfId="17870" xr:uid="{00000000-0005-0000-0000-00008A460000}"/>
    <cellStyle name="Normal 4 2 4 2 2 3" xfId="17871" xr:uid="{00000000-0005-0000-0000-00008B460000}"/>
    <cellStyle name="Normal 4 2 4 2 2 3 2" xfId="17872" xr:uid="{00000000-0005-0000-0000-00008C460000}"/>
    <cellStyle name="Normal 4 2 4 2 2 3 3" xfId="17873" xr:uid="{00000000-0005-0000-0000-00008D460000}"/>
    <cellStyle name="Normal 4 2 4 2 2 3 4" xfId="17874" xr:uid="{00000000-0005-0000-0000-00008E460000}"/>
    <cellStyle name="Normal 4 2 4 2 2 4" xfId="17875" xr:uid="{00000000-0005-0000-0000-00008F460000}"/>
    <cellStyle name="Normal 4 2 4 2 2 5" xfId="17876" xr:uid="{00000000-0005-0000-0000-000090460000}"/>
    <cellStyle name="Normal 4 2 4 2 2 6" xfId="17877" xr:uid="{00000000-0005-0000-0000-000091460000}"/>
    <cellStyle name="Normal 4 2 4 2 3" xfId="17878" xr:uid="{00000000-0005-0000-0000-000092460000}"/>
    <cellStyle name="Normal 4 2 4 2 3 2" xfId="17879" xr:uid="{00000000-0005-0000-0000-000093460000}"/>
    <cellStyle name="Normal 4 2 4 2 3 2 2" xfId="17880" xr:uid="{00000000-0005-0000-0000-000094460000}"/>
    <cellStyle name="Normal 4 2 4 2 3 2 2 2" xfId="17881" xr:uid="{00000000-0005-0000-0000-000095460000}"/>
    <cellStyle name="Normal 4 2 4 2 3 2 2 3" xfId="17882" xr:uid="{00000000-0005-0000-0000-000096460000}"/>
    <cellStyle name="Normal 4 2 4 2 3 2 2 4" xfId="17883" xr:uid="{00000000-0005-0000-0000-000097460000}"/>
    <cellStyle name="Normal 4 2 4 2 3 2 3" xfId="17884" xr:uid="{00000000-0005-0000-0000-000098460000}"/>
    <cellStyle name="Normal 4 2 4 2 3 2 4" xfId="17885" xr:uid="{00000000-0005-0000-0000-000099460000}"/>
    <cellStyle name="Normal 4 2 4 2 3 2 5" xfId="17886" xr:uid="{00000000-0005-0000-0000-00009A460000}"/>
    <cellStyle name="Normal 4 2 4 2 3 3" xfId="17887" xr:uid="{00000000-0005-0000-0000-00009B460000}"/>
    <cellStyle name="Normal 4 2 4 2 3 3 2" xfId="17888" xr:uid="{00000000-0005-0000-0000-00009C460000}"/>
    <cellStyle name="Normal 4 2 4 2 3 3 3" xfId="17889" xr:uid="{00000000-0005-0000-0000-00009D460000}"/>
    <cellStyle name="Normal 4 2 4 2 3 3 4" xfId="17890" xr:uid="{00000000-0005-0000-0000-00009E460000}"/>
    <cellStyle name="Normal 4 2 4 2 3 4" xfId="17891" xr:uid="{00000000-0005-0000-0000-00009F460000}"/>
    <cellStyle name="Normal 4 2 4 2 3 5" xfId="17892" xr:uid="{00000000-0005-0000-0000-0000A0460000}"/>
    <cellStyle name="Normal 4 2 4 2 3 6" xfId="17893" xr:uid="{00000000-0005-0000-0000-0000A1460000}"/>
    <cellStyle name="Normal 4 2 4 2 4" xfId="17894" xr:uid="{00000000-0005-0000-0000-0000A2460000}"/>
    <cellStyle name="Normal 4 2 4 2 4 2" xfId="17895" xr:uid="{00000000-0005-0000-0000-0000A3460000}"/>
    <cellStyle name="Normal 4 2 4 2 4 2 2" xfId="17896" xr:uid="{00000000-0005-0000-0000-0000A4460000}"/>
    <cellStyle name="Normal 4 2 4 2 4 2 3" xfId="17897" xr:uid="{00000000-0005-0000-0000-0000A5460000}"/>
    <cellStyle name="Normal 4 2 4 2 4 2 4" xfId="17898" xr:uid="{00000000-0005-0000-0000-0000A6460000}"/>
    <cellStyle name="Normal 4 2 4 2 4 3" xfId="17899" xr:uid="{00000000-0005-0000-0000-0000A7460000}"/>
    <cellStyle name="Normal 4 2 4 2 4 4" xfId="17900" xr:uid="{00000000-0005-0000-0000-0000A8460000}"/>
    <cellStyle name="Normal 4 2 4 2 4 5" xfId="17901" xr:uid="{00000000-0005-0000-0000-0000A9460000}"/>
    <cellStyle name="Normal 4 2 4 2 5" xfId="17902" xr:uid="{00000000-0005-0000-0000-0000AA460000}"/>
    <cellStyle name="Normal 4 2 4 2 5 2" xfId="17903" xr:uid="{00000000-0005-0000-0000-0000AB460000}"/>
    <cellStyle name="Normal 4 2 4 2 5 3" xfId="17904" xr:uid="{00000000-0005-0000-0000-0000AC460000}"/>
    <cellStyle name="Normal 4 2 4 2 5 4" xfId="17905" xr:uid="{00000000-0005-0000-0000-0000AD460000}"/>
    <cellStyle name="Normal 4 2 4 2 6" xfId="17906" xr:uid="{00000000-0005-0000-0000-0000AE460000}"/>
    <cellStyle name="Normal 4 2 4 2 7" xfId="17907" xr:uid="{00000000-0005-0000-0000-0000AF460000}"/>
    <cellStyle name="Normal 4 2 4 2 8" xfId="17908" xr:uid="{00000000-0005-0000-0000-0000B0460000}"/>
    <cellStyle name="Normal 4 2 4 3" xfId="17909" xr:uid="{00000000-0005-0000-0000-0000B1460000}"/>
    <cellStyle name="Normal 4 2 4 3 2" xfId="17910" xr:uid="{00000000-0005-0000-0000-0000B2460000}"/>
    <cellStyle name="Normal 4 2 4 3 2 2" xfId="17911" xr:uid="{00000000-0005-0000-0000-0000B3460000}"/>
    <cellStyle name="Normal 4 2 4 3 2 2 2" xfId="17912" xr:uid="{00000000-0005-0000-0000-0000B4460000}"/>
    <cellStyle name="Normal 4 2 4 3 2 2 3" xfId="17913" xr:uid="{00000000-0005-0000-0000-0000B5460000}"/>
    <cellStyle name="Normal 4 2 4 3 2 2 4" xfId="17914" xr:uid="{00000000-0005-0000-0000-0000B6460000}"/>
    <cellStyle name="Normal 4 2 4 3 2 3" xfId="17915" xr:uid="{00000000-0005-0000-0000-0000B7460000}"/>
    <cellStyle name="Normal 4 2 4 3 2 4" xfId="17916" xr:uid="{00000000-0005-0000-0000-0000B8460000}"/>
    <cellStyle name="Normal 4 2 4 3 2 5" xfId="17917" xr:uid="{00000000-0005-0000-0000-0000B9460000}"/>
    <cellStyle name="Normal 4 2 4 3 3" xfId="17918" xr:uid="{00000000-0005-0000-0000-0000BA460000}"/>
    <cellStyle name="Normal 4 2 4 3 3 2" xfId="17919" xr:uid="{00000000-0005-0000-0000-0000BB460000}"/>
    <cellStyle name="Normal 4 2 4 3 3 3" xfId="17920" xr:uid="{00000000-0005-0000-0000-0000BC460000}"/>
    <cellStyle name="Normal 4 2 4 3 3 4" xfId="17921" xr:uid="{00000000-0005-0000-0000-0000BD460000}"/>
    <cellStyle name="Normal 4 2 4 3 4" xfId="17922" xr:uid="{00000000-0005-0000-0000-0000BE460000}"/>
    <cellStyle name="Normal 4 2 4 3 5" xfId="17923" xr:uid="{00000000-0005-0000-0000-0000BF460000}"/>
    <cellStyle name="Normal 4 2 4 3 6" xfId="17924" xr:uid="{00000000-0005-0000-0000-0000C0460000}"/>
    <cellStyle name="Normal 4 2 4 4" xfId="17925" xr:uid="{00000000-0005-0000-0000-0000C1460000}"/>
    <cellStyle name="Normal 4 2 4 4 2" xfId="17926" xr:uid="{00000000-0005-0000-0000-0000C2460000}"/>
    <cellStyle name="Normal 4 2 4 4 2 2" xfId="17927" xr:uid="{00000000-0005-0000-0000-0000C3460000}"/>
    <cellStyle name="Normal 4 2 4 4 2 2 2" xfId="17928" xr:uid="{00000000-0005-0000-0000-0000C4460000}"/>
    <cellStyle name="Normal 4 2 4 4 2 2 3" xfId="17929" xr:uid="{00000000-0005-0000-0000-0000C5460000}"/>
    <cellStyle name="Normal 4 2 4 4 2 2 4" xfId="17930" xr:uid="{00000000-0005-0000-0000-0000C6460000}"/>
    <cellStyle name="Normal 4 2 4 4 2 3" xfId="17931" xr:uid="{00000000-0005-0000-0000-0000C7460000}"/>
    <cellStyle name="Normal 4 2 4 4 2 4" xfId="17932" xr:uid="{00000000-0005-0000-0000-0000C8460000}"/>
    <cellStyle name="Normal 4 2 4 4 2 5" xfId="17933" xr:uid="{00000000-0005-0000-0000-0000C9460000}"/>
    <cellStyle name="Normal 4 2 4 4 3" xfId="17934" xr:uid="{00000000-0005-0000-0000-0000CA460000}"/>
    <cellStyle name="Normal 4 2 4 4 3 2" xfId="17935" xr:uid="{00000000-0005-0000-0000-0000CB460000}"/>
    <cellStyle name="Normal 4 2 4 4 3 3" xfId="17936" xr:uid="{00000000-0005-0000-0000-0000CC460000}"/>
    <cellStyle name="Normal 4 2 4 4 3 4" xfId="17937" xr:uid="{00000000-0005-0000-0000-0000CD460000}"/>
    <cellStyle name="Normal 4 2 4 4 4" xfId="17938" xr:uid="{00000000-0005-0000-0000-0000CE460000}"/>
    <cellStyle name="Normal 4 2 4 4 5" xfId="17939" xr:uid="{00000000-0005-0000-0000-0000CF460000}"/>
    <cellStyle name="Normal 4 2 4 4 6" xfId="17940" xr:uid="{00000000-0005-0000-0000-0000D0460000}"/>
    <cellStyle name="Normal 4 2 4 5" xfId="17941" xr:uid="{00000000-0005-0000-0000-0000D1460000}"/>
    <cellStyle name="Normal 4 2 4 5 2" xfId="17942" xr:uid="{00000000-0005-0000-0000-0000D2460000}"/>
    <cellStyle name="Normal 4 2 4 5 2 2" xfId="17943" xr:uid="{00000000-0005-0000-0000-0000D3460000}"/>
    <cellStyle name="Normal 4 2 4 5 2 2 2" xfId="17944" xr:uid="{00000000-0005-0000-0000-0000D4460000}"/>
    <cellStyle name="Normal 4 2 4 5 2 2 3" xfId="17945" xr:uid="{00000000-0005-0000-0000-0000D5460000}"/>
    <cellStyle name="Normal 4 2 4 5 2 2 4" xfId="17946" xr:uid="{00000000-0005-0000-0000-0000D6460000}"/>
    <cellStyle name="Normal 4 2 4 5 2 3" xfId="17947" xr:uid="{00000000-0005-0000-0000-0000D7460000}"/>
    <cellStyle name="Normal 4 2 4 5 2 4" xfId="17948" xr:uid="{00000000-0005-0000-0000-0000D8460000}"/>
    <cellStyle name="Normal 4 2 4 5 2 5" xfId="17949" xr:uid="{00000000-0005-0000-0000-0000D9460000}"/>
    <cellStyle name="Normal 4 2 4 5 3" xfId="17950" xr:uid="{00000000-0005-0000-0000-0000DA460000}"/>
    <cellStyle name="Normal 4 2 4 5 3 2" xfId="17951" xr:uid="{00000000-0005-0000-0000-0000DB460000}"/>
    <cellStyle name="Normal 4 2 4 5 3 3" xfId="17952" xr:uid="{00000000-0005-0000-0000-0000DC460000}"/>
    <cellStyle name="Normal 4 2 4 5 3 4" xfId="17953" xr:uid="{00000000-0005-0000-0000-0000DD460000}"/>
    <cellStyle name="Normal 4 2 4 5 4" xfId="17954" xr:uid="{00000000-0005-0000-0000-0000DE460000}"/>
    <cellStyle name="Normal 4 2 4 5 5" xfId="17955" xr:uid="{00000000-0005-0000-0000-0000DF460000}"/>
    <cellStyle name="Normal 4 2 4 5 6" xfId="17956" xr:uid="{00000000-0005-0000-0000-0000E0460000}"/>
    <cellStyle name="Normal 4 2 4 6" xfId="17957" xr:uid="{00000000-0005-0000-0000-0000E1460000}"/>
    <cellStyle name="Normal 4 2 4 6 2" xfId="17958" xr:uid="{00000000-0005-0000-0000-0000E2460000}"/>
    <cellStyle name="Normal 4 2 4 6 2 2" xfId="17959" xr:uid="{00000000-0005-0000-0000-0000E3460000}"/>
    <cellStyle name="Normal 4 2 4 6 2 3" xfId="17960" xr:uid="{00000000-0005-0000-0000-0000E4460000}"/>
    <cellStyle name="Normal 4 2 4 6 2 4" xfId="17961" xr:uid="{00000000-0005-0000-0000-0000E5460000}"/>
    <cellStyle name="Normal 4 2 4 6 3" xfId="17962" xr:uid="{00000000-0005-0000-0000-0000E6460000}"/>
    <cellStyle name="Normal 4 2 4 6 4" xfId="17963" xr:uid="{00000000-0005-0000-0000-0000E7460000}"/>
    <cellStyle name="Normal 4 2 4 6 5" xfId="17964" xr:uid="{00000000-0005-0000-0000-0000E8460000}"/>
    <cellStyle name="Normal 4 2 4 7" xfId="17965" xr:uid="{00000000-0005-0000-0000-0000E9460000}"/>
    <cellStyle name="Normal 4 2 4 7 2" xfId="17966" xr:uid="{00000000-0005-0000-0000-0000EA460000}"/>
    <cellStyle name="Normal 4 2 4 7 3" xfId="17967" xr:uid="{00000000-0005-0000-0000-0000EB460000}"/>
    <cellStyle name="Normal 4 2 4 7 4" xfId="17968" xr:uid="{00000000-0005-0000-0000-0000EC460000}"/>
    <cellStyle name="Normal 4 2 4 8" xfId="17969" xr:uid="{00000000-0005-0000-0000-0000ED460000}"/>
    <cellStyle name="Normal 4 2 4 9" xfId="17970" xr:uid="{00000000-0005-0000-0000-0000EE460000}"/>
    <cellStyle name="Normal 4 2 5" xfId="17971" xr:uid="{00000000-0005-0000-0000-0000EF460000}"/>
    <cellStyle name="Normal 4 2 5 2" xfId="17972" xr:uid="{00000000-0005-0000-0000-0000F0460000}"/>
    <cellStyle name="Normal 4 2 5 2 2" xfId="17973" xr:uid="{00000000-0005-0000-0000-0000F1460000}"/>
    <cellStyle name="Normal 4 2 5 2 2 2" xfId="17974" xr:uid="{00000000-0005-0000-0000-0000F2460000}"/>
    <cellStyle name="Normal 4 2 5 2 2 2 2" xfId="17975" xr:uid="{00000000-0005-0000-0000-0000F3460000}"/>
    <cellStyle name="Normal 4 2 5 2 2 2 2 2" xfId="17976" xr:uid="{00000000-0005-0000-0000-0000F4460000}"/>
    <cellStyle name="Normal 4 2 5 2 2 2 2 3" xfId="17977" xr:uid="{00000000-0005-0000-0000-0000F5460000}"/>
    <cellStyle name="Normal 4 2 5 2 2 2 2 4" xfId="17978" xr:uid="{00000000-0005-0000-0000-0000F6460000}"/>
    <cellStyle name="Normal 4 2 5 2 2 2 3" xfId="17979" xr:uid="{00000000-0005-0000-0000-0000F7460000}"/>
    <cellStyle name="Normal 4 2 5 2 2 2 4" xfId="17980" xr:uid="{00000000-0005-0000-0000-0000F8460000}"/>
    <cellStyle name="Normal 4 2 5 2 2 2 5" xfId="17981" xr:uid="{00000000-0005-0000-0000-0000F9460000}"/>
    <cellStyle name="Normal 4 2 5 2 2 3" xfId="17982" xr:uid="{00000000-0005-0000-0000-0000FA460000}"/>
    <cellStyle name="Normal 4 2 5 2 2 3 2" xfId="17983" xr:uid="{00000000-0005-0000-0000-0000FB460000}"/>
    <cellStyle name="Normal 4 2 5 2 2 3 3" xfId="17984" xr:uid="{00000000-0005-0000-0000-0000FC460000}"/>
    <cellStyle name="Normal 4 2 5 2 2 3 4" xfId="17985" xr:uid="{00000000-0005-0000-0000-0000FD460000}"/>
    <cellStyle name="Normal 4 2 5 2 2 4" xfId="17986" xr:uid="{00000000-0005-0000-0000-0000FE460000}"/>
    <cellStyle name="Normal 4 2 5 2 2 5" xfId="17987" xr:uid="{00000000-0005-0000-0000-0000FF460000}"/>
    <cellStyle name="Normal 4 2 5 2 2 6" xfId="17988" xr:uid="{00000000-0005-0000-0000-000000470000}"/>
    <cellStyle name="Normal 4 2 5 2 3" xfId="17989" xr:uid="{00000000-0005-0000-0000-000001470000}"/>
    <cellStyle name="Normal 4 2 5 2 3 2" xfId="17990" xr:uid="{00000000-0005-0000-0000-000002470000}"/>
    <cellStyle name="Normal 4 2 5 2 3 2 2" xfId="17991" xr:uid="{00000000-0005-0000-0000-000003470000}"/>
    <cellStyle name="Normal 4 2 5 2 3 2 2 2" xfId="17992" xr:uid="{00000000-0005-0000-0000-000004470000}"/>
    <cellStyle name="Normal 4 2 5 2 3 2 2 3" xfId="17993" xr:uid="{00000000-0005-0000-0000-000005470000}"/>
    <cellStyle name="Normal 4 2 5 2 3 2 2 4" xfId="17994" xr:uid="{00000000-0005-0000-0000-000006470000}"/>
    <cellStyle name="Normal 4 2 5 2 3 2 3" xfId="17995" xr:uid="{00000000-0005-0000-0000-000007470000}"/>
    <cellStyle name="Normal 4 2 5 2 3 2 4" xfId="17996" xr:uid="{00000000-0005-0000-0000-000008470000}"/>
    <cellStyle name="Normal 4 2 5 2 3 2 5" xfId="17997" xr:uid="{00000000-0005-0000-0000-000009470000}"/>
    <cellStyle name="Normal 4 2 5 2 3 3" xfId="17998" xr:uid="{00000000-0005-0000-0000-00000A470000}"/>
    <cellStyle name="Normal 4 2 5 2 3 3 2" xfId="17999" xr:uid="{00000000-0005-0000-0000-00000B470000}"/>
    <cellStyle name="Normal 4 2 5 2 3 3 3" xfId="18000" xr:uid="{00000000-0005-0000-0000-00000C470000}"/>
    <cellStyle name="Normal 4 2 5 2 3 3 4" xfId="18001" xr:uid="{00000000-0005-0000-0000-00000D470000}"/>
    <cellStyle name="Normal 4 2 5 2 3 4" xfId="18002" xr:uid="{00000000-0005-0000-0000-00000E470000}"/>
    <cellStyle name="Normal 4 2 5 2 3 5" xfId="18003" xr:uid="{00000000-0005-0000-0000-00000F470000}"/>
    <cellStyle name="Normal 4 2 5 2 3 6" xfId="18004" xr:uid="{00000000-0005-0000-0000-000010470000}"/>
    <cellStyle name="Normal 4 2 5 2 4" xfId="18005" xr:uid="{00000000-0005-0000-0000-000011470000}"/>
    <cellStyle name="Normal 4 2 5 2 4 2" xfId="18006" xr:uid="{00000000-0005-0000-0000-000012470000}"/>
    <cellStyle name="Normal 4 2 5 2 4 2 2" xfId="18007" xr:uid="{00000000-0005-0000-0000-000013470000}"/>
    <cellStyle name="Normal 4 2 5 2 4 2 3" xfId="18008" xr:uid="{00000000-0005-0000-0000-000014470000}"/>
    <cellStyle name="Normal 4 2 5 2 4 2 4" xfId="18009" xr:uid="{00000000-0005-0000-0000-000015470000}"/>
    <cellStyle name="Normal 4 2 5 2 4 3" xfId="18010" xr:uid="{00000000-0005-0000-0000-000016470000}"/>
    <cellStyle name="Normal 4 2 5 2 4 4" xfId="18011" xr:uid="{00000000-0005-0000-0000-000017470000}"/>
    <cellStyle name="Normal 4 2 5 2 4 5" xfId="18012" xr:uid="{00000000-0005-0000-0000-000018470000}"/>
    <cellStyle name="Normal 4 2 5 2 5" xfId="18013" xr:uid="{00000000-0005-0000-0000-000019470000}"/>
    <cellStyle name="Normal 4 2 5 2 5 2" xfId="18014" xr:uid="{00000000-0005-0000-0000-00001A470000}"/>
    <cellStyle name="Normal 4 2 5 2 5 3" xfId="18015" xr:uid="{00000000-0005-0000-0000-00001B470000}"/>
    <cellStyle name="Normal 4 2 5 2 5 4" xfId="18016" xr:uid="{00000000-0005-0000-0000-00001C470000}"/>
    <cellStyle name="Normal 4 2 5 2 6" xfId="18017" xr:uid="{00000000-0005-0000-0000-00001D470000}"/>
    <cellStyle name="Normal 4 2 5 2 7" xfId="18018" xr:uid="{00000000-0005-0000-0000-00001E470000}"/>
    <cellStyle name="Normal 4 2 5 2 8" xfId="18019" xr:uid="{00000000-0005-0000-0000-00001F470000}"/>
    <cellStyle name="Normal 4 2 5 3" xfId="18020" xr:uid="{00000000-0005-0000-0000-000020470000}"/>
    <cellStyle name="Normal 4 2 5 3 2" xfId="18021" xr:uid="{00000000-0005-0000-0000-000021470000}"/>
    <cellStyle name="Normal 4 2 5 3 2 2" xfId="18022" xr:uid="{00000000-0005-0000-0000-000022470000}"/>
    <cellStyle name="Normal 4 2 5 3 2 2 2" xfId="18023" xr:uid="{00000000-0005-0000-0000-000023470000}"/>
    <cellStyle name="Normal 4 2 5 3 2 2 3" xfId="18024" xr:uid="{00000000-0005-0000-0000-000024470000}"/>
    <cellStyle name="Normal 4 2 5 3 2 2 4" xfId="18025" xr:uid="{00000000-0005-0000-0000-000025470000}"/>
    <cellStyle name="Normal 4 2 5 3 2 3" xfId="18026" xr:uid="{00000000-0005-0000-0000-000026470000}"/>
    <cellStyle name="Normal 4 2 5 3 2 4" xfId="18027" xr:uid="{00000000-0005-0000-0000-000027470000}"/>
    <cellStyle name="Normal 4 2 5 3 2 5" xfId="18028" xr:uid="{00000000-0005-0000-0000-000028470000}"/>
    <cellStyle name="Normal 4 2 5 3 3" xfId="18029" xr:uid="{00000000-0005-0000-0000-000029470000}"/>
    <cellStyle name="Normal 4 2 5 3 3 2" xfId="18030" xr:uid="{00000000-0005-0000-0000-00002A470000}"/>
    <cellStyle name="Normal 4 2 5 3 3 3" xfId="18031" xr:uid="{00000000-0005-0000-0000-00002B470000}"/>
    <cellStyle name="Normal 4 2 5 3 3 4" xfId="18032" xr:uid="{00000000-0005-0000-0000-00002C470000}"/>
    <cellStyle name="Normal 4 2 5 3 4" xfId="18033" xr:uid="{00000000-0005-0000-0000-00002D470000}"/>
    <cellStyle name="Normal 4 2 5 3 5" xfId="18034" xr:uid="{00000000-0005-0000-0000-00002E470000}"/>
    <cellStyle name="Normal 4 2 5 3 6" xfId="18035" xr:uid="{00000000-0005-0000-0000-00002F470000}"/>
    <cellStyle name="Normal 4 2 5 4" xfId="18036" xr:uid="{00000000-0005-0000-0000-000030470000}"/>
    <cellStyle name="Normal 4 2 5 4 2" xfId="18037" xr:uid="{00000000-0005-0000-0000-000031470000}"/>
    <cellStyle name="Normal 4 2 5 4 2 2" xfId="18038" xr:uid="{00000000-0005-0000-0000-000032470000}"/>
    <cellStyle name="Normal 4 2 5 4 2 2 2" xfId="18039" xr:uid="{00000000-0005-0000-0000-000033470000}"/>
    <cellStyle name="Normal 4 2 5 4 2 2 3" xfId="18040" xr:uid="{00000000-0005-0000-0000-000034470000}"/>
    <cellStyle name="Normal 4 2 5 4 2 2 4" xfId="18041" xr:uid="{00000000-0005-0000-0000-000035470000}"/>
    <cellStyle name="Normal 4 2 5 4 2 3" xfId="18042" xr:uid="{00000000-0005-0000-0000-000036470000}"/>
    <cellStyle name="Normal 4 2 5 4 2 4" xfId="18043" xr:uid="{00000000-0005-0000-0000-000037470000}"/>
    <cellStyle name="Normal 4 2 5 4 2 5" xfId="18044" xr:uid="{00000000-0005-0000-0000-000038470000}"/>
    <cellStyle name="Normal 4 2 5 4 3" xfId="18045" xr:uid="{00000000-0005-0000-0000-000039470000}"/>
    <cellStyle name="Normal 4 2 5 4 3 2" xfId="18046" xr:uid="{00000000-0005-0000-0000-00003A470000}"/>
    <cellStyle name="Normal 4 2 5 4 3 3" xfId="18047" xr:uid="{00000000-0005-0000-0000-00003B470000}"/>
    <cellStyle name="Normal 4 2 5 4 3 4" xfId="18048" xr:uid="{00000000-0005-0000-0000-00003C470000}"/>
    <cellStyle name="Normal 4 2 5 4 4" xfId="18049" xr:uid="{00000000-0005-0000-0000-00003D470000}"/>
    <cellStyle name="Normal 4 2 5 4 5" xfId="18050" xr:uid="{00000000-0005-0000-0000-00003E470000}"/>
    <cellStyle name="Normal 4 2 5 4 6" xfId="18051" xr:uid="{00000000-0005-0000-0000-00003F470000}"/>
    <cellStyle name="Normal 4 2 5 5" xfId="18052" xr:uid="{00000000-0005-0000-0000-000040470000}"/>
    <cellStyle name="Normal 4 2 5 5 2" xfId="18053" xr:uid="{00000000-0005-0000-0000-000041470000}"/>
    <cellStyle name="Normal 4 2 5 5 2 2" xfId="18054" xr:uid="{00000000-0005-0000-0000-000042470000}"/>
    <cellStyle name="Normal 4 2 5 5 2 3" xfId="18055" xr:uid="{00000000-0005-0000-0000-000043470000}"/>
    <cellStyle name="Normal 4 2 5 5 2 4" xfId="18056" xr:uid="{00000000-0005-0000-0000-000044470000}"/>
    <cellStyle name="Normal 4 2 5 5 3" xfId="18057" xr:uid="{00000000-0005-0000-0000-000045470000}"/>
    <cellStyle name="Normal 4 2 5 5 4" xfId="18058" xr:uid="{00000000-0005-0000-0000-000046470000}"/>
    <cellStyle name="Normal 4 2 5 5 5" xfId="18059" xr:uid="{00000000-0005-0000-0000-000047470000}"/>
    <cellStyle name="Normal 4 2 5 6" xfId="18060" xr:uid="{00000000-0005-0000-0000-000048470000}"/>
    <cellStyle name="Normal 4 2 5 6 2" xfId="18061" xr:uid="{00000000-0005-0000-0000-000049470000}"/>
    <cellStyle name="Normal 4 2 5 6 3" xfId="18062" xr:uid="{00000000-0005-0000-0000-00004A470000}"/>
    <cellStyle name="Normal 4 2 5 6 4" xfId="18063" xr:uid="{00000000-0005-0000-0000-00004B470000}"/>
    <cellStyle name="Normal 4 2 5 7" xfId="18064" xr:uid="{00000000-0005-0000-0000-00004C470000}"/>
    <cellStyle name="Normal 4 2 5 8" xfId="18065" xr:uid="{00000000-0005-0000-0000-00004D470000}"/>
    <cellStyle name="Normal 4 2 5 9" xfId="18066" xr:uid="{00000000-0005-0000-0000-00004E470000}"/>
    <cellStyle name="Normal 4 2 6" xfId="18067" xr:uid="{00000000-0005-0000-0000-00004F470000}"/>
    <cellStyle name="Normal 4 2 6 2" xfId="18068" xr:uid="{00000000-0005-0000-0000-000050470000}"/>
    <cellStyle name="Normal 4 2 6 2 2" xfId="18069" xr:uid="{00000000-0005-0000-0000-000051470000}"/>
    <cellStyle name="Normal 4 2 6 2 2 2" xfId="18070" xr:uid="{00000000-0005-0000-0000-000052470000}"/>
    <cellStyle name="Normal 4 2 6 2 2 2 2" xfId="18071" xr:uid="{00000000-0005-0000-0000-000053470000}"/>
    <cellStyle name="Normal 4 2 6 2 2 2 3" xfId="18072" xr:uid="{00000000-0005-0000-0000-000054470000}"/>
    <cellStyle name="Normal 4 2 6 2 2 2 4" xfId="18073" xr:uid="{00000000-0005-0000-0000-000055470000}"/>
    <cellStyle name="Normal 4 2 6 2 2 3" xfId="18074" xr:uid="{00000000-0005-0000-0000-000056470000}"/>
    <cellStyle name="Normal 4 2 6 2 2 4" xfId="18075" xr:uid="{00000000-0005-0000-0000-000057470000}"/>
    <cellStyle name="Normal 4 2 6 2 2 5" xfId="18076" xr:uid="{00000000-0005-0000-0000-000058470000}"/>
    <cellStyle name="Normal 4 2 6 2 3" xfId="18077" xr:uid="{00000000-0005-0000-0000-000059470000}"/>
    <cellStyle name="Normal 4 2 6 2 3 2" xfId="18078" xr:uid="{00000000-0005-0000-0000-00005A470000}"/>
    <cellStyle name="Normal 4 2 6 2 3 3" xfId="18079" xr:uid="{00000000-0005-0000-0000-00005B470000}"/>
    <cellStyle name="Normal 4 2 6 2 3 4" xfId="18080" xr:uid="{00000000-0005-0000-0000-00005C470000}"/>
    <cellStyle name="Normal 4 2 6 2 4" xfId="18081" xr:uid="{00000000-0005-0000-0000-00005D470000}"/>
    <cellStyle name="Normal 4 2 6 2 5" xfId="18082" xr:uid="{00000000-0005-0000-0000-00005E470000}"/>
    <cellStyle name="Normal 4 2 6 2 6" xfId="18083" xr:uid="{00000000-0005-0000-0000-00005F470000}"/>
    <cellStyle name="Normal 4 2 6 3" xfId="18084" xr:uid="{00000000-0005-0000-0000-000060470000}"/>
    <cellStyle name="Normal 4 2 6 3 2" xfId="18085" xr:uid="{00000000-0005-0000-0000-000061470000}"/>
    <cellStyle name="Normal 4 2 6 3 2 2" xfId="18086" xr:uid="{00000000-0005-0000-0000-000062470000}"/>
    <cellStyle name="Normal 4 2 6 3 2 2 2" xfId="18087" xr:uid="{00000000-0005-0000-0000-000063470000}"/>
    <cellStyle name="Normal 4 2 6 3 2 2 3" xfId="18088" xr:uid="{00000000-0005-0000-0000-000064470000}"/>
    <cellStyle name="Normal 4 2 6 3 2 2 4" xfId="18089" xr:uid="{00000000-0005-0000-0000-000065470000}"/>
    <cellStyle name="Normal 4 2 6 3 2 3" xfId="18090" xr:uid="{00000000-0005-0000-0000-000066470000}"/>
    <cellStyle name="Normal 4 2 6 3 2 4" xfId="18091" xr:uid="{00000000-0005-0000-0000-000067470000}"/>
    <cellStyle name="Normal 4 2 6 3 2 5" xfId="18092" xr:uid="{00000000-0005-0000-0000-000068470000}"/>
    <cellStyle name="Normal 4 2 6 3 3" xfId="18093" xr:uid="{00000000-0005-0000-0000-000069470000}"/>
    <cellStyle name="Normal 4 2 6 3 3 2" xfId="18094" xr:uid="{00000000-0005-0000-0000-00006A470000}"/>
    <cellStyle name="Normal 4 2 6 3 3 3" xfId="18095" xr:uid="{00000000-0005-0000-0000-00006B470000}"/>
    <cellStyle name="Normal 4 2 6 3 3 4" xfId="18096" xr:uid="{00000000-0005-0000-0000-00006C470000}"/>
    <cellStyle name="Normal 4 2 6 3 4" xfId="18097" xr:uid="{00000000-0005-0000-0000-00006D470000}"/>
    <cellStyle name="Normal 4 2 6 3 5" xfId="18098" xr:uid="{00000000-0005-0000-0000-00006E470000}"/>
    <cellStyle name="Normal 4 2 6 3 6" xfId="18099" xr:uid="{00000000-0005-0000-0000-00006F470000}"/>
    <cellStyle name="Normal 4 2 6 4" xfId="18100" xr:uid="{00000000-0005-0000-0000-000070470000}"/>
    <cellStyle name="Normal 4 2 6 4 2" xfId="18101" xr:uid="{00000000-0005-0000-0000-000071470000}"/>
    <cellStyle name="Normal 4 2 6 4 2 2" xfId="18102" xr:uid="{00000000-0005-0000-0000-000072470000}"/>
    <cellStyle name="Normal 4 2 6 4 2 3" xfId="18103" xr:uid="{00000000-0005-0000-0000-000073470000}"/>
    <cellStyle name="Normal 4 2 6 4 2 4" xfId="18104" xr:uid="{00000000-0005-0000-0000-000074470000}"/>
    <cellStyle name="Normal 4 2 6 4 3" xfId="18105" xr:uid="{00000000-0005-0000-0000-000075470000}"/>
    <cellStyle name="Normal 4 2 6 4 4" xfId="18106" xr:uid="{00000000-0005-0000-0000-000076470000}"/>
    <cellStyle name="Normal 4 2 6 4 5" xfId="18107" xr:uid="{00000000-0005-0000-0000-000077470000}"/>
    <cellStyle name="Normal 4 2 6 5" xfId="18108" xr:uid="{00000000-0005-0000-0000-000078470000}"/>
    <cellStyle name="Normal 4 2 6 5 2" xfId="18109" xr:uid="{00000000-0005-0000-0000-000079470000}"/>
    <cellStyle name="Normal 4 2 6 5 3" xfId="18110" xr:uid="{00000000-0005-0000-0000-00007A470000}"/>
    <cellStyle name="Normal 4 2 6 5 4" xfId="18111" xr:uid="{00000000-0005-0000-0000-00007B470000}"/>
    <cellStyle name="Normal 4 2 6 6" xfId="18112" xr:uid="{00000000-0005-0000-0000-00007C470000}"/>
    <cellStyle name="Normal 4 2 6 7" xfId="18113" xr:uid="{00000000-0005-0000-0000-00007D470000}"/>
    <cellStyle name="Normal 4 2 6 8" xfId="18114" xr:uid="{00000000-0005-0000-0000-00007E470000}"/>
    <cellStyle name="Normal 4 2 7" xfId="18115" xr:uid="{00000000-0005-0000-0000-00007F470000}"/>
    <cellStyle name="Normal 4 2 7 2" xfId="18116" xr:uid="{00000000-0005-0000-0000-000080470000}"/>
    <cellStyle name="Normal 4 2 7 2 2" xfId="18117" xr:uid="{00000000-0005-0000-0000-000081470000}"/>
    <cellStyle name="Normal 4 2 7 2 2 2" xfId="18118" xr:uid="{00000000-0005-0000-0000-000082470000}"/>
    <cellStyle name="Normal 4 2 7 2 2 2 2" xfId="18119" xr:uid="{00000000-0005-0000-0000-000083470000}"/>
    <cellStyle name="Normal 4 2 7 2 2 2 3" xfId="18120" xr:uid="{00000000-0005-0000-0000-000084470000}"/>
    <cellStyle name="Normal 4 2 7 2 2 2 4" xfId="18121" xr:uid="{00000000-0005-0000-0000-000085470000}"/>
    <cellStyle name="Normal 4 2 7 2 2 3" xfId="18122" xr:uid="{00000000-0005-0000-0000-000086470000}"/>
    <cellStyle name="Normal 4 2 7 2 2 4" xfId="18123" xr:uid="{00000000-0005-0000-0000-000087470000}"/>
    <cellStyle name="Normal 4 2 7 2 2 5" xfId="18124" xr:uid="{00000000-0005-0000-0000-000088470000}"/>
    <cellStyle name="Normal 4 2 7 2 3" xfId="18125" xr:uid="{00000000-0005-0000-0000-000089470000}"/>
    <cellStyle name="Normal 4 2 7 2 3 2" xfId="18126" xr:uid="{00000000-0005-0000-0000-00008A470000}"/>
    <cellStyle name="Normal 4 2 7 2 3 3" xfId="18127" xr:uid="{00000000-0005-0000-0000-00008B470000}"/>
    <cellStyle name="Normal 4 2 7 2 3 4" xfId="18128" xr:uid="{00000000-0005-0000-0000-00008C470000}"/>
    <cellStyle name="Normal 4 2 7 2 4" xfId="18129" xr:uid="{00000000-0005-0000-0000-00008D470000}"/>
    <cellStyle name="Normal 4 2 7 2 5" xfId="18130" xr:uid="{00000000-0005-0000-0000-00008E470000}"/>
    <cellStyle name="Normal 4 2 7 2 6" xfId="18131" xr:uid="{00000000-0005-0000-0000-00008F470000}"/>
    <cellStyle name="Normal 4 2 7 3" xfId="18132" xr:uid="{00000000-0005-0000-0000-000090470000}"/>
    <cellStyle name="Normal 4 2 7 3 2" xfId="18133" xr:uid="{00000000-0005-0000-0000-000091470000}"/>
    <cellStyle name="Normal 4 2 7 3 2 2" xfId="18134" xr:uid="{00000000-0005-0000-0000-000092470000}"/>
    <cellStyle name="Normal 4 2 7 3 2 2 2" xfId="18135" xr:uid="{00000000-0005-0000-0000-000093470000}"/>
    <cellStyle name="Normal 4 2 7 3 2 2 3" xfId="18136" xr:uid="{00000000-0005-0000-0000-000094470000}"/>
    <cellStyle name="Normal 4 2 7 3 2 2 4" xfId="18137" xr:uid="{00000000-0005-0000-0000-000095470000}"/>
    <cellStyle name="Normal 4 2 7 3 2 3" xfId="18138" xr:uid="{00000000-0005-0000-0000-000096470000}"/>
    <cellStyle name="Normal 4 2 7 3 2 4" xfId="18139" xr:uid="{00000000-0005-0000-0000-000097470000}"/>
    <cellStyle name="Normal 4 2 7 3 2 5" xfId="18140" xr:uid="{00000000-0005-0000-0000-000098470000}"/>
    <cellStyle name="Normal 4 2 7 3 3" xfId="18141" xr:uid="{00000000-0005-0000-0000-000099470000}"/>
    <cellStyle name="Normal 4 2 7 3 3 2" xfId="18142" xr:uid="{00000000-0005-0000-0000-00009A470000}"/>
    <cellStyle name="Normal 4 2 7 3 3 3" xfId="18143" xr:uid="{00000000-0005-0000-0000-00009B470000}"/>
    <cellStyle name="Normal 4 2 7 3 3 4" xfId="18144" xr:uid="{00000000-0005-0000-0000-00009C470000}"/>
    <cellStyle name="Normal 4 2 7 3 4" xfId="18145" xr:uid="{00000000-0005-0000-0000-00009D470000}"/>
    <cellStyle name="Normal 4 2 7 3 5" xfId="18146" xr:uid="{00000000-0005-0000-0000-00009E470000}"/>
    <cellStyle name="Normal 4 2 7 3 6" xfId="18147" xr:uid="{00000000-0005-0000-0000-00009F470000}"/>
    <cellStyle name="Normal 4 2 7 4" xfId="18148" xr:uid="{00000000-0005-0000-0000-0000A0470000}"/>
    <cellStyle name="Normal 4 2 7 4 2" xfId="18149" xr:uid="{00000000-0005-0000-0000-0000A1470000}"/>
    <cellStyle name="Normal 4 2 7 4 2 2" xfId="18150" xr:uid="{00000000-0005-0000-0000-0000A2470000}"/>
    <cellStyle name="Normal 4 2 7 4 2 3" xfId="18151" xr:uid="{00000000-0005-0000-0000-0000A3470000}"/>
    <cellStyle name="Normal 4 2 7 4 2 4" xfId="18152" xr:uid="{00000000-0005-0000-0000-0000A4470000}"/>
    <cellStyle name="Normal 4 2 7 4 3" xfId="18153" xr:uid="{00000000-0005-0000-0000-0000A5470000}"/>
    <cellStyle name="Normal 4 2 7 4 4" xfId="18154" xr:uid="{00000000-0005-0000-0000-0000A6470000}"/>
    <cellStyle name="Normal 4 2 7 4 5" xfId="18155" xr:uid="{00000000-0005-0000-0000-0000A7470000}"/>
    <cellStyle name="Normal 4 2 7 5" xfId="18156" xr:uid="{00000000-0005-0000-0000-0000A8470000}"/>
    <cellStyle name="Normal 4 2 7 5 2" xfId="18157" xr:uid="{00000000-0005-0000-0000-0000A9470000}"/>
    <cellStyle name="Normal 4 2 7 5 3" xfId="18158" xr:uid="{00000000-0005-0000-0000-0000AA470000}"/>
    <cellStyle name="Normal 4 2 7 5 4" xfId="18159" xr:uid="{00000000-0005-0000-0000-0000AB470000}"/>
    <cellStyle name="Normal 4 2 7 6" xfId="18160" xr:uid="{00000000-0005-0000-0000-0000AC470000}"/>
    <cellStyle name="Normal 4 2 7 7" xfId="18161" xr:uid="{00000000-0005-0000-0000-0000AD470000}"/>
    <cellStyle name="Normal 4 2 7 8" xfId="18162" xr:uid="{00000000-0005-0000-0000-0000AE470000}"/>
    <cellStyle name="Normal 4 2 8" xfId="18163" xr:uid="{00000000-0005-0000-0000-0000AF470000}"/>
    <cellStyle name="Normal 4 2 8 2" xfId="18164" xr:uid="{00000000-0005-0000-0000-0000B0470000}"/>
    <cellStyle name="Normal 4 2 8 2 2" xfId="18165" xr:uid="{00000000-0005-0000-0000-0000B1470000}"/>
    <cellStyle name="Normal 4 2 8 2 2 2" xfId="18166" xr:uid="{00000000-0005-0000-0000-0000B2470000}"/>
    <cellStyle name="Normal 4 2 8 2 2 3" xfId="18167" xr:uid="{00000000-0005-0000-0000-0000B3470000}"/>
    <cellStyle name="Normal 4 2 8 2 2 4" xfId="18168" xr:uid="{00000000-0005-0000-0000-0000B4470000}"/>
    <cellStyle name="Normal 4 2 8 2 3" xfId="18169" xr:uid="{00000000-0005-0000-0000-0000B5470000}"/>
    <cellStyle name="Normal 4 2 8 2 4" xfId="18170" xr:uid="{00000000-0005-0000-0000-0000B6470000}"/>
    <cellStyle name="Normal 4 2 8 2 5" xfId="18171" xr:uid="{00000000-0005-0000-0000-0000B7470000}"/>
    <cellStyle name="Normal 4 2 8 3" xfId="18172" xr:uid="{00000000-0005-0000-0000-0000B8470000}"/>
    <cellStyle name="Normal 4 2 8 3 2" xfId="18173" xr:uid="{00000000-0005-0000-0000-0000B9470000}"/>
    <cellStyle name="Normal 4 2 8 3 3" xfId="18174" xr:uid="{00000000-0005-0000-0000-0000BA470000}"/>
    <cellStyle name="Normal 4 2 8 3 4" xfId="18175" xr:uid="{00000000-0005-0000-0000-0000BB470000}"/>
    <cellStyle name="Normal 4 2 8 4" xfId="18176" xr:uid="{00000000-0005-0000-0000-0000BC470000}"/>
    <cellStyle name="Normal 4 2 8 5" xfId="18177" xr:uid="{00000000-0005-0000-0000-0000BD470000}"/>
    <cellStyle name="Normal 4 2 8 6" xfId="18178" xr:uid="{00000000-0005-0000-0000-0000BE470000}"/>
    <cellStyle name="Normal 4 2 9" xfId="18179" xr:uid="{00000000-0005-0000-0000-0000BF470000}"/>
    <cellStyle name="Normal 4 2 9 2" xfId="18180" xr:uid="{00000000-0005-0000-0000-0000C0470000}"/>
    <cellStyle name="Normal 4 2 9 2 2" xfId="18181" xr:uid="{00000000-0005-0000-0000-0000C1470000}"/>
    <cellStyle name="Normal 4 2 9 2 2 2" xfId="18182" xr:uid="{00000000-0005-0000-0000-0000C2470000}"/>
    <cellStyle name="Normal 4 2 9 2 2 3" xfId="18183" xr:uid="{00000000-0005-0000-0000-0000C3470000}"/>
    <cellStyle name="Normal 4 2 9 2 2 4" xfId="18184" xr:uid="{00000000-0005-0000-0000-0000C4470000}"/>
    <cellStyle name="Normal 4 2 9 2 3" xfId="18185" xr:uid="{00000000-0005-0000-0000-0000C5470000}"/>
    <cellStyle name="Normal 4 2 9 2 4" xfId="18186" xr:uid="{00000000-0005-0000-0000-0000C6470000}"/>
    <cellStyle name="Normal 4 2 9 2 5" xfId="18187" xr:uid="{00000000-0005-0000-0000-0000C7470000}"/>
    <cellStyle name="Normal 4 2 9 3" xfId="18188" xr:uid="{00000000-0005-0000-0000-0000C8470000}"/>
    <cellStyle name="Normal 4 2 9 3 2" xfId="18189" xr:uid="{00000000-0005-0000-0000-0000C9470000}"/>
    <cellStyle name="Normal 4 2 9 3 3" xfId="18190" xr:uid="{00000000-0005-0000-0000-0000CA470000}"/>
    <cellStyle name="Normal 4 2 9 3 4" xfId="18191" xr:uid="{00000000-0005-0000-0000-0000CB470000}"/>
    <cellStyle name="Normal 4 2 9 4" xfId="18192" xr:uid="{00000000-0005-0000-0000-0000CC470000}"/>
    <cellStyle name="Normal 4 2 9 5" xfId="18193" xr:uid="{00000000-0005-0000-0000-0000CD470000}"/>
    <cellStyle name="Normal 4 2 9 6" xfId="18194" xr:uid="{00000000-0005-0000-0000-0000CE470000}"/>
    <cellStyle name="Normal 4 3" xfId="18195" xr:uid="{00000000-0005-0000-0000-0000CF470000}"/>
    <cellStyle name="Normal 4 3 10" xfId="18196" xr:uid="{00000000-0005-0000-0000-0000D0470000}"/>
    <cellStyle name="Normal 4 3 11" xfId="18197" xr:uid="{00000000-0005-0000-0000-0000D1470000}"/>
    <cellStyle name="Normal 4 3 2" xfId="18198" xr:uid="{00000000-0005-0000-0000-0000D2470000}"/>
    <cellStyle name="Normal 4 3 2 10" xfId="18199" xr:uid="{00000000-0005-0000-0000-0000D3470000}"/>
    <cellStyle name="Normal 4 3 2 2" xfId="18200" xr:uid="{00000000-0005-0000-0000-0000D4470000}"/>
    <cellStyle name="Normal 4 3 2 2 2" xfId="18201" xr:uid="{00000000-0005-0000-0000-0000D5470000}"/>
    <cellStyle name="Normal 4 3 2 2 2 2" xfId="18202" xr:uid="{00000000-0005-0000-0000-0000D6470000}"/>
    <cellStyle name="Normal 4 3 2 2 2 2 2" xfId="18203" xr:uid="{00000000-0005-0000-0000-0000D7470000}"/>
    <cellStyle name="Normal 4 3 2 2 2 2 3" xfId="18204" xr:uid="{00000000-0005-0000-0000-0000D8470000}"/>
    <cellStyle name="Normal 4 3 2 2 2 2 4" xfId="18205" xr:uid="{00000000-0005-0000-0000-0000D9470000}"/>
    <cellStyle name="Normal 4 3 2 2 2 3" xfId="18206" xr:uid="{00000000-0005-0000-0000-0000DA470000}"/>
    <cellStyle name="Normal 4 3 2 2 2 3 2" xfId="18207" xr:uid="{00000000-0005-0000-0000-0000DB470000}"/>
    <cellStyle name="Normal 4 3 2 2 2 3 3" xfId="18208" xr:uid="{00000000-0005-0000-0000-0000DC470000}"/>
    <cellStyle name="Normal 4 3 2 2 2 3 4" xfId="18209" xr:uid="{00000000-0005-0000-0000-0000DD470000}"/>
    <cellStyle name="Normal 4 3 2 2 2 4" xfId="18210" xr:uid="{00000000-0005-0000-0000-0000DE470000}"/>
    <cellStyle name="Normal 4 3 2 2 2 5" xfId="18211" xr:uid="{00000000-0005-0000-0000-0000DF470000}"/>
    <cellStyle name="Normal 4 3 2 2 2 6" xfId="18212" xr:uid="{00000000-0005-0000-0000-0000E0470000}"/>
    <cellStyle name="Normal 4 3 2 2 3" xfId="18213" xr:uid="{00000000-0005-0000-0000-0000E1470000}"/>
    <cellStyle name="Normal 4 3 2 2 3 2" xfId="18214" xr:uid="{00000000-0005-0000-0000-0000E2470000}"/>
    <cellStyle name="Normal 4 3 2 2 3 3" xfId="18215" xr:uid="{00000000-0005-0000-0000-0000E3470000}"/>
    <cellStyle name="Normal 4 3 2 2 3 4" xfId="18216" xr:uid="{00000000-0005-0000-0000-0000E4470000}"/>
    <cellStyle name="Normal 4 3 2 2 4" xfId="18217" xr:uid="{00000000-0005-0000-0000-0000E5470000}"/>
    <cellStyle name="Normal 4 3 2 2 4 2" xfId="18218" xr:uid="{00000000-0005-0000-0000-0000E6470000}"/>
    <cellStyle name="Normal 4 3 2 2 4 3" xfId="18219" xr:uid="{00000000-0005-0000-0000-0000E7470000}"/>
    <cellStyle name="Normal 4 3 2 2 4 4" xfId="18220" xr:uid="{00000000-0005-0000-0000-0000E8470000}"/>
    <cellStyle name="Normal 4 3 2 2 5" xfId="18221" xr:uid="{00000000-0005-0000-0000-0000E9470000}"/>
    <cellStyle name="Normal 4 3 2 2 6" xfId="18222" xr:uid="{00000000-0005-0000-0000-0000EA470000}"/>
    <cellStyle name="Normal 4 3 2 2 7" xfId="18223" xr:uid="{00000000-0005-0000-0000-0000EB470000}"/>
    <cellStyle name="Normal 4 3 2 3" xfId="18224" xr:uid="{00000000-0005-0000-0000-0000EC470000}"/>
    <cellStyle name="Normal 4 3 2 3 2" xfId="18225" xr:uid="{00000000-0005-0000-0000-0000ED470000}"/>
    <cellStyle name="Normal 4 3 2 3 2 2" xfId="18226" xr:uid="{00000000-0005-0000-0000-0000EE470000}"/>
    <cellStyle name="Normal 4 3 2 3 2 2 2" xfId="18227" xr:uid="{00000000-0005-0000-0000-0000EF470000}"/>
    <cellStyle name="Normal 4 3 2 3 2 2 3" xfId="18228" xr:uid="{00000000-0005-0000-0000-0000F0470000}"/>
    <cellStyle name="Normal 4 3 2 3 2 2 4" xfId="18229" xr:uid="{00000000-0005-0000-0000-0000F1470000}"/>
    <cellStyle name="Normal 4 3 2 3 2 3" xfId="18230" xr:uid="{00000000-0005-0000-0000-0000F2470000}"/>
    <cellStyle name="Normal 4 3 2 3 2 3 2" xfId="18231" xr:uid="{00000000-0005-0000-0000-0000F3470000}"/>
    <cellStyle name="Normal 4 3 2 3 2 3 3" xfId="18232" xr:uid="{00000000-0005-0000-0000-0000F4470000}"/>
    <cellStyle name="Normal 4 3 2 3 2 3 4" xfId="18233" xr:uid="{00000000-0005-0000-0000-0000F5470000}"/>
    <cellStyle name="Normal 4 3 2 3 2 4" xfId="18234" xr:uid="{00000000-0005-0000-0000-0000F6470000}"/>
    <cellStyle name="Normal 4 3 2 3 2 5" xfId="18235" xr:uid="{00000000-0005-0000-0000-0000F7470000}"/>
    <cellStyle name="Normal 4 3 2 3 2 6" xfId="18236" xr:uid="{00000000-0005-0000-0000-0000F8470000}"/>
    <cellStyle name="Normal 4 3 2 3 3" xfId="18237" xr:uid="{00000000-0005-0000-0000-0000F9470000}"/>
    <cellStyle name="Normal 4 3 2 3 3 2" xfId="18238" xr:uid="{00000000-0005-0000-0000-0000FA470000}"/>
    <cellStyle name="Normal 4 3 2 3 3 3" xfId="18239" xr:uid="{00000000-0005-0000-0000-0000FB470000}"/>
    <cellStyle name="Normal 4 3 2 3 3 4" xfId="18240" xr:uid="{00000000-0005-0000-0000-0000FC470000}"/>
    <cellStyle name="Normal 4 3 2 3 4" xfId="18241" xr:uid="{00000000-0005-0000-0000-0000FD470000}"/>
    <cellStyle name="Normal 4 3 2 3 4 2" xfId="18242" xr:uid="{00000000-0005-0000-0000-0000FE470000}"/>
    <cellStyle name="Normal 4 3 2 3 4 3" xfId="18243" xr:uid="{00000000-0005-0000-0000-0000FF470000}"/>
    <cellStyle name="Normal 4 3 2 3 4 4" xfId="18244" xr:uid="{00000000-0005-0000-0000-000000480000}"/>
    <cellStyle name="Normal 4 3 2 3 5" xfId="18245" xr:uid="{00000000-0005-0000-0000-000001480000}"/>
    <cellStyle name="Normal 4 3 2 3 6" xfId="18246" xr:uid="{00000000-0005-0000-0000-000002480000}"/>
    <cellStyle name="Normal 4 3 2 3 7" xfId="18247" xr:uid="{00000000-0005-0000-0000-000003480000}"/>
    <cellStyle name="Normal 4 3 2 4" xfId="18248" xr:uid="{00000000-0005-0000-0000-000004480000}"/>
    <cellStyle name="Normal 4 3 2 4 2" xfId="18249" xr:uid="{00000000-0005-0000-0000-000005480000}"/>
    <cellStyle name="Normal 4 3 2 4 2 2" xfId="18250" xr:uid="{00000000-0005-0000-0000-000006480000}"/>
    <cellStyle name="Normal 4 3 2 4 2 3" xfId="18251" xr:uid="{00000000-0005-0000-0000-000007480000}"/>
    <cellStyle name="Normal 4 3 2 4 2 4" xfId="18252" xr:uid="{00000000-0005-0000-0000-000008480000}"/>
    <cellStyle name="Normal 4 3 2 4 3" xfId="18253" xr:uid="{00000000-0005-0000-0000-000009480000}"/>
    <cellStyle name="Normal 4 3 2 4 3 2" xfId="18254" xr:uid="{00000000-0005-0000-0000-00000A480000}"/>
    <cellStyle name="Normal 4 3 2 4 3 3" xfId="18255" xr:uid="{00000000-0005-0000-0000-00000B480000}"/>
    <cellStyle name="Normal 4 3 2 4 3 4" xfId="18256" xr:uid="{00000000-0005-0000-0000-00000C480000}"/>
    <cellStyle name="Normal 4 3 2 5" xfId="18257" xr:uid="{00000000-0005-0000-0000-00000D480000}"/>
    <cellStyle name="Normal 4 3 2 5 2" xfId="18258" xr:uid="{00000000-0005-0000-0000-00000E480000}"/>
    <cellStyle name="Normal 4 3 2 5 2 2" xfId="18259" xr:uid="{00000000-0005-0000-0000-00000F480000}"/>
    <cellStyle name="Normal 4 3 2 5 2 3" xfId="18260" xr:uid="{00000000-0005-0000-0000-000010480000}"/>
    <cellStyle name="Normal 4 3 2 5 2 4" xfId="18261" xr:uid="{00000000-0005-0000-0000-000011480000}"/>
    <cellStyle name="Normal 4 3 2 5 3" xfId="18262" xr:uid="{00000000-0005-0000-0000-000012480000}"/>
    <cellStyle name="Normal 4 3 2 5 4" xfId="18263" xr:uid="{00000000-0005-0000-0000-000013480000}"/>
    <cellStyle name="Normal 4 3 2 5 5" xfId="18264" xr:uid="{00000000-0005-0000-0000-000014480000}"/>
    <cellStyle name="Normal 4 3 2 6" xfId="18265" xr:uid="{00000000-0005-0000-0000-000015480000}"/>
    <cellStyle name="Normal 4 3 2 6 2" xfId="18266" xr:uid="{00000000-0005-0000-0000-000016480000}"/>
    <cellStyle name="Normal 4 3 2 6 3" xfId="18267" xr:uid="{00000000-0005-0000-0000-000017480000}"/>
    <cellStyle name="Normal 4 3 2 6 4" xfId="18268" xr:uid="{00000000-0005-0000-0000-000018480000}"/>
    <cellStyle name="Normal 4 3 2 7" xfId="18269" xr:uid="{00000000-0005-0000-0000-000019480000}"/>
    <cellStyle name="Normal 4 3 2 8" xfId="18270" xr:uid="{00000000-0005-0000-0000-00001A480000}"/>
    <cellStyle name="Normal 4 3 2 9" xfId="18271" xr:uid="{00000000-0005-0000-0000-00001B480000}"/>
    <cellStyle name="Normal 4 3 3" xfId="18272" xr:uid="{00000000-0005-0000-0000-00001C480000}"/>
    <cellStyle name="Normal 4 3 3 2" xfId="18273" xr:uid="{00000000-0005-0000-0000-00001D480000}"/>
    <cellStyle name="Normal 4 3 3 2 2" xfId="18274" xr:uid="{00000000-0005-0000-0000-00001E480000}"/>
    <cellStyle name="Normal 4 3 3 2 2 2" xfId="18275" xr:uid="{00000000-0005-0000-0000-00001F480000}"/>
    <cellStyle name="Normal 4 3 3 2 2 2 2" xfId="18276" xr:uid="{00000000-0005-0000-0000-000020480000}"/>
    <cellStyle name="Normal 4 3 3 2 2 2 3" xfId="18277" xr:uid="{00000000-0005-0000-0000-000021480000}"/>
    <cellStyle name="Normal 4 3 3 2 2 2 4" xfId="18278" xr:uid="{00000000-0005-0000-0000-000022480000}"/>
    <cellStyle name="Normal 4 3 3 2 2 3" xfId="18279" xr:uid="{00000000-0005-0000-0000-000023480000}"/>
    <cellStyle name="Normal 4 3 3 2 2 3 2" xfId="18280" xr:uid="{00000000-0005-0000-0000-000024480000}"/>
    <cellStyle name="Normal 4 3 3 2 2 3 3" xfId="18281" xr:uid="{00000000-0005-0000-0000-000025480000}"/>
    <cellStyle name="Normal 4 3 3 2 2 3 4" xfId="18282" xr:uid="{00000000-0005-0000-0000-000026480000}"/>
    <cellStyle name="Normal 4 3 3 2 2 4" xfId="18283" xr:uid="{00000000-0005-0000-0000-000027480000}"/>
    <cellStyle name="Normal 4 3 3 2 2 4 2" xfId="18284" xr:uid="{00000000-0005-0000-0000-000028480000}"/>
    <cellStyle name="Normal 4 3 3 2 2 4 3" xfId="18285" xr:uid="{00000000-0005-0000-0000-000029480000}"/>
    <cellStyle name="Normal 4 3 3 2 2 4 4" xfId="18286" xr:uid="{00000000-0005-0000-0000-00002A480000}"/>
    <cellStyle name="Normal 4 3 3 2 2 5" xfId="18287" xr:uid="{00000000-0005-0000-0000-00002B480000}"/>
    <cellStyle name="Normal 4 3 3 2 2 6" xfId="18288" xr:uid="{00000000-0005-0000-0000-00002C480000}"/>
    <cellStyle name="Normal 4 3 3 2 2 7" xfId="18289" xr:uid="{00000000-0005-0000-0000-00002D480000}"/>
    <cellStyle name="Normal 4 3 3 2 3" xfId="18290" xr:uid="{00000000-0005-0000-0000-00002E480000}"/>
    <cellStyle name="Normal 4 3 3 2 3 2" xfId="18291" xr:uid="{00000000-0005-0000-0000-00002F480000}"/>
    <cellStyle name="Normal 4 3 3 2 3 3" xfId="18292" xr:uid="{00000000-0005-0000-0000-000030480000}"/>
    <cellStyle name="Normal 4 3 3 2 3 4" xfId="18293" xr:uid="{00000000-0005-0000-0000-000031480000}"/>
    <cellStyle name="Normal 4 3 3 2 4" xfId="18294" xr:uid="{00000000-0005-0000-0000-000032480000}"/>
    <cellStyle name="Normal 4 3 3 2 4 2" xfId="18295" xr:uid="{00000000-0005-0000-0000-000033480000}"/>
    <cellStyle name="Normal 4 3 3 2 4 3" xfId="18296" xr:uid="{00000000-0005-0000-0000-000034480000}"/>
    <cellStyle name="Normal 4 3 3 2 4 4" xfId="18297" xr:uid="{00000000-0005-0000-0000-000035480000}"/>
    <cellStyle name="Normal 4 3 3 2 5" xfId="18298" xr:uid="{00000000-0005-0000-0000-000036480000}"/>
    <cellStyle name="Normal 4 3 3 2 5 2" xfId="18299" xr:uid="{00000000-0005-0000-0000-000037480000}"/>
    <cellStyle name="Normal 4 3 3 2 5 3" xfId="18300" xr:uid="{00000000-0005-0000-0000-000038480000}"/>
    <cellStyle name="Normal 4 3 3 2 5 4" xfId="18301" xr:uid="{00000000-0005-0000-0000-000039480000}"/>
    <cellStyle name="Normal 4 3 3 2 6" xfId="18302" xr:uid="{00000000-0005-0000-0000-00003A480000}"/>
    <cellStyle name="Normal 4 3 3 2 7" xfId="18303" xr:uid="{00000000-0005-0000-0000-00003B480000}"/>
    <cellStyle name="Normal 4 3 3 2 8" xfId="18304" xr:uid="{00000000-0005-0000-0000-00003C480000}"/>
    <cellStyle name="Normal 4 3 3 3" xfId="18305" xr:uid="{00000000-0005-0000-0000-00003D480000}"/>
    <cellStyle name="Normal 4 3 3 3 2" xfId="18306" xr:uid="{00000000-0005-0000-0000-00003E480000}"/>
    <cellStyle name="Normal 4 3 3 3 2 2" xfId="18307" xr:uid="{00000000-0005-0000-0000-00003F480000}"/>
    <cellStyle name="Normal 4 3 3 3 2 2 2" xfId="18308" xr:uid="{00000000-0005-0000-0000-000040480000}"/>
    <cellStyle name="Normal 4 3 3 3 2 2 3" xfId="18309" xr:uid="{00000000-0005-0000-0000-000041480000}"/>
    <cellStyle name="Normal 4 3 3 3 2 2 4" xfId="18310" xr:uid="{00000000-0005-0000-0000-000042480000}"/>
    <cellStyle name="Normal 4 3 3 3 2 3" xfId="18311" xr:uid="{00000000-0005-0000-0000-000043480000}"/>
    <cellStyle name="Normal 4 3 3 3 2 4" xfId="18312" xr:uid="{00000000-0005-0000-0000-000044480000}"/>
    <cellStyle name="Normal 4 3 3 3 2 5" xfId="18313" xr:uid="{00000000-0005-0000-0000-000045480000}"/>
    <cellStyle name="Normal 4 3 3 3 3" xfId="18314" xr:uid="{00000000-0005-0000-0000-000046480000}"/>
    <cellStyle name="Normal 4 3 3 3 3 2" xfId="18315" xr:uid="{00000000-0005-0000-0000-000047480000}"/>
    <cellStyle name="Normal 4 3 3 3 3 3" xfId="18316" xr:uid="{00000000-0005-0000-0000-000048480000}"/>
    <cellStyle name="Normal 4 3 3 3 3 4" xfId="18317" xr:uid="{00000000-0005-0000-0000-000049480000}"/>
    <cellStyle name="Normal 4 3 3 3 4" xfId="18318" xr:uid="{00000000-0005-0000-0000-00004A480000}"/>
    <cellStyle name="Normal 4 3 3 3 4 2" xfId="18319" xr:uid="{00000000-0005-0000-0000-00004B480000}"/>
    <cellStyle name="Normal 4 3 3 3 4 3" xfId="18320" xr:uid="{00000000-0005-0000-0000-00004C480000}"/>
    <cellStyle name="Normal 4 3 3 3 4 4" xfId="18321" xr:uid="{00000000-0005-0000-0000-00004D480000}"/>
    <cellStyle name="Normal 4 3 3 3 5" xfId="18322" xr:uid="{00000000-0005-0000-0000-00004E480000}"/>
    <cellStyle name="Normal 4 3 3 3 6" xfId="18323" xr:uid="{00000000-0005-0000-0000-00004F480000}"/>
    <cellStyle name="Normal 4 3 3 3 7" xfId="18324" xr:uid="{00000000-0005-0000-0000-000050480000}"/>
    <cellStyle name="Normal 4 3 3 4" xfId="18325" xr:uid="{00000000-0005-0000-0000-000051480000}"/>
    <cellStyle name="Normal 4 3 3 4 2" xfId="18326" xr:uid="{00000000-0005-0000-0000-000052480000}"/>
    <cellStyle name="Normal 4 3 3 4 2 2" xfId="18327" xr:uid="{00000000-0005-0000-0000-000053480000}"/>
    <cellStyle name="Normal 4 3 3 4 2 3" xfId="18328" xr:uid="{00000000-0005-0000-0000-000054480000}"/>
    <cellStyle name="Normal 4 3 3 4 2 4" xfId="18329" xr:uid="{00000000-0005-0000-0000-000055480000}"/>
    <cellStyle name="Normal 4 3 3 4 3" xfId="18330" xr:uid="{00000000-0005-0000-0000-000056480000}"/>
    <cellStyle name="Normal 4 3 3 4 4" xfId="18331" xr:uid="{00000000-0005-0000-0000-000057480000}"/>
    <cellStyle name="Normal 4 3 3 4 5" xfId="18332" xr:uid="{00000000-0005-0000-0000-000058480000}"/>
    <cellStyle name="Normal 4 3 3 5" xfId="18333" xr:uid="{00000000-0005-0000-0000-000059480000}"/>
    <cellStyle name="Normal 4 3 3 5 2" xfId="18334" xr:uid="{00000000-0005-0000-0000-00005A480000}"/>
    <cellStyle name="Normal 4 3 3 5 3" xfId="18335" xr:uid="{00000000-0005-0000-0000-00005B480000}"/>
    <cellStyle name="Normal 4 3 3 5 4" xfId="18336" xr:uid="{00000000-0005-0000-0000-00005C480000}"/>
    <cellStyle name="Normal 4 3 3 6" xfId="18337" xr:uid="{00000000-0005-0000-0000-00005D480000}"/>
    <cellStyle name="Normal 4 3 3 6 2" xfId="18338" xr:uid="{00000000-0005-0000-0000-00005E480000}"/>
    <cellStyle name="Normal 4 3 3 6 3" xfId="18339" xr:uid="{00000000-0005-0000-0000-00005F480000}"/>
    <cellStyle name="Normal 4 3 3 6 4" xfId="18340" xr:uid="{00000000-0005-0000-0000-000060480000}"/>
    <cellStyle name="Normal 4 3 3 7" xfId="18341" xr:uid="{00000000-0005-0000-0000-000061480000}"/>
    <cellStyle name="Normal 4 3 3 8" xfId="18342" xr:uid="{00000000-0005-0000-0000-000062480000}"/>
    <cellStyle name="Normal 4 3 3 9" xfId="18343" xr:uid="{00000000-0005-0000-0000-000063480000}"/>
    <cellStyle name="Normal 4 3 4" xfId="18344" xr:uid="{00000000-0005-0000-0000-000064480000}"/>
    <cellStyle name="Normal 4 3 4 2" xfId="18345" xr:uid="{00000000-0005-0000-0000-000065480000}"/>
    <cellStyle name="Normal 4 3 4 2 2" xfId="18346" xr:uid="{00000000-0005-0000-0000-000066480000}"/>
    <cellStyle name="Normal 4 3 4 2 2 2" xfId="18347" xr:uid="{00000000-0005-0000-0000-000067480000}"/>
    <cellStyle name="Normal 4 3 4 2 2 3" xfId="18348" xr:uid="{00000000-0005-0000-0000-000068480000}"/>
    <cellStyle name="Normal 4 3 4 2 2 4" xfId="18349" xr:uid="{00000000-0005-0000-0000-000069480000}"/>
    <cellStyle name="Normal 4 3 4 2 3" xfId="18350" xr:uid="{00000000-0005-0000-0000-00006A480000}"/>
    <cellStyle name="Normal 4 3 4 2 3 2" xfId="18351" xr:uid="{00000000-0005-0000-0000-00006B480000}"/>
    <cellStyle name="Normal 4 3 4 2 3 3" xfId="18352" xr:uid="{00000000-0005-0000-0000-00006C480000}"/>
    <cellStyle name="Normal 4 3 4 2 3 4" xfId="18353" xr:uid="{00000000-0005-0000-0000-00006D480000}"/>
    <cellStyle name="Normal 4 3 4 2 4" xfId="18354" xr:uid="{00000000-0005-0000-0000-00006E480000}"/>
    <cellStyle name="Normal 4 3 4 2 5" xfId="18355" xr:uid="{00000000-0005-0000-0000-00006F480000}"/>
    <cellStyle name="Normal 4 3 4 2 6" xfId="18356" xr:uid="{00000000-0005-0000-0000-000070480000}"/>
    <cellStyle name="Normal 4 3 4 3" xfId="18357" xr:uid="{00000000-0005-0000-0000-000071480000}"/>
    <cellStyle name="Normal 4 3 4 3 2" xfId="18358" xr:uid="{00000000-0005-0000-0000-000072480000}"/>
    <cellStyle name="Normal 4 3 4 3 3" xfId="18359" xr:uid="{00000000-0005-0000-0000-000073480000}"/>
    <cellStyle name="Normal 4 3 4 3 4" xfId="18360" xr:uid="{00000000-0005-0000-0000-000074480000}"/>
    <cellStyle name="Normal 4 3 4 4" xfId="18361" xr:uid="{00000000-0005-0000-0000-000075480000}"/>
    <cellStyle name="Normal 4 3 4 4 2" xfId="18362" xr:uid="{00000000-0005-0000-0000-000076480000}"/>
    <cellStyle name="Normal 4 3 4 4 3" xfId="18363" xr:uid="{00000000-0005-0000-0000-000077480000}"/>
    <cellStyle name="Normal 4 3 4 4 4" xfId="18364" xr:uid="{00000000-0005-0000-0000-000078480000}"/>
    <cellStyle name="Normal 4 3 4 5" xfId="18365" xr:uid="{00000000-0005-0000-0000-000079480000}"/>
    <cellStyle name="Normal 4 3 4 6" xfId="18366" xr:uid="{00000000-0005-0000-0000-00007A480000}"/>
    <cellStyle name="Normal 4 3 4 7" xfId="18367" xr:uid="{00000000-0005-0000-0000-00007B480000}"/>
    <cellStyle name="Normal 4 3 5" xfId="18368" xr:uid="{00000000-0005-0000-0000-00007C480000}"/>
    <cellStyle name="Normal 4 3 5 2" xfId="18369" xr:uid="{00000000-0005-0000-0000-00007D480000}"/>
    <cellStyle name="Normal 4 3 5 2 2" xfId="18370" xr:uid="{00000000-0005-0000-0000-00007E480000}"/>
    <cellStyle name="Normal 4 3 5 2 2 2" xfId="18371" xr:uid="{00000000-0005-0000-0000-00007F480000}"/>
    <cellStyle name="Normal 4 3 5 2 2 3" xfId="18372" xr:uid="{00000000-0005-0000-0000-000080480000}"/>
    <cellStyle name="Normal 4 3 5 2 2 4" xfId="18373" xr:uid="{00000000-0005-0000-0000-000081480000}"/>
    <cellStyle name="Normal 4 3 5 2 3" xfId="18374" xr:uid="{00000000-0005-0000-0000-000082480000}"/>
    <cellStyle name="Normal 4 3 5 2 3 2" xfId="18375" xr:uid="{00000000-0005-0000-0000-000083480000}"/>
    <cellStyle name="Normal 4 3 5 2 3 3" xfId="18376" xr:uid="{00000000-0005-0000-0000-000084480000}"/>
    <cellStyle name="Normal 4 3 5 2 3 4" xfId="18377" xr:uid="{00000000-0005-0000-0000-000085480000}"/>
    <cellStyle name="Normal 4 3 5 2 4" xfId="18378" xr:uid="{00000000-0005-0000-0000-000086480000}"/>
    <cellStyle name="Normal 4 3 5 2 4 2" xfId="18379" xr:uid="{00000000-0005-0000-0000-000087480000}"/>
    <cellStyle name="Normal 4 3 5 2 4 3" xfId="18380" xr:uid="{00000000-0005-0000-0000-000088480000}"/>
    <cellStyle name="Normal 4 3 5 2 4 4" xfId="18381" xr:uid="{00000000-0005-0000-0000-000089480000}"/>
    <cellStyle name="Normal 4 3 5 2 5" xfId="18382" xr:uid="{00000000-0005-0000-0000-00008A480000}"/>
    <cellStyle name="Normal 4 3 5 2 6" xfId="18383" xr:uid="{00000000-0005-0000-0000-00008B480000}"/>
    <cellStyle name="Normal 4 3 5 2 7" xfId="18384" xr:uid="{00000000-0005-0000-0000-00008C480000}"/>
    <cellStyle name="Normal 4 3 5 3" xfId="18385" xr:uid="{00000000-0005-0000-0000-00008D480000}"/>
    <cellStyle name="Normal 4 3 5 3 2" xfId="18386" xr:uid="{00000000-0005-0000-0000-00008E480000}"/>
    <cellStyle name="Normal 4 3 5 3 3" xfId="18387" xr:uid="{00000000-0005-0000-0000-00008F480000}"/>
    <cellStyle name="Normal 4 3 5 3 4" xfId="18388" xr:uid="{00000000-0005-0000-0000-000090480000}"/>
    <cellStyle name="Normal 4 3 5 4" xfId="18389" xr:uid="{00000000-0005-0000-0000-000091480000}"/>
    <cellStyle name="Normal 4 3 5 4 2" xfId="18390" xr:uid="{00000000-0005-0000-0000-000092480000}"/>
    <cellStyle name="Normal 4 3 5 4 3" xfId="18391" xr:uid="{00000000-0005-0000-0000-000093480000}"/>
    <cellStyle name="Normal 4 3 5 4 4" xfId="18392" xr:uid="{00000000-0005-0000-0000-000094480000}"/>
    <cellStyle name="Normal 4 3 5 5" xfId="18393" xr:uid="{00000000-0005-0000-0000-000095480000}"/>
    <cellStyle name="Normal 4 3 5 5 2" xfId="18394" xr:uid="{00000000-0005-0000-0000-000096480000}"/>
    <cellStyle name="Normal 4 3 5 5 3" xfId="18395" xr:uid="{00000000-0005-0000-0000-000097480000}"/>
    <cellStyle name="Normal 4 3 5 5 4" xfId="18396" xr:uid="{00000000-0005-0000-0000-000098480000}"/>
    <cellStyle name="Normal 4 3 5 6" xfId="18397" xr:uid="{00000000-0005-0000-0000-000099480000}"/>
    <cellStyle name="Normal 4 3 5 7" xfId="18398" xr:uid="{00000000-0005-0000-0000-00009A480000}"/>
    <cellStyle name="Normal 4 3 5 8" xfId="18399" xr:uid="{00000000-0005-0000-0000-00009B480000}"/>
    <cellStyle name="Normal 4 3 6" xfId="18400" xr:uid="{00000000-0005-0000-0000-00009C480000}"/>
    <cellStyle name="Normal 4 3 6 2" xfId="18401" xr:uid="{00000000-0005-0000-0000-00009D480000}"/>
    <cellStyle name="Normal 4 3 6 2 2" xfId="18402" xr:uid="{00000000-0005-0000-0000-00009E480000}"/>
    <cellStyle name="Normal 4 3 6 2 3" xfId="18403" xr:uid="{00000000-0005-0000-0000-00009F480000}"/>
    <cellStyle name="Normal 4 3 6 2 4" xfId="18404" xr:uid="{00000000-0005-0000-0000-0000A0480000}"/>
    <cellStyle name="Normal 4 3 6 3" xfId="18405" xr:uid="{00000000-0005-0000-0000-0000A1480000}"/>
    <cellStyle name="Normal 4 3 6 3 2" xfId="18406" xr:uid="{00000000-0005-0000-0000-0000A2480000}"/>
    <cellStyle name="Normal 4 3 6 3 3" xfId="18407" xr:uid="{00000000-0005-0000-0000-0000A3480000}"/>
    <cellStyle name="Normal 4 3 6 3 4" xfId="18408" xr:uid="{00000000-0005-0000-0000-0000A4480000}"/>
    <cellStyle name="Normal 4 3 6 4" xfId="18409" xr:uid="{00000000-0005-0000-0000-0000A5480000}"/>
    <cellStyle name="Normal 4 3 6 5" xfId="18410" xr:uid="{00000000-0005-0000-0000-0000A6480000}"/>
    <cellStyle name="Normal 4 3 6 6" xfId="18411" xr:uid="{00000000-0005-0000-0000-0000A7480000}"/>
    <cellStyle name="Normal 4 3 7" xfId="18412" xr:uid="{00000000-0005-0000-0000-0000A8480000}"/>
    <cellStyle name="Normal 4 3 7 2" xfId="18413" xr:uid="{00000000-0005-0000-0000-0000A9480000}"/>
    <cellStyle name="Normal 4 3 7 3" xfId="18414" xr:uid="{00000000-0005-0000-0000-0000AA480000}"/>
    <cellStyle name="Normal 4 3 7 4" xfId="18415" xr:uid="{00000000-0005-0000-0000-0000AB480000}"/>
    <cellStyle name="Normal 4 3 8" xfId="18416" xr:uid="{00000000-0005-0000-0000-0000AC480000}"/>
    <cellStyle name="Normal 4 3 8 2" xfId="18417" xr:uid="{00000000-0005-0000-0000-0000AD480000}"/>
    <cellStyle name="Normal 4 3 8 3" xfId="18418" xr:uid="{00000000-0005-0000-0000-0000AE480000}"/>
    <cellStyle name="Normal 4 3 8 4" xfId="18419" xr:uid="{00000000-0005-0000-0000-0000AF480000}"/>
    <cellStyle name="Normal 4 3 9" xfId="18420" xr:uid="{00000000-0005-0000-0000-0000B0480000}"/>
    <cellStyle name="Normal 4 4" xfId="18421" xr:uid="{00000000-0005-0000-0000-0000B1480000}"/>
    <cellStyle name="Normal 4 4 2" xfId="18422" xr:uid="{00000000-0005-0000-0000-0000B2480000}"/>
    <cellStyle name="Normal 4 4 2 2" xfId="18423" xr:uid="{00000000-0005-0000-0000-0000B3480000}"/>
    <cellStyle name="Normal 4 4 2 2 2" xfId="18424" xr:uid="{00000000-0005-0000-0000-0000B4480000}"/>
    <cellStyle name="Normal 4 4 2 2 2 2" xfId="18425" xr:uid="{00000000-0005-0000-0000-0000B5480000}"/>
    <cellStyle name="Normal 4 4 2 2 2 3" xfId="18426" xr:uid="{00000000-0005-0000-0000-0000B6480000}"/>
    <cellStyle name="Normal 4 4 2 2 2 4" xfId="18427" xr:uid="{00000000-0005-0000-0000-0000B7480000}"/>
    <cellStyle name="Normal 4 4 2 2 3" xfId="18428" xr:uid="{00000000-0005-0000-0000-0000B8480000}"/>
    <cellStyle name="Normal 4 4 2 2 3 2" xfId="18429" xr:uid="{00000000-0005-0000-0000-0000B9480000}"/>
    <cellStyle name="Normal 4 4 2 2 3 3" xfId="18430" xr:uid="{00000000-0005-0000-0000-0000BA480000}"/>
    <cellStyle name="Normal 4 4 2 2 3 4" xfId="18431" xr:uid="{00000000-0005-0000-0000-0000BB480000}"/>
    <cellStyle name="Normal 4 4 2 2 4" xfId="18432" xr:uid="{00000000-0005-0000-0000-0000BC480000}"/>
    <cellStyle name="Normal 4 4 2 2 5" xfId="18433" xr:uid="{00000000-0005-0000-0000-0000BD480000}"/>
    <cellStyle name="Normal 4 4 2 2 6" xfId="18434" xr:uid="{00000000-0005-0000-0000-0000BE480000}"/>
    <cellStyle name="Normal 4 4 2 3" xfId="18435" xr:uid="{00000000-0005-0000-0000-0000BF480000}"/>
    <cellStyle name="Normal 4 4 2 3 2" xfId="18436" xr:uid="{00000000-0005-0000-0000-0000C0480000}"/>
    <cellStyle name="Normal 4 4 2 3 3" xfId="18437" xr:uid="{00000000-0005-0000-0000-0000C1480000}"/>
    <cellStyle name="Normal 4 4 2 3 4" xfId="18438" xr:uid="{00000000-0005-0000-0000-0000C2480000}"/>
    <cellStyle name="Normal 4 4 2 4" xfId="18439" xr:uid="{00000000-0005-0000-0000-0000C3480000}"/>
    <cellStyle name="Normal 4 4 2 4 2" xfId="18440" xr:uid="{00000000-0005-0000-0000-0000C4480000}"/>
    <cellStyle name="Normal 4 4 2 4 3" xfId="18441" xr:uid="{00000000-0005-0000-0000-0000C5480000}"/>
    <cellStyle name="Normal 4 4 2 4 4" xfId="18442" xr:uid="{00000000-0005-0000-0000-0000C6480000}"/>
    <cellStyle name="Normal 4 4 2 5" xfId="18443" xr:uid="{00000000-0005-0000-0000-0000C7480000}"/>
    <cellStyle name="Normal 4 4 2 6" xfId="18444" xr:uid="{00000000-0005-0000-0000-0000C8480000}"/>
    <cellStyle name="Normal 4 4 2 7" xfId="18445" xr:uid="{00000000-0005-0000-0000-0000C9480000}"/>
    <cellStyle name="Normal 4 4 2 8" xfId="18446" xr:uid="{00000000-0005-0000-0000-0000CA480000}"/>
    <cellStyle name="Normal 4 4 3" xfId="18447" xr:uid="{00000000-0005-0000-0000-0000CB480000}"/>
    <cellStyle name="Normal 4 4 3 2" xfId="18448" xr:uid="{00000000-0005-0000-0000-0000CC480000}"/>
    <cellStyle name="Normal 4 4 3 2 2" xfId="18449" xr:uid="{00000000-0005-0000-0000-0000CD480000}"/>
    <cellStyle name="Normal 4 4 3 2 2 2" xfId="18450" xr:uid="{00000000-0005-0000-0000-0000CE480000}"/>
    <cellStyle name="Normal 4 4 3 2 2 3" xfId="18451" xr:uid="{00000000-0005-0000-0000-0000CF480000}"/>
    <cellStyle name="Normal 4 4 3 2 2 4" xfId="18452" xr:uid="{00000000-0005-0000-0000-0000D0480000}"/>
    <cellStyle name="Normal 4 4 3 2 3" xfId="18453" xr:uid="{00000000-0005-0000-0000-0000D1480000}"/>
    <cellStyle name="Normal 4 4 3 2 4" xfId="18454" xr:uid="{00000000-0005-0000-0000-0000D2480000}"/>
    <cellStyle name="Normal 4 4 3 2 5" xfId="18455" xr:uid="{00000000-0005-0000-0000-0000D3480000}"/>
    <cellStyle name="Normal 4 4 3 3" xfId="18456" xr:uid="{00000000-0005-0000-0000-0000D4480000}"/>
    <cellStyle name="Normal 4 4 3 3 2" xfId="18457" xr:uid="{00000000-0005-0000-0000-0000D5480000}"/>
    <cellStyle name="Normal 4 4 3 3 3" xfId="18458" xr:uid="{00000000-0005-0000-0000-0000D6480000}"/>
    <cellStyle name="Normal 4 4 3 3 4" xfId="18459" xr:uid="{00000000-0005-0000-0000-0000D7480000}"/>
    <cellStyle name="Normal 4 4 3 4" xfId="18460" xr:uid="{00000000-0005-0000-0000-0000D8480000}"/>
    <cellStyle name="Normal 4 4 3 5" xfId="18461" xr:uid="{00000000-0005-0000-0000-0000D9480000}"/>
    <cellStyle name="Normal 4 4 3 6" xfId="18462" xr:uid="{00000000-0005-0000-0000-0000DA480000}"/>
    <cellStyle name="Normal 4 4 4" xfId="18463" xr:uid="{00000000-0005-0000-0000-0000DB480000}"/>
    <cellStyle name="Normal 4 4 4 2" xfId="18464" xr:uid="{00000000-0005-0000-0000-0000DC480000}"/>
    <cellStyle name="Normal 4 4 4 2 2" xfId="18465" xr:uid="{00000000-0005-0000-0000-0000DD480000}"/>
    <cellStyle name="Normal 4 4 4 2 3" xfId="18466" xr:uid="{00000000-0005-0000-0000-0000DE480000}"/>
    <cellStyle name="Normal 4 4 4 2 4" xfId="18467" xr:uid="{00000000-0005-0000-0000-0000DF480000}"/>
    <cellStyle name="Normal 4 4 4 3" xfId="18468" xr:uid="{00000000-0005-0000-0000-0000E0480000}"/>
    <cellStyle name="Normal 4 4 4 4" xfId="18469" xr:uid="{00000000-0005-0000-0000-0000E1480000}"/>
    <cellStyle name="Normal 4 4 4 5" xfId="18470" xr:uid="{00000000-0005-0000-0000-0000E2480000}"/>
    <cellStyle name="Normal 4 4 5" xfId="18471" xr:uid="{00000000-0005-0000-0000-0000E3480000}"/>
    <cellStyle name="Normal 4 4 5 2" xfId="18472" xr:uid="{00000000-0005-0000-0000-0000E4480000}"/>
    <cellStyle name="Normal 4 4 5 3" xfId="18473" xr:uid="{00000000-0005-0000-0000-0000E5480000}"/>
    <cellStyle name="Normal 4 4 5 4" xfId="18474" xr:uid="{00000000-0005-0000-0000-0000E6480000}"/>
    <cellStyle name="Normal 4 4 6" xfId="18475" xr:uid="{00000000-0005-0000-0000-0000E7480000}"/>
    <cellStyle name="Normal 4 4 6 2" xfId="18476" xr:uid="{00000000-0005-0000-0000-0000E8480000}"/>
    <cellStyle name="Normal 4 4 6 3" xfId="18477" xr:uid="{00000000-0005-0000-0000-0000E9480000}"/>
    <cellStyle name="Normal 4 4 6 4" xfId="18478" xr:uid="{00000000-0005-0000-0000-0000EA480000}"/>
    <cellStyle name="Normal 4 5" xfId="18479" xr:uid="{00000000-0005-0000-0000-0000EB480000}"/>
    <cellStyle name="Normal 4 5 10" xfId="18480" xr:uid="{00000000-0005-0000-0000-0000EC480000}"/>
    <cellStyle name="Normal 4 5 11" xfId="18481" xr:uid="{00000000-0005-0000-0000-0000ED480000}"/>
    <cellStyle name="Normal 4 5 12" xfId="18482" xr:uid="{00000000-0005-0000-0000-0000EE480000}"/>
    <cellStyle name="Normal 4 5 13" xfId="18483" xr:uid="{00000000-0005-0000-0000-0000EF480000}"/>
    <cellStyle name="Normal 4 5 14" xfId="18484" xr:uid="{00000000-0005-0000-0000-0000F0480000}"/>
    <cellStyle name="Normal 4 5 15" xfId="18485" xr:uid="{00000000-0005-0000-0000-0000F1480000}"/>
    <cellStyle name="Normal 4 5 16" xfId="18486" xr:uid="{00000000-0005-0000-0000-0000F2480000}"/>
    <cellStyle name="Normal 4 5 17" xfId="18487" xr:uid="{00000000-0005-0000-0000-0000F3480000}"/>
    <cellStyle name="Normal 4 5 18" xfId="18488" xr:uid="{00000000-0005-0000-0000-0000F4480000}"/>
    <cellStyle name="Normal 4 5 19" xfId="18489" xr:uid="{00000000-0005-0000-0000-0000F5480000}"/>
    <cellStyle name="Normal 4 5 2" xfId="18490" xr:uid="{00000000-0005-0000-0000-0000F6480000}"/>
    <cellStyle name="Normal 4 5 2 2" xfId="18491" xr:uid="{00000000-0005-0000-0000-0000F7480000}"/>
    <cellStyle name="Normal 4 5 2 2 2" xfId="18492" xr:uid="{00000000-0005-0000-0000-0000F8480000}"/>
    <cellStyle name="Normal 4 5 2 2 2 2" xfId="18493" xr:uid="{00000000-0005-0000-0000-0000F9480000}"/>
    <cellStyle name="Normal 4 5 2 2 2 3" xfId="18494" xr:uid="{00000000-0005-0000-0000-0000FA480000}"/>
    <cellStyle name="Normal 4 5 2 2 2 4" xfId="18495" xr:uid="{00000000-0005-0000-0000-0000FB480000}"/>
    <cellStyle name="Normal 4 5 2 2 3" xfId="18496" xr:uid="{00000000-0005-0000-0000-0000FC480000}"/>
    <cellStyle name="Normal 4 5 2 2 4" xfId="18497" xr:uid="{00000000-0005-0000-0000-0000FD480000}"/>
    <cellStyle name="Normal 4 5 2 2 5" xfId="18498" xr:uid="{00000000-0005-0000-0000-0000FE480000}"/>
    <cellStyle name="Normal 4 5 2 3" xfId="18499" xr:uid="{00000000-0005-0000-0000-0000FF480000}"/>
    <cellStyle name="Normal 4 5 2 3 2" xfId="18500" xr:uid="{00000000-0005-0000-0000-000000490000}"/>
    <cellStyle name="Normal 4 5 2 3 3" xfId="18501" xr:uid="{00000000-0005-0000-0000-000001490000}"/>
    <cellStyle name="Normal 4 5 2 3 4" xfId="18502" xr:uid="{00000000-0005-0000-0000-000002490000}"/>
    <cellStyle name="Normal 4 5 2 4" xfId="18503" xr:uid="{00000000-0005-0000-0000-000003490000}"/>
    <cellStyle name="Normal 4 5 2 4 2" xfId="18504" xr:uid="{00000000-0005-0000-0000-000004490000}"/>
    <cellStyle name="Normal 4 5 2 4 3" xfId="18505" xr:uid="{00000000-0005-0000-0000-000005490000}"/>
    <cellStyle name="Normal 4 5 2 4 4" xfId="18506" xr:uid="{00000000-0005-0000-0000-000006490000}"/>
    <cellStyle name="Normal 4 5 20" xfId="18507" xr:uid="{00000000-0005-0000-0000-000007490000}"/>
    <cellStyle name="Normal 4 5 21" xfId="18508" xr:uid="{00000000-0005-0000-0000-000008490000}"/>
    <cellStyle name="Normal 4 5 22" xfId="18509" xr:uid="{00000000-0005-0000-0000-000009490000}"/>
    <cellStyle name="Normal 4 5 23" xfId="18510" xr:uid="{00000000-0005-0000-0000-00000A490000}"/>
    <cellStyle name="Normal 4 5 24" xfId="18511" xr:uid="{00000000-0005-0000-0000-00000B490000}"/>
    <cellStyle name="Normal 4 5 25" xfId="18512" xr:uid="{00000000-0005-0000-0000-00000C490000}"/>
    <cellStyle name="Normal 4 5 26" xfId="18513" xr:uid="{00000000-0005-0000-0000-00000D490000}"/>
    <cellStyle name="Normal 4 5 27" xfId="18514" xr:uid="{00000000-0005-0000-0000-00000E490000}"/>
    <cellStyle name="Normal 4 5 28" xfId="18515" xr:uid="{00000000-0005-0000-0000-00000F490000}"/>
    <cellStyle name="Normal 4 5 29" xfId="18516" xr:uid="{00000000-0005-0000-0000-000010490000}"/>
    <cellStyle name="Normal 4 5 3" xfId="18517" xr:uid="{00000000-0005-0000-0000-000011490000}"/>
    <cellStyle name="Normal 4 5 3 2" xfId="18518" xr:uid="{00000000-0005-0000-0000-000012490000}"/>
    <cellStyle name="Normal 4 5 3 2 2" xfId="18519" xr:uid="{00000000-0005-0000-0000-000013490000}"/>
    <cellStyle name="Normal 4 5 3 2 2 2" xfId="18520" xr:uid="{00000000-0005-0000-0000-000014490000}"/>
    <cellStyle name="Normal 4 5 3 2 2 3" xfId="18521" xr:uid="{00000000-0005-0000-0000-000015490000}"/>
    <cellStyle name="Normal 4 5 3 2 2 4" xfId="18522" xr:uid="{00000000-0005-0000-0000-000016490000}"/>
    <cellStyle name="Normal 4 5 3 2 3" xfId="18523" xr:uid="{00000000-0005-0000-0000-000017490000}"/>
    <cellStyle name="Normal 4 5 3 2 4" xfId="18524" xr:uid="{00000000-0005-0000-0000-000018490000}"/>
    <cellStyle name="Normal 4 5 3 2 5" xfId="18525" xr:uid="{00000000-0005-0000-0000-000019490000}"/>
    <cellStyle name="Normal 4 5 3 3" xfId="18526" xr:uid="{00000000-0005-0000-0000-00001A490000}"/>
    <cellStyle name="Normal 4 5 3 3 2" xfId="18527" xr:uid="{00000000-0005-0000-0000-00001B490000}"/>
    <cellStyle name="Normal 4 5 3 3 3" xfId="18528" xr:uid="{00000000-0005-0000-0000-00001C490000}"/>
    <cellStyle name="Normal 4 5 3 3 4" xfId="18529" xr:uid="{00000000-0005-0000-0000-00001D490000}"/>
    <cellStyle name="Normal 4 5 3 4" xfId="18530" xr:uid="{00000000-0005-0000-0000-00001E490000}"/>
    <cellStyle name="Normal 4 5 3 4 2" xfId="18531" xr:uid="{00000000-0005-0000-0000-00001F490000}"/>
    <cellStyle name="Normal 4 5 3 4 3" xfId="18532" xr:uid="{00000000-0005-0000-0000-000020490000}"/>
    <cellStyle name="Normal 4 5 3 4 4" xfId="18533" xr:uid="{00000000-0005-0000-0000-000021490000}"/>
    <cellStyle name="Normal 4 5 30" xfId="18534" xr:uid="{00000000-0005-0000-0000-000022490000}"/>
    <cellStyle name="Normal 4 5 31" xfId="18535" xr:uid="{00000000-0005-0000-0000-000023490000}"/>
    <cellStyle name="Normal 4 5 32" xfId="18536" xr:uid="{00000000-0005-0000-0000-000024490000}"/>
    <cellStyle name="Normal 4 5 33" xfId="18537" xr:uid="{00000000-0005-0000-0000-000025490000}"/>
    <cellStyle name="Normal 4 5 34" xfId="18538" xr:uid="{00000000-0005-0000-0000-000026490000}"/>
    <cellStyle name="Normal 4 5 35" xfId="18539" xr:uid="{00000000-0005-0000-0000-000027490000}"/>
    <cellStyle name="Normal 4 5 36" xfId="18540" xr:uid="{00000000-0005-0000-0000-000028490000}"/>
    <cellStyle name="Normal 4 5 37" xfId="18541" xr:uid="{00000000-0005-0000-0000-000029490000}"/>
    <cellStyle name="Normal 4 5 38" xfId="18542" xr:uid="{00000000-0005-0000-0000-00002A490000}"/>
    <cellStyle name="Normal 4 5 39" xfId="18543" xr:uid="{00000000-0005-0000-0000-00002B490000}"/>
    <cellStyle name="Normal 4 5 4" xfId="18544" xr:uid="{00000000-0005-0000-0000-00002C490000}"/>
    <cellStyle name="Normal 4 5 4 2" xfId="18545" xr:uid="{00000000-0005-0000-0000-00002D490000}"/>
    <cellStyle name="Normal 4 5 4 2 2" xfId="18546" xr:uid="{00000000-0005-0000-0000-00002E490000}"/>
    <cellStyle name="Normal 4 5 4 2 3" xfId="18547" xr:uid="{00000000-0005-0000-0000-00002F490000}"/>
    <cellStyle name="Normal 4 5 4 2 4" xfId="18548" xr:uid="{00000000-0005-0000-0000-000030490000}"/>
    <cellStyle name="Normal 4 5 4 3" xfId="18549" xr:uid="{00000000-0005-0000-0000-000031490000}"/>
    <cellStyle name="Normal 4 5 4 3 2" xfId="18550" xr:uid="{00000000-0005-0000-0000-000032490000}"/>
    <cellStyle name="Normal 4 5 4 3 3" xfId="18551" xr:uid="{00000000-0005-0000-0000-000033490000}"/>
    <cellStyle name="Normal 4 5 4 3 4" xfId="18552" xr:uid="{00000000-0005-0000-0000-000034490000}"/>
    <cellStyle name="Normal 4 5 40" xfId="18553" xr:uid="{00000000-0005-0000-0000-000035490000}"/>
    <cellStyle name="Normal 4 5 41" xfId="18554" xr:uid="{00000000-0005-0000-0000-000036490000}"/>
    <cellStyle name="Normal 4 5 42" xfId="18555" xr:uid="{00000000-0005-0000-0000-000037490000}"/>
    <cellStyle name="Normal 4 5 43" xfId="18556" xr:uid="{00000000-0005-0000-0000-000038490000}"/>
    <cellStyle name="Normal 4 5 44" xfId="18557" xr:uid="{00000000-0005-0000-0000-000039490000}"/>
    <cellStyle name="Normal 4 5 45" xfId="18558" xr:uid="{00000000-0005-0000-0000-00003A490000}"/>
    <cellStyle name="Normal 4 5 46" xfId="18559" xr:uid="{00000000-0005-0000-0000-00003B490000}"/>
    <cellStyle name="Normal 4 5 47" xfId="18560" xr:uid="{00000000-0005-0000-0000-00003C490000}"/>
    <cellStyle name="Normal 4 5 48" xfId="18561" xr:uid="{00000000-0005-0000-0000-00003D490000}"/>
    <cellStyle name="Normal 4 5 49" xfId="18562" xr:uid="{00000000-0005-0000-0000-00003E490000}"/>
    <cellStyle name="Normal 4 5 5" xfId="18563" xr:uid="{00000000-0005-0000-0000-00003F490000}"/>
    <cellStyle name="Normal 4 5 5 2" xfId="18564" xr:uid="{00000000-0005-0000-0000-000040490000}"/>
    <cellStyle name="Normal 4 5 5 2 2" xfId="18565" xr:uid="{00000000-0005-0000-0000-000041490000}"/>
    <cellStyle name="Normal 4 5 5 2 3" xfId="18566" xr:uid="{00000000-0005-0000-0000-000042490000}"/>
    <cellStyle name="Normal 4 5 5 2 4" xfId="18567" xr:uid="{00000000-0005-0000-0000-000043490000}"/>
    <cellStyle name="Normal 4 5 50" xfId="18568" xr:uid="{00000000-0005-0000-0000-000044490000}"/>
    <cellStyle name="Normal 4 5 51" xfId="18569" xr:uid="{00000000-0005-0000-0000-000045490000}"/>
    <cellStyle name="Normal 4 5 52" xfId="18570" xr:uid="{00000000-0005-0000-0000-000046490000}"/>
    <cellStyle name="Normal 4 5 53" xfId="18571" xr:uid="{00000000-0005-0000-0000-000047490000}"/>
    <cellStyle name="Normal 4 5 54" xfId="18572" xr:uid="{00000000-0005-0000-0000-000048490000}"/>
    <cellStyle name="Normal 4 5 55" xfId="18573" xr:uid="{00000000-0005-0000-0000-000049490000}"/>
    <cellStyle name="Normal 4 5 56" xfId="18574" xr:uid="{00000000-0005-0000-0000-00004A490000}"/>
    <cellStyle name="Normal 4 5 57" xfId="18575" xr:uid="{00000000-0005-0000-0000-00004B490000}"/>
    <cellStyle name="Normal 4 5 58" xfId="18576" xr:uid="{00000000-0005-0000-0000-00004C490000}"/>
    <cellStyle name="Normal 4 5 59" xfId="18577" xr:uid="{00000000-0005-0000-0000-00004D490000}"/>
    <cellStyle name="Normal 4 5 6" xfId="18578" xr:uid="{00000000-0005-0000-0000-00004E490000}"/>
    <cellStyle name="Normal 4 5 60" xfId="18579" xr:uid="{00000000-0005-0000-0000-00004F490000}"/>
    <cellStyle name="Normal 4 5 61" xfId="18580" xr:uid="{00000000-0005-0000-0000-000050490000}"/>
    <cellStyle name="Normal 4 5 62" xfId="18581" xr:uid="{00000000-0005-0000-0000-000051490000}"/>
    <cellStyle name="Normal 4 5 63" xfId="18582" xr:uid="{00000000-0005-0000-0000-000052490000}"/>
    <cellStyle name="Normal 4 5 64" xfId="18583" xr:uid="{00000000-0005-0000-0000-000053490000}"/>
    <cellStyle name="Normal 4 5 65" xfId="18584" xr:uid="{00000000-0005-0000-0000-000054490000}"/>
    <cellStyle name="Normal 4 5 66" xfId="18585" xr:uid="{00000000-0005-0000-0000-000055490000}"/>
    <cellStyle name="Normal 4 5 67" xfId="18586" xr:uid="{00000000-0005-0000-0000-000056490000}"/>
    <cellStyle name="Normal 4 5 68" xfId="18587" xr:uid="{00000000-0005-0000-0000-000057490000}"/>
    <cellStyle name="Normal 4 5 69" xfId="18588" xr:uid="{00000000-0005-0000-0000-000058490000}"/>
    <cellStyle name="Normal 4 5 7" xfId="18589" xr:uid="{00000000-0005-0000-0000-000059490000}"/>
    <cellStyle name="Normal 4 5 70" xfId="18590" xr:uid="{00000000-0005-0000-0000-00005A490000}"/>
    <cellStyle name="Normal 4 5 71" xfId="18591" xr:uid="{00000000-0005-0000-0000-00005B490000}"/>
    <cellStyle name="Normal 4 5 72" xfId="18592" xr:uid="{00000000-0005-0000-0000-00005C490000}"/>
    <cellStyle name="Normal 4 5 73" xfId="18593" xr:uid="{00000000-0005-0000-0000-00005D490000}"/>
    <cellStyle name="Normal 4 5 74" xfId="18594" xr:uid="{00000000-0005-0000-0000-00005E490000}"/>
    <cellStyle name="Normal 4 5 75" xfId="18595" xr:uid="{00000000-0005-0000-0000-00005F490000}"/>
    <cellStyle name="Normal 4 5 76" xfId="18596" xr:uid="{00000000-0005-0000-0000-000060490000}"/>
    <cellStyle name="Normal 4 5 77" xfId="18597" xr:uid="{00000000-0005-0000-0000-000061490000}"/>
    <cellStyle name="Normal 4 5 78" xfId="18598" xr:uid="{00000000-0005-0000-0000-000062490000}"/>
    <cellStyle name="Normal 4 5 79" xfId="18599" xr:uid="{00000000-0005-0000-0000-000063490000}"/>
    <cellStyle name="Normal 4 5 8" xfId="18600" xr:uid="{00000000-0005-0000-0000-000064490000}"/>
    <cellStyle name="Normal 4 5 80" xfId="18601" xr:uid="{00000000-0005-0000-0000-000065490000}"/>
    <cellStyle name="Normal 4 5 81" xfId="18602" xr:uid="{00000000-0005-0000-0000-000066490000}"/>
    <cellStyle name="Normal 4 5 82" xfId="18603" xr:uid="{00000000-0005-0000-0000-000067490000}"/>
    <cellStyle name="Normal 4 5 83" xfId="18604" xr:uid="{00000000-0005-0000-0000-000068490000}"/>
    <cellStyle name="Normal 4 5 84" xfId="18605" xr:uid="{00000000-0005-0000-0000-000069490000}"/>
    <cellStyle name="Normal 4 5 85" xfId="18606" xr:uid="{00000000-0005-0000-0000-00006A490000}"/>
    <cellStyle name="Normal 4 5 86" xfId="18607" xr:uid="{00000000-0005-0000-0000-00006B490000}"/>
    <cellStyle name="Normal 4 5 87" xfId="18608" xr:uid="{00000000-0005-0000-0000-00006C490000}"/>
    <cellStyle name="Normal 4 5 88" xfId="18609" xr:uid="{00000000-0005-0000-0000-00006D490000}"/>
    <cellStyle name="Normal 4 5 89" xfId="18610" xr:uid="{00000000-0005-0000-0000-00006E490000}"/>
    <cellStyle name="Normal 4 5 9" xfId="18611" xr:uid="{00000000-0005-0000-0000-00006F490000}"/>
    <cellStyle name="Normal 4 5 90" xfId="18612" xr:uid="{00000000-0005-0000-0000-000070490000}"/>
    <cellStyle name="Normal 4 5 91" xfId="18613" xr:uid="{00000000-0005-0000-0000-000071490000}"/>
    <cellStyle name="Normal 4 5 92" xfId="18614" xr:uid="{00000000-0005-0000-0000-000072490000}"/>
    <cellStyle name="Normal 4 5 93" xfId="18615" xr:uid="{00000000-0005-0000-0000-000073490000}"/>
    <cellStyle name="Normal 4 5 94" xfId="18616" xr:uid="{00000000-0005-0000-0000-000074490000}"/>
    <cellStyle name="Normal 4 5 94 2" xfId="18617" xr:uid="{00000000-0005-0000-0000-000075490000}"/>
    <cellStyle name="Normal 4 5 94 3" xfId="18618" xr:uid="{00000000-0005-0000-0000-000076490000}"/>
    <cellStyle name="Normal 4 5 94 4" xfId="18619" xr:uid="{00000000-0005-0000-0000-000077490000}"/>
    <cellStyle name="Normal 4 6" xfId="18620" xr:uid="{00000000-0005-0000-0000-000078490000}"/>
    <cellStyle name="Normal 4 6 2" xfId="18621" xr:uid="{00000000-0005-0000-0000-000079490000}"/>
    <cellStyle name="Normal 4 6 2 2" xfId="18622" xr:uid="{00000000-0005-0000-0000-00007A490000}"/>
    <cellStyle name="Normal 4 6 2 2 2" xfId="18623" xr:uid="{00000000-0005-0000-0000-00007B490000}"/>
    <cellStyle name="Normal 4 6 2 2 3" xfId="18624" xr:uid="{00000000-0005-0000-0000-00007C490000}"/>
    <cellStyle name="Normal 4 6 2 2 4" xfId="18625" xr:uid="{00000000-0005-0000-0000-00007D490000}"/>
    <cellStyle name="Normal 4 6 2 3" xfId="18626" xr:uid="{00000000-0005-0000-0000-00007E490000}"/>
    <cellStyle name="Normal 4 6 2 3 2" xfId="18627" xr:uid="{00000000-0005-0000-0000-00007F490000}"/>
    <cellStyle name="Normal 4 6 2 3 3" xfId="18628" xr:uid="{00000000-0005-0000-0000-000080490000}"/>
    <cellStyle name="Normal 4 6 2 3 4" xfId="18629" xr:uid="{00000000-0005-0000-0000-000081490000}"/>
    <cellStyle name="Normal 4 6 3" xfId="18630" xr:uid="{00000000-0005-0000-0000-000082490000}"/>
    <cellStyle name="Normal 4 6 3 2" xfId="18631" xr:uid="{00000000-0005-0000-0000-000083490000}"/>
    <cellStyle name="Normal 4 6 3 3" xfId="18632" xr:uid="{00000000-0005-0000-0000-000084490000}"/>
    <cellStyle name="Normal 4 6 3 4" xfId="18633" xr:uid="{00000000-0005-0000-0000-000085490000}"/>
    <cellStyle name="Normal 4 6 4" xfId="18634" xr:uid="{00000000-0005-0000-0000-000086490000}"/>
    <cellStyle name="Normal 4 6 4 2" xfId="18635" xr:uid="{00000000-0005-0000-0000-000087490000}"/>
    <cellStyle name="Normal 4 6 4 3" xfId="18636" xr:uid="{00000000-0005-0000-0000-000088490000}"/>
    <cellStyle name="Normal 4 6 4 4" xfId="18637" xr:uid="{00000000-0005-0000-0000-000089490000}"/>
    <cellStyle name="Normal 4 7" xfId="18638" xr:uid="{00000000-0005-0000-0000-00008A490000}"/>
    <cellStyle name="Normal 4 7 2" xfId="18639" xr:uid="{00000000-0005-0000-0000-00008B490000}"/>
    <cellStyle name="Normal 4 7 2 2" xfId="18640" xr:uid="{00000000-0005-0000-0000-00008C490000}"/>
    <cellStyle name="Normal 4 7 2 2 2" xfId="18641" xr:uid="{00000000-0005-0000-0000-00008D490000}"/>
    <cellStyle name="Normal 4 7 2 2 3" xfId="18642" xr:uid="{00000000-0005-0000-0000-00008E490000}"/>
    <cellStyle name="Normal 4 7 2 2 4" xfId="18643" xr:uid="{00000000-0005-0000-0000-00008F490000}"/>
    <cellStyle name="Normal 4 7 2 3" xfId="18644" xr:uid="{00000000-0005-0000-0000-000090490000}"/>
    <cellStyle name="Normal 4 7 2 3 2" xfId="18645" xr:uid="{00000000-0005-0000-0000-000091490000}"/>
    <cellStyle name="Normal 4 7 2 3 3" xfId="18646" xr:uid="{00000000-0005-0000-0000-000092490000}"/>
    <cellStyle name="Normal 4 7 2 3 4" xfId="18647" xr:uid="{00000000-0005-0000-0000-000093490000}"/>
    <cellStyle name="Normal 4 7 3" xfId="18648" xr:uid="{00000000-0005-0000-0000-000094490000}"/>
    <cellStyle name="Normal 4 7 3 2" xfId="18649" xr:uid="{00000000-0005-0000-0000-000095490000}"/>
    <cellStyle name="Normal 4 7 3 3" xfId="18650" xr:uid="{00000000-0005-0000-0000-000096490000}"/>
    <cellStyle name="Normal 4 7 3 4" xfId="18651" xr:uid="{00000000-0005-0000-0000-000097490000}"/>
    <cellStyle name="Normal 4 7 4" xfId="18652" xr:uid="{00000000-0005-0000-0000-000098490000}"/>
    <cellStyle name="Normal 4 7 4 2" xfId="18653" xr:uid="{00000000-0005-0000-0000-000099490000}"/>
    <cellStyle name="Normal 4 7 4 3" xfId="18654" xr:uid="{00000000-0005-0000-0000-00009A490000}"/>
    <cellStyle name="Normal 4 7 4 4" xfId="18655" xr:uid="{00000000-0005-0000-0000-00009B490000}"/>
    <cellStyle name="Normal 4 8" xfId="18656" xr:uid="{00000000-0005-0000-0000-00009C490000}"/>
    <cellStyle name="Normal 4 8 2" xfId="18657" xr:uid="{00000000-0005-0000-0000-00009D490000}"/>
    <cellStyle name="Normal 4 8 2 2" xfId="18658" xr:uid="{00000000-0005-0000-0000-00009E490000}"/>
    <cellStyle name="Normal 4 8 2 2 2" xfId="18659" xr:uid="{00000000-0005-0000-0000-00009F490000}"/>
    <cellStyle name="Normal 4 8 2 2 3" xfId="18660" xr:uid="{00000000-0005-0000-0000-0000A0490000}"/>
    <cellStyle name="Normal 4 8 2 2 4" xfId="18661" xr:uid="{00000000-0005-0000-0000-0000A1490000}"/>
    <cellStyle name="Normal 4 8 3" xfId="18662" xr:uid="{00000000-0005-0000-0000-0000A2490000}"/>
    <cellStyle name="Normal 4 8 3 2" xfId="18663" xr:uid="{00000000-0005-0000-0000-0000A3490000}"/>
    <cellStyle name="Normal 4 8 3 3" xfId="18664" xr:uid="{00000000-0005-0000-0000-0000A4490000}"/>
    <cellStyle name="Normal 4 8 3 4" xfId="18665" xr:uid="{00000000-0005-0000-0000-0000A5490000}"/>
    <cellStyle name="Normal 4 9" xfId="18666" xr:uid="{00000000-0005-0000-0000-0000A6490000}"/>
    <cellStyle name="Normal 4 9 2" xfId="18667" xr:uid="{00000000-0005-0000-0000-0000A7490000}"/>
    <cellStyle name="Normal 4 9 2 2" xfId="18668" xr:uid="{00000000-0005-0000-0000-0000A8490000}"/>
    <cellStyle name="Normal 4 9 2 3" xfId="18669" xr:uid="{00000000-0005-0000-0000-0000A9490000}"/>
    <cellStyle name="Normal 4 9 2 4" xfId="18670" xr:uid="{00000000-0005-0000-0000-0000AA490000}"/>
    <cellStyle name="Normal 4 9 3" xfId="18671" xr:uid="{00000000-0005-0000-0000-0000AB490000}"/>
    <cellStyle name="Normal 40" xfId="18672" xr:uid="{00000000-0005-0000-0000-0000AC490000}"/>
    <cellStyle name="Normal 40 2" xfId="18673" xr:uid="{00000000-0005-0000-0000-0000AD490000}"/>
    <cellStyle name="Normal 40 3" xfId="18674" xr:uid="{00000000-0005-0000-0000-0000AE490000}"/>
    <cellStyle name="Normal 40 3 2" xfId="18675" xr:uid="{00000000-0005-0000-0000-0000AF490000}"/>
    <cellStyle name="Normal 40 3 2 2" xfId="18676" xr:uid="{00000000-0005-0000-0000-0000B0490000}"/>
    <cellStyle name="Normal 40 3 2 2 2" xfId="18677" xr:uid="{00000000-0005-0000-0000-0000B1490000}"/>
    <cellStyle name="Normal 40 3 2 2 3" xfId="18678" xr:uid="{00000000-0005-0000-0000-0000B2490000}"/>
    <cellStyle name="Normal 40 3 2 2 4" xfId="18679" xr:uid="{00000000-0005-0000-0000-0000B3490000}"/>
    <cellStyle name="Normal 40 3 2 3" xfId="18680" xr:uid="{00000000-0005-0000-0000-0000B4490000}"/>
    <cellStyle name="Normal 40 3 2 4" xfId="18681" xr:uid="{00000000-0005-0000-0000-0000B5490000}"/>
    <cellStyle name="Normal 40 3 2 5" xfId="18682" xr:uid="{00000000-0005-0000-0000-0000B6490000}"/>
    <cellStyle name="Normal 40 3 3" xfId="18683" xr:uid="{00000000-0005-0000-0000-0000B7490000}"/>
    <cellStyle name="Normal 40 3 3 2" xfId="18684" xr:uid="{00000000-0005-0000-0000-0000B8490000}"/>
    <cellStyle name="Normal 40 3 3 3" xfId="18685" xr:uid="{00000000-0005-0000-0000-0000B9490000}"/>
    <cellStyle name="Normal 40 3 3 4" xfId="18686" xr:uid="{00000000-0005-0000-0000-0000BA490000}"/>
    <cellStyle name="Normal 40 3 4" xfId="18687" xr:uid="{00000000-0005-0000-0000-0000BB490000}"/>
    <cellStyle name="Normal 40 3 5" xfId="18688" xr:uid="{00000000-0005-0000-0000-0000BC490000}"/>
    <cellStyle name="Normal 40 3 6" xfId="18689" xr:uid="{00000000-0005-0000-0000-0000BD490000}"/>
    <cellStyle name="Normal 41" xfId="18690" xr:uid="{00000000-0005-0000-0000-0000BE490000}"/>
    <cellStyle name="Normal 41 2" xfId="18691" xr:uid="{00000000-0005-0000-0000-0000BF490000}"/>
    <cellStyle name="Normal 41 3" xfId="18692" xr:uid="{00000000-0005-0000-0000-0000C0490000}"/>
    <cellStyle name="Normal 41 3 2" xfId="18693" xr:uid="{00000000-0005-0000-0000-0000C1490000}"/>
    <cellStyle name="Normal 41 3 2 2" xfId="18694" xr:uid="{00000000-0005-0000-0000-0000C2490000}"/>
    <cellStyle name="Normal 41 3 2 2 2" xfId="18695" xr:uid="{00000000-0005-0000-0000-0000C3490000}"/>
    <cellStyle name="Normal 41 3 2 2 3" xfId="18696" xr:uid="{00000000-0005-0000-0000-0000C4490000}"/>
    <cellStyle name="Normal 41 3 2 2 4" xfId="18697" xr:uid="{00000000-0005-0000-0000-0000C5490000}"/>
    <cellStyle name="Normal 41 3 2 3" xfId="18698" xr:uid="{00000000-0005-0000-0000-0000C6490000}"/>
    <cellStyle name="Normal 41 3 2 4" xfId="18699" xr:uid="{00000000-0005-0000-0000-0000C7490000}"/>
    <cellStyle name="Normal 41 3 2 5" xfId="18700" xr:uid="{00000000-0005-0000-0000-0000C8490000}"/>
    <cellStyle name="Normal 41 3 3" xfId="18701" xr:uid="{00000000-0005-0000-0000-0000C9490000}"/>
    <cellStyle name="Normal 41 3 3 2" xfId="18702" xr:uid="{00000000-0005-0000-0000-0000CA490000}"/>
    <cellStyle name="Normal 41 3 3 3" xfId="18703" xr:uid="{00000000-0005-0000-0000-0000CB490000}"/>
    <cellStyle name="Normal 41 3 3 4" xfId="18704" xr:uid="{00000000-0005-0000-0000-0000CC490000}"/>
    <cellStyle name="Normal 41 3 4" xfId="18705" xr:uid="{00000000-0005-0000-0000-0000CD490000}"/>
    <cellStyle name="Normal 41 3 5" xfId="18706" xr:uid="{00000000-0005-0000-0000-0000CE490000}"/>
    <cellStyle name="Normal 41 3 6" xfId="18707" xr:uid="{00000000-0005-0000-0000-0000CF490000}"/>
    <cellStyle name="Normal 42" xfId="18708" xr:uid="{00000000-0005-0000-0000-0000D0490000}"/>
    <cellStyle name="Normal 42 2" xfId="18709" xr:uid="{00000000-0005-0000-0000-0000D1490000}"/>
    <cellStyle name="Normal 42 3" xfId="18710" xr:uid="{00000000-0005-0000-0000-0000D2490000}"/>
    <cellStyle name="Normal 42 3 2" xfId="18711" xr:uid="{00000000-0005-0000-0000-0000D3490000}"/>
    <cellStyle name="Normal 42 3 2 2" xfId="18712" xr:uid="{00000000-0005-0000-0000-0000D4490000}"/>
    <cellStyle name="Normal 42 3 2 2 2" xfId="18713" xr:uid="{00000000-0005-0000-0000-0000D5490000}"/>
    <cellStyle name="Normal 42 3 2 2 3" xfId="18714" xr:uid="{00000000-0005-0000-0000-0000D6490000}"/>
    <cellStyle name="Normal 42 3 2 2 4" xfId="18715" xr:uid="{00000000-0005-0000-0000-0000D7490000}"/>
    <cellStyle name="Normal 42 3 2 3" xfId="18716" xr:uid="{00000000-0005-0000-0000-0000D8490000}"/>
    <cellStyle name="Normal 42 3 2 4" xfId="18717" xr:uid="{00000000-0005-0000-0000-0000D9490000}"/>
    <cellStyle name="Normal 42 3 2 5" xfId="18718" xr:uid="{00000000-0005-0000-0000-0000DA490000}"/>
    <cellStyle name="Normal 42 3 3" xfId="18719" xr:uid="{00000000-0005-0000-0000-0000DB490000}"/>
    <cellStyle name="Normal 42 3 3 2" xfId="18720" xr:uid="{00000000-0005-0000-0000-0000DC490000}"/>
    <cellStyle name="Normal 42 3 3 3" xfId="18721" xr:uid="{00000000-0005-0000-0000-0000DD490000}"/>
    <cellStyle name="Normal 42 3 3 4" xfId="18722" xr:uid="{00000000-0005-0000-0000-0000DE490000}"/>
    <cellStyle name="Normal 42 3 4" xfId="18723" xr:uid="{00000000-0005-0000-0000-0000DF490000}"/>
    <cellStyle name="Normal 42 3 5" xfId="18724" xr:uid="{00000000-0005-0000-0000-0000E0490000}"/>
    <cellStyle name="Normal 42 3 6" xfId="18725" xr:uid="{00000000-0005-0000-0000-0000E1490000}"/>
    <cellStyle name="Normal 43" xfId="18726" xr:uid="{00000000-0005-0000-0000-0000E2490000}"/>
    <cellStyle name="Normal 43 2" xfId="18727" xr:uid="{00000000-0005-0000-0000-0000E3490000}"/>
    <cellStyle name="Normal 43 3" xfId="18728" xr:uid="{00000000-0005-0000-0000-0000E4490000}"/>
    <cellStyle name="Normal 43 3 2" xfId="18729" xr:uid="{00000000-0005-0000-0000-0000E5490000}"/>
    <cellStyle name="Normal 43 3 2 2" xfId="18730" xr:uid="{00000000-0005-0000-0000-0000E6490000}"/>
    <cellStyle name="Normal 43 3 2 2 2" xfId="18731" xr:uid="{00000000-0005-0000-0000-0000E7490000}"/>
    <cellStyle name="Normal 43 3 2 2 3" xfId="18732" xr:uid="{00000000-0005-0000-0000-0000E8490000}"/>
    <cellStyle name="Normal 43 3 2 2 4" xfId="18733" xr:uid="{00000000-0005-0000-0000-0000E9490000}"/>
    <cellStyle name="Normal 43 3 2 3" xfId="18734" xr:uid="{00000000-0005-0000-0000-0000EA490000}"/>
    <cellStyle name="Normal 43 3 2 4" xfId="18735" xr:uid="{00000000-0005-0000-0000-0000EB490000}"/>
    <cellStyle name="Normal 43 3 2 5" xfId="18736" xr:uid="{00000000-0005-0000-0000-0000EC490000}"/>
    <cellStyle name="Normal 43 3 3" xfId="18737" xr:uid="{00000000-0005-0000-0000-0000ED490000}"/>
    <cellStyle name="Normal 43 3 3 2" xfId="18738" xr:uid="{00000000-0005-0000-0000-0000EE490000}"/>
    <cellStyle name="Normal 43 3 3 3" xfId="18739" xr:uid="{00000000-0005-0000-0000-0000EF490000}"/>
    <cellStyle name="Normal 43 3 3 4" xfId="18740" xr:uid="{00000000-0005-0000-0000-0000F0490000}"/>
    <cellStyle name="Normal 43 3 4" xfId="18741" xr:uid="{00000000-0005-0000-0000-0000F1490000}"/>
    <cellStyle name="Normal 43 3 5" xfId="18742" xr:uid="{00000000-0005-0000-0000-0000F2490000}"/>
    <cellStyle name="Normal 43 3 6" xfId="18743" xr:uid="{00000000-0005-0000-0000-0000F3490000}"/>
    <cellStyle name="Normal 44" xfId="18744" xr:uid="{00000000-0005-0000-0000-0000F4490000}"/>
    <cellStyle name="Normal 44 2" xfId="18745" xr:uid="{00000000-0005-0000-0000-0000F5490000}"/>
    <cellStyle name="Normal 44 2 2" xfId="18746" xr:uid="{00000000-0005-0000-0000-0000F6490000}"/>
    <cellStyle name="Normal 44 2 2 2" xfId="18747" xr:uid="{00000000-0005-0000-0000-0000F7490000}"/>
    <cellStyle name="Normal 44 2 2 2 2" xfId="18748" xr:uid="{00000000-0005-0000-0000-0000F8490000}"/>
    <cellStyle name="Normal 44 2 2 2 2 2" xfId="18749" xr:uid="{00000000-0005-0000-0000-0000F9490000}"/>
    <cellStyle name="Normal 44 2 2 2 2 3" xfId="18750" xr:uid="{00000000-0005-0000-0000-0000FA490000}"/>
    <cellStyle name="Normal 44 2 2 2 2 4" xfId="18751" xr:uid="{00000000-0005-0000-0000-0000FB490000}"/>
    <cellStyle name="Normal 44 2 2 2 3" xfId="18752" xr:uid="{00000000-0005-0000-0000-0000FC490000}"/>
    <cellStyle name="Normal 44 2 2 2 4" xfId="18753" xr:uid="{00000000-0005-0000-0000-0000FD490000}"/>
    <cellStyle name="Normal 44 2 2 2 5" xfId="18754" xr:uid="{00000000-0005-0000-0000-0000FE490000}"/>
    <cellStyle name="Normal 44 2 2 3" xfId="18755" xr:uid="{00000000-0005-0000-0000-0000FF490000}"/>
    <cellStyle name="Normal 44 2 2 3 2" xfId="18756" xr:uid="{00000000-0005-0000-0000-0000004A0000}"/>
    <cellStyle name="Normal 44 2 2 3 3" xfId="18757" xr:uid="{00000000-0005-0000-0000-0000014A0000}"/>
    <cellStyle name="Normal 44 2 2 3 4" xfId="18758" xr:uid="{00000000-0005-0000-0000-0000024A0000}"/>
    <cellStyle name="Normal 44 2 2 4" xfId="18759" xr:uid="{00000000-0005-0000-0000-0000034A0000}"/>
    <cellStyle name="Normal 44 2 2 5" xfId="18760" xr:uid="{00000000-0005-0000-0000-0000044A0000}"/>
    <cellStyle name="Normal 44 2 2 6" xfId="18761" xr:uid="{00000000-0005-0000-0000-0000054A0000}"/>
    <cellStyle name="Normal 44 3" xfId="18762" xr:uid="{00000000-0005-0000-0000-0000064A0000}"/>
    <cellStyle name="Normal 44 3 2" xfId="18763" xr:uid="{00000000-0005-0000-0000-0000074A0000}"/>
    <cellStyle name="Normal 44 3 2 2" xfId="18764" xr:uid="{00000000-0005-0000-0000-0000084A0000}"/>
    <cellStyle name="Normal 44 3 2 2 2" xfId="18765" xr:uid="{00000000-0005-0000-0000-0000094A0000}"/>
    <cellStyle name="Normal 44 3 2 2 3" xfId="18766" xr:uid="{00000000-0005-0000-0000-00000A4A0000}"/>
    <cellStyle name="Normal 44 3 2 2 4" xfId="18767" xr:uid="{00000000-0005-0000-0000-00000B4A0000}"/>
    <cellStyle name="Normal 44 3 2 3" xfId="18768" xr:uid="{00000000-0005-0000-0000-00000C4A0000}"/>
    <cellStyle name="Normal 44 3 2 4" xfId="18769" xr:uid="{00000000-0005-0000-0000-00000D4A0000}"/>
    <cellStyle name="Normal 44 3 2 5" xfId="18770" xr:uid="{00000000-0005-0000-0000-00000E4A0000}"/>
    <cellStyle name="Normal 44 3 3" xfId="18771" xr:uid="{00000000-0005-0000-0000-00000F4A0000}"/>
    <cellStyle name="Normal 44 3 3 2" xfId="18772" xr:uid="{00000000-0005-0000-0000-0000104A0000}"/>
    <cellStyle name="Normal 44 3 3 3" xfId="18773" xr:uid="{00000000-0005-0000-0000-0000114A0000}"/>
    <cellStyle name="Normal 44 3 3 4" xfId="18774" xr:uid="{00000000-0005-0000-0000-0000124A0000}"/>
    <cellStyle name="Normal 44 3 4" xfId="18775" xr:uid="{00000000-0005-0000-0000-0000134A0000}"/>
    <cellStyle name="Normal 44 3 5" xfId="18776" xr:uid="{00000000-0005-0000-0000-0000144A0000}"/>
    <cellStyle name="Normal 44 3 6" xfId="18777" xr:uid="{00000000-0005-0000-0000-0000154A0000}"/>
    <cellStyle name="Normal 44 4" xfId="18778" xr:uid="{00000000-0005-0000-0000-0000164A0000}"/>
    <cellStyle name="Normal 44 4 2" xfId="18779" xr:uid="{00000000-0005-0000-0000-0000174A0000}"/>
    <cellStyle name="Normal 44 4 2 2" xfId="18780" xr:uid="{00000000-0005-0000-0000-0000184A0000}"/>
    <cellStyle name="Normal 44 4 2 2 2" xfId="18781" xr:uid="{00000000-0005-0000-0000-0000194A0000}"/>
    <cellStyle name="Normal 44 4 2 2 3" xfId="18782" xr:uid="{00000000-0005-0000-0000-00001A4A0000}"/>
    <cellStyle name="Normal 44 4 2 2 4" xfId="18783" xr:uid="{00000000-0005-0000-0000-00001B4A0000}"/>
    <cellStyle name="Normal 44 4 2 3" xfId="18784" xr:uid="{00000000-0005-0000-0000-00001C4A0000}"/>
    <cellStyle name="Normal 44 4 2 4" xfId="18785" xr:uid="{00000000-0005-0000-0000-00001D4A0000}"/>
    <cellStyle name="Normal 44 4 2 5" xfId="18786" xr:uid="{00000000-0005-0000-0000-00001E4A0000}"/>
    <cellStyle name="Normal 44 4 3" xfId="18787" xr:uid="{00000000-0005-0000-0000-00001F4A0000}"/>
    <cellStyle name="Normal 44 4 3 2" xfId="18788" xr:uid="{00000000-0005-0000-0000-0000204A0000}"/>
    <cellStyle name="Normal 44 4 3 3" xfId="18789" xr:uid="{00000000-0005-0000-0000-0000214A0000}"/>
    <cellStyle name="Normal 44 4 3 4" xfId="18790" xr:uid="{00000000-0005-0000-0000-0000224A0000}"/>
    <cellStyle name="Normal 44 4 4" xfId="18791" xr:uid="{00000000-0005-0000-0000-0000234A0000}"/>
    <cellStyle name="Normal 44 4 5" xfId="18792" xr:uid="{00000000-0005-0000-0000-0000244A0000}"/>
    <cellStyle name="Normal 44 4 6" xfId="18793" xr:uid="{00000000-0005-0000-0000-0000254A0000}"/>
    <cellStyle name="Normal 44 5" xfId="18794" xr:uid="{00000000-0005-0000-0000-0000264A0000}"/>
    <cellStyle name="Normal 44 5 2" xfId="18795" xr:uid="{00000000-0005-0000-0000-0000274A0000}"/>
    <cellStyle name="Normal 44 5 2 2" xfId="18796" xr:uid="{00000000-0005-0000-0000-0000284A0000}"/>
    <cellStyle name="Normal 44 5 2 2 2" xfId="18797" xr:uid="{00000000-0005-0000-0000-0000294A0000}"/>
    <cellStyle name="Normal 44 5 2 2 3" xfId="18798" xr:uid="{00000000-0005-0000-0000-00002A4A0000}"/>
    <cellStyle name="Normal 44 5 2 2 4" xfId="18799" xr:uid="{00000000-0005-0000-0000-00002B4A0000}"/>
    <cellStyle name="Normal 44 5 2 3" xfId="18800" xr:uid="{00000000-0005-0000-0000-00002C4A0000}"/>
    <cellStyle name="Normal 44 5 2 4" xfId="18801" xr:uid="{00000000-0005-0000-0000-00002D4A0000}"/>
    <cellStyle name="Normal 44 5 2 5" xfId="18802" xr:uid="{00000000-0005-0000-0000-00002E4A0000}"/>
    <cellStyle name="Normal 44 5 3" xfId="18803" xr:uid="{00000000-0005-0000-0000-00002F4A0000}"/>
    <cellStyle name="Normal 44 5 3 2" xfId="18804" xr:uid="{00000000-0005-0000-0000-0000304A0000}"/>
    <cellStyle name="Normal 44 5 3 3" xfId="18805" xr:uid="{00000000-0005-0000-0000-0000314A0000}"/>
    <cellStyle name="Normal 44 5 3 4" xfId="18806" xr:uid="{00000000-0005-0000-0000-0000324A0000}"/>
    <cellStyle name="Normal 44 5 4" xfId="18807" xr:uid="{00000000-0005-0000-0000-0000334A0000}"/>
    <cellStyle name="Normal 44 5 5" xfId="18808" xr:uid="{00000000-0005-0000-0000-0000344A0000}"/>
    <cellStyle name="Normal 44 5 6" xfId="18809" xr:uid="{00000000-0005-0000-0000-0000354A0000}"/>
    <cellStyle name="Normal 45" xfId="18810" xr:uid="{00000000-0005-0000-0000-0000364A0000}"/>
    <cellStyle name="Normal 45 2" xfId="18811" xr:uid="{00000000-0005-0000-0000-0000374A0000}"/>
    <cellStyle name="Normal 45 2 2" xfId="18812" xr:uid="{00000000-0005-0000-0000-0000384A0000}"/>
    <cellStyle name="Normal 45 2 2 2" xfId="18813" xr:uid="{00000000-0005-0000-0000-0000394A0000}"/>
    <cellStyle name="Normal 45 2 2 3" xfId="18814" xr:uid="{00000000-0005-0000-0000-00003A4A0000}"/>
    <cellStyle name="Normal 45 2 2 4" xfId="18815" xr:uid="{00000000-0005-0000-0000-00003B4A0000}"/>
    <cellStyle name="Normal 45 2 3" xfId="18816" xr:uid="{00000000-0005-0000-0000-00003C4A0000}"/>
    <cellStyle name="Normal 45 2 4" xfId="18817" xr:uid="{00000000-0005-0000-0000-00003D4A0000}"/>
    <cellStyle name="Normal 45 2 5" xfId="18818" xr:uid="{00000000-0005-0000-0000-00003E4A0000}"/>
    <cellStyle name="Normal 45 3" xfId="18819" xr:uid="{00000000-0005-0000-0000-00003F4A0000}"/>
    <cellStyle name="Normal 45 4" xfId="18820" xr:uid="{00000000-0005-0000-0000-0000404A0000}"/>
    <cellStyle name="Normal 45 4 2" xfId="18821" xr:uid="{00000000-0005-0000-0000-0000414A0000}"/>
    <cellStyle name="Normal 45 4 3" xfId="18822" xr:uid="{00000000-0005-0000-0000-0000424A0000}"/>
    <cellStyle name="Normal 45 4 4" xfId="18823" xr:uid="{00000000-0005-0000-0000-0000434A0000}"/>
    <cellStyle name="Normal 45 5" xfId="18824" xr:uid="{00000000-0005-0000-0000-0000444A0000}"/>
    <cellStyle name="Normal 45 6" xfId="18825" xr:uid="{00000000-0005-0000-0000-0000454A0000}"/>
    <cellStyle name="Normal 45 7" xfId="18826" xr:uid="{00000000-0005-0000-0000-0000464A0000}"/>
    <cellStyle name="Normal 46" xfId="18827" xr:uid="{00000000-0005-0000-0000-0000474A0000}"/>
    <cellStyle name="Normal 46 2" xfId="18828" xr:uid="{00000000-0005-0000-0000-0000484A0000}"/>
    <cellStyle name="Normal 46 2 2" xfId="18829" xr:uid="{00000000-0005-0000-0000-0000494A0000}"/>
    <cellStyle name="Normal 46 2 2 2" xfId="18830" xr:uid="{00000000-0005-0000-0000-00004A4A0000}"/>
    <cellStyle name="Normal 46 2 2 3" xfId="18831" xr:uid="{00000000-0005-0000-0000-00004B4A0000}"/>
    <cellStyle name="Normal 46 2 2 4" xfId="18832" xr:uid="{00000000-0005-0000-0000-00004C4A0000}"/>
    <cellStyle name="Normal 46 2 3" xfId="18833" xr:uid="{00000000-0005-0000-0000-00004D4A0000}"/>
    <cellStyle name="Normal 46 2 4" xfId="18834" xr:uid="{00000000-0005-0000-0000-00004E4A0000}"/>
    <cellStyle name="Normal 46 2 5" xfId="18835" xr:uid="{00000000-0005-0000-0000-00004F4A0000}"/>
    <cellStyle name="Normal 46 3" xfId="18836" xr:uid="{00000000-0005-0000-0000-0000504A0000}"/>
    <cellStyle name="Normal 46 4" xfId="18837" xr:uid="{00000000-0005-0000-0000-0000514A0000}"/>
    <cellStyle name="Normal 46 4 2" xfId="18838" xr:uid="{00000000-0005-0000-0000-0000524A0000}"/>
    <cellStyle name="Normal 46 4 3" xfId="18839" xr:uid="{00000000-0005-0000-0000-0000534A0000}"/>
    <cellStyle name="Normal 46 4 4" xfId="18840" xr:uid="{00000000-0005-0000-0000-0000544A0000}"/>
    <cellStyle name="Normal 46 5" xfId="18841" xr:uid="{00000000-0005-0000-0000-0000554A0000}"/>
    <cellStyle name="Normal 46 6" xfId="18842" xr:uid="{00000000-0005-0000-0000-0000564A0000}"/>
    <cellStyle name="Normal 46 7" xfId="18843" xr:uid="{00000000-0005-0000-0000-0000574A0000}"/>
    <cellStyle name="Normal 47" xfId="18844" xr:uid="{00000000-0005-0000-0000-0000584A0000}"/>
    <cellStyle name="Normal 47 2" xfId="18845" xr:uid="{00000000-0005-0000-0000-0000594A0000}"/>
    <cellStyle name="Normal 47 2 2" xfId="18846" xr:uid="{00000000-0005-0000-0000-00005A4A0000}"/>
    <cellStyle name="Normal 47 2 2 2" xfId="18847" xr:uid="{00000000-0005-0000-0000-00005B4A0000}"/>
    <cellStyle name="Normal 47 2 2 3" xfId="18848" xr:uid="{00000000-0005-0000-0000-00005C4A0000}"/>
    <cellStyle name="Normal 47 2 2 4" xfId="18849" xr:uid="{00000000-0005-0000-0000-00005D4A0000}"/>
    <cellStyle name="Normal 47 2 3" xfId="18850" xr:uid="{00000000-0005-0000-0000-00005E4A0000}"/>
    <cellStyle name="Normal 47 2 4" xfId="18851" xr:uid="{00000000-0005-0000-0000-00005F4A0000}"/>
    <cellStyle name="Normal 47 2 5" xfId="18852" xr:uid="{00000000-0005-0000-0000-0000604A0000}"/>
    <cellStyle name="Normal 47 3" xfId="18853" xr:uid="{00000000-0005-0000-0000-0000614A0000}"/>
    <cellStyle name="Normal 47 4" xfId="18854" xr:uid="{00000000-0005-0000-0000-0000624A0000}"/>
    <cellStyle name="Normal 47 4 2" xfId="18855" xr:uid="{00000000-0005-0000-0000-0000634A0000}"/>
    <cellStyle name="Normal 47 4 3" xfId="18856" xr:uid="{00000000-0005-0000-0000-0000644A0000}"/>
    <cellStyle name="Normal 47 4 4" xfId="18857" xr:uid="{00000000-0005-0000-0000-0000654A0000}"/>
    <cellStyle name="Normal 47 5" xfId="18858" xr:uid="{00000000-0005-0000-0000-0000664A0000}"/>
    <cellStyle name="Normal 47 6" xfId="18859" xr:uid="{00000000-0005-0000-0000-0000674A0000}"/>
    <cellStyle name="Normal 47 7" xfId="18860" xr:uid="{00000000-0005-0000-0000-0000684A0000}"/>
    <cellStyle name="Normal 48" xfId="18861" xr:uid="{00000000-0005-0000-0000-0000694A0000}"/>
    <cellStyle name="Normal 48 2" xfId="18862" xr:uid="{00000000-0005-0000-0000-00006A4A0000}"/>
    <cellStyle name="Normal 48 2 2" xfId="18863" xr:uid="{00000000-0005-0000-0000-00006B4A0000}"/>
    <cellStyle name="Normal 48 2 2 2" xfId="18864" xr:uid="{00000000-0005-0000-0000-00006C4A0000}"/>
    <cellStyle name="Normal 48 2 2 3" xfId="18865" xr:uid="{00000000-0005-0000-0000-00006D4A0000}"/>
    <cellStyle name="Normal 48 2 2 4" xfId="18866" xr:uid="{00000000-0005-0000-0000-00006E4A0000}"/>
    <cellStyle name="Normal 48 2 3" xfId="18867" xr:uid="{00000000-0005-0000-0000-00006F4A0000}"/>
    <cellStyle name="Normal 48 2 4" xfId="18868" xr:uid="{00000000-0005-0000-0000-0000704A0000}"/>
    <cellStyle name="Normal 48 2 5" xfId="18869" xr:uid="{00000000-0005-0000-0000-0000714A0000}"/>
    <cellStyle name="Normal 48 3" xfId="18870" xr:uid="{00000000-0005-0000-0000-0000724A0000}"/>
    <cellStyle name="Normal 48 4" xfId="18871" xr:uid="{00000000-0005-0000-0000-0000734A0000}"/>
    <cellStyle name="Normal 48 4 2" xfId="18872" xr:uid="{00000000-0005-0000-0000-0000744A0000}"/>
    <cellStyle name="Normal 48 4 3" xfId="18873" xr:uid="{00000000-0005-0000-0000-0000754A0000}"/>
    <cellStyle name="Normal 48 4 4" xfId="18874" xr:uid="{00000000-0005-0000-0000-0000764A0000}"/>
    <cellStyle name="Normal 48 5" xfId="18875" xr:uid="{00000000-0005-0000-0000-0000774A0000}"/>
    <cellStyle name="Normal 48 6" xfId="18876" xr:uid="{00000000-0005-0000-0000-0000784A0000}"/>
    <cellStyle name="Normal 48 7" xfId="18877" xr:uid="{00000000-0005-0000-0000-0000794A0000}"/>
    <cellStyle name="Normal 49" xfId="18878" xr:uid="{00000000-0005-0000-0000-00007A4A0000}"/>
    <cellStyle name="Normal 49 2" xfId="18879" xr:uid="{00000000-0005-0000-0000-00007B4A0000}"/>
    <cellStyle name="Normal 49 2 2" xfId="18880" xr:uid="{00000000-0005-0000-0000-00007C4A0000}"/>
    <cellStyle name="Normal 49 2 2 2" xfId="18881" xr:uid="{00000000-0005-0000-0000-00007D4A0000}"/>
    <cellStyle name="Normal 49 2 2 3" xfId="18882" xr:uid="{00000000-0005-0000-0000-00007E4A0000}"/>
    <cellStyle name="Normal 49 2 2 4" xfId="18883" xr:uid="{00000000-0005-0000-0000-00007F4A0000}"/>
    <cellStyle name="Normal 49 2 3" xfId="18884" xr:uid="{00000000-0005-0000-0000-0000804A0000}"/>
    <cellStyle name="Normal 49 2 4" xfId="18885" xr:uid="{00000000-0005-0000-0000-0000814A0000}"/>
    <cellStyle name="Normal 49 2 5" xfId="18886" xr:uid="{00000000-0005-0000-0000-0000824A0000}"/>
    <cellStyle name="Normal 49 3" xfId="18887" xr:uid="{00000000-0005-0000-0000-0000834A0000}"/>
    <cellStyle name="Normal 49 4" xfId="18888" xr:uid="{00000000-0005-0000-0000-0000844A0000}"/>
    <cellStyle name="Normal 49 4 2" xfId="18889" xr:uid="{00000000-0005-0000-0000-0000854A0000}"/>
    <cellStyle name="Normal 49 4 3" xfId="18890" xr:uid="{00000000-0005-0000-0000-0000864A0000}"/>
    <cellStyle name="Normal 49 4 4" xfId="18891" xr:uid="{00000000-0005-0000-0000-0000874A0000}"/>
    <cellStyle name="Normal 49 5" xfId="18892" xr:uid="{00000000-0005-0000-0000-0000884A0000}"/>
    <cellStyle name="Normal 49 6" xfId="18893" xr:uid="{00000000-0005-0000-0000-0000894A0000}"/>
    <cellStyle name="Normal 49 7" xfId="18894" xr:uid="{00000000-0005-0000-0000-00008A4A0000}"/>
    <cellStyle name="Normal 5" xfId="18895" xr:uid="{00000000-0005-0000-0000-00008B4A0000}"/>
    <cellStyle name="Normal 5 10" xfId="18896" xr:uid="{00000000-0005-0000-0000-00008C4A0000}"/>
    <cellStyle name="Normal 5 10 2" xfId="18897" xr:uid="{00000000-0005-0000-0000-00008D4A0000}"/>
    <cellStyle name="Normal 5 100" xfId="18898" xr:uid="{00000000-0005-0000-0000-00008E4A0000}"/>
    <cellStyle name="Normal 5 101" xfId="18899" xr:uid="{00000000-0005-0000-0000-00008F4A0000}"/>
    <cellStyle name="Normal 5 102" xfId="18900" xr:uid="{00000000-0005-0000-0000-0000904A0000}"/>
    <cellStyle name="Normal 5 103" xfId="18901" xr:uid="{00000000-0005-0000-0000-0000914A0000}"/>
    <cellStyle name="Normal 5 104" xfId="18902" xr:uid="{00000000-0005-0000-0000-0000924A0000}"/>
    <cellStyle name="Normal 5 105" xfId="18903" xr:uid="{00000000-0005-0000-0000-0000934A0000}"/>
    <cellStyle name="Normal 5 106" xfId="18904" xr:uid="{00000000-0005-0000-0000-0000944A0000}"/>
    <cellStyle name="Normal 5 107" xfId="18905" xr:uid="{00000000-0005-0000-0000-0000954A0000}"/>
    <cellStyle name="Normal 5 108" xfId="18906" xr:uid="{00000000-0005-0000-0000-0000964A0000}"/>
    <cellStyle name="Normal 5 109" xfId="18907" xr:uid="{00000000-0005-0000-0000-0000974A0000}"/>
    <cellStyle name="Normal 5 11" xfId="18908" xr:uid="{00000000-0005-0000-0000-0000984A0000}"/>
    <cellStyle name="Normal 5 11 2" xfId="18909" xr:uid="{00000000-0005-0000-0000-0000994A0000}"/>
    <cellStyle name="Normal 5 11 3" xfId="18910" xr:uid="{00000000-0005-0000-0000-00009A4A0000}"/>
    <cellStyle name="Normal 5 11 3 2" xfId="18911" xr:uid="{00000000-0005-0000-0000-00009B4A0000}"/>
    <cellStyle name="Normal 5 11 3 3" xfId="18912" xr:uid="{00000000-0005-0000-0000-00009C4A0000}"/>
    <cellStyle name="Normal 5 11 3 4" xfId="18913" xr:uid="{00000000-0005-0000-0000-00009D4A0000}"/>
    <cellStyle name="Normal 5 110" xfId="18914" xr:uid="{00000000-0005-0000-0000-00009E4A0000}"/>
    <cellStyle name="Normal 5 111" xfId="18915" xr:uid="{00000000-0005-0000-0000-00009F4A0000}"/>
    <cellStyle name="Normal 5 112" xfId="18916" xr:uid="{00000000-0005-0000-0000-0000A04A0000}"/>
    <cellStyle name="Normal 5 113" xfId="18917" xr:uid="{00000000-0005-0000-0000-0000A14A0000}"/>
    <cellStyle name="Normal 5 12" xfId="18918" xr:uid="{00000000-0005-0000-0000-0000A24A0000}"/>
    <cellStyle name="Normal 5 12 2" xfId="18919" xr:uid="{00000000-0005-0000-0000-0000A34A0000}"/>
    <cellStyle name="Normal 5 12 3" xfId="18920" xr:uid="{00000000-0005-0000-0000-0000A44A0000}"/>
    <cellStyle name="Normal 5 12 3 2" xfId="18921" xr:uid="{00000000-0005-0000-0000-0000A54A0000}"/>
    <cellStyle name="Normal 5 12 3 3" xfId="18922" xr:uid="{00000000-0005-0000-0000-0000A64A0000}"/>
    <cellStyle name="Normal 5 12 3 4" xfId="18923" xr:uid="{00000000-0005-0000-0000-0000A74A0000}"/>
    <cellStyle name="Normal 5 13" xfId="18924" xr:uid="{00000000-0005-0000-0000-0000A84A0000}"/>
    <cellStyle name="Normal 5 13 2" xfId="18925" xr:uid="{00000000-0005-0000-0000-0000A94A0000}"/>
    <cellStyle name="Normal 5 13 3" xfId="18926" xr:uid="{00000000-0005-0000-0000-0000AA4A0000}"/>
    <cellStyle name="Normal 5 13 4" xfId="18927" xr:uid="{00000000-0005-0000-0000-0000AB4A0000}"/>
    <cellStyle name="Normal 5 13 5" xfId="18928" xr:uid="{00000000-0005-0000-0000-0000AC4A0000}"/>
    <cellStyle name="Normal 5 14" xfId="18929" xr:uid="{00000000-0005-0000-0000-0000AD4A0000}"/>
    <cellStyle name="Normal 5 14 2" xfId="18930" xr:uid="{00000000-0005-0000-0000-0000AE4A0000}"/>
    <cellStyle name="Normal 5 15" xfId="18931" xr:uid="{00000000-0005-0000-0000-0000AF4A0000}"/>
    <cellStyle name="Normal 5 15 2" xfId="18932" xr:uid="{00000000-0005-0000-0000-0000B04A0000}"/>
    <cellStyle name="Normal 5 16" xfId="18933" xr:uid="{00000000-0005-0000-0000-0000B14A0000}"/>
    <cellStyle name="Normal 5 16 2" xfId="18934" xr:uid="{00000000-0005-0000-0000-0000B24A0000}"/>
    <cellStyle name="Normal 5 17" xfId="18935" xr:uid="{00000000-0005-0000-0000-0000B34A0000}"/>
    <cellStyle name="Normal 5 17 2" xfId="18936" xr:uid="{00000000-0005-0000-0000-0000B44A0000}"/>
    <cellStyle name="Normal 5 18" xfId="18937" xr:uid="{00000000-0005-0000-0000-0000B54A0000}"/>
    <cellStyle name="Normal 5 18 2" xfId="18938" xr:uid="{00000000-0005-0000-0000-0000B64A0000}"/>
    <cellStyle name="Normal 5 19" xfId="18939" xr:uid="{00000000-0005-0000-0000-0000B74A0000}"/>
    <cellStyle name="Normal 5 19 2" xfId="18940" xr:uid="{00000000-0005-0000-0000-0000B84A0000}"/>
    <cellStyle name="Normal 5 2" xfId="18941" xr:uid="{00000000-0005-0000-0000-0000B94A0000}"/>
    <cellStyle name="Normal 5 2 2" xfId="18942" xr:uid="{00000000-0005-0000-0000-0000BA4A0000}"/>
    <cellStyle name="Normal 5 2 2 2" xfId="18943" xr:uid="{00000000-0005-0000-0000-0000BB4A0000}"/>
    <cellStyle name="Normal 5 2 2 3" xfId="18944" xr:uid="{00000000-0005-0000-0000-0000BC4A0000}"/>
    <cellStyle name="Normal 5 2 3" xfId="18945" xr:uid="{00000000-0005-0000-0000-0000BD4A0000}"/>
    <cellStyle name="Normal 5 2 3 2" xfId="18946" xr:uid="{00000000-0005-0000-0000-0000BE4A0000}"/>
    <cellStyle name="Normal 5 2 4" xfId="18947" xr:uid="{00000000-0005-0000-0000-0000BF4A0000}"/>
    <cellStyle name="Normal 5 20" xfId="18948" xr:uid="{00000000-0005-0000-0000-0000C04A0000}"/>
    <cellStyle name="Normal 5 20 2" xfId="18949" xr:uid="{00000000-0005-0000-0000-0000C14A0000}"/>
    <cellStyle name="Normal 5 21" xfId="18950" xr:uid="{00000000-0005-0000-0000-0000C24A0000}"/>
    <cellStyle name="Normal 5 21 2" xfId="18951" xr:uid="{00000000-0005-0000-0000-0000C34A0000}"/>
    <cellStyle name="Normal 5 22" xfId="18952" xr:uid="{00000000-0005-0000-0000-0000C44A0000}"/>
    <cellStyle name="Normal 5 22 2" xfId="18953" xr:uid="{00000000-0005-0000-0000-0000C54A0000}"/>
    <cellStyle name="Normal 5 23" xfId="18954" xr:uid="{00000000-0005-0000-0000-0000C64A0000}"/>
    <cellStyle name="Normal 5 23 2" xfId="18955" xr:uid="{00000000-0005-0000-0000-0000C74A0000}"/>
    <cellStyle name="Normal 5 24" xfId="18956" xr:uid="{00000000-0005-0000-0000-0000C84A0000}"/>
    <cellStyle name="Normal 5 24 2" xfId="18957" xr:uid="{00000000-0005-0000-0000-0000C94A0000}"/>
    <cellStyle name="Normal 5 25" xfId="18958" xr:uid="{00000000-0005-0000-0000-0000CA4A0000}"/>
    <cellStyle name="Normal 5 25 2" xfId="18959" xr:uid="{00000000-0005-0000-0000-0000CB4A0000}"/>
    <cellStyle name="Normal 5 26" xfId="18960" xr:uid="{00000000-0005-0000-0000-0000CC4A0000}"/>
    <cellStyle name="Normal 5 26 2" xfId="18961" xr:uid="{00000000-0005-0000-0000-0000CD4A0000}"/>
    <cellStyle name="Normal 5 27" xfId="18962" xr:uid="{00000000-0005-0000-0000-0000CE4A0000}"/>
    <cellStyle name="Normal 5 27 2" xfId="18963" xr:uid="{00000000-0005-0000-0000-0000CF4A0000}"/>
    <cellStyle name="Normal 5 28" xfId="18964" xr:uid="{00000000-0005-0000-0000-0000D04A0000}"/>
    <cellStyle name="Normal 5 28 2" xfId="18965" xr:uid="{00000000-0005-0000-0000-0000D14A0000}"/>
    <cellStyle name="Normal 5 29" xfId="18966" xr:uid="{00000000-0005-0000-0000-0000D24A0000}"/>
    <cellStyle name="Normal 5 29 2" xfId="18967" xr:uid="{00000000-0005-0000-0000-0000D34A0000}"/>
    <cellStyle name="Normal 5 3" xfId="18968" xr:uid="{00000000-0005-0000-0000-0000D44A0000}"/>
    <cellStyle name="Normal 5 3 2" xfId="18969" xr:uid="{00000000-0005-0000-0000-0000D54A0000}"/>
    <cellStyle name="Normal 5 3 2 2" xfId="18970" xr:uid="{00000000-0005-0000-0000-0000D64A0000}"/>
    <cellStyle name="Normal 5 3 2 2 2" xfId="18971" xr:uid="{00000000-0005-0000-0000-0000D74A0000}"/>
    <cellStyle name="Normal 5 3 2 2 3" xfId="18972" xr:uid="{00000000-0005-0000-0000-0000D84A0000}"/>
    <cellStyle name="Normal 5 3 2 2 3 2" xfId="18973" xr:uid="{00000000-0005-0000-0000-0000D94A0000}"/>
    <cellStyle name="Normal 5 3 2 2 3 3" xfId="18974" xr:uid="{00000000-0005-0000-0000-0000DA4A0000}"/>
    <cellStyle name="Normal 5 3 2 2 3 4" xfId="18975" xr:uid="{00000000-0005-0000-0000-0000DB4A0000}"/>
    <cellStyle name="Normal 5 3 2 2 4" xfId="18976" xr:uid="{00000000-0005-0000-0000-0000DC4A0000}"/>
    <cellStyle name="Normal 5 3 2 2 5" xfId="18977" xr:uid="{00000000-0005-0000-0000-0000DD4A0000}"/>
    <cellStyle name="Normal 5 3 2 2 6" xfId="18978" xr:uid="{00000000-0005-0000-0000-0000DE4A0000}"/>
    <cellStyle name="Normal 5 3 2 3" xfId="18979" xr:uid="{00000000-0005-0000-0000-0000DF4A0000}"/>
    <cellStyle name="Normal 5 3 2 4" xfId="18980" xr:uid="{00000000-0005-0000-0000-0000E04A0000}"/>
    <cellStyle name="Normal 5 3 2 4 2" xfId="18981" xr:uid="{00000000-0005-0000-0000-0000E14A0000}"/>
    <cellStyle name="Normal 5 3 2 4 3" xfId="18982" xr:uid="{00000000-0005-0000-0000-0000E24A0000}"/>
    <cellStyle name="Normal 5 3 2 4 4" xfId="18983" xr:uid="{00000000-0005-0000-0000-0000E34A0000}"/>
    <cellStyle name="Normal 5 3 2 5" xfId="18984" xr:uid="{00000000-0005-0000-0000-0000E44A0000}"/>
    <cellStyle name="Normal 5 3 2 6" xfId="18985" xr:uid="{00000000-0005-0000-0000-0000E54A0000}"/>
    <cellStyle name="Normal 5 3 2 7" xfId="18986" xr:uid="{00000000-0005-0000-0000-0000E64A0000}"/>
    <cellStyle name="Normal 5 3 3" xfId="18987" xr:uid="{00000000-0005-0000-0000-0000E74A0000}"/>
    <cellStyle name="Normal 5 3 3 2" xfId="18988" xr:uid="{00000000-0005-0000-0000-0000E84A0000}"/>
    <cellStyle name="Normal 5 3 3 2 2" xfId="18989" xr:uid="{00000000-0005-0000-0000-0000E94A0000}"/>
    <cellStyle name="Normal 5 3 3 2 2 2" xfId="18990" xr:uid="{00000000-0005-0000-0000-0000EA4A0000}"/>
    <cellStyle name="Normal 5 3 3 2 2 3" xfId="18991" xr:uid="{00000000-0005-0000-0000-0000EB4A0000}"/>
    <cellStyle name="Normal 5 3 3 2 2 4" xfId="18992" xr:uid="{00000000-0005-0000-0000-0000EC4A0000}"/>
    <cellStyle name="Normal 5 3 3 2 3" xfId="18993" xr:uid="{00000000-0005-0000-0000-0000ED4A0000}"/>
    <cellStyle name="Normal 5 3 3 2 4" xfId="18994" xr:uid="{00000000-0005-0000-0000-0000EE4A0000}"/>
    <cellStyle name="Normal 5 3 3 2 5" xfId="18995" xr:uid="{00000000-0005-0000-0000-0000EF4A0000}"/>
    <cellStyle name="Normal 5 3 3 3" xfId="18996" xr:uid="{00000000-0005-0000-0000-0000F04A0000}"/>
    <cellStyle name="Normal 5 3 3 4" xfId="18997" xr:uid="{00000000-0005-0000-0000-0000F14A0000}"/>
    <cellStyle name="Normal 5 3 3 4 2" xfId="18998" xr:uid="{00000000-0005-0000-0000-0000F24A0000}"/>
    <cellStyle name="Normal 5 3 3 4 3" xfId="18999" xr:uid="{00000000-0005-0000-0000-0000F34A0000}"/>
    <cellStyle name="Normal 5 3 3 4 4" xfId="19000" xr:uid="{00000000-0005-0000-0000-0000F44A0000}"/>
    <cellStyle name="Normal 5 3 3 5" xfId="19001" xr:uid="{00000000-0005-0000-0000-0000F54A0000}"/>
    <cellStyle name="Normal 5 3 3 6" xfId="19002" xr:uid="{00000000-0005-0000-0000-0000F64A0000}"/>
    <cellStyle name="Normal 5 3 3 7" xfId="19003" xr:uid="{00000000-0005-0000-0000-0000F74A0000}"/>
    <cellStyle name="Normal 5 3 4" xfId="19004" xr:uid="{00000000-0005-0000-0000-0000F84A0000}"/>
    <cellStyle name="Normal 5 30" xfId="19005" xr:uid="{00000000-0005-0000-0000-0000F94A0000}"/>
    <cellStyle name="Normal 5 30 2" xfId="19006" xr:uid="{00000000-0005-0000-0000-0000FA4A0000}"/>
    <cellStyle name="Normal 5 31" xfId="19007" xr:uid="{00000000-0005-0000-0000-0000FB4A0000}"/>
    <cellStyle name="Normal 5 31 2" xfId="19008" xr:uid="{00000000-0005-0000-0000-0000FC4A0000}"/>
    <cellStyle name="Normal 5 32" xfId="19009" xr:uid="{00000000-0005-0000-0000-0000FD4A0000}"/>
    <cellStyle name="Normal 5 32 2" xfId="19010" xr:uid="{00000000-0005-0000-0000-0000FE4A0000}"/>
    <cellStyle name="Normal 5 33" xfId="19011" xr:uid="{00000000-0005-0000-0000-0000FF4A0000}"/>
    <cellStyle name="Normal 5 33 2" xfId="19012" xr:uid="{00000000-0005-0000-0000-0000004B0000}"/>
    <cellStyle name="Normal 5 34" xfId="19013" xr:uid="{00000000-0005-0000-0000-0000014B0000}"/>
    <cellStyle name="Normal 5 34 2" xfId="19014" xr:uid="{00000000-0005-0000-0000-0000024B0000}"/>
    <cellStyle name="Normal 5 35" xfId="19015" xr:uid="{00000000-0005-0000-0000-0000034B0000}"/>
    <cellStyle name="Normal 5 35 2" xfId="19016" xr:uid="{00000000-0005-0000-0000-0000044B0000}"/>
    <cellStyle name="Normal 5 36" xfId="19017" xr:uid="{00000000-0005-0000-0000-0000054B0000}"/>
    <cellStyle name="Normal 5 36 2" xfId="19018" xr:uid="{00000000-0005-0000-0000-0000064B0000}"/>
    <cellStyle name="Normal 5 37" xfId="19019" xr:uid="{00000000-0005-0000-0000-0000074B0000}"/>
    <cellStyle name="Normal 5 37 2" xfId="19020" xr:uid="{00000000-0005-0000-0000-0000084B0000}"/>
    <cellStyle name="Normal 5 38" xfId="19021" xr:uid="{00000000-0005-0000-0000-0000094B0000}"/>
    <cellStyle name="Normal 5 38 2" xfId="19022" xr:uid="{00000000-0005-0000-0000-00000A4B0000}"/>
    <cellStyle name="Normal 5 39" xfId="19023" xr:uid="{00000000-0005-0000-0000-00000B4B0000}"/>
    <cellStyle name="Normal 5 39 2" xfId="19024" xr:uid="{00000000-0005-0000-0000-00000C4B0000}"/>
    <cellStyle name="Normal 5 4" xfId="19025" xr:uid="{00000000-0005-0000-0000-00000D4B0000}"/>
    <cellStyle name="Normal 5 4 2" xfId="19026" xr:uid="{00000000-0005-0000-0000-00000E4B0000}"/>
    <cellStyle name="Normal 5 4 2 2" xfId="19027" xr:uid="{00000000-0005-0000-0000-00000F4B0000}"/>
    <cellStyle name="Normal 5 4 2 2 2" xfId="19028" xr:uid="{00000000-0005-0000-0000-0000104B0000}"/>
    <cellStyle name="Normal 5 4 2 2 2 2" xfId="19029" xr:uid="{00000000-0005-0000-0000-0000114B0000}"/>
    <cellStyle name="Normal 5 4 2 2 2 3" xfId="19030" xr:uid="{00000000-0005-0000-0000-0000124B0000}"/>
    <cellStyle name="Normal 5 4 2 2 2 4" xfId="19031" xr:uid="{00000000-0005-0000-0000-0000134B0000}"/>
    <cellStyle name="Normal 5 4 2 2 3" xfId="19032" xr:uid="{00000000-0005-0000-0000-0000144B0000}"/>
    <cellStyle name="Normal 5 4 2 2 4" xfId="19033" xr:uid="{00000000-0005-0000-0000-0000154B0000}"/>
    <cellStyle name="Normal 5 4 2 2 5" xfId="19034" xr:uid="{00000000-0005-0000-0000-0000164B0000}"/>
    <cellStyle name="Normal 5 4 2 3" xfId="19035" xr:uid="{00000000-0005-0000-0000-0000174B0000}"/>
    <cellStyle name="Normal 5 4 2 4" xfId="19036" xr:uid="{00000000-0005-0000-0000-0000184B0000}"/>
    <cellStyle name="Normal 5 4 2 4 2" xfId="19037" xr:uid="{00000000-0005-0000-0000-0000194B0000}"/>
    <cellStyle name="Normal 5 4 2 4 3" xfId="19038" xr:uid="{00000000-0005-0000-0000-00001A4B0000}"/>
    <cellStyle name="Normal 5 4 2 4 4" xfId="19039" xr:uid="{00000000-0005-0000-0000-00001B4B0000}"/>
    <cellStyle name="Normal 5 4 2 5" xfId="19040" xr:uid="{00000000-0005-0000-0000-00001C4B0000}"/>
    <cellStyle name="Normal 5 4 2 6" xfId="19041" xr:uid="{00000000-0005-0000-0000-00001D4B0000}"/>
    <cellStyle name="Normal 5 4 2 7" xfId="19042" xr:uid="{00000000-0005-0000-0000-00001E4B0000}"/>
    <cellStyle name="Normal 5 4 3" xfId="19043" xr:uid="{00000000-0005-0000-0000-00001F4B0000}"/>
    <cellStyle name="Normal 5 4 3 2" xfId="19044" xr:uid="{00000000-0005-0000-0000-0000204B0000}"/>
    <cellStyle name="Normal 5 4 3 3" xfId="19045" xr:uid="{00000000-0005-0000-0000-0000214B0000}"/>
    <cellStyle name="Normal 5 4 3 3 2" xfId="19046" xr:uid="{00000000-0005-0000-0000-0000224B0000}"/>
    <cellStyle name="Normal 5 4 3 3 3" xfId="19047" xr:uid="{00000000-0005-0000-0000-0000234B0000}"/>
    <cellStyle name="Normal 5 4 3 3 4" xfId="19048" xr:uid="{00000000-0005-0000-0000-0000244B0000}"/>
    <cellStyle name="Normal 5 4 3 4" xfId="19049" xr:uid="{00000000-0005-0000-0000-0000254B0000}"/>
    <cellStyle name="Normal 5 4 3 5" xfId="19050" xr:uid="{00000000-0005-0000-0000-0000264B0000}"/>
    <cellStyle name="Normal 5 4 3 6" xfId="19051" xr:uid="{00000000-0005-0000-0000-0000274B0000}"/>
    <cellStyle name="Normal 5 4 4" xfId="19052" xr:uid="{00000000-0005-0000-0000-0000284B0000}"/>
    <cellStyle name="Normal 5 4 5" xfId="19053" xr:uid="{00000000-0005-0000-0000-0000294B0000}"/>
    <cellStyle name="Normal 5 4 5 2" xfId="19054" xr:uid="{00000000-0005-0000-0000-00002A4B0000}"/>
    <cellStyle name="Normal 5 4 5 3" xfId="19055" xr:uid="{00000000-0005-0000-0000-00002B4B0000}"/>
    <cellStyle name="Normal 5 4 5 4" xfId="19056" xr:uid="{00000000-0005-0000-0000-00002C4B0000}"/>
    <cellStyle name="Normal 5 4 6" xfId="19057" xr:uid="{00000000-0005-0000-0000-00002D4B0000}"/>
    <cellStyle name="Normal 5 4 7" xfId="19058" xr:uid="{00000000-0005-0000-0000-00002E4B0000}"/>
    <cellStyle name="Normal 5 4 8" xfId="19059" xr:uid="{00000000-0005-0000-0000-00002F4B0000}"/>
    <cellStyle name="Normal 5 40" xfId="19060" xr:uid="{00000000-0005-0000-0000-0000304B0000}"/>
    <cellStyle name="Normal 5 40 2" xfId="19061" xr:uid="{00000000-0005-0000-0000-0000314B0000}"/>
    <cellStyle name="Normal 5 41" xfId="19062" xr:uid="{00000000-0005-0000-0000-0000324B0000}"/>
    <cellStyle name="Normal 5 41 2" xfId="19063" xr:uid="{00000000-0005-0000-0000-0000334B0000}"/>
    <cellStyle name="Normal 5 42" xfId="19064" xr:uid="{00000000-0005-0000-0000-0000344B0000}"/>
    <cellStyle name="Normal 5 42 2" xfId="19065" xr:uid="{00000000-0005-0000-0000-0000354B0000}"/>
    <cellStyle name="Normal 5 43" xfId="19066" xr:uid="{00000000-0005-0000-0000-0000364B0000}"/>
    <cellStyle name="Normal 5 43 2" xfId="19067" xr:uid="{00000000-0005-0000-0000-0000374B0000}"/>
    <cellStyle name="Normal 5 44" xfId="19068" xr:uid="{00000000-0005-0000-0000-0000384B0000}"/>
    <cellStyle name="Normal 5 44 2" xfId="19069" xr:uid="{00000000-0005-0000-0000-0000394B0000}"/>
    <cellStyle name="Normal 5 45" xfId="19070" xr:uid="{00000000-0005-0000-0000-00003A4B0000}"/>
    <cellStyle name="Normal 5 45 2" xfId="19071" xr:uid="{00000000-0005-0000-0000-00003B4B0000}"/>
    <cellStyle name="Normal 5 46" xfId="19072" xr:uid="{00000000-0005-0000-0000-00003C4B0000}"/>
    <cellStyle name="Normal 5 46 2" xfId="19073" xr:uid="{00000000-0005-0000-0000-00003D4B0000}"/>
    <cellStyle name="Normal 5 47" xfId="19074" xr:uid="{00000000-0005-0000-0000-00003E4B0000}"/>
    <cellStyle name="Normal 5 48" xfId="19075" xr:uid="{00000000-0005-0000-0000-00003F4B0000}"/>
    <cellStyle name="Normal 5 49" xfId="19076" xr:uid="{00000000-0005-0000-0000-0000404B0000}"/>
    <cellStyle name="Normal 5 5" xfId="19077" xr:uid="{00000000-0005-0000-0000-0000414B0000}"/>
    <cellStyle name="Normal 5 5 10" xfId="19078" xr:uid="{00000000-0005-0000-0000-0000424B0000}"/>
    <cellStyle name="Normal 5 5 11" xfId="19079" xr:uid="{00000000-0005-0000-0000-0000434B0000}"/>
    <cellStyle name="Normal 5 5 12" xfId="19080" xr:uid="{00000000-0005-0000-0000-0000444B0000}"/>
    <cellStyle name="Normal 5 5 13" xfId="19081" xr:uid="{00000000-0005-0000-0000-0000454B0000}"/>
    <cellStyle name="Normal 5 5 14" xfId="19082" xr:uid="{00000000-0005-0000-0000-0000464B0000}"/>
    <cellStyle name="Normal 5 5 15" xfId="19083" xr:uid="{00000000-0005-0000-0000-0000474B0000}"/>
    <cellStyle name="Normal 5 5 16" xfId="19084" xr:uid="{00000000-0005-0000-0000-0000484B0000}"/>
    <cellStyle name="Normal 5 5 17" xfId="19085" xr:uid="{00000000-0005-0000-0000-0000494B0000}"/>
    <cellStyle name="Normal 5 5 18" xfId="19086" xr:uid="{00000000-0005-0000-0000-00004A4B0000}"/>
    <cellStyle name="Normal 5 5 19" xfId="19087" xr:uid="{00000000-0005-0000-0000-00004B4B0000}"/>
    <cellStyle name="Normal 5 5 2" xfId="19088" xr:uid="{00000000-0005-0000-0000-00004C4B0000}"/>
    <cellStyle name="Normal 5 5 20" xfId="19089" xr:uid="{00000000-0005-0000-0000-00004D4B0000}"/>
    <cellStyle name="Normal 5 5 21" xfId="19090" xr:uid="{00000000-0005-0000-0000-00004E4B0000}"/>
    <cellStyle name="Normal 5 5 22" xfId="19091" xr:uid="{00000000-0005-0000-0000-00004F4B0000}"/>
    <cellStyle name="Normal 5 5 23" xfId="19092" xr:uid="{00000000-0005-0000-0000-0000504B0000}"/>
    <cellStyle name="Normal 5 5 24" xfId="19093" xr:uid="{00000000-0005-0000-0000-0000514B0000}"/>
    <cellStyle name="Normal 5 5 25" xfId="19094" xr:uid="{00000000-0005-0000-0000-0000524B0000}"/>
    <cellStyle name="Normal 5 5 26" xfId="19095" xr:uid="{00000000-0005-0000-0000-0000534B0000}"/>
    <cellStyle name="Normal 5 5 27" xfId="19096" xr:uid="{00000000-0005-0000-0000-0000544B0000}"/>
    <cellStyle name="Normal 5 5 28" xfId="19097" xr:uid="{00000000-0005-0000-0000-0000554B0000}"/>
    <cellStyle name="Normal 5 5 29" xfId="19098" xr:uid="{00000000-0005-0000-0000-0000564B0000}"/>
    <cellStyle name="Normal 5 5 3" xfId="19099" xr:uid="{00000000-0005-0000-0000-0000574B0000}"/>
    <cellStyle name="Normal 5 5 30" xfId="19100" xr:uid="{00000000-0005-0000-0000-0000584B0000}"/>
    <cellStyle name="Normal 5 5 31" xfId="19101" xr:uid="{00000000-0005-0000-0000-0000594B0000}"/>
    <cellStyle name="Normal 5 5 32" xfId="19102" xr:uid="{00000000-0005-0000-0000-00005A4B0000}"/>
    <cellStyle name="Normal 5 5 33" xfId="19103" xr:uid="{00000000-0005-0000-0000-00005B4B0000}"/>
    <cellStyle name="Normal 5 5 34" xfId="19104" xr:uid="{00000000-0005-0000-0000-00005C4B0000}"/>
    <cellStyle name="Normal 5 5 35" xfId="19105" xr:uid="{00000000-0005-0000-0000-00005D4B0000}"/>
    <cellStyle name="Normal 5 5 36" xfId="19106" xr:uid="{00000000-0005-0000-0000-00005E4B0000}"/>
    <cellStyle name="Normal 5 5 37" xfId="19107" xr:uid="{00000000-0005-0000-0000-00005F4B0000}"/>
    <cellStyle name="Normal 5 5 38" xfId="19108" xr:uid="{00000000-0005-0000-0000-0000604B0000}"/>
    <cellStyle name="Normal 5 5 39" xfId="19109" xr:uid="{00000000-0005-0000-0000-0000614B0000}"/>
    <cellStyle name="Normal 5 5 4" xfId="19110" xr:uid="{00000000-0005-0000-0000-0000624B0000}"/>
    <cellStyle name="Normal 5 5 40" xfId="19111" xr:uid="{00000000-0005-0000-0000-0000634B0000}"/>
    <cellStyle name="Normal 5 5 41" xfId="19112" xr:uid="{00000000-0005-0000-0000-0000644B0000}"/>
    <cellStyle name="Normal 5 5 42" xfId="19113" xr:uid="{00000000-0005-0000-0000-0000654B0000}"/>
    <cellStyle name="Normal 5 5 43" xfId="19114" xr:uid="{00000000-0005-0000-0000-0000664B0000}"/>
    <cellStyle name="Normal 5 5 44" xfId="19115" xr:uid="{00000000-0005-0000-0000-0000674B0000}"/>
    <cellStyle name="Normal 5 5 45" xfId="19116" xr:uid="{00000000-0005-0000-0000-0000684B0000}"/>
    <cellStyle name="Normal 5 5 46" xfId="19117" xr:uid="{00000000-0005-0000-0000-0000694B0000}"/>
    <cellStyle name="Normal 5 5 47" xfId="19118" xr:uid="{00000000-0005-0000-0000-00006A4B0000}"/>
    <cellStyle name="Normal 5 5 48" xfId="19119" xr:uid="{00000000-0005-0000-0000-00006B4B0000}"/>
    <cellStyle name="Normal 5 5 49" xfId="19120" xr:uid="{00000000-0005-0000-0000-00006C4B0000}"/>
    <cellStyle name="Normal 5 5 5" xfId="19121" xr:uid="{00000000-0005-0000-0000-00006D4B0000}"/>
    <cellStyle name="Normal 5 5 50" xfId="19122" xr:uid="{00000000-0005-0000-0000-00006E4B0000}"/>
    <cellStyle name="Normal 5 5 51" xfId="19123" xr:uid="{00000000-0005-0000-0000-00006F4B0000}"/>
    <cellStyle name="Normal 5 5 52" xfId="19124" xr:uid="{00000000-0005-0000-0000-0000704B0000}"/>
    <cellStyle name="Normal 5 5 53" xfId="19125" xr:uid="{00000000-0005-0000-0000-0000714B0000}"/>
    <cellStyle name="Normal 5 5 54" xfId="19126" xr:uid="{00000000-0005-0000-0000-0000724B0000}"/>
    <cellStyle name="Normal 5 5 55" xfId="19127" xr:uid="{00000000-0005-0000-0000-0000734B0000}"/>
    <cellStyle name="Normal 5 5 56" xfId="19128" xr:uid="{00000000-0005-0000-0000-0000744B0000}"/>
    <cellStyle name="Normal 5 5 57" xfId="19129" xr:uid="{00000000-0005-0000-0000-0000754B0000}"/>
    <cellStyle name="Normal 5 5 58" xfId="19130" xr:uid="{00000000-0005-0000-0000-0000764B0000}"/>
    <cellStyle name="Normal 5 5 59" xfId="19131" xr:uid="{00000000-0005-0000-0000-0000774B0000}"/>
    <cellStyle name="Normal 5 5 6" xfId="19132" xr:uid="{00000000-0005-0000-0000-0000784B0000}"/>
    <cellStyle name="Normal 5 5 60" xfId="19133" xr:uid="{00000000-0005-0000-0000-0000794B0000}"/>
    <cellStyle name="Normal 5 5 61" xfId="19134" xr:uid="{00000000-0005-0000-0000-00007A4B0000}"/>
    <cellStyle name="Normal 5 5 62" xfId="19135" xr:uid="{00000000-0005-0000-0000-00007B4B0000}"/>
    <cellStyle name="Normal 5 5 63" xfId="19136" xr:uid="{00000000-0005-0000-0000-00007C4B0000}"/>
    <cellStyle name="Normal 5 5 64" xfId="19137" xr:uid="{00000000-0005-0000-0000-00007D4B0000}"/>
    <cellStyle name="Normal 5 5 65" xfId="19138" xr:uid="{00000000-0005-0000-0000-00007E4B0000}"/>
    <cellStyle name="Normal 5 5 66" xfId="19139" xr:uid="{00000000-0005-0000-0000-00007F4B0000}"/>
    <cellStyle name="Normal 5 5 67" xfId="19140" xr:uid="{00000000-0005-0000-0000-0000804B0000}"/>
    <cellStyle name="Normal 5 5 68" xfId="19141" xr:uid="{00000000-0005-0000-0000-0000814B0000}"/>
    <cellStyle name="Normal 5 5 69" xfId="19142" xr:uid="{00000000-0005-0000-0000-0000824B0000}"/>
    <cellStyle name="Normal 5 5 7" xfId="19143" xr:uid="{00000000-0005-0000-0000-0000834B0000}"/>
    <cellStyle name="Normal 5 5 70" xfId="19144" xr:uid="{00000000-0005-0000-0000-0000844B0000}"/>
    <cellStyle name="Normal 5 5 71" xfId="19145" xr:uid="{00000000-0005-0000-0000-0000854B0000}"/>
    <cellStyle name="Normal 5 5 72" xfId="19146" xr:uid="{00000000-0005-0000-0000-0000864B0000}"/>
    <cellStyle name="Normal 5 5 73" xfId="19147" xr:uid="{00000000-0005-0000-0000-0000874B0000}"/>
    <cellStyle name="Normal 5 5 74" xfId="19148" xr:uid="{00000000-0005-0000-0000-0000884B0000}"/>
    <cellStyle name="Normal 5 5 75" xfId="19149" xr:uid="{00000000-0005-0000-0000-0000894B0000}"/>
    <cellStyle name="Normal 5 5 76" xfId="19150" xr:uid="{00000000-0005-0000-0000-00008A4B0000}"/>
    <cellStyle name="Normal 5 5 77" xfId="19151" xr:uid="{00000000-0005-0000-0000-00008B4B0000}"/>
    <cellStyle name="Normal 5 5 78" xfId="19152" xr:uid="{00000000-0005-0000-0000-00008C4B0000}"/>
    <cellStyle name="Normal 5 5 79" xfId="19153" xr:uid="{00000000-0005-0000-0000-00008D4B0000}"/>
    <cellStyle name="Normal 5 5 8" xfId="19154" xr:uid="{00000000-0005-0000-0000-00008E4B0000}"/>
    <cellStyle name="Normal 5 5 80" xfId="19155" xr:uid="{00000000-0005-0000-0000-00008F4B0000}"/>
    <cellStyle name="Normal 5 5 81" xfId="19156" xr:uid="{00000000-0005-0000-0000-0000904B0000}"/>
    <cellStyle name="Normal 5 5 82" xfId="19157" xr:uid="{00000000-0005-0000-0000-0000914B0000}"/>
    <cellStyle name="Normal 5 5 83" xfId="19158" xr:uid="{00000000-0005-0000-0000-0000924B0000}"/>
    <cellStyle name="Normal 5 5 84" xfId="19159" xr:uid="{00000000-0005-0000-0000-0000934B0000}"/>
    <cellStyle name="Normal 5 5 85" xfId="19160" xr:uid="{00000000-0005-0000-0000-0000944B0000}"/>
    <cellStyle name="Normal 5 5 86" xfId="19161" xr:uid="{00000000-0005-0000-0000-0000954B0000}"/>
    <cellStyle name="Normal 5 5 87" xfId="19162" xr:uid="{00000000-0005-0000-0000-0000964B0000}"/>
    <cellStyle name="Normal 5 5 88" xfId="19163" xr:uid="{00000000-0005-0000-0000-0000974B0000}"/>
    <cellStyle name="Normal 5 5 89" xfId="19164" xr:uid="{00000000-0005-0000-0000-0000984B0000}"/>
    <cellStyle name="Normal 5 5 9" xfId="19165" xr:uid="{00000000-0005-0000-0000-0000994B0000}"/>
    <cellStyle name="Normal 5 5 90" xfId="19166" xr:uid="{00000000-0005-0000-0000-00009A4B0000}"/>
    <cellStyle name="Normal 5 5 91" xfId="19167" xr:uid="{00000000-0005-0000-0000-00009B4B0000}"/>
    <cellStyle name="Normal 5 5 92" xfId="19168" xr:uid="{00000000-0005-0000-0000-00009C4B0000}"/>
    <cellStyle name="Normal 5 5 93" xfId="19169" xr:uid="{00000000-0005-0000-0000-00009D4B0000}"/>
    <cellStyle name="Normal 5 50" xfId="19170" xr:uid="{00000000-0005-0000-0000-00009E4B0000}"/>
    <cellStyle name="Normal 5 51" xfId="19171" xr:uid="{00000000-0005-0000-0000-00009F4B0000}"/>
    <cellStyle name="Normal 5 52" xfId="19172" xr:uid="{00000000-0005-0000-0000-0000A04B0000}"/>
    <cellStyle name="Normal 5 53" xfId="19173" xr:uid="{00000000-0005-0000-0000-0000A14B0000}"/>
    <cellStyle name="Normal 5 54" xfId="19174" xr:uid="{00000000-0005-0000-0000-0000A24B0000}"/>
    <cellStyle name="Normal 5 55" xfId="19175" xr:uid="{00000000-0005-0000-0000-0000A34B0000}"/>
    <cellStyle name="Normal 5 56" xfId="19176" xr:uid="{00000000-0005-0000-0000-0000A44B0000}"/>
    <cellStyle name="Normal 5 57" xfId="19177" xr:uid="{00000000-0005-0000-0000-0000A54B0000}"/>
    <cellStyle name="Normal 5 58" xfId="19178" xr:uid="{00000000-0005-0000-0000-0000A64B0000}"/>
    <cellStyle name="Normal 5 59" xfId="19179" xr:uid="{00000000-0005-0000-0000-0000A74B0000}"/>
    <cellStyle name="Normal 5 6" xfId="19180" xr:uid="{00000000-0005-0000-0000-0000A84B0000}"/>
    <cellStyle name="Normal 5 6 2" xfId="19181" xr:uid="{00000000-0005-0000-0000-0000A94B0000}"/>
    <cellStyle name="Normal 5 60" xfId="19182" xr:uid="{00000000-0005-0000-0000-0000AA4B0000}"/>
    <cellStyle name="Normal 5 61" xfId="19183" xr:uid="{00000000-0005-0000-0000-0000AB4B0000}"/>
    <cellStyle name="Normal 5 62" xfId="19184" xr:uid="{00000000-0005-0000-0000-0000AC4B0000}"/>
    <cellStyle name="Normal 5 63" xfId="19185" xr:uid="{00000000-0005-0000-0000-0000AD4B0000}"/>
    <cellStyle name="Normal 5 64" xfId="19186" xr:uid="{00000000-0005-0000-0000-0000AE4B0000}"/>
    <cellStyle name="Normal 5 65" xfId="19187" xr:uid="{00000000-0005-0000-0000-0000AF4B0000}"/>
    <cellStyle name="Normal 5 66" xfId="19188" xr:uid="{00000000-0005-0000-0000-0000B04B0000}"/>
    <cellStyle name="Normal 5 67" xfId="19189" xr:uid="{00000000-0005-0000-0000-0000B14B0000}"/>
    <cellStyle name="Normal 5 68" xfId="19190" xr:uid="{00000000-0005-0000-0000-0000B24B0000}"/>
    <cellStyle name="Normal 5 69" xfId="19191" xr:uid="{00000000-0005-0000-0000-0000B34B0000}"/>
    <cellStyle name="Normal 5 7" xfId="19192" xr:uid="{00000000-0005-0000-0000-0000B44B0000}"/>
    <cellStyle name="Normal 5 7 2" xfId="19193" xr:uid="{00000000-0005-0000-0000-0000B54B0000}"/>
    <cellStyle name="Normal 5 70" xfId="19194" xr:uid="{00000000-0005-0000-0000-0000B64B0000}"/>
    <cellStyle name="Normal 5 71" xfId="19195" xr:uid="{00000000-0005-0000-0000-0000B74B0000}"/>
    <cellStyle name="Normal 5 72" xfId="19196" xr:uid="{00000000-0005-0000-0000-0000B84B0000}"/>
    <cellStyle name="Normal 5 73" xfId="19197" xr:uid="{00000000-0005-0000-0000-0000B94B0000}"/>
    <cellStyle name="Normal 5 74" xfId="19198" xr:uid="{00000000-0005-0000-0000-0000BA4B0000}"/>
    <cellStyle name="Normal 5 75" xfId="19199" xr:uid="{00000000-0005-0000-0000-0000BB4B0000}"/>
    <cellStyle name="Normal 5 76" xfId="19200" xr:uid="{00000000-0005-0000-0000-0000BC4B0000}"/>
    <cellStyle name="Normal 5 77" xfId="19201" xr:uid="{00000000-0005-0000-0000-0000BD4B0000}"/>
    <cellStyle name="Normal 5 78" xfId="19202" xr:uid="{00000000-0005-0000-0000-0000BE4B0000}"/>
    <cellStyle name="Normal 5 79" xfId="19203" xr:uid="{00000000-0005-0000-0000-0000BF4B0000}"/>
    <cellStyle name="Normal 5 8" xfId="19204" xr:uid="{00000000-0005-0000-0000-0000C04B0000}"/>
    <cellStyle name="Normal 5 8 2" xfId="19205" xr:uid="{00000000-0005-0000-0000-0000C14B0000}"/>
    <cellStyle name="Normal 5 80" xfId="19206" xr:uid="{00000000-0005-0000-0000-0000C24B0000}"/>
    <cellStyle name="Normal 5 81" xfId="19207" xr:uid="{00000000-0005-0000-0000-0000C34B0000}"/>
    <cellStyle name="Normal 5 82" xfId="19208" xr:uid="{00000000-0005-0000-0000-0000C44B0000}"/>
    <cellStyle name="Normal 5 83" xfId="19209" xr:uid="{00000000-0005-0000-0000-0000C54B0000}"/>
    <cellStyle name="Normal 5 84" xfId="19210" xr:uid="{00000000-0005-0000-0000-0000C64B0000}"/>
    <cellStyle name="Normal 5 85" xfId="19211" xr:uid="{00000000-0005-0000-0000-0000C74B0000}"/>
    <cellStyle name="Normal 5 86" xfId="19212" xr:uid="{00000000-0005-0000-0000-0000C84B0000}"/>
    <cellStyle name="Normal 5 87" xfId="19213" xr:uid="{00000000-0005-0000-0000-0000C94B0000}"/>
    <cellStyle name="Normal 5 88" xfId="19214" xr:uid="{00000000-0005-0000-0000-0000CA4B0000}"/>
    <cellStyle name="Normal 5 89" xfId="19215" xr:uid="{00000000-0005-0000-0000-0000CB4B0000}"/>
    <cellStyle name="Normal 5 9" xfId="19216" xr:uid="{00000000-0005-0000-0000-0000CC4B0000}"/>
    <cellStyle name="Normal 5 9 2" xfId="19217" xr:uid="{00000000-0005-0000-0000-0000CD4B0000}"/>
    <cellStyle name="Normal 5 90" xfId="19218" xr:uid="{00000000-0005-0000-0000-0000CE4B0000}"/>
    <cellStyle name="Normal 5 91" xfId="19219" xr:uid="{00000000-0005-0000-0000-0000CF4B0000}"/>
    <cellStyle name="Normal 5 92" xfId="19220" xr:uid="{00000000-0005-0000-0000-0000D04B0000}"/>
    <cellStyle name="Normal 5 93" xfId="19221" xr:uid="{00000000-0005-0000-0000-0000D14B0000}"/>
    <cellStyle name="Normal 5 94" xfId="19222" xr:uid="{00000000-0005-0000-0000-0000D24B0000}"/>
    <cellStyle name="Normal 5 95" xfId="19223" xr:uid="{00000000-0005-0000-0000-0000D34B0000}"/>
    <cellStyle name="Normal 5 96" xfId="19224" xr:uid="{00000000-0005-0000-0000-0000D44B0000}"/>
    <cellStyle name="Normal 5 97" xfId="19225" xr:uid="{00000000-0005-0000-0000-0000D54B0000}"/>
    <cellStyle name="Normal 5 98" xfId="19226" xr:uid="{00000000-0005-0000-0000-0000D64B0000}"/>
    <cellStyle name="Normal 5 99" xfId="19227" xr:uid="{00000000-0005-0000-0000-0000D74B0000}"/>
    <cellStyle name="Normal 50" xfId="19228" xr:uid="{00000000-0005-0000-0000-0000D84B0000}"/>
    <cellStyle name="Normal 50 2" xfId="19229" xr:uid="{00000000-0005-0000-0000-0000D94B0000}"/>
    <cellStyle name="Normal 50 2 2" xfId="19230" xr:uid="{00000000-0005-0000-0000-0000DA4B0000}"/>
    <cellStyle name="Normal 50 2 2 2" xfId="19231" xr:uid="{00000000-0005-0000-0000-0000DB4B0000}"/>
    <cellStyle name="Normal 50 2 2 3" xfId="19232" xr:uid="{00000000-0005-0000-0000-0000DC4B0000}"/>
    <cellStyle name="Normal 50 2 2 4" xfId="19233" xr:uid="{00000000-0005-0000-0000-0000DD4B0000}"/>
    <cellStyle name="Normal 50 2 3" xfId="19234" xr:uid="{00000000-0005-0000-0000-0000DE4B0000}"/>
    <cellStyle name="Normal 50 2 4" xfId="19235" xr:uid="{00000000-0005-0000-0000-0000DF4B0000}"/>
    <cellStyle name="Normal 50 2 5" xfId="19236" xr:uid="{00000000-0005-0000-0000-0000E04B0000}"/>
    <cellStyle name="Normal 50 3" xfId="19237" xr:uid="{00000000-0005-0000-0000-0000E14B0000}"/>
    <cellStyle name="Normal 50 4" xfId="19238" xr:uid="{00000000-0005-0000-0000-0000E24B0000}"/>
    <cellStyle name="Normal 50 4 2" xfId="19239" xr:uid="{00000000-0005-0000-0000-0000E34B0000}"/>
    <cellStyle name="Normal 50 4 3" xfId="19240" xr:uid="{00000000-0005-0000-0000-0000E44B0000}"/>
    <cellStyle name="Normal 50 4 4" xfId="19241" xr:uid="{00000000-0005-0000-0000-0000E54B0000}"/>
    <cellStyle name="Normal 50 5" xfId="19242" xr:uid="{00000000-0005-0000-0000-0000E64B0000}"/>
    <cellStyle name="Normal 50 6" xfId="19243" xr:uid="{00000000-0005-0000-0000-0000E74B0000}"/>
    <cellStyle name="Normal 50 7" xfId="19244" xr:uid="{00000000-0005-0000-0000-0000E84B0000}"/>
    <cellStyle name="Normal 51" xfId="19245" xr:uid="{00000000-0005-0000-0000-0000E94B0000}"/>
    <cellStyle name="Normal 51 2" xfId="19246" xr:uid="{00000000-0005-0000-0000-0000EA4B0000}"/>
    <cellStyle name="Normal 51 2 2" xfId="19247" xr:uid="{00000000-0005-0000-0000-0000EB4B0000}"/>
    <cellStyle name="Normal 51 2 2 2" xfId="19248" xr:uid="{00000000-0005-0000-0000-0000EC4B0000}"/>
    <cellStyle name="Normal 51 2 2 3" xfId="19249" xr:uid="{00000000-0005-0000-0000-0000ED4B0000}"/>
    <cellStyle name="Normal 51 2 2 4" xfId="19250" xr:uid="{00000000-0005-0000-0000-0000EE4B0000}"/>
    <cellStyle name="Normal 51 2 3" xfId="19251" xr:uid="{00000000-0005-0000-0000-0000EF4B0000}"/>
    <cellStyle name="Normal 51 2 4" xfId="19252" xr:uid="{00000000-0005-0000-0000-0000F04B0000}"/>
    <cellStyle name="Normal 51 2 5" xfId="19253" xr:uid="{00000000-0005-0000-0000-0000F14B0000}"/>
    <cellStyle name="Normal 51 3" xfId="19254" xr:uid="{00000000-0005-0000-0000-0000F24B0000}"/>
    <cellStyle name="Normal 51 4" xfId="19255" xr:uid="{00000000-0005-0000-0000-0000F34B0000}"/>
    <cellStyle name="Normal 51 4 2" xfId="19256" xr:uid="{00000000-0005-0000-0000-0000F44B0000}"/>
    <cellStyle name="Normal 51 4 3" xfId="19257" xr:uid="{00000000-0005-0000-0000-0000F54B0000}"/>
    <cellStyle name="Normal 51 4 4" xfId="19258" xr:uid="{00000000-0005-0000-0000-0000F64B0000}"/>
    <cellStyle name="Normal 51 5" xfId="19259" xr:uid="{00000000-0005-0000-0000-0000F74B0000}"/>
    <cellStyle name="Normal 51 6" xfId="19260" xr:uid="{00000000-0005-0000-0000-0000F84B0000}"/>
    <cellStyle name="Normal 51 7" xfId="19261" xr:uid="{00000000-0005-0000-0000-0000F94B0000}"/>
    <cellStyle name="Normal 52" xfId="19262" xr:uid="{00000000-0005-0000-0000-0000FA4B0000}"/>
    <cellStyle name="Normal 53" xfId="19263" xr:uid="{00000000-0005-0000-0000-0000FB4B0000}"/>
    <cellStyle name="Normal 54" xfId="19264" xr:uid="{00000000-0005-0000-0000-0000FC4B0000}"/>
    <cellStyle name="Normal 55" xfId="19265" xr:uid="{00000000-0005-0000-0000-0000FD4B0000}"/>
    <cellStyle name="Normal 55 2" xfId="19266" xr:uid="{00000000-0005-0000-0000-0000FE4B0000}"/>
    <cellStyle name="Normal 55 2 2" xfId="19267" xr:uid="{00000000-0005-0000-0000-0000FF4B0000}"/>
    <cellStyle name="Normal 55 2 2 2" xfId="19268" xr:uid="{00000000-0005-0000-0000-0000004C0000}"/>
    <cellStyle name="Normal 55 2 2 3" xfId="19269" xr:uid="{00000000-0005-0000-0000-0000014C0000}"/>
    <cellStyle name="Normal 55 2 2 4" xfId="19270" xr:uid="{00000000-0005-0000-0000-0000024C0000}"/>
    <cellStyle name="Normal 55 2 3" xfId="19271" xr:uid="{00000000-0005-0000-0000-0000034C0000}"/>
    <cellStyle name="Normal 55 2 4" xfId="19272" xr:uid="{00000000-0005-0000-0000-0000044C0000}"/>
    <cellStyle name="Normal 55 2 5" xfId="19273" xr:uid="{00000000-0005-0000-0000-0000054C0000}"/>
    <cellStyle name="Normal 55 3" xfId="19274" xr:uid="{00000000-0005-0000-0000-0000064C0000}"/>
    <cellStyle name="Normal 55 4" xfId="19275" xr:uid="{00000000-0005-0000-0000-0000074C0000}"/>
    <cellStyle name="Normal 55 4 2" xfId="19276" xr:uid="{00000000-0005-0000-0000-0000084C0000}"/>
    <cellStyle name="Normal 55 4 3" xfId="19277" xr:uid="{00000000-0005-0000-0000-0000094C0000}"/>
    <cellStyle name="Normal 55 4 4" xfId="19278" xr:uid="{00000000-0005-0000-0000-00000A4C0000}"/>
    <cellStyle name="Normal 55 5" xfId="19279" xr:uid="{00000000-0005-0000-0000-00000B4C0000}"/>
    <cellStyle name="Normal 55 6" xfId="19280" xr:uid="{00000000-0005-0000-0000-00000C4C0000}"/>
    <cellStyle name="Normal 55 7" xfId="19281" xr:uid="{00000000-0005-0000-0000-00000D4C0000}"/>
    <cellStyle name="Normal 56" xfId="19282" xr:uid="{00000000-0005-0000-0000-00000E4C0000}"/>
    <cellStyle name="Normal 56 2" xfId="19283" xr:uid="{00000000-0005-0000-0000-00000F4C0000}"/>
    <cellStyle name="Normal 56 2 2" xfId="19284" xr:uid="{00000000-0005-0000-0000-0000104C0000}"/>
    <cellStyle name="Normal 56 2 2 2" xfId="19285" xr:uid="{00000000-0005-0000-0000-0000114C0000}"/>
    <cellStyle name="Normal 56 2 2 3" xfId="19286" xr:uid="{00000000-0005-0000-0000-0000124C0000}"/>
    <cellStyle name="Normal 56 2 2 4" xfId="19287" xr:uid="{00000000-0005-0000-0000-0000134C0000}"/>
    <cellStyle name="Normal 56 2 3" xfId="19288" xr:uid="{00000000-0005-0000-0000-0000144C0000}"/>
    <cellStyle name="Normal 56 2 4" xfId="19289" xr:uid="{00000000-0005-0000-0000-0000154C0000}"/>
    <cellStyle name="Normal 56 2 5" xfId="19290" xr:uid="{00000000-0005-0000-0000-0000164C0000}"/>
    <cellStyle name="Normal 56 3" xfId="19291" xr:uid="{00000000-0005-0000-0000-0000174C0000}"/>
    <cellStyle name="Normal 56 4" xfId="19292" xr:uid="{00000000-0005-0000-0000-0000184C0000}"/>
    <cellStyle name="Normal 56 4 2" xfId="19293" xr:uid="{00000000-0005-0000-0000-0000194C0000}"/>
    <cellStyle name="Normal 56 4 3" xfId="19294" xr:uid="{00000000-0005-0000-0000-00001A4C0000}"/>
    <cellStyle name="Normal 56 4 4" xfId="19295" xr:uid="{00000000-0005-0000-0000-00001B4C0000}"/>
    <cellStyle name="Normal 56 5" xfId="19296" xr:uid="{00000000-0005-0000-0000-00001C4C0000}"/>
    <cellStyle name="Normal 56 6" xfId="19297" xr:uid="{00000000-0005-0000-0000-00001D4C0000}"/>
    <cellStyle name="Normal 56 7" xfId="19298" xr:uid="{00000000-0005-0000-0000-00001E4C0000}"/>
    <cellStyle name="Normal 57" xfId="19299" xr:uid="{00000000-0005-0000-0000-00001F4C0000}"/>
    <cellStyle name="Normal 57 2" xfId="19300" xr:uid="{00000000-0005-0000-0000-0000204C0000}"/>
    <cellStyle name="Normal 58" xfId="19301" xr:uid="{00000000-0005-0000-0000-0000214C0000}"/>
    <cellStyle name="Normal 58 2" xfId="19302" xr:uid="{00000000-0005-0000-0000-0000224C0000}"/>
    <cellStyle name="Normal 58 3" xfId="19303" xr:uid="{00000000-0005-0000-0000-0000234C0000}"/>
    <cellStyle name="Normal 58 4" xfId="19304" xr:uid="{00000000-0005-0000-0000-0000244C0000}"/>
    <cellStyle name="Normal 59" xfId="19305" xr:uid="{00000000-0005-0000-0000-0000254C0000}"/>
    <cellStyle name="Normal 59 2" xfId="19306" xr:uid="{00000000-0005-0000-0000-0000264C0000}"/>
    <cellStyle name="Normal 59 3" xfId="19307" xr:uid="{00000000-0005-0000-0000-0000274C0000}"/>
    <cellStyle name="Normal 59 4" xfId="19308" xr:uid="{00000000-0005-0000-0000-0000284C0000}"/>
    <cellStyle name="Normal 6" xfId="19309" xr:uid="{00000000-0005-0000-0000-0000294C0000}"/>
    <cellStyle name="Normal 6 2" xfId="19310" xr:uid="{00000000-0005-0000-0000-00002A4C0000}"/>
    <cellStyle name="Normal 6 2 10" xfId="19311" xr:uid="{00000000-0005-0000-0000-00002B4C0000}"/>
    <cellStyle name="Normal 6 2 11" xfId="19312" xr:uid="{00000000-0005-0000-0000-00002C4C0000}"/>
    <cellStyle name="Normal 6 2 12" xfId="19313" xr:uid="{00000000-0005-0000-0000-00002D4C0000}"/>
    <cellStyle name="Normal 6 2 13" xfId="19314" xr:uid="{00000000-0005-0000-0000-00002E4C0000}"/>
    <cellStyle name="Normal 6 2 14" xfId="19315" xr:uid="{00000000-0005-0000-0000-00002F4C0000}"/>
    <cellStyle name="Normal 6 2 15" xfId="19316" xr:uid="{00000000-0005-0000-0000-0000304C0000}"/>
    <cellStyle name="Normal 6 2 16" xfId="19317" xr:uid="{00000000-0005-0000-0000-0000314C0000}"/>
    <cellStyle name="Normal 6 2 17" xfId="19318" xr:uid="{00000000-0005-0000-0000-0000324C0000}"/>
    <cellStyle name="Normal 6 2 18" xfId="19319" xr:uid="{00000000-0005-0000-0000-0000334C0000}"/>
    <cellStyle name="Normal 6 2 19" xfId="19320" xr:uid="{00000000-0005-0000-0000-0000344C0000}"/>
    <cellStyle name="Normal 6 2 2" xfId="19321" xr:uid="{00000000-0005-0000-0000-0000354C0000}"/>
    <cellStyle name="Normal 6 2 2 2" xfId="19322" xr:uid="{00000000-0005-0000-0000-0000364C0000}"/>
    <cellStyle name="Normal 6 2 2 3" xfId="19323" xr:uid="{00000000-0005-0000-0000-0000374C0000}"/>
    <cellStyle name="Normal 6 2 20" xfId="19324" xr:uid="{00000000-0005-0000-0000-0000384C0000}"/>
    <cellStyle name="Normal 6 2 21" xfId="19325" xr:uid="{00000000-0005-0000-0000-0000394C0000}"/>
    <cellStyle name="Normal 6 2 22" xfId="19326" xr:uid="{00000000-0005-0000-0000-00003A4C0000}"/>
    <cellStyle name="Normal 6 2 23" xfId="19327" xr:uid="{00000000-0005-0000-0000-00003B4C0000}"/>
    <cellStyle name="Normal 6 2 24" xfId="19328" xr:uid="{00000000-0005-0000-0000-00003C4C0000}"/>
    <cellStyle name="Normal 6 2 25" xfId="19329" xr:uid="{00000000-0005-0000-0000-00003D4C0000}"/>
    <cellStyle name="Normal 6 2 26" xfId="19330" xr:uid="{00000000-0005-0000-0000-00003E4C0000}"/>
    <cellStyle name="Normal 6 2 27" xfId="19331" xr:uid="{00000000-0005-0000-0000-00003F4C0000}"/>
    <cellStyle name="Normal 6 2 28" xfId="19332" xr:uid="{00000000-0005-0000-0000-0000404C0000}"/>
    <cellStyle name="Normal 6 2 29" xfId="19333" xr:uid="{00000000-0005-0000-0000-0000414C0000}"/>
    <cellStyle name="Normal 6 2 3" xfId="19334" xr:uid="{00000000-0005-0000-0000-0000424C0000}"/>
    <cellStyle name="Normal 6 2 3 2" xfId="19335" xr:uid="{00000000-0005-0000-0000-0000434C0000}"/>
    <cellStyle name="Normal 6 2 3 2 2" xfId="19336" xr:uid="{00000000-0005-0000-0000-0000444C0000}"/>
    <cellStyle name="Normal 6 2 3 2 2 2" xfId="19337" xr:uid="{00000000-0005-0000-0000-0000454C0000}"/>
    <cellStyle name="Normal 6 2 3 2 2 3" xfId="19338" xr:uid="{00000000-0005-0000-0000-0000464C0000}"/>
    <cellStyle name="Normal 6 2 3 2 2 4" xfId="19339" xr:uid="{00000000-0005-0000-0000-0000474C0000}"/>
    <cellStyle name="Normal 6 2 3 2 3" xfId="19340" xr:uid="{00000000-0005-0000-0000-0000484C0000}"/>
    <cellStyle name="Normal 6 2 3 2 4" xfId="19341" xr:uid="{00000000-0005-0000-0000-0000494C0000}"/>
    <cellStyle name="Normal 6 2 3 2 5" xfId="19342" xr:uid="{00000000-0005-0000-0000-00004A4C0000}"/>
    <cellStyle name="Normal 6 2 3 3" xfId="19343" xr:uid="{00000000-0005-0000-0000-00004B4C0000}"/>
    <cellStyle name="Normal 6 2 3 4" xfId="19344" xr:uid="{00000000-0005-0000-0000-00004C4C0000}"/>
    <cellStyle name="Normal 6 2 3 4 2" xfId="19345" xr:uid="{00000000-0005-0000-0000-00004D4C0000}"/>
    <cellStyle name="Normal 6 2 3 4 3" xfId="19346" xr:uid="{00000000-0005-0000-0000-00004E4C0000}"/>
    <cellStyle name="Normal 6 2 3 4 4" xfId="19347" xr:uid="{00000000-0005-0000-0000-00004F4C0000}"/>
    <cellStyle name="Normal 6 2 3 5" xfId="19348" xr:uid="{00000000-0005-0000-0000-0000504C0000}"/>
    <cellStyle name="Normal 6 2 3 6" xfId="19349" xr:uid="{00000000-0005-0000-0000-0000514C0000}"/>
    <cellStyle name="Normal 6 2 3 7" xfId="19350" xr:uid="{00000000-0005-0000-0000-0000524C0000}"/>
    <cellStyle name="Normal 6 2 30" xfId="19351" xr:uid="{00000000-0005-0000-0000-0000534C0000}"/>
    <cellStyle name="Normal 6 2 31" xfId="19352" xr:uid="{00000000-0005-0000-0000-0000544C0000}"/>
    <cellStyle name="Normal 6 2 32" xfId="19353" xr:uid="{00000000-0005-0000-0000-0000554C0000}"/>
    <cellStyle name="Normal 6 2 33" xfId="19354" xr:uid="{00000000-0005-0000-0000-0000564C0000}"/>
    <cellStyle name="Normal 6 2 34" xfId="19355" xr:uid="{00000000-0005-0000-0000-0000574C0000}"/>
    <cellStyle name="Normal 6 2 35" xfId="19356" xr:uid="{00000000-0005-0000-0000-0000584C0000}"/>
    <cellStyle name="Normal 6 2 36" xfId="19357" xr:uid="{00000000-0005-0000-0000-0000594C0000}"/>
    <cellStyle name="Normal 6 2 37" xfId="19358" xr:uid="{00000000-0005-0000-0000-00005A4C0000}"/>
    <cellStyle name="Normal 6 2 38" xfId="19359" xr:uid="{00000000-0005-0000-0000-00005B4C0000}"/>
    <cellStyle name="Normal 6 2 39" xfId="19360" xr:uid="{00000000-0005-0000-0000-00005C4C0000}"/>
    <cellStyle name="Normal 6 2 4" xfId="19361" xr:uid="{00000000-0005-0000-0000-00005D4C0000}"/>
    <cellStyle name="Normal 6 2 40" xfId="19362" xr:uid="{00000000-0005-0000-0000-00005E4C0000}"/>
    <cellStyle name="Normal 6 2 41" xfId="19363" xr:uid="{00000000-0005-0000-0000-00005F4C0000}"/>
    <cellStyle name="Normal 6 2 42" xfId="19364" xr:uid="{00000000-0005-0000-0000-0000604C0000}"/>
    <cellStyle name="Normal 6 2 43" xfId="19365" xr:uid="{00000000-0005-0000-0000-0000614C0000}"/>
    <cellStyle name="Normal 6 2 44" xfId="19366" xr:uid="{00000000-0005-0000-0000-0000624C0000}"/>
    <cellStyle name="Normal 6 2 45" xfId="19367" xr:uid="{00000000-0005-0000-0000-0000634C0000}"/>
    <cellStyle name="Normal 6 2 46" xfId="19368" xr:uid="{00000000-0005-0000-0000-0000644C0000}"/>
    <cellStyle name="Normal 6 2 47" xfId="19369" xr:uid="{00000000-0005-0000-0000-0000654C0000}"/>
    <cellStyle name="Normal 6 2 48" xfId="19370" xr:uid="{00000000-0005-0000-0000-0000664C0000}"/>
    <cellStyle name="Normal 6 2 49" xfId="19371" xr:uid="{00000000-0005-0000-0000-0000674C0000}"/>
    <cellStyle name="Normal 6 2 5" xfId="19372" xr:uid="{00000000-0005-0000-0000-0000684C0000}"/>
    <cellStyle name="Normal 6 2 50" xfId="19373" xr:uid="{00000000-0005-0000-0000-0000694C0000}"/>
    <cellStyle name="Normal 6 2 51" xfId="19374" xr:uid="{00000000-0005-0000-0000-00006A4C0000}"/>
    <cellStyle name="Normal 6 2 52" xfId="19375" xr:uid="{00000000-0005-0000-0000-00006B4C0000}"/>
    <cellStyle name="Normal 6 2 53" xfId="19376" xr:uid="{00000000-0005-0000-0000-00006C4C0000}"/>
    <cellStyle name="Normal 6 2 54" xfId="19377" xr:uid="{00000000-0005-0000-0000-00006D4C0000}"/>
    <cellStyle name="Normal 6 2 55" xfId="19378" xr:uid="{00000000-0005-0000-0000-00006E4C0000}"/>
    <cellStyle name="Normal 6 2 56" xfId="19379" xr:uid="{00000000-0005-0000-0000-00006F4C0000}"/>
    <cellStyle name="Normal 6 2 57" xfId="19380" xr:uid="{00000000-0005-0000-0000-0000704C0000}"/>
    <cellStyle name="Normal 6 2 58" xfId="19381" xr:uid="{00000000-0005-0000-0000-0000714C0000}"/>
    <cellStyle name="Normal 6 2 59" xfId="19382" xr:uid="{00000000-0005-0000-0000-0000724C0000}"/>
    <cellStyle name="Normal 6 2 6" xfId="19383" xr:uid="{00000000-0005-0000-0000-0000734C0000}"/>
    <cellStyle name="Normal 6 2 60" xfId="19384" xr:uid="{00000000-0005-0000-0000-0000744C0000}"/>
    <cellStyle name="Normal 6 2 61" xfId="19385" xr:uid="{00000000-0005-0000-0000-0000754C0000}"/>
    <cellStyle name="Normal 6 2 62" xfId="19386" xr:uid="{00000000-0005-0000-0000-0000764C0000}"/>
    <cellStyle name="Normal 6 2 63" xfId="19387" xr:uid="{00000000-0005-0000-0000-0000774C0000}"/>
    <cellStyle name="Normal 6 2 64" xfId="19388" xr:uid="{00000000-0005-0000-0000-0000784C0000}"/>
    <cellStyle name="Normal 6 2 65" xfId="19389" xr:uid="{00000000-0005-0000-0000-0000794C0000}"/>
    <cellStyle name="Normal 6 2 66" xfId="19390" xr:uid="{00000000-0005-0000-0000-00007A4C0000}"/>
    <cellStyle name="Normal 6 2 67" xfId="19391" xr:uid="{00000000-0005-0000-0000-00007B4C0000}"/>
    <cellStyle name="Normal 6 2 68" xfId="19392" xr:uid="{00000000-0005-0000-0000-00007C4C0000}"/>
    <cellStyle name="Normal 6 2 69" xfId="19393" xr:uid="{00000000-0005-0000-0000-00007D4C0000}"/>
    <cellStyle name="Normal 6 2 7" xfId="19394" xr:uid="{00000000-0005-0000-0000-00007E4C0000}"/>
    <cellStyle name="Normal 6 2 70" xfId="19395" xr:uid="{00000000-0005-0000-0000-00007F4C0000}"/>
    <cellStyle name="Normal 6 2 71" xfId="19396" xr:uid="{00000000-0005-0000-0000-0000804C0000}"/>
    <cellStyle name="Normal 6 2 72" xfId="19397" xr:uid="{00000000-0005-0000-0000-0000814C0000}"/>
    <cellStyle name="Normal 6 2 73" xfId="19398" xr:uid="{00000000-0005-0000-0000-0000824C0000}"/>
    <cellStyle name="Normal 6 2 74" xfId="19399" xr:uid="{00000000-0005-0000-0000-0000834C0000}"/>
    <cellStyle name="Normal 6 2 75" xfId="19400" xr:uid="{00000000-0005-0000-0000-0000844C0000}"/>
    <cellStyle name="Normal 6 2 76" xfId="19401" xr:uid="{00000000-0005-0000-0000-0000854C0000}"/>
    <cellStyle name="Normal 6 2 77" xfId="19402" xr:uid="{00000000-0005-0000-0000-0000864C0000}"/>
    <cellStyle name="Normal 6 2 78" xfId="19403" xr:uid="{00000000-0005-0000-0000-0000874C0000}"/>
    <cellStyle name="Normal 6 2 79" xfId="19404" xr:uid="{00000000-0005-0000-0000-0000884C0000}"/>
    <cellStyle name="Normal 6 2 8" xfId="19405" xr:uid="{00000000-0005-0000-0000-0000894C0000}"/>
    <cellStyle name="Normal 6 2 80" xfId="19406" xr:uid="{00000000-0005-0000-0000-00008A4C0000}"/>
    <cellStyle name="Normal 6 2 81" xfId="19407" xr:uid="{00000000-0005-0000-0000-00008B4C0000}"/>
    <cellStyle name="Normal 6 2 82" xfId="19408" xr:uid="{00000000-0005-0000-0000-00008C4C0000}"/>
    <cellStyle name="Normal 6 2 83" xfId="19409" xr:uid="{00000000-0005-0000-0000-00008D4C0000}"/>
    <cellStyle name="Normal 6 2 84" xfId="19410" xr:uid="{00000000-0005-0000-0000-00008E4C0000}"/>
    <cellStyle name="Normal 6 2 85" xfId="19411" xr:uid="{00000000-0005-0000-0000-00008F4C0000}"/>
    <cellStyle name="Normal 6 2 86" xfId="19412" xr:uid="{00000000-0005-0000-0000-0000904C0000}"/>
    <cellStyle name="Normal 6 2 87" xfId="19413" xr:uid="{00000000-0005-0000-0000-0000914C0000}"/>
    <cellStyle name="Normal 6 2 88" xfId="19414" xr:uid="{00000000-0005-0000-0000-0000924C0000}"/>
    <cellStyle name="Normal 6 2 89" xfId="19415" xr:uid="{00000000-0005-0000-0000-0000934C0000}"/>
    <cellStyle name="Normal 6 2 9" xfId="19416" xr:uid="{00000000-0005-0000-0000-0000944C0000}"/>
    <cellStyle name="Normal 6 2 90" xfId="19417" xr:uid="{00000000-0005-0000-0000-0000954C0000}"/>
    <cellStyle name="Normal 6 2 91" xfId="19418" xr:uid="{00000000-0005-0000-0000-0000964C0000}"/>
    <cellStyle name="Normal 6 2 92" xfId="19419" xr:uid="{00000000-0005-0000-0000-0000974C0000}"/>
    <cellStyle name="Normal 6 2 93" xfId="19420" xr:uid="{00000000-0005-0000-0000-0000984C0000}"/>
    <cellStyle name="Normal 6 2 94" xfId="19421" xr:uid="{00000000-0005-0000-0000-0000994C0000}"/>
    <cellStyle name="Normal 6 2 95" xfId="19422" xr:uid="{00000000-0005-0000-0000-00009A4C0000}"/>
    <cellStyle name="Normal 6 2 95 2" xfId="19423" xr:uid="{00000000-0005-0000-0000-00009B4C0000}"/>
    <cellStyle name="Normal 6 2 95 3" xfId="19424" xr:uid="{00000000-0005-0000-0000-00009C4C0000}"/>
    <cellStyle name="Normal 6 2 95 4" xfId="19425" xr:uid="{00000000-0005-0000-0000-00009D4C0000}"/>
    <cellStyle name="Normal 6 3" xfId="19426" xr:uid="{00000000-0005-0000-0000-00009E4C0000}"/>
    <cellStyle name="Normal 6 3 2" xfId="19427" xr:uid="{00000000-0005-0000-0000-00009F4C0000}"/>
    <cellStyle name="Normal 6 3 3" xfId="19428" xr:uid="{00000000-0005-0000-0000-0000A04C0000}"/>
    <cellStyle name="Normal 6 3 3 2" xfId="19429" xr:uid="{00000000-0005-0000-0000-0000A14C0000}"/>
    <cellStyle name="Normal 6 3 3 2 2" xfId="19430" xr:uid="{00000000-0005-0000-0000-0000A24C0000}"/>
    <cellStyle name="Normal 6 3 3 2 2 2" xfId="19431" xr:uid="{00000000-0005-0000-0000-0000A34C0000}"/>
    <cellStyle name="Normal 6 3 3 2 2 3" xfId="19432" xr:uid="{00000000-0005-0000-0000-0000A44C0000}"/>
    <cellStyle name="Normal 6 3 3 2 2 4" xfId="19433" xr:uid="{00000000-0005-0000-0000-0000A54C0000}"/>
    <cellStyle name="Normal 6 3 3 2 3" xfId="19434" xr:uid="{00000000-0005-0000-0000-0000A64C0000}"/>
    <cellStyle name="Normal 6 3 3 2 4" xfId="19435" xr:uid="{00000000-0005-0000-0000-0000A74C0000}"/>
    <cellStyle name="Normal 6 3 3 2 5" xfId="19436" xr:uid="{00000000-0005-0000-0000-0000A84C0000}"/>
    <cellStyle name="Normal 6 3 3 3" xfId="19437" xr:uid="{00000000-0005-0000-0000-0000A94C0000}"/>
    <cellStyle name="Normal 6 3 3 4" xfId="19438" xr:uid="{00000000-0005-0000-0000-0000AA4C0000}"/>
    <cellStyle name="Normal 6 3 3 4 2" xfId="19439" xr:uid="{00000000-0005-0000-0000-0000AB4C0000}"/>
    <cellStyle name="Normal 6 3 3 4 3" xfId="19440" xr:uid="{00000000-0005-0000-0000-0000AC4C0000}"/>
    <cellStyle name="Normal 6 3 3 4 4" xfId="19441" xr:uid="{00000000-0005-0000-0000-0000AD4C0000}"/>
    <cellStyle name="Normal 6 3 3 5" xfId="19442" xr:uid="{00000000-0005-0000-0000-0000AE4C0000}"/>
    <cellStyle name="Normal 6 3 3 6" xfId="19443" xr:uid="{00000000-0005-0000-0000-0000AF4C0000}"/>
    <cellStyle name="Normal 6 3 3 7" xfId="19444" xr:uid="{00000000-0005-0000-0000-0000B04C0000}"/>
    <cellStyle name="Normal 6 3 4" xfId="19445" xr:uid="{00000000-0005-0000-0000-0000B14C0000}"/>
    <cellStyle name="Normal 6 4" xfId="19446" xr:uid="{00000000-0005-0000-0000-0000B24C0000}"/>
    <cellStyle name="Normal 6 4 2" xfId="19447" xr:uid="{00000000-0005-0000-0000-0000B34C0000}"/>
    <cellStyle name="Normal 6 4 3" xfId="19448" xr:uid="{00000000-0005-0000-0000-0000B44C0000}"/>
    <cellStyle name="Normal 6 4 3 2" xfId="19449" xr:uid="{00000000-0005-0000-0000-0000B54C0000}"/>
    <cellStyle name="Normal 6 4 3 2 2" xfId="19450" xr:uid="{00000000-0005-0000-0000-0000B64C0000}"/>
    <cellStyle name="Normal 6 4 3 2 2 2" xfId="19451" xr:uid="{00000000-0005-0000-0000-0000B74C0000}"/>
    <cellStyle name="Normal 6 4 3 2 2 3" xfId="19452" xr:uid="{00000000-0005-0000-0000-0000B84C0000}"/>
    <cellStyle name="Normal 6 4 3 2 2 4" xfId="19453" xr:uid="{00000000-0005-0000-0000-0000B94C0000}"/>
    <cellStyle name="Normal 6 4 3 2 3" xfId="19454" xr:uid="{00000000-0005-0000-0000-0000BA4C0000}"/>
    <cellStyle name="Normal 6 4 3 2 4" xfId="19455" xr:uid="{00000000-0005-0000-0000-0000BB4C0000}"/>
    <cellStyle name="Normal 6 4 3 2 5" xfId="19456" xr:uid="{00000000-0005-0000-0000-0000BC4C0000}"/>
    <cellStyle name="Normal 6 4 3 3" xfId="19457" xr:uid="{00000000-0005-0000-0000-0000BD4C0000}"/>
    <cellStyle name="Normal 6 4 3 3 2" xfId="19458" xr:uid="{00000000-0005-0000-0000-0000BE4C0000}"/>
    <cellStyle name="Normal 6 4 3 3 3" xfId="19459" xr:uid="{00000000-0005-0000-0000-0000BF4C0000}"/>
    <cellStyle name="Normal 6 4 3 3 4" xfId="19460" xr:uid="{00000000-0005-0000-0000-0000C04C0000}"/>
    <cellStyle name="Normal 6 4 3 4" xfId="19461" xr:uid="{00000000-0005-0000-0000-0000C14C0000}"/>
    <cellStyle name="Normal 6 4 3 5" xfId="19462" xr:uid="{00000000-0005-0000-0000-0000C24C0000}"/>
    <cellStyle name="Normal 6 4 3 6" xfId="19463" xr:uid="{00000000-0005-0000-0000-0000C34C0000}"/>
    <cellStyle name="Normal 6 5" xfId="19464" xr:uid="{00000000-0005-0000-0000-0000C44C0000}"/>
    <cellStyle name="Normal 6 5 2" xfId="19465" xr:uid="{00000000-0005-0000-0000-0000C54C0000}"/>
    <cellStyle name="Normal 6 5 2 2" xfId="19466" xr:uid="{00000000-0005-0000-0000-0000C64C0000}"/>
    <cellStyle name="Normal 6 5 2 2 2" xfId="19467" xr:uid="{00000000-0005-0000-0000-0000C74C0000}"/>
    <cellStyle name="Normal 6 5 2 2 3" xfId="19468" xr:uid="{00000000-0005-0000-0000-0000C84C0000}"/>
    <cellStyle name="Normal 6 5 2 2 4" xfId="19469" xr:uid="{00000000-0005-0000-0000-0000C94C0000}"/>
    <cellStyle name="Normal 6 5 2 3" xfId="19470" xr:uid="{00000000-0005-0000-0000-0000CA4C0000}"/>
    <cellStyle name="Normal 6 5 2 4" xfId="19471" xr:uid="{00000000-0005-0000-0000-0000CB4C0000}"/>
    <cellStyle name="Normal 6 5 2 5" xfId="19472" xr:uid="{00000000-0005-0000-0000-0000CC4C0000}"/>
    <cellStyle name="Normal 6 5 3" xfId="19473" xr:uid="{00000000-0005-0000-0000-0000CD4C0000}"/>
    <cellStyle name="Normal 6 5 4" xfId="19474" xr:uid="{00000000-0005-0000-0000-0000CE4C0000}"/>
    <cellStyle name="Normal 6 5 4 2" xfId="19475" xr:uid="{00000000-0005-0000-0000-0000CF4C0000}"/>
    <cellStyle name="Normal 6 5 4 3" xfId="19476" xr:uid="{00000000-0005-0000-0000-0000D04C0000}"/>
    <cellStyle name="Normal 6 5 4 4" xfId="19477" xr:uid="{00000000-0005-0000-0000-0000D14C0000}"/>
    <cellStyle name="Normal 6 5 5" xfId="19478" xr:uid="{00000000-0005-0000-0000-0000D24C0000}"/>
    <cellStyle name="Normal 6 5 6" xfId="19479" xr:uid="{00000000-0005-0000-0000-0000D34C0000}"/>
    <cellStyle name="Normal 6 5 7" xfId="19480" xr:uid="{00000000-0005-0000-0000-0000D44C0000}"/>
    <cellStyle name="Normal 6 6" xfId="19481" xr:uid="{00000000-0005-0000-0000-0000D54C0000}"/>
    <cellStyle name="Normal 6 6 2" xfId="19482" xr:uid="{00000000-0005-0000-0000-0000D64C0000}"/>
    <cellStyle name="Normal 6 6 3" xfId="19483" xr:uid="{00000000-0005-0000-0000-0000D74C0000}"/>
    <cellStyle name="Normal 6 6 4" xfId="19484" xr:uid="{00000000-0005-0000-0000-0000D84C0000}"/>
    <cellStyle name="Normal 60" xfId="19485" xr:uid="{00000000-0005-0000-0000-0000D94C0000}"/>
    <cellStyle name="Normal 60 2" xfId="19486" xr:uid="{00000000-0005-0000-0000-0000DA4C0000}"/>
    <cellStyle name="Normal 60 3" xfId="19487" xr:uid="{00000000-0005-0000-0000-0000DB4C0000}"/>
    <cellStyle name="Normal 60 4" xfId="19488" xr:uid="{00000000-0005-0000-0000-0000DC4C0000}"/>
    <cellStyle name="Normal 61" xfId="19489" xr:uid="{00000000-0005-0000-0000-0000DD4C0000}"/>
    <cellStyle name="Normal 61 2" xfId="19490" xr:uid="{00000000-0005-0000-0000-0000DE4C0000}"/>
    <cellStyle name="Normal 61 3" xfId="19491" xr:uid="{00000000-0005-0000-0000-0000DF4C0000}"/>
    <cellStyle name="Normal 61 4" xfId="19492" xr:uid="{00000000-0005-0000-0000-0000E04C0000}"/>
    <cellStyle name="Normal 62" xfId="19493" xr:uid="{00000000-0005-0000-0000-0000E14C0000}"/>
    <cellStyle name="Normal 62 2" xfId="19494" xr:uid="{00000000-0005-0000-0000-0000E24C0000}"/>
    <cellStyle name="Normal 62 3" xfId="19495" xr:uid="{00000000-0005-0000-0000-0000E34C0000}"/>
    <cellStyle name="Normal 62 4" xfId="19496" xr:uid="{00000000-0005-0000-0000-0000E44C0000}"/>
    <cellStyle name="Normal 63" xfId="19497" xr:uid="{00000000-0005-0000-0000-0000E54C0000}"/>
    <cellStyle name="Normal 63 2" xfId="19498" xr:uid="{00000000-0005-0000-0000-0000E64C0000}"/>
    <cellStyle name="Normal 63 3" xfId="19499" xr:uid="{00000000-0005-0000-0000-0000E74C0000}"/>
    <cellStyle name="Normal 63 4" xfId="19500" xr:uid="{00000000-0005-0000-0000-0000E84C0000}"/>
    <cellStyle name="Normal 64" xfId="19501" xr:uid="{00000000-0005-0000-0000-0000E94C0000}"/>
    <cellStyle name="Normal 64 2" xfId="19502" xr:uid="{00000000-0005-0000-0000-0000EA4C0000}"/>
    <cellStyle name="Normal 64 3" xfId="19503" xr:uid="{00000000-0005-0000-0000-0000EB4C0000}"/>
    <cellStyle name="Normal 64 4" xfId="19504" xr:uid="{00000000-0005-0000-0000-0000EC4C0000}"/>
    <cellStyle name="Normal 65" xfId="19505" xr:uid="{00000000-0005-0000-0000-0000ED4C0000}"/>
    <cellStyle name="Normal 65 2" xfId="19506" xr:uid="{00000000-0005-0000-0000-0000EE4C0000}"/>
    <cellStyle name="Normal 65 3" xfId="19507" xr:uid="{00000000-0005-0000-0000-0000EF4C0000}"/>
    <cellStyle name="Normal 65 4" xfId="19508" xr:uid="{00000000-0005-0000-0000-0000F04C0000}"/>
    <cellStyle name="Normal 66" xfId="19509" xr:uid="{00000000-0005-0000-0000-0000F14C0000}"/>
    <cellStyle name="Normal 66 2" xfId="19510" xr:uid="{00000000-0005-0000-0000-0000F24C0000}"/>
    <cellStyle name="Normal 66 3" xfId="19511" xr:uid="{00000000-0005-0000-0000-0000F34C0000}"/>
    <cellStyle name="Normal 66 4" xfId="19512" xr:uid="{00000000-0005-0000-0000-0000F44C0000}"/>
    <cellStyle name="Normal 67" xfId="19513" xr:uid="{00000000-0005-0000-0000-0000F54C0000}"/>
    <cellStyle name="Normal 67 2" xfId="19514" xr:uid="{00000000-0005-0000-0000-0000F64C0000}"/>
    <cellStyle name="Normal 67 3" xfId="19515" xr:uid="{00000000-0005-0000-0000-0000F74C0000}"/>
    <cellStyle name="Normal 67 4" xfId="19516" xr:uid="{00000000-0005-0000-0000-0000F84C0000}"/>
    <cellStyle name="Normal 68" xfId="19517" xr:uid="{00000000-0005-0000-0000-0000F94C0000}"/>
    <cellStyle name="Normal 68 2" xfId="19518" xr:uid="{00000000-0005-0000-0000-0000FA4C0000}"/>
    <cellStyle name="Normal 68 3" xfId="19519" xr:uid="{00000000-0005-0000-0000-0000FB4C0000}"/>
    <cellStyle name="Normal 68 4" xfId="19520" xr:uid="{00000000-0005-0000-0000-0000FC4C0000}"/>
    <cellStyle name="Normal 69" xfId="19521" xr:uid="{00000000-0005-0000-0000-0000FD4C0000}"/>
    <cellStyle name="Normal 69 2" xfId="19522" xr:uid="{00000000-0005-0000-0000-0000FE4C0000}"/>
    <cellStyle name="Normal 69 3" xfId="19523" xr:uid="{00000000-0005-0000-0000-0000FF4C0000}"/>
    <cellStyle name="Normal 69 4" xfId="19524" xr:uid="{00000000-0005-0000-0000-0000004D0000}"/>
    <cellStyle name="Normal 7" xfId="19525" xr:uid="{00000000-0005-0000-0000-0000014D0000}"/>
    <cellStyle name="Normal 7 10" xfId="19526" xr:uid="{00000000-0005-0000-0000-0000024D0000}"/>
    <cellStyle name="Normal 7 10 2" xfId="19527" xr:uid="{00000000-0005-0000-0000-0000034D0000}"/>
    <cellStyle name="Normal 7 10 2 2" xfId="19528" xr:uid="{00000000-0005-0000-0000-0000044D0000}"/>
    <cellStyle name="Normal 7 10 2 2 2" xfId="19529" xr:uid="{00000000-0005-0000-0000-0000054D0000}"/>
    <cellStyle name="Normal 7 10 2 2 3" xfId="19530" xr:uid="{00000000-0005-0000-0000-0000064D0000}"/>
    <cellStyle name="Normal 7 10 2 2 4" xfId="19531" xr:uid="{00000000-0005-0000-0000-0000074D0000}"/>
    <cellStyle name="Normal 7 10 2 3" xfId="19532" xr:uid="{00000000-0005-0000-0000-0000084D0000}"/>
    <cellStyle name="Normal 7 10 2 4" xfId="19533" xr:uid="{00000000-0005-0000-0000-0000094D0000}"/>
    <cellStyle name="Normal 7 10 2 5" xfId="19534" xr:uid="{00000000-0005-0000-0000-00000A4D0000}"/>
    <cellStyle name="Normal 7 10 3" xfId="19535" xr:uid="{00000000-0005-0000-0000-00000B4D0000}"/>
    <cellStyle name="Normal 7 10 3 2" xfId="19536" xr:uid="{00000000-0005-0000-0000-00000C4D0000}"/>
    <cellStyle name="Normal 7 10 3 3" xfId="19537" xr:uid="{00000000-0005-0000-0000-00000D4D0000}"/>
    <cellStyle name="Normal 7 10 3 4" xfId="19538" xr:uid="{00000000-0005-0000-0000-00000E4D0000}"/>
    <cellStyle name="Normal 7 10 4" xfId="19539" xr:uid="{00000000-0005-0000-0000-00000F4D0000}"/>
    <cellStyle name="Normal 7 10 5" xfId="19540" xr:uid="{00000000-0005-0000-0000-0000104D0000}"/>
    <cellStyle name="Normal 7 10 6" xfId="19541" xr:uid="{00000000-0005-0000-0000-0000114D0000}"/>
    <cellStyle name="Normal 7 11" xfId="19542" xr:uid="{00000000-0005-0000-0000-0000124D0000}"/>
    <cellStyle name="Normal 7 11 2" xfId="19543" xr:uid="{00000000-0005-0000-0000-0000134D0000}"/>
    <cellStyle name="Normal 7 11 2 2" xfId="19544" xr:uid="{00000000-0005-0000-0000-0000144D0000}"/>
    <cellStyle name="Normal 7 11 2 2 2" xfId="19545" xr:uid="{00000000-0005-0000-0000-0000154D0000}"/>
    <cellStyle name="Normal 7 11 2 2 3" xfId="19546" xr:uid="{00000000-0005-0000-0000-0000164D0000}"/>
    <cellStyle name="Normal 7 11 2 2 4" xfId="19547" xr:uid="{00000000-0005-0000-0000-0000174D0000}"/>
    <cellStyle name="Normal 7 11 2 3" xfId="19548" xr:uid="{00000000-0005-0000-0000-0000184D0000}"/>
    <cellStyle name="Normal 7 11 2 4" xfId="19549" xr:uid="{00000000-0005-0000-0000-0000194D0000}"/>
    <cellStyle name="Normal 7 11 2 5" xfId="19550" xr:uid="{00000000-0005-0000-0000-00001A4D0000}"/>
    <cellStyle name="Normal 7 11 3" xfId="19551" xr:uid="{00000000-0005-0000-0000-00001B4D0000}"/>
    <cellStyle name="Normal 7 11 3 2" xfId="19552" xr:uid="{00000000-0005-0000-0000-00001C4D0000}"/>
    <cellStyle name="Normal 7 11 3 3" xfId="19553" xr:uid="{00000000-0005-0000-0000-00001D4D0000}"/>
    <cellStyle name="Normal 7 11 3 4" xfId="19554" xr:uid="{00000000-0005-0000-0000-00001E4D0000}"/>
    <cellStyle name="Normal 7 11 4" xfId="19555" xr:uid="{00000000-0005-0000-0000-00001F4D0000}"/>
    <cellStyle name="Normal 7 11 5" xfId="19556" xr:uid="{00000000-0005-0000-0000-0000204D0000}"/>
    <cellStyle name="Normal 7 11 6" xfId="19557" xr:uid="{00000000-0005-0000-0000-0000214D0000}"/>
    <cellStyle name="Normal 7 12" xfId="19558" xr:uid="{00000000-0005-0000-0000-0000224D0000}"/>
    <cellStyle name="Normal 7 12 2" xfId="19559" xr:uid="{00000000-0005-0000-0000-0000234D0000}"/>
    <cellStyle name="Normal 7 12 2 2" xfId="19560" xr:uid="{00000000-0005-0000-0000-0000244D0000}"/>
    <cellStyle name="Normal 7 12 2 2 2" xfId="19561" xr:uid="{00000000-0005-0000-0000-0000254D0000}"/>
    <cellStyle name="Normal 7 12 2 2 3" xfId="19562" xr:uid="{00000000-0005-0000-0000-0000264D0000}"/>
    <cellStyle name="Normal 7 12 2 2 4" xfId="19563" xr:uid="{00000000-0005-0000-0000-0000274D0000}"/>
    <cellStyle name="Normal 7 12 2 3" xfId="19564" xr:uid="{00000000-0005-0000-0000-0000284D0000}"/>
    <cellStyle name="Normal 7 12 2 4" xfId="19565" xr:uid="{00000000-0005-0000-0000-0000294D0000}"/>
    <cellStyle name="Normal 7 12 2 5" xfId="19566" xr:uid="{00000000-0005-0000-0000-00002A4D0000}"/>
    <cellStyle name="Normal 7 12 3" xfId="19567" xr:uid="{00000000-0005-0000-0000-00002B4D0000}"/>
    <cellStyle name="Normal 7 12 3 2" xfId="19568" xr:uid="{00000000-0005-0000-0000-00002C4D0000}"/>
    <cellStyle name="Normal 7 12 3 3" xfId="19569" xr:uid="{00000000-0005-0000-0000-00002D4D0000}"/>
    <cellStyle name="Normal 7 12 3 4" xfId="19570" xr:uid="{00000000-0005-0000-0000-00002E4D0000}"/>
    <cellStyle name="Normal 7 12 4" xfId="19571" xr:uid="{00000000-0005-0000-0000-00002F4D0000}"/>
    <cellStyle name="Normal 7 12 5" xfId="19572" xr:uid="{00000000-0005-0000-0000-0000304D0000}"/>
    <cellStyle name="Normal 7 12 6" xfId="19573" xr:uid="{00000000-0005-0000-0000-0000314D0000}"/>
    <cellStyle name="Normal 7 2" xfId="19574" xr:uid="{00000000-0005-0000-0000-0000324D0000}"/>
    <cellStyle name="Normal 7 2 10" xfId="19575" xr:uid="{00000000-0005-0000-0000-0000334D0000}"/>
    <cellStyle name="Normal 7 2 11" xfId="19576" xr:uid="{00000000-0005-0000-0000-0000344D0000}"/>
    <cellStyle name="Normal 7 2 12" xfId="19577" xr:uid="{00000000-0005-0000-0000-0000354D0000}"/>
    <cellStyle name="Normal 7 2 13" xfId="19578" xr:uid="{00000000-0005-0000-0000-0000364D0000}"/>
    <cellStyle name="Normal 7 2 14" xfId="19579" xr:uid="{00000000-0005-0000-0000-0000374D0000}"/>
    <cellStyle name="Normal 7 2 15" xfId="19580" xr:uid="{00000000-0005-0000-0000-0000384D0000}"/>
    <cellStyle name="Normal 7 2 16" xfId="19581" xr:uid="{00000000-0005-0000-0000-0000394D0000}"/>
    <cellStyle name="Normal 7 2 17" xfId="19582" xr:uid="{00000000-0005-0000-0000-00003A4D0000}"/>
    <cellStyle name="Normal 7 2 18" xfId="19583" xr:uid="{00000000-0005-0000-0000-00003B4D0000}"/>
    <cellStyle name="Normal 7 2 19" xfId="19584" xr:uid="{00000000-0005-0000-0000-00003C4D0000}"/>
    <cellStyle name="Normal 7 2 2" xfId="19585" xr:uid="{00000000-0005-0000-0000-00003D4D0000}"/>
    <cellStyle name="Normal 7 2 2 2" xfId="19586" xr:uid="{00000000-0005-0000-0000-00003E4D0000}"/>
    <cellStyle name="Normal 7 2 2 3" xfId="19587" xr:uid="{00000000-0005-0000-0000-00003F4D0000}"/>
    <cellStyle name="Normal 7 2 20" xfId="19588" xr:uid="{00000000-0005-0000-0000-0000404D0000}"/>
    <cellStyle name="Normal 7 2 21" xfId="19589" xr:uid="{00000000-0005-0000-0000-0000414D0000}"/>
    <cellStyle name="Normal 7 2 22" xfId="19590" xr:uid="{00000000-0005-0000-0000-0000424D0000}"/>
    <cellStyle name="Normal 7 2 23" xfId="19591" xr:uid="{00000000-0005-0000-0000-0000434D0000}"/>
    <cellStyle name="Normal 7 2 24" xfId="19592" xr:uid="{00000000-0005-0000-0000-0000444D0000}"/>
    <cellStyle name="Normal 7 2 25" xfId="19593" xr:uid="{00000000-0005-0000-0000-0000454D0000}"/>
    <cellStyle name="Normal 7 2 26" xfId="19594" xr:uid="{00000000-0005-0000-0000-0000464D0000}"/>
    <cellStyle name="Normal 7 2 27" xfId="19595" xr:uid="{00000000-0005-0000-0000-0000474D0000}"/>
    <cellStyle name="Normal 7 2 28" xfId="19596" xr:uid="{00000000-0005-0000-0000-0000484D0000}"/>
    <cellStyle name="Normal 7 2 29" xfId="19597" xr:uid="{00000000-0005-0000-0000-0000494D0000}"/>
    <cellStyle name="Normal 7 2 3" xfId="19598" xr:uid="{00000000-0005-0000-0000-00004A4D0000}"/>
    <cellStyle name="Normal 7 2 3 2" xfId="19599" xr:uid="{00000000-0005-0000-0000-00004B4D0000}"/>
    <cellStyle name="Normal 7 2 3 2 2" xfId="19600" xr:uid="{00000000-0005-0000-0000-00004C4D0000}"/>
    <cellStyle name="Normal 7 2 3 2 3" xfId="19601" xr:uid="{00000000-0005-0000-0000-00004D4D0000}"/>
    <cellStyle name="Normal 7 2 3 2 3 2" xfId="19602" xr:uid="{00000000-0005-0000-0000-00004E4D0000}"/>
    <cellStyle name="Normal 7 2 3 2 3 3" xfId="19603" xr:uid="{00000000-0005-0000-0000-00004F4D0000}"/>
    <cellStyle name="Normal 7 2 3 2 3 4" xfId="19604" xr:uid="{00000000-0005-0000-0000-0000504D0000}"/>
    <cellStyle name="Normal 7 2 3 2 4" xfId="19605" xr:uid="{00000000-0005-0000-0000-0000514D0000}"/>
    <cellStyle name="Normal 7 2 3 2 5" xfId="19606" xr:uid="{00000000-0005-0000-0000-0000524D0000}"/>
    <cellStyle name="Normal 7 2 3 2 6" xfId="19607" xr:uid="{00000000-0005-0000-0000-0000534D0000}"/>
    <cellStyle name="Normal 7 2 3 3" xfId="19608" xr:uid="{00000000-0005-0000-0000-0000544D0000}"/>
    <cellStyle name="Normal 7 2 3 3 2" xfId="19609" xr:uid="{00000000-0005-0000-0000-0000554D0000}"/>
    <cellStyle name="Normal 7 2 3 3 3" xfId="19610" xr:uid="{00000000-0005-0000-0000-0000564D0000}"/>
    <cellStyle name="Normal 7 2 3 3 4" xfId="19611" xr:uid="{00000000-0005-0000-0000-0000574D0000}"/>
    <cellStyle name="Normal 7 2 3 4" xfId="19612" xr:uid="{00000000-0005-0000-0000-0000584D0000}"/>
    <cellStyle name="Normal 7 2 3 5" xfId="19613" xr:uid="{00000000-0005-0000-0000-0000594D0000}"/>
    <cellStyle name="Normal 7 2 3 6" xfId="19614" xr:uid="{00000000-0005-0000-0000-00005A4D0000}"/>
    <cellStyle name="Normal 7 2 30" xfId="19615" xr:uid="{00000000-0005-0000-0000-00005B4D0000}"/>
    <cellStyle name="Normal 7 2 31" xfId="19616" xr:uid="{00000000-0005-0000-0000-00005C4D0000}"/>
    <cellStyle name="Normal 7 2 32" xfId="19617" xr:uid="{00000000-0005-0000-0000-00005D4D0000}"/>
    <cellStyle name="Normal 7 2 33" xfId="19618" xr:uid="{00000000-0005-0000-0000-00005E4D0000}"/>
    <cellStyle name="Normal 7 2 34" xfId="19619" xr:uid="{00000000-0005-0000-0000-00005F4D0000}"/>
    <cellStyle name="Normal 7 2 35" xfId="19620" xr:uid="{00000000-0005-0000-0000-0000604D0000}"/>
    <cellStyle name="Normal 7 2 36" xfId="19621" xr:uid="{00000000-0005-0000-0000-0000614D0000}"/>
    <cellStyle name="Normal 7 2 37" xfId="19622" xr:uid="{00000000-0005-0000-0000-0000624D0000}"/>
    <cellStyle name="Normal 7 2 38" xfId="19623" xr:uid="{00000000-0005-0000-0000-0000634D0000}"/>
    <cellStyle name="Normal 7 2 39" xfId="19624" xr:uid="{00000000-0005-0000-0000-0000644D0000}"/>
    <cellStyle name="Normal 7 2 4" xfId="19625" xr:uid="{00000000-0005-0000-0000-0000654D0000}"/>
    <cellStyle name="Normal 7 2 40" xfId="19626" xr:uid="{00000000-0005-0000-0000-0000664D0000}"/>
    <cellStyle name="Normal 7 2 41" xfId="19627" xr:uid="{00000000-0005-0000-0000-0000674D0000}"/>
    <cellStyle name="Normal 7 2 42" xfId="19628" xr:uid="{00000000-0005-0000-0000-0000684D0000}"/>
    <cellStyle name="Normal 7 2 43" xfId="19629" xr:uid="{00000000-0005-0000-0000-0000694D0000}"/>
    <cellStyle name="Normal 7 2 44" xfId="19630" xr:uid="{00000000-0005-0000-0000-00006A4D0000}"/>
    <cellStyle name="Normal 7 2 45" xfId="19631" xr:uid="{00000000-0005-0000-0000-00006B4D0000}"/>
    <cellStyle name="Normal 7 2 46" xfId="19632" xr:uid="{00000000-0005-0000-0000-00006C4D0000}"/>
    <cellStyle name="Normal 7 2 47" xfId="19633" xr:uid="{00000000-0005-0000-0000-00006D4D0000}"/>
    <cellStyle name="Normal 7 2 48" xfId="19634" xr:uid="{00000000-0005-0000-0000-00006E4D0000}"/>
    <cellStyle name="Normal 7 2 49" xfId="19635" xr:uid="{00000000-0005-0000-0000-00006F4D0000}"/>
    <cellStyle name="Normal 7 2 5" xfId="19636" xr:uid="{00000000-0005-0000-0000-0000704D0000}"/>
    <cellStyle name="Normal 7 2 50" xfId="19637" xr:uid="{00000000-0005-0000-0000-0000714D0000}"/>
    <cellStyle name="Normal 7 2 51" xfId="19638" xr:uid="{00000000-0005-0000-0000-0000724D0000}"/>
    <cellStyle name="Normal 7 2 52" xfId="19639" xr:uid="{00000000-0005-0000-0000-0000734D0000}"/>
    <cellStyle name="Normal 7 2 53" xfId="19640" xr:uid="{00000000-0005-0000-0000-0000744D0000}"/>
    <cellStyle name="Normal 7 2 54" xfId="19641" xr:uid="{00000000-0005-0000-0000-0000754D0000}"/>
    <cellStyle name="Normal 7 2 55" xfId="19642" xr:uid="{00000000-0005-0000-0000-0000764D0000}"/>
    <cellStyle name="Normal 7 2 56" xfId="19643" xr:uid="{00000000-0005-0000-0000-0000774D0000}"/>
    <cellStyle name="Normal 7 2 57" xfId="19644" xr:uid="{00000000-0005-0000-0000-0000784D0000}"/>
    <cellStyle name="Normal 7 2 58" xfId="19645" xr:uid="{00000000-0005-0000-0000-0000794D0000}"/>
    <cellStyle name="Normal 7 2 59" xfId="19646" xr:uid="{00000000-0005-0000-0000-00007A4D0000}"/>
    <cellStyle name="Normal 7 2 6" xfId="19647" xr:uid="{00000000-0005-0000-0000-00007B4D0000}"/>
    <cellStyle name="Normal 7 2 60" xfId="19648" xr:uid="{00000000-0005-0000-0000-00007C4D0000}"/>
    <cellStyle name="Normal 7 2 61" xfId="19649" xr:uid="{00000000-0005-0000-0000-00007D4D0000}"/>
    <cellStyle name="Normal 7 2 62" xfId="19650" xr:uid="{00000000-0005-0000-0000-00007E4D0000}"/>
    <cellStyle name="Normal 7 2 63" xfId="19651" xr:uid="{00000000-0005-0000-0000-00007F4D0000}"/>
    <cellStyle name="Normal 7 2 64" xfId="19652" xr:uid="{00000000-0005-0000-0000-0000804D0000}"/>
    <cellStyle name="Normal 7 2 65" xfId="19653" xr:uid="{00000000-0005-0000-0000-0000814D0000}"/>
    <cellStyle name="Normal 7 2 66" xfId="19654" xr:uid="{00000000-0005-0000-0000-0000824D0000}"/>
    <cellStyle name="Normal 7 2 67" xfId="19655" xr:uid="{00000000-0005-0000-0000-0000834D0000}"/>
    <cellStyle name="Normal 7 2 68" xfId="19656" xr:uid="{00000000-0005-0000-0000-0000844D0000}"/>
    <cellStyle name="Normal 7 2 69" xfId="19657" xr:uid="{00000000-0005-0000-0000-0000854D0000}"/>
    <cellStyle name="Normal 7 2 7" xfId="19658" xr:uid="{00000000-0005-0000-0000-0000864D0000}"/>
    <cellStyle name="Normal 7 2 70" xfId="19659" xr:uid="{00000000-0005-0000-0000-0000874D0000}"/>
    <cellStyle name="Normal 7 2 71" xfId="19660" xr:uid="{00000000-0005-0000-0000-0000884D0000}"/>
    <cellStyle name="Normal 7 2 72" xfId="19661" xr:uid="{00000000-0005-0000-0000-0000894D0000}"/>
    <cellStyle name="Normal 7 2 73" xfId="19662" xr:uid="{00000000-0005-0000-0000-00008A4D0000}"/>
    <cellStyle name="Normal 7 2 74" xfId="19663" xr:uid="{00000000-0005-0000-0000-00008B4D0000}"/>
    <cellStyle name="Normal 7 2 75" xfId="19664" xr:uid="{00000000-0005-0000-0000-00008C4D0000}"/>
    <cellStyle name="Normal 7 2 76" xfId="19665" xr:uid="{00000000-0005-0000-0000-00008D4D0000}"/>
    <cellStyle name="Normal 7 2 77" xfId="19666" xr:uid="{00000000-0005-0000-0000-00008E4D0000}"/>
    <cellStyle name="Normal 7 2 78" xfId="19667" xr:uid="{00000000-0005-0000-0000-00008F4D0000}"/>
    <cellStyle name="Normal 7 2 79" xfId="19668" xr:uid="{00000000-0005-0000-0000-0000904D0000}"/>
    <cellStyle name="Normal 7 2 8" xfId="19669" xr:uid="{00000000-0005-0000-0000-0000914D0000}"/>
    <cellStyle name="Normal 7 2 80" xfId="19670" xr:uid="{00000000-0005-0000-0000-0000924D0000}"/>
    <cellStyle name="Normal 7 2 81" xfId="19671" xr:uid="{00000000-0005-0000-0000-0000934D0000}"/>
    <cellStyle name="Normal 7 2 82" xfId="19672" xr:uid="{00000000-0005-0000-0000-0000944D0000}"/>
    <cellStyle name="Normal 7 2 83" xfId="19673" xr:uid="{00000000-0005-0000-0000-0000954D0000}"/>
    <cellStyle name="Normal 7 2 84" xfId="19674" xr:uid="{00000000-0005-0000-0000-0000964D0000}"/>
    <cellStyle name="Normal 7 2 85" xfId="19675" xr:uid="{00000000-0005-0000-0000-0000974D0000}"/>
    <cellStyle name="Normal 7 2 86" xfId="19676" xr:uid="{00000000-0005-0000-0000-0000984D0000}"/>
    <cellStyle name="Normal 7 2 87" xfId="19677" xr:uid="{00000000-0005-0000-0000-0000994D0000}"/>
    <cellStyle name="Normal 7 2 88" xfId="19678" xr:uid="{00000000-0005-0000-0000-00009A4D0000}"/>
    <cellStyle name="Normal 7 2 89" xfId="19679" xr:uid="{00000000-0005-0000-0000-00009B4D0000}"/>
    <cellStyle name="Normal 7 2 9" xfId="19680" xr:uid="{00000000-0005-0000-0000-00009C4D0000}"/>
    <cellStyle name="Normal 7 2 90" xfId="19681" xr:uid="{00000000-0005-0000-0000-00009D4D0000}"/>
    <cellStyle name="Normal 7 2 91" xfId="19682" xr:uid="{00000000-0005-0000-0000-00009E4D0000}"/>
    <cellStyle name="Normal 7 2 92" xfId="19683" xr:uid="{00000000-0005-0000-0000-00009F4D0000}"/>
    <cellStyle name="Normal 7 2 93" xfId="19684" xr:uid="{00000000-0005-0000-0000-0000A04D0000}"/>
    <cellStyle name="Normal 7 3" xfId="19685" xr:uid="{00000000-0005-0000-0000-0000A14D0000}"/>
    <cellStyle name="Normal 7 3 2" xfId="19686" xr:uid="{00000000-0005-0000-0000-0000A24D0000}"/>
    <cellStyle name="Normal 7 3 3" xfId="19687" xr:uid="{00000000-0005-0000-0000-0000A34D0000}"/>
    <cellStyle name="Normal 7 3 3 2" xfId="19688" xr:uid="{00000000-0005-0000-0000-0000A44D0000}"/>
    <cellStyle name="Normal 7 4" xfId="19689" xr:uid="{00000000-0005-0000-0000-0000A54D0000}"/>
    <cellStyle name="Normal 7 4 2" xfId="19690" xr:uid="{00000000-0005-0000-0000-0000A64D0000}"/>
    <cellStyle name="Normal 7 4 2 2" xfId="19691" xr:uid="{00000000-0005-0000-0000-0000A74D0000}"/>
    <cellStyle name="Normal 7 5" xfId="19692" xr:uid="{00000000-0005-0000-0000-0000A84D0000}"/>
    <cellStyle name="Normal 7 6" xfId="19693" xr:uid="{00000000-0005-0000-0000-0000A94D0000}"/>
    <cellStyle name="Normal 7 7" xfId="19694" xr:uid="{00000000-0005-0000-0000-0000AA4D0000}"/>
    <cellStyle name="Normal 7 8" xfId="19695" xr:uid="{00000000-0005-0000-0000-0000AB4D0000}"/>
    <cellStyle name="Normal 7 9" xfId="19696" xr:uid="{00000000-0005-0000-0000-0000AC4D0000}"/>
    <cellStyle name="Normal 7 9 2" xfId="19697" xr:uid="{00000000-0005-0000-0000-0000AD4D0000}"/>
    <cellStyle name="Normal 70" xfId="19698" xr:uid="{00000000-0005-0000-0000-0000AE4D0000}"/>
    <cellStyle name="Normal 70 2" xfId="19699" xr:uid="{00000000-0005-0000-0000-0000AF4D0000}"/>
    <cellStyle name="Normal 70 3" xfId="19700" xr:uid="{00000000-0005-0000-0000-0000B04D0000}"/>
    <cellStyle name="Normal 70 4" xfId="19701" xr:uid="{00000000-0005-0000-0000-0000B14D0000}"/>
    <cellStyle name="Normal 71" xfId="19702" xr:uid="{00000000-0005-0000-0000-0000B24D0000}"/>
    <cellStyle name="Normal 71 2" xfId="19703" xr:uid="{00000000-0005-0000-0000-0000B34D0000}"/>
    <cellStyle name="Normal 71 3" xfId="19704" xr:uid="{00000000-0005-0000-0000-0000B44D0000}"/>
    <cellStyle name="Normal 71 4" xfId="19705" xr:uid="{00000000-0005-0000-0000-0000B54D0000}"/>
    <cellStyle name="Normal 72" xfId="19706" xr:uid="{00000000-0005-0000-0000-0000B64D0000}"/>
    <cellStyle name="Normal 72 2" xfId="19707" xr:uid="{00000000-0005-0000-0000-0000B74D0000}"/>
    <cellStyle name="Normal 72 3" xfId="19708" xr:uid="{00000000-0005-0000-0000-0000B84D0000}"/>
    <cellStyle name="Normal 72 4" xfId="19709" xr:uid="{00000000-0005-0000-0000-0000B94D0000}"/>
    <cellStyle name="Normal 73" xfId="19710" xr:uid="{00000000-0005-0000-0000-0000BA4D0000}"/>
    <cellStyle name="Normal 73 2" xfId="19711" xr:uid="{00000000-0005-0000-0000-0000BB4D0000}"/>
    <cellStyle name="Normal 73 3" xfId="19712" xr:uid="{00000000-0005-0000-0000-0000BC4D0000}"/>
    <cellStyle name="Normal 73 4" xfId="19713" xr:uid="{00000000-0005-0000-0000-0000BD4D0000}"/>
    <cellStyle name="Normal 74" xfId="19714" xr:uid="{00000000-0005-0000-0000-0000BE4D0000}"/>
    <cellStyle name="Normal 74 2" xfId="19715" xr:uid="{00000000-0005-0000-0000-0000BF4D0000}"/>
    <cellStyle name="Normal 74 3" xfId="19716" xr:uid="{00000000-0005-0000-0000-0000C04D0000}"/>
    <cellStyle name="Normal 74 4" xfId="19717" xr:uid="{00000000-0005-0000-0000-0000C14D0000}"/>
    <cellStyle name="Normal 75" xfId="19718" xr:uid="{00000000-0005-0000-0000-0000C24D0000}"/>
    <cellStyle name="Normal 75 2" xfId="19719" xr:uid="{00000000-0005-0000-0000-0000C34D0000}"/>
    <cellStyle name="Normal 75 3" xfId="19720" xr:uid="{00000000-0005-0000-0000-0000C44D0000}"/>
    <cellStyle name="Normal 75 4" xfId="19721" xr:uid="{00000000-0005-0000-0000-0000C54D0000}"/>
    <cellStyle name="Normal 76" xfId="19722" xr:uid="{00000000-0005-0000-0000-0000C64D0000}"/>
    <cellStyle name="Normal 76 2" xfId="19723" xr:uid="{00000000-0005-0000-0000-0000C74D0000}"/>
    <cellStyle name="Normal 76 3" xfId="19724" xr:uid="{00000000-0005-0000-0000-0000C84D0000}"/>
    <cellStyle name="Normal 76 4" xfId="19725" xr:uid="{00000000-0005-0000-0000-0000C94D0000}"/>
    <cellStyle name="Normal 77" xfId="19726" xr:uid="{00000000-0005-0000-0000-0000CA4D0000}"/>
    <cellStyle name="Normal 77 2" xfId="19727" xr:uid="{00000000-0005-0000-0000-0000CB4D0000}"/>
    <cellStyle name="Normal 77 3" xfId="19728" xr:uid="{00000000-0005-0000-0000-0000CC4D0000}"/>
    <cellStyle name="Normal 77 4" xfId="19729" xr:uid="{00000000-0005-0000-0000-0000CD4D0000}"/>
    <cellStyle name="Normal 78" xfId="19730" xr:uid="{00000000-0005-0000-0000-0000CE4D0000}"/>
    <cellStyle name="Normal 78 2" xfId="19731" xr:uid="{00000000-0005-0000-0000-0000CF4D0000}"/>
    <cellStyle name="Normal 78 3" xfId="19732" xr:uid="{00000000-0005-0000-0000-0000D04D0000}"/>
    <cellStyle name="Normal 78 4" xfId="19733" xr:uid="{00000000-0005-0000-0000-0000D14D0000}"/>
    <cellStyle name="Normal 79" xfId="19734" xr:uid="{00000000-0005-0000-0000-0000D24D0000}"/>
    <cellStyle name="Normal 79 2" xfId="19735" xr:uid="{00000000-0005-0000-0000-0000D34D0000}"/>
    <cellStyle name="Normal 79 3" xfId="19736" xr:uid="{00000000-0005-0000-0000-0000D44D0000}"/>
    <cellStyle name="Normal 79 4" xfId="19737" xr:uid="{00000000-0005-0000-0000-0000D54D0000}"/>
    <cellStyle name="Normal 8" xfId="19738" xr:uid="{00000000-0005-0000-0000-0000D64D0000}"/>
    <cellStyle name="Normal 8 10" xfId="19739" xr:uid="{00000000-0005-0000-0000-0000D74D0000}"/>
    <cellStyle name="Normal 8 10 2" xfId="19740" xr:uid="{00000000-0005-0000-0000-0000D84D0000}"/>
    <cellStyle name="Normal 8 11" xfId="19741" xr:uid="{00000000-0005-0000-0000-0000D94D0000}"/>
    <cellStyle name="Normal 8 11 2" xfId="19742" xr:uid="{00000000-0005-0000-0000-0000DA4D0000}"/>
    <cellStyle name="Normal 8 11 2 2" xfId="19743" xr:uid="{00000000-0005-0000-0000-0000DB4D0000}"/>
    <cellStyle name="Normal 8 11 2 2 2" xfId="19744" xr:uid="{00000000-0005-0000-0000-0000DC4D0000}"/>
    <cellStyle name="Normal 8 11 2 2 3" xfId="19745" xr:uid="{00000000-0005-0000-0000-0000DD4D0000}"/>
    <cellStyle name="Normal 8 11 2 2 4" xfId="19746" xr:uid="{00000000-0005-0000-0000-0000DE4D0000}"/>
    <cellStyle name="Normal 8 11 2 3" xfId="19747" xr:uid="{00000000-0005-0000-0000-0000DF4D0000}"/>
    <cellStyle name="Normal 8 11 2 4" xfId="19748" xr:uid="{00000000-0005-0000-0000-0000E04D0000}"/>
    <cellStyle name="Normal 8 11 2 5" xfId="19749" xr:uid="{00000000-0005-0000-0000-0000E14D0000}"/>
    <cellStyle name="Normal 8 11 3" xfId="19750" xr:uid="{00000000-0005-0000-0000-0000E24D0000}"/>
    <cellStyle name="Normal 8 11 4" xfId="19751" xr:uid="{00000000-0005-0000-0000-0000E34D0000}"/>
    <cellStyle name="Normal 8 11 4 2" xfId="19752" xr:uid="{00000000-0005-0000-0000-0000E44D0000}"/>
    <cellStyle name="Normal 8 11 4 3" xfId="19753" xr:uid="{00000000-0005-0000-0000-0000E54D0000}"/>
    <cellStyle name="Normal 8 11 4 4" xfId="19754" xr:uid="{00000000-0005-0000-0000-0000E64D0000}"/>
    <cellStyle name="Normal 8 11 5" xfId="19755" xr:uid="{00000000-0005-0000-0000-0000E74D0000}"/>
    <cellStyle name="Normal 8 11 6" xfId="19756" xr:uid="{00000000-0005-0000-0000-0000E84D0000}"/>
    <cellStyle name="Normal 8 11 7" xfId="19757" xr:uid="{00000000-0005-0000-0000-0000E94D0000}"/>
    <cellStyle name="Normal 8 12" xfId="19758" xr:uid="{00000000-0005-0000-0000-0000EA4D0000}"/>
    <cellStyle name="Normal 8 13" xfId="19759" xr:uid="{00000000-0005-0000-0000-0000EB4D0000}"/>
    <cellStyle name="Normal 8 14" xfId="19760" xr:uid="{00000000-0005-0000-0000-0000EC4D0000}"/>
    <cellStyle name="Normal 8 15" xfId="19761" xr:uid="{00000000-0005-0000-0000-0000ED4D0000}"/>
    <cellStyle name="Normal 8 16" xfId="19762" xr:uid="{00000000-0005-0000-0000-0000EE4D0000}"/>
    <cellStyle name="Normal 8 17" xfId="19763" xr:uid="{00000000-0005-0000-0000-0000EF4D0000}"/>
    <cellStyle name="Normal 8 18" xfId="19764" xr:uid="{00000000-0005-0000-0000-0000F04D0000}"/>
    <cellStyle name="Normal 8 19" xfId="19765" xr:uid="{00000000-0005-0000-0000-0000F14D0000}"/>
    <cellStyle name="Normal 8 2" xfId="19766" xr:uid="{00000000-0005-0000-0000-0000F24D0000}"/>
    <cellStyle name="Normal 8 2 2" xfId="19767" xr:uid="{00000000-0005-0000-0000-0000F34D0000}"/>
    <cellStyle name="Normal 8 2 2 2" xfId="19768" xr:uid="{00000000-0005-0000-0000-0000F44D0000}"/>
    <cellStyle name="Normal 8 2 2 2 2" xfId="19769" xr:uid="{00000000-0005-0000-0000-0000F54D0000}"/>
    <cellStyle name="Normal 8 2 2 2 2 2" xfId="19770" xr:uid="{00000000-0005-0000-0000-0000F64D0000}"/>
    <cellStyle name="Normal 8 2 2 2 2 3" xfId="19771" xr:uid="{00000000-0005-0000-0000-0000F74D0000}"/>
    <cellStyle name="Normal 8 2 2 2 2 4" xfId="19772" xr:uid="{00000000-0005-0000-0000-0000F84D0000}"/>
    <cellStyle name="Normal 8 2 2 2 3" xfId="19773" xr:uid="{00000000-0005-0000-0000-0000F94D0000}"/>
    <cellStyle name="Normal 8 2 2 2 4" xfId="19774" xr:uid="{00000000-0005-0000-0000-0000FA4D0000}"/>
    <cellStyle name="Normal 8 2 2 2 5" xfId="19775" xr:uid="{00000000-0005-0000-0000-0000FB4D0000}"/>
    <cellStyle name="Normal 8 2 2 3" xfId="19776" xr:uid="{00000000-0005-0000-0000-0000FC4D0000}"/>
    <cellStyle name="Normal 8 2 2 4" xfId="19777" xr:uid="{00000000-0005-0000-0000-0000FD4D0000}"/>
    <cellStyle name="Normal 8 2 2 4 2" xfId="19778" xr:uid="{00000000-0005-0000-0000-0000FE4D0000}"/>
    <cellStyle name="Normal 8 2 2 4 3" xfId="19779" xr:uid="{00000000-0005-0000-0000-0000FF4D0000}"/>
    <cellStyle name="Normal 8 2 2 4 4" xfId="19780" xr:uid="{00000000-0005-0000-0000-0000004E0000}"/>
    <cellStyle name="Normal 8 2 2 5" xfId="19781" xr:uid="{00000000-0005-0000-0000-0000014E0000}"/>
    <cellStyle name="Normal 8 2 2 6" xfId="19782" xr:uid="{00000000-0005-0000-0000-0000024E0000}"/>
    <cellStyle name="Normal 8 2 2 7" xfId="19783" xr:uid="{00000000-0005-0000-0000-0000034E0000}"/>
    <cellStyle name="Normal 8 2 3" xfId="19784" xr:uid="{00000000-0005-0000-0000-0000044E0000}"/>
    <cellStyle name="Normal 8 2 3 2" xfId="19785" xr:uid="{00000000-0005-0000-0000-0000054E0000}"/>
    <cellStyle name="Normal 8 2 3 2 2" xfId="19786" xr:uid="{00000000-0005-0000-0000-0000064E0000}"/>
    <cellStyle name="Normal 8 2 3 2 2 2" xfId="19787" xr:uid="{00000000-0005-0000-0000-0000074E0000}"/>
    <cellStyle name="Normal 8 2 3 2 2 3" xfId="19788" xr:uid="{00000000-0005-0000-0000-0000084E0000}"/>
    <cellStyle name="Normal 8 2 3 2 2 4" xfId="19789" xr:uid="{00000000-0005-0000-0000-0000094E0000}"/>
    <cellStyle name="Normal 8 2 3 2 3" xfId="19790" xr:uid="{00000000-0005-0000-0000-00000A4E0000}"/>
    <cellStyle name="Normal 8 2 3 2 4" xfId="19791" xr:uid="{00000000-0005-0000-0000-00000B4E0000}"/>
    <cellStyle name="Normal 8 2 3 2 5" xfId="19792" xr:uid="{00000000-0005-0000-0000-00000C4E0000}"/>
    <cellStyle name="Normal 8 2 3 3" xfId="19793" xr:uid="{00000000-0005-0000-0000-00000D4E0000}"/>
    <cellStyle name="Normal 8 2 3 4" xfId="19794" xr:uid="{00000000-0005-0000-0000-00000E4E0000}"/>
    <cellStyle name="Normal 8 2 3 4 2" xfId="19795" xr:uid="{00000000-0005-0000-0000-00000F4E0000}"/>
    <cellStyle name="Normal 8 2 3 4 3" xfId="19796" xr:uid="{00000000-0005-0000-0000-0000104E0000}"/>
    <cellStyle name="Normal 8 2 3 4 4" xfId="19797" xr:uid="{00000000-0005-0000-0000-0000114E0000}"/>
    <cellStyle name="Normal 8 2 3 5" xfId="19798" xr:uid="{00000000-0005-0000-0000-0000124E0000}"/>
    <cellStyle name="Normal 8 2 3 6" xfId="19799" xr:uid="{00000000-0005-0000-0000-0000134E0000}"/>
    <cellStyle name="Normal 8 2 3 7" xfId="19800" xr:uid="{00000000-0005-0000-0000-0000144E0000}"/>
    <cellStyle name="Normal 8 2 4" xfId="19801" xr:uid="{00000000-0005-0000-0000-0000154E0000}"/>
    <cellStyle name="Normal 8 20" xfId="19802" xr:uid="{00000000-0005-0000-0000-0000164E0000}"/>
    <cellStyle name="Normal 8 21" xfId="19803" xr:uid="{00000000-0005-0000-0000-0000174E0000}"/>
    <cellStyle name="Normal 8 22" xfId="19804" xr:uid="{00000000-0005-0000-0000-0000184E0000}"/>
    <cellStyle name="Normal 8 23" xfId="19805" xr:uid="{00000000-0005-0000-0000-0000194E0000}"/>
    <cellStyle name="Normal 8 24" xfId="19806" xr:uid="{00000000-0005-0000-0000-00001A4E0000}"/>
    <cellStyle name="Normal 8 25" xfId="19807" xr:uid="{00000000-0005-0000-0000-00001B4E0000}"/>
    <cellStyle name="Normal 8 26" xfId="19808" xr:uid="{00000000-0005-0000-0000-00001C4E0000}"/>
    <cellStyle name="Normal 8 27" xfId="19809" xr:uid="{00000000-0005-0000-0000-00001D4E0000}"/>
    <cellStyle name="Normal 8 28" xfId="19810" xr:uid="{00000000-0005-0000-0000-00001E4E0000}"/>
    <cellStyle name="Normal 8 29" xfId="19811" xr:uid="{00000000-0005-0000-0000-00001F4E0000}"/>
    <cellStyle name="Normal 8 3" xfId="19812" xr:uid="{00000000-0005-0000-0000-0000204E0000}"/>
    <cellStyle name="Normal 8 3 2" xfId="19813" xr:uid="{00000000-0005-0000-0000-0000214E0000}"/>
    <cellStyle name="Normal 8 3 3" xfId="19814" xr:uid="{00000000-0005-0000-0000-0000224E0000}"/>
    <cellStyle name="Normal 8 3 3 2" xfId="19815" xr:uid="{00000000-0005-0000-0000-0000234E0000}"/>
    <cellStyle name="Normal 8 3 4" xfId="19816" xr:uid="{00000000-0005-0000-0000-0000244E0000}"/>
    <cellStyle name="Normal 8 30" xfId="19817" xr:uid="{00000000-0005-0000-0000-0000254E0000}"/>
    <cellStyle name="Normal 8 31" xfId="19818" xr:uid="{00000000-0005-0000-0000-0000264E0000}"/>
    <cellStyle name="Normal 8 32" xfId="19819" xr:uid="{00000000-0005-0000-0000-0000274E0000}"/>
    <cellStyle name="Normal 8 33" xfId="19820" xr:uid="{00000000-0005-0000-0000-0000284E0000}"/>
    <cellStyle name="Normal 8 34" xfId="19821" xr:uid="{00000000-0005-0000-0000-0000294E0000}"/>
    <cellStyle name="Normal 8 35" xfId="19822" xr:uid="{00000000-0005-0000-0000-00002A4E0000}"/>
    <cellStyle name="Normal 8 36" xfId="19823" xr:uid="{00000000-0005-0000-0000-00002B4E0000}"/>
    <cellStyle name="Normal 8 37" xfId="19824" xr:uid="{00000000-0005-0000-0000-00002C4E0000}"/>
    <cellStyle name="Normal 8 38" xfId="19825" xr:uid="{00000000-0005-0000-0000-00002D4E0000}"/>
    <cellStyle name="Normal 8 39" xfId="19826" xr:uid="{00000000-0005-0000-0000-00002E4E0000}"/>
    <cellStyle name="Normal 8 4" xfId="19827" xr:uid="{00000000-0005-0000-0000-00002F4E0000}"/>
    <cellStyle name="Normal 8 4 2" xfId="19828" xr:uid="{00000000-0005-0000-0000-0000304E0000}"/>
    <cellStyle name="Normal 8 4 2 2" xfId="19829" xr:uid="{00000000-0005-0000-0000-0000314E0000}"/>
    <cellStyle name="Normal 8 4 2 2 2" xfId="19830" xr:uid="{00000000-0005-0000-0000-0000324E0000}"/>
    <cellStyle name="Normal 8 4 2 2 2 2" xfId="19831" xr:uid="{00000000-0005-0000-0000-0000334E0000}"/>
    <cellStyle name="Normal 8 4 2 2 2 3" xfId="19832" xr:uid="{00000000-0005-0000-0000-0000344E0000}"/>
    <cellStyle name="Normal 8 4 2 2 2 4" xfId="19833" xr:uid="{00000000-0005-0000-0000-0000354E0000}"/>
    <cellStyle name="Normal 8 4 2 2 3" xfId="19834" xr:uid="{00000000-0005-0000-0000-0000364E0000}"/>
    <cellStyle name="Normal 8 4 2 2 4" xfId="19835" xr:uid="{00000000-0005-0000-0000-0000374E0000}"/>
    <cellStyle name="Normal 8 4 2 2 5" xfId="19836" xr:uid="{00000000-0005-0000-0000-0000384E0000}"/>
    <cellStyle name="Normal 8 4 2 3" xfId="19837" xr:uid="{00000000-0005-0000-0000-0000394E0000}"/>
    <cellStyle name="Normal 8 4 2 4" xfId="19838" xr:uid="{00000000-0005-0000-0000-00003A4E0000}"/>
    <cellStyle name="Normal 8 4 2 4 2" xfId="19839" xr:uid="{00000000-0005-0000-0000-00003B4E0000}"/>
    <cellStyle name="Normal 8 4 2 4 3" xfId="19840" xr:uid="{00000000-0005-0000-0000-00003C4E0000}"/>
    <cellStyle name="Normal 8 4 2 4 4" xfId="19841" xr:uid="{00000000-0005-0000-0000-00003D4E0000}"/>
    <cellStyle name="Normal 8 4 2 5" xfId="19842" xr:uid="{00000000-0005-0000-0000-00003E4E0000}"/>
    <cellStyle name="Normal 8 4 2 6" xfId="19843" xr:uid="{00000000-0005-0000-0000-00003F4E0000}"/>
    <cellStyle name="Normal 8 4 2 7" xfId="19844" xr:uid="{00000000-0005-0000-0000-0000404E0000}"/>
    <cellStyle name="Normal 8 4 3" xfId="19845" xr:uid="{00000000-0005-0000-0000-0000414E0000}"/>
    <cellStyle name="Normal 8 40" xfId="19846" xr:uid="{00000000-0005-0000-0000-0000424E0000}"/>
    <cellStyle name="Normal 8 41" xfId="19847" xr:uid="{00000000-0005-0000-0000-0000434E0000}"/>
    <cellStyle name="Normal 8 42" xfId="19848" xr:uid="{00000000-0005-0000-0000-0000444E0000}"/>
    <cellStyle name="Normal 8 43" xfId="19849" xr:uid="{00000000-0005-0000-0000-0000454E0000}"/>
    <cellStyle name="Normal 8 44" xfId="19850" xr:uid="{00000000-0005-0000-0000-0000464E0000}"/>
    <cellStyle name="Normal 8 45" xfId="19851" xr:uid="{00000000-0005-0000-0000-0000474E0000}"/>
    <cellStyle name="Normal 8 46" xfId="19852" xr:uid="{00000000-0005-0000-0000-0000484E0000}"/>
    <cellStyle name="Normal 8 47" xfId="19853" xr:uid="{00000000-0005-0000-0000-0000494E0000}"/>
    <cellStyle name="Normal 8 48" xfId="19854" xr:uid="{00000000-0005-0000-0000-00004A4E0000}"/>
    <cellStyle name="Normal 8 49" xfId="19855" xr:uid="{00000000-0005-0000-0000-00004B4E0000}"/>
    <cellStyle name="Normal 8 5" xfId="19856" xr:uid="{00000000-0005-0000-0000-00004C4E0000}"/>
    <cellStyle name="Normal 8 5 2" xfId="19857" xr:uid="{00000000-0005-0000-0000-00004D4E0000}"/>
    <cellStyle name="Normal 8 5 2 2" xfId="19858" xr:uid="{00000000-0005-0000-0000-00004E4E0000}"/>
    <cellStyle name="Normal 8 5 2 2 2" xfId="19859" xr:uid="{00000000-0005-0000-0000-00004F4E0000}"/>
    <cellStyle name="Normal 8 5 2 2 3" xfId="19860" xr:uid="{00000000-0005-0000-0000-0000504E0000}"/>
    <cellStyle name="Normal 8 5 2 2 4" xfId="19861" xr:uid="{00000000-0005-0000-0000-0000514E0000}"/>
    <cellStyle name="Normal 8 5 2 3" xfId="19862" xr:uid="{00000000-0005-0000-0000-0000524E0000}"/>
    <cellStyle name="Normal 8 5 2 4" xfId="19863" xr:uid="{00000000-0005-0000-0000-0000534E0000}"/>
    <cellStyle name="Normal 8 5 2 5" xfId="19864" xr:uid="{00000000-0005-0000-0000-0000544E0000}"/>
    <cellStyle name="Normal 8 5 3" xfId="19865" xr:uid="{00000000-0005-0000-0000-0000554E0000}"/>
    <cellStyle name="Normal 8 5 4" xfId="19866" xr:uid="{00000000-0005-0000-0000-0000564E0000}"/>
    <cellStyle name="Normal 8 5 4 2" xfId="19867" xr:uid="{00000000-0005-0000-0000-0000574E0000}"/>
    <cellStyle name="Normal 8 5 4 3" xfId="19868" xr:uid="{00000000-0005-0000-0000-0000584E0000}"/>
    <cellStyle name="Normal 8 5 4 4" xfId="19869" xr:uid="{00000000-0005-0000-0000-0000594E0000}"/>
    <cellStyle name="Normal 8 5 5" xfId="19870" xr:uid="{00000000-0005-0000-0000-00005A4E0000}"/>
    <cellStyle name="Normal 8 5 6" xfId="19871" xr:uid="{00000000-0005-0000-0000-00005B4E0000}"/>
    <cellStyle name="Normal 8 5 7" xfId="19872" xr:uid="{00000000-0005-0000-0000-00005C4E0000}"/>
    <cellStyle name="Normal 8 50" xfId="19873" xr:uid="{00000000-0005-0000-0000-00005D4E0000}"/>
    <cellStyle name="Normal 8 51" xfId="19874" xr:uid="{00000000-0005-0000-0000-00005E4E0000}"/>
    <cellStyle name="Normal 8 52" xfId="19875" xr:uid="{00000000-0005-0000-0000-00005F4E0000}"/>
    <cellStyle name="Normal 8 53" xfId="19876" xr:uid="{00000000-0005-0000-0000-0000604E0000}"/>
    <cellStyle name="Normal 8 54" xfId="19877" xr:uid="{00000000-0005-0000-0000-0000614E0000}"/>
    <cellStyle name="Normal 8 55" xfId="19878" xr:uid="{00000000-0005-0000-0000-0000624E0000}"/>
    <cellStyle name="Normal 8 56" xfId="19879" xr:uid="{00000000-0005-0000-0000-0000634E0000}"/>
    <cellStyle name="Normal 8 57" xfId="19880" xr:uid="{00000000-0005-0000-0000-0000644E0000}"/>
    <cellStyle name="Normal 8 58" xfId="19881" xr:uid="{00000000-0005-0000-0000-0000654E0000}"/>
    <cellStyle name="Normal 8 59" xfId="19882" xr:uid="{00000000-0005-0000-0000-0000664E0000}"/>
    <cellStyle name="Normal 8 6" xfId="19883" xr:uid="{00000000-0005-0000-0000-0000674E0000}"/>
    <cellStyle name="Normal 8 6 2" xfId="19884" xr:uid="{00000000-0005-0000-0000-0000684E0000}"/>
    <cellStyle name="Normal 8 6 2 2" xfId="19885" xr:uid="{00000000-0005-0000-0000-0000694E0000}"/>
    <cellStyle name="Normal 8 6 2 2 2" xfId="19886" xr:uid="{00000000-0005-0000-0000-00006A4E0000}"/>
    <cellStyle name="Normal 8 6 2 2 3" xfId="19887" xr:uid="{00000000-0005-0000-0000-00006B4E0000}"/>
    <cellStyle name="Normal 8 6 2 2 4" xfId="19888" xr:uid="{00000000-0005-0000-0000-00006C4E0000}"/>
    <cellStyle name="Normal 8 6 2 3" xfId="19889" xr:uid="{00000000-0005-0000-0000-00006D4E0000}"/>
    <cellStyle name="Normal 8 6 2 4" xfId="19890" xr:uid="{00000000-0005-0000-0000-00006E4E0000}"/>
    <cellStyle name="Normal 8 6 2 5" xfId="19891" xr:uid="{00000000-0005-0000-0000-00006F4E0000}"/>
    <cellStyle name="Normal 8 6 3" xfId="19892" xr:uid="{00000000-0005-0000-0000-0000704E0000}"/>
    <cellStyle name="Normal 8 6 4" xfId="19893" xr:uid="{00000000-0005-0000-0000-0000714E0000}"/>
    <cellStyle name="Normal 8 6 4 2" xfId="19894" xr:uid="{00000000-0005-0000-0000-0000724E0000}"/>
    <cellStyle name="Normal 8 6 4 3" xfId="19895" xr:uid="{00000000-0005-0000-0000-0000734E0000}"/>
    <cellStyle name="Normal 8 6 4 4" xfId="19896" xr:uid="{00000000-0005-0000-0000-0000744E0000}"/>
    <cellStyle name="Normal 8 6 5" xfId="19897" xr:uid="{00000000-0005-0000-0000-0000754E0000}"/>
    <cellStyle name="Normal 8 6 6" xfId="19898" xr:uid="{00000000-0005-0000-0000-0000764E0000}"/>
    <cellStyle name="Normal 8 6 7" xfId="19899" xr:uid="{00000000-0005-0000-0000-0000774E0000}"/>
    <cellStyle name="Normal 8 60" xfId="19900" xr:uid="{00000000-0005-0000-0000-0000784E0000}"/>
    <cellStyle name="Normal 8 61" xfId="19901" xr:uid="{00000000-0005-0000-0000-0000794E0000}"/>
    <cellStyle name="Normal 8 62" xfId="19902" xr:uid="{00000000-0005-0000-0000-00007A4E0000}"/>
    <cellStyle name="Normal 8 63" xfId="19903" xr:uid="{00000000-0005-0000-0000-00007B4E0000}"/>
    <cellStyle name="Normal 8 64" xfId="19904" xr:uid="{00000000-0005-0000-0000-00007C4E0000}"/>
    <cellStyle name="Normal 8 65" xfId="19905" xr:uid="{00000000-0005-0000-0000-00007D4E0000}"/>
    <cellStyle name="Normal 8 66" xfId="19906" xr:uid="{00000000-0005-0000-0000-00007E4E0000}"/>
    <cellStyle name="Normal 8 67" xfId="19907" xr:uid="{00000000-0005-0000-0000-00007F4E0000}"/>
    <cellStyle name="Normal 8 68" xfId="19908" xr:uid="{00000000-0005-0000-0000-0000804E0000}"/>
    <cellStyle name="Normal 8 69" xfId="19909" xr:uid="{00000000-0005-0000-0000-0000814E0000}"/>
    <cellStyle name="Normal 8 7" xfId="19910" xr:uid="{00000000-0005-0000-0000-0000824E0000}"/>
    <cellStyle name="Normal 8 7 2" xfId="19911" xr:uid="{00000000-0005-0000-0000-0000834E0000}"/>
    <cellStyle name="Normal 8 7 2 2" xfId="19912" xr:uid="{00000000-0005-0000-0000-0000844E0000}"/>
    <cellStyle name="Normal 8 7 2 2 2" xfId="19913" xr:uid="{00000000-0005-0000-0000-0000854E0000}"/>
    <cellStyle name="Normal 8 7 2 2 3" xfId="19914" xr:uid="{00000000-0005-0000-0000-0000864E0000}"/>
    <cellStyle name="Normal 8 7 2 2 4" xfId="19915" xr:uid="{00000000-0005-0000-0000-0000874E0000}"/>
    <cellStyle name="Normal 8 7 2 3" xfId="19916" xr:uid="{00000000-0005-0000-0000-0000884E0000}"/>
    <cellStyle name="Normal 8 7 2 4" xfId="19917" xr:uid="{00000000-0005-0000-0000-0000894E0000}"/>
    <cellStyle name="Normal 8 7 2 5" xfId="19918" xr:uid="{00000000-0005-0000-0000-00008A4E0000}"/>
    <cellStyle name="Normal 8 7 3" xfId="19919" xr:uid="{00000000-0005-0000-0000-00008B4E0000}"/>
    <cellStyle name="Normal 8 7 4" xfId="19920" xr:uid="{00000000-0005-0000-0000-00008C4E0000}"/>
    <cellStyle name="Normal 8 7 4 2" xfId="19921" xr:uid="{00000000-0005-0000-0000-00008D4E0000}"/>
    <cellStyle name="Normal 8 7 4 3" xfId="19922" xr:uid="{00000000-0005-0000-0000-00008E4E0000}"/>
    <cellStyle name="Normal 8 7 4 4" xfId="19923" xr:uid="{00000000-0005-0000-0000-00008F4E0000}"/>
    <cellStyle name="Normal 8 7 5" xfId="19924" xr:uid="{00000000-0005-0000-0000-0000904E0000}"/>
    <cellStyle name="Normal 8 7 6" xfId="19925" xr:uid="{00000000-0005-0000-0000-0000914E0000}"/>
    <cellStyle name="Normal 8 7 7" xfId="19926" xr:uid="{00000000-0005-0000-0000-0000924E0000}"/>
    <cellStyle name="Normal 8 70" xfId="19927" xr:uid="{00000000-0005-0000-0000-0000934E0000}"/>
    <cellStyle name="Normal 8 71" xfId="19928" xr:uid="{00000000-0005-0000-0000-0000944E0000}"/>
    <cellStyle name="Normal 8 72" xfId="19929" xr:uid="{00000000-0005-0000-0000-0000954E0000}"/>
    <cellStyle name="Normal 8 73" xfId="19930" xr:uid="{00000000-0005-0000-0000-0000964E0000}"/>
    <cellStyle name="Normal 8 74" xfId="19931" xr:uid="{00000000-0005-0000-0000-0000974E0000}"/>
    <cellStyle name="Normal 8 75" xfId="19932" xr:uid="{00000000-0005-0000-0000-0000984E0000}"/>
    <cellStyle name="Normal 8 76" xfId="19933" xr:uid="{00000000-0005-0000-0000-0000994E0000}"/>
    <cellStyle name="Normal 8 77" xfId="19934" xr:uid="{00000000-0005-0000-0000-00009A4E0000}"/>
    <cellStyle name="Normal 8 78" xfId="19935" xr:uid="{00000000-0005-0000-0000-00009B4E0000}"/>
    <cellStyle name="Normal 8 79" xfId="19936" xr:uid="{00000000-0005-0000-0000-00009C4E0000}"/>
    <cellStyle name="Normal 8 8" xfId="19937" xr:uid="{00000000-0005-0000-0000-00009D4E0000}"/>
    <cellStyle name="Normal 8 8 2" xfId="19938" xr:uid="{00000000-0005-0000-0000-00009E4E0000}"/>
    <cellStyle name="Normal 8 8 2 2" xfId="19939" xr:uid="{00000000-0005-0000-0000-00009F4E0000}"/>
    <cellStyle name="Normal 8 8 2 2 2" xfId="19940" xr:uid="{00000000-0005-0000-0000-0000A04E0000}"/>
    <cellStyle name="Normal 8 8 2 2 3" xfId="19941" xr:uid="{00000000-0005-0000-0000-0000A14E0000}"/>
    <cellStyle name="Normal 8 8 2 2 4" xfId="19942" xr:uid="{00000000-0005-0000-0000-0000A24E0000}"/>
    <cellStyle name="Normal 8 8 2 3" xfId="19943" xr:uid="{00000000-0005-0000-0000-0000A34E0000}"/>
    <cellStyle name="Normal 8 8 2 4" xfId="19944" xr:uid="{00000000-0005-0000-0000-0000A44E0000}"/>
    <cellStyle name="Normal 8 8 2 5" xfId="19945" xr:uid="{00000000-0005-0000-0000-0000A54E0000}"/>
    <cellStyle name="Normal 8 8 3" xfId="19946" xr:uid="{00000000-0005-0000-0000-0000A64E0000}"/>
    <cellStyle name="Normal 8 8 4" xfId="19947" xr:uid="{00000000-0005-0000-0000-0000A74E0000}"/>
    <cellStyle name="Normal 8 8 4 2" xfId="19948" xr:uid="{00000000-0005-0000-0000-0000A84E0000}"/>
    <cellStyle name="Normal 8 8 4 3" xfId="19949" xr:uid="{00000000-0005-0000-0000-0000A94E0000}"/>
    <cellStyle name="Normal 8 8 4 4" xfId="19950" xr:uid="{00000000-0005-0000-0000-0000AA4E0000}"/>
    <cellStyle name="Normal 8 8 5" xfId="19951" xr:uid="{00000000-0005-0000-0000-0000AB4E0000}"/>
    <cellStyle name="Normal 8 8 6" xfId="19952" xr:uid="{00000000-0005-0000-0000-0000AC4E0000}"/>
    <cellStyle name="Normal 8 8 7" xfId="19953" xr:uid="{00000000-0005-0000-0000-0000AD4E0000}"/>
    <cellStyle name="Normal 8 80" xfId="19954" xr:uid="{00000000-0005-0000-0000-0000AE4E0000}"/>
    <cellStyle name="Normal 8 81" xfId="19955" xr:uid="{00000000-0005-0000-0000-0000AF4E0000}"/>
    <cellStyle name="Normal 8 82" xfId="19956" xr:uid="{00000000-0005-0000-0000-0000B04E0000}"/>
    <cellStyle name="Normal 8 83" xfId="19957" xr:uid="{00000000-0005-0000-0000-0000B14E0000}"/>
    <cellStyle name="Normal 8 84" xfId="19958" xr:uid="{00000000-0005-0000-0000-0000B24E0000}"/>
    <cellStyle name="Normal 8 85" xfId="19959" xr:uid="{00000000-0005-0000-0000-0000B34E0000}"/>
    <cellStyle name="Normal 8 86" xfId="19960" xr:uid="{00000000-0005-0000-0000-0000B44E0000}"/>
    <cellStyle name="Normal 8 87" xfId="19961" xr:uid="{00000000-0005-0000-0000-0000B54E0000}"/>
    <cellStyle name="Normal 8 88" xfId="19962" xr:uid="{00000000-0005-0000-0000-0000B64E0000}"/>
    <cellStyle name="Normal 8 89" xfId="19963" xr:uid="{00000000-0005-0000-0000-0000B74E0000}"/>
    <cellStyle name="Normal 8 9" xfId="19964" xr:uid="{00000000-0005-0000-0000-0000B84E0000}"/>
    <cellStyle name="Normal 8 9 2" xfId="19965" xr:uid="{00000000-0005-0000-0000-0000B94E0000}"/>
    <cellStyle name="Normal 8 90" xfId="19966" xr:uid="{00000000-0005-0000-0000-0000BA4E0000}"/>
    <cellStyle name="Normal 8 91" xfId="19967" xr:uid="{00000000-0005-0000-0000-0000BB4E0000}"/>
    <cellStyle name="Normal 8 92" xfId="19968" xr:uid="{00000000-0005-0000-0000-0000BC4E0000}"/>
    <cellStyle name="Normal 8 93" xfId="19969" xr:uid="{00000000-0005-0000-0000-0000BD4E0000}"/>
    <cellStyle name="Normal 8 94" xfId="19970" xr:uid="{00000000-0005-0000-0000-0000BE4E0000}"/>
    <cellStyle name="Normal 8 95" xfId="19971" xr:uid="{00000000-0005-0000-0000-0000BF4E0000}"/>
    <cellStyle name="Normal 8 95 2" xfId="19972" xr:uid="{00000000-0005-0000-0000-0000C04E0000}"/>
    <cellStyle name="Normal 8 95 3" xfId="19973" xr:uid="{00000000-0005-0000-0000-0000C14E0000}"/>
    <cellStyle name="Normal 8 95 4" xfId="19974" xr:uid="{00000000-0005-0000-0000-0000C24E0000}"/>
    <cellStyle name="Normal 80" xfId="19975" xr:uid="{00000000-0005-0000-0000-0000C34E0000}"/>
    <cellStyle name="Normal 80 2" xfId="19976" xr:uid="{00000000-0005-0000-0000-0000C44E0000}"/>
    <cellStyle name="Normal 80 3" xfId="19977" xr:uid="{00000000-0005-0000-0000-0000C54E0000}"/>
    <cellStyle name="Normal 80 4" xfId="19978" xr:uid="{00000000-0005-0000-0000-0000C64E0000}"/>
    <cellStyle name="Normal 81" xfId="19979" xr:uid="{00000000-0005-0000-0000-0000C74E0000}"/>
    <cellStyle name="Normal 81 2" xfId="19980" xr:uid="{00000000-0005-0000-0000-0000C84E0000}"/>
    <cellStyle name="Normal 81 3" xfId="19981" xr:uid="{00000000-0005-0000-0000-0000C94E0000}"/>
    <cellStyle name="Normal 81 4" xfId="19982" xr:uid="{00000000-0005-0000-0000-0000CA4E0000}"/>
    <cellStyle name="Normal 82" xfId="19983" xr:uid="{00000000-0005-0000-0000-0000CB4E0000}"/>
    <cellStyle name="Normal 82 2" xfId="19984" xr:uid="{00000000-0005-0000-0000-0000CC4E0000}"/>
    <cellStyle name="Normal 82 3" xfId="19985" xr:uid="{00000000-0005-0000-0000-0000CD4E0000}"/>
    <cellStyle name="Normal 82 4" xfId="19986" xr:uid="{00000000-0005-0000-0000-0000CE4E0000}"/>
    <cellStyle name="Normal 83" xfId="19987" xr:uid="{00000000-0005-0000-0000-0000CF4E0000}"/>
    <cellStyle name="Normal 83 2" xfId="19988" xr:uid="{00000000-0005-0000-0000-0000D04E0000}"/>
    <cellStyle name="Normal 83 3" xfId="19989" xr:uid="{00000000-0005-0000-0000-0000D14E0000}"/>
    <cellStyle name="Normal 83 4" xfId="19990" xr:uid="{00000000-0005-0000-0000-0000D24E0000}"/>
    <cellStyle name="Normal 84" xfId="19991" xr:uid="{00000000-0005-0000-0000-0000D34E0000}"/>
    <cellStyle name="Normal 84 2" xfId="19992" xr:uid="{00000000-0005-0000-0000-0000D44E0000}"/>
    <cellStyle name="Normal 84 3" xfId="19993" xr:uid="{00000000-0005-0000-0000-0000D54E0000}"/>
    <cellStyle name="Normal 84 4" xfId="19994" xr:uid="{00000000-0005-0000-0000-0000D64E0000}"/>
    <cellStyle name="Normal 85" xfId="19995" xr:uid="{00000000-0005-0000-0000-0000D74E0000}"/>
    <cellStyle name="Normal 85 2" xfId="19996" xr:uid="{00000000-0005-0000-0000-0000D84E0000}"/>
    <cellStyle name="Normal 85 3" xfId="19997" xr:uid="{00000000-0005-0000-0000-0000D94E0000}"/>
    <cellStyle name="Normal 85 4" xfId="19998" xr:uid="{00000000-0005-0000-0000-0000DA4E0000}"/>
    <cellStyle name="Normal 86" xfId="19999" xr:uid="{00000000-0005-0000-0000-0000DB4E0000}"/>
    <cellStyle name="Normal 86 2" xfId="20000" xr:uid="{00000000-0005-0000-0000-0000DC4E0000}"/>
    <cellStyle name="Normal 86 3" xfId="20001" xr:uid="{00000000-0005-0000-0000-0000DD4E0000}"/>
    <cellStyle name="Normal 86 4" xfId="20002" xr:uid="{00000000-0005-0000-0000-0000DE4E0000}"/>
    <cellStyle name="Normal 87" xfId="20003" xr:uid="{00000000-0005-0000-0000-0000DF4E0000}"/>
    <cellStyle name="Normal 87 2" xfId="20004" xr:uid="{00000000-0005-0000-0000-0000E04E0000}"/>
    <cellStyle name="Normal 87 3" xfId="20005" xr:uid="{00000000-0005-0000-0000-0000E14E0000}"/>
    <cellStyle name="Normal 87 4" xfId="20006" xr:uid="{00000000-0005-0000-0000-0000E24E0000}"/>
    <cellStyle name="Normal 88" xfId="20007" xr:uid="{00000000-0005-0000-0000-0000E34E0000}"/>
    <cellStyle name="Normal 88 2" xfId="20008" xr:uid="{00000000-0005-0000-0000-0000E44E0000}"/>
    <cellStyle name="Normal 88 3" xfId="20009" xr:uid="{00000000-0005-0000-0000-0000E54E0000}"/>
    <cellStyle name="Normal 88 4" xfId="20010" xr:uid="{00000000-0005-0000-0000-0000E64E0000}"/>
    <cellStyle name="Normal 89" xfId="20011" xr:uid="{00000000-0005-0000-0000-0000E74E0000}"/>
    <cellStyle name="Normal 89 2" xfId="20012" xr:uid="{00000000-0005-0000-0000-0000E84E0000}"/>
    <cellStyle name="Normal 89 3" xfId="20013" xr:uid="{00000000-0005-0000-0000-0000E94E0000}"/>
    <cellStyle name="Normal 89 4" xfId="20014" xr:uid="{00000000-0005-0000-0000-0000EA4E0000}"/>
    <cellStyle name="Normal 9" xfId="20015" xr:uid="{00000000-0005-0000-0000-0000EB4E0000}"/>
    <cellStyle name="Normal 9 10" xfId="20016" xr:uid="{00000000-0005-0000-0000-0000EC4E0000}"/>
    <cellStyle name="Normal 9 10 2" xfId="20017" xr:uid="{00000000-0005-0000-0000-0000ED4E0000}"/>
    <cellStyle name="Normal 9 11" xfId="20018" xr:uid="{00000000-0005-0000-0000-0000EE4E0000}"/>
    <cellStyle name="Normal 9 11 2" xfId="20019" xr:uid="{00000000-0005-0000-0000-0000EF4E0000}"/>
    <cellStyle name="Normal 9 11 3" xfId="20020" xr:uid="{00000000-0005-0000-0000-0000F04E0000}"/>
    <cellStyle name="Normal 9 11 3 2" xfId="20021" xr:uid="{00000000-0005-0000-0000-0000F14E0000}"/>
    <cellStyle name="Normal 9 11 3 3" xfId="20022" xr:uid="{00000000-0005-0000-0000-0000F24E0000}"/>
    <cellStyle name="Normal 9 11 3 4" xfId="20023" xr:uid="{00000000-0005-0000-0000-0000F34E0000}"/>
    <cellStyle name="Normal 9 11 4" xfId="20024" xr:uid="{00000000-0005-0000-0000-0000F44E0000}"/>
    <cellStyle name="Normal 9 11 5" xfId="20025" xr:uid="{00000000-0005-0000-0000-0000F54E0000}"/>
    <cellStyle name="Normal 9 11 6" xfId="20026" xr:uid="{00000000-0005-0000-0000-0000F64E0000}"/>
    <cellStyle name="Normal 9 12" xfId="20027" xr:uid="{00000000-0005-0000-0000-0000F74E0000}"/>
    <cellStyle name="Normal 9 13" xfId="20028" xr:uid="{00000000-0005-0000-0000-0000F84E0000}"/>
    <cellStyle name="Normal 9 14" xfId="20029" xr:uid="{00000000-0005-0000-0000-0000F94E0000}"/>
    <cellStyle name="Normal 9 15" xfId="20030" xr:uid="{00000000-0005-0000-0000-0000FA4E0000}"/>
    <cellStyle name="Normal 9 16" xfId="20031" xr:uid="{00000000-0005-0000-0000-0000FB4E0000}"/>
    <cellStyle name="Normal 9 17" xfId="20032" xr:uid="{00000000-0005-0000-0000-0000FC4E0000}"/>
    <cellStyle name="Normal 9 18" xfId="20033" xr:uid="{00000000-0005-0000-0000-0000FD4E0000}"/>
    <cellStyle name="Normal 9 19" xfId="20034" xr:uid="{00000000-0005-0000-0000-0000FE4E0000}"/>
    <cellStyle name="Normal 9 2" xfId="20035" xr:uid="{00000000-0005-0000-0000-0000FF4E0000}"/>
    <cellStyle name="Normal 9 2 2" xfId="20036" xr:uid="{00000000-0005-0000-0000-0000004F0000}"/>
    <cellStyle name="Normal 9 2 3" xfId="20037" xr:uid="{00000000-0005-0000-0000-0000014F0000}"/>
    <cellStyle name="Normal 9 2 3 2" xfId="20038" xr:uid="{00000000-0005-0000-0000-0000024F0000}"/>
    <cellStyle name="Normal 9 2 3 2 2" xfId="20039" xr:uid="{00000000-0005-0000-0000-0000034F0000}"/>
    <cellStyle name="Normal 9 2 3 2 2 2" xfId="20040" xr:uid="{00000000-0005-0000-0000-0000044F0000}"/>
    <cellStyle name="Normal 9 2 3 2 2 3" xfId="20041" xr:uid="{00000000-0005-0000-0000-0000054F0000}"/>
    <cellStyle name="Normal 9 2 3 2 2 4" xfId="20042" xr:uid="{00000000-0005-0000-0000-0000064F0000}"/>
    <cellStyle name="Normal 9 2 3 2 3" xfId="20043" xr:uid="{00000000-0005-0000-0000-0000074F0000}"/>
    <cellStyle name="Normal 9 2 3 2 4" xfId="20044" xr:uid="{00000000-0005-0000-0000-0000084F0000}"/>
    <cellStyle name="Normal 9 2 3 2 5" xfId="20045" xr:uid="{00000000-0005-0000-0000-0000094F0000}"/>
    <cellStyle name="Normal 9 2 3 3" xfId="20046" xr:uid="{00000000-0005-0000-0000-00000A4F0000}"/>
    <cellStyle name="Normal 9 2 3 4" xfId="20047" xr:uid="{00000000-0005-0000-0000-00000B4F0000}"/>
    <cellStyle name="Normal 9 2 3 4 2" xfId="20048" xr:uid="{00000000-0005-0000-0000-00000C4F0000}"/>
    <cellStyle name="Normal 9 2 3 4 3" xfId="20049" xr:uid="{00000000-0005-0000-0000-00000D4F0000}"/>
    <cellStyle name="Normal 9 2 3 4 4" xfId="20050" xr:uid="{00000000-0005-0000-0000-00000E4F0000}"/>
    <cellStyle name="Normal 9 2 3 5" xfId="20051" xr:uid="{00000000-0005-0000-0000-00000F4F0000}"/>
    <cellStyle name="Normal 9 2 3 6" xfId="20052" xr:uid="{00000000-0005-0000-0000-0000104F0000}"/>
    <cellStyle name="Normal 9 2 3 7" xfId="20053" xr:uid="{00000000-0005-0000-0000-0000114F0000}"/>
    <cellStyle name="Normal 9 2 4" xfId="20054" xr:uid="{00000000-0005-0000-0000-0000124F0000}"/>
    <cellStyle name="Normal 9 20" xfId="20055" xr:uid="{00000000-0005-0000-0000-0000134F0000}"/>
    <cellStyle name="Normal 9 21" xfId="20056" xr:uid="{00000000-0005-0000-0000-0000144F0000}"/>
    <cellStyle name="Normal 9 22" xfId="20057" xr:uid="{00000000-0005-0000-0000-0000154F0000}"/>
    <cellStyle name="Normal 9 23" xfId="20058" xr:uid="{00000000-0005-0000-0000-0000164F0000}"/>
    <cellStyle name="Normal 9 24" xfId="20059" xr:uid="{00000000-0005-0000-0000-0000174F0000}"/>
    <cellStyle name="Normal 9 25" xfId="20060" xr:uid="{00000000-0005-0000-0000-0000184F0000}"/>
    <cellStyle name="Normal 9 26" xfId="20061" xr:uid="{00000000-0005-0000-0000-0000194F0000}"/>
    <cellStyle name="Normal 9 27" xfId="20062" xr:uid="{00000000-0005-0000-0000-00001A4F0000}"/>
    <cellStyle name="Normal 9 28" xfId="20063" xr:uid="{00000000-0005-0000-0000-00001B4F0000}"/>
    <cellStyle name="Normal 9 29" xfId="20064" xr:uid="{00000000-0005-0000-0000-00001C4F0000}"/>
    <cellStyle name="Normal 9 3" xfId="20065" xr:uid="{00000000-0005-0000-0000-00001D4F0000}"/>
    <cellStyle name="Normal 9 3 2" xfId="20066" xr:uid="{00000000-0005-0000-0000-00001E4F0000}"/>
    <cellStyle name="Normal 9 3 2 2" xfId="20067" xr:uid="{00000000-0005-0000-0000-00001F4F0000}"/>
    <cellStyle name="Normal 9 3 2 2 2" xfId="20068" xr:uid="{00000000-0005-0000-0000-0000204F0000}"/>
    <cellStyle name="Normal 9 3 2 2 2 2" xfId="20069" xr:uid="{00000000-0005-0000-0000-0000214F0000}"/>
    <cellStyle name="Normal 9 3 2 2 2 3" xfId="20070" xr:uid="{00000000-0005-0000-0000-0000224F0000}"/>
    <cellStyle name="Normal 9 3 2 2 2 4" xfId="20071" xr:uid="{00000000-0005-0000-0000-0000234F0000}"/>
    <cellStyle name="Normal 9 3 2 2 3" xfId="20072" xr:uid="{00000000-0005-0000-0000-0000244F0000}"/>
    <cellStyle name="Normal 9 3 2 2 4" xfId="20073" xr:uid="{00000000-0005-0000-0000-0000254F0000}"/>
    <cellStyle name="Normal 9 3 2 2 5" xfId="20074" xr:uid="{00000000-0005-0000-0000-0000264F0000}"/>
    <cellStyle name="Normal 9 3 2 3" xfId="20075" xr:uid="{00000000-0005-0000-0000-0000274F0000}"/>
    <cellStyle name="Normal 9 3 2 4" xfId="20076" xr:uid="{00000000-0005-0000-0000-0000284F0000}"/>
    <cellStyle name="Normal 9 3 2 4 2" xfId="20077" xr:uid="{00000000-0005-0000-0000-0000294F0000}"/>
    <cellStyle name="Normal 9 3 2 4 3" xfId="20078" xr:uid="{00000000-0005-0000-0000-00002A4F0000}"/>
    <cellStyle name="Normal 9 3 2 4 4" xfId="20079" xr:uid="{00000000-0005-0000-0000-00002B4F0000}"/>
    <cellStyle name="Normal 9 3 2 5" xfId="20080" xr:uid="{00000000-0005-0000-0000-00002C4F0000}"/>
    <cellStyle name="Normal 9 3 2 6" xfId="20081" xr:uid="{00000000-0005-0000-0000-00002D4F0000}"/>
    <cellStyle name="Normal 9 3 2 7" xfId="20082" xr:uid="{00000000-0005-0000-0000-00002E4F0000}"/>
    <cellStyle name="Normal 9 3 3" xfId="20083" xr:uid="{00000000-0005-0000-0000-00002F4F0000}"/>
    <cellStyle name="Normal 9 3 4" xfId="20084" xr:uid="{00000000-0005-0000-0000-0000304F0000}"/>
    <cellStyle name="Normal 9 30" xfId="20085" xr:uid="{00000000-0005-0000-0000-0000314F0000}"/>
    <cellStyle name="Normal 9 31" xfId="20086" xr:uid="{00000000-0005-0000-0000-0000324F0000}"/>
    <cellStyle name="Normal 9 32" xfId="20087" xr:uid="{00000000-0005-0000-0000-0000334F0000}"/>
    <cellStyle name="Normal 9 33" xfId="20088" xr:uid="{00000000-0005-0000-0000-0000344F0000}"/>
    <cellStyle name="Normal 9 34" xfId="20089" xr:uid="{00000000-0005-0000-0000-0000354F0000}"/>
    <cellStyle name="Normal 9 35" xfId="20090" xr:uid="{00000000-0005-0000-0000-0000364F0000}"/>
    <cellStyle name="Normal 9 36" xfId="20091" xr:uid="{00000000-0005-0000-0000-0000374F0000}"/>
    <cellStyle name="Normal 9 37" xfId="20092" xr:uid="{00000000-0005-0000-0000-0000384F0000}"/>
    <cellStyle name="Normal 9 38" xfId="20093" xr:uid="{00000000-0005-0000-0000-0000394F0000}"/>
    <cellStyle name="Normal 9 39" xfId="20094" xr:uid="{00000000-0005-0000-0000-00003A4F0000}"/>
    <cellStyle name="Normal 9 4" xfId="20095" xr:uid="{00000000-0005-0000-0000-00003B4F0000}"/>
    <cellStyle name="Normal 9 4 2" xfId="20096" xr:uid="{00000000-0005-0000-0000-00003C4F0000}"/>
    <cellStyle name="Normal 9 4 3" xfId="20097" xr:uid="{00000000-0005-0000-0000-00003D4F0000}"/>
    <cellStyle name="Normal 9 4 3 2" xfId="20098" xr:uid="{00000000-0005-0000-0000-00003E4F0000}"/>
    <cellStyle name="Normal 9 4 3 2 2" xfId="20099" xr:uid="{00000000-0005-0000-0000-00003F4F0000}"/>
    <cellStyle name="Normal 9 4 3 2 2 2" xfId="20100" xr:uid="{00000000-0005-0000-0000-0000404F0000}"/>
    <cellStyle name="Normal 9 4 3 2 2 3" xfId="20101" xr:uid="{00000000-0005-0000-0000-0000414F0000}"/>
    <cellStyle name="Normal 9 4 3 2 2 4" xfId="20102" xr:uid="{00000000-0005-0000-0000-0000424F0000}"/>
    <cellStyle name="Normal 9 4 3 2 3" xfId="20103" xr:uid="{00000000-0005-0000-0000-0000434F0000}"/>
    <cellStyle name="Normal 9 4 3 2 4" xfId="20104" xr:uid="{00000000-0005-0000-0000-0000444F0000}"/>
    <cellStyle name="Normal 9 4 3 2 5" xfId="20105" xr:uid="{00000000-0005-0000-0000-0000454F0000}"/>
    <cellStyle name="Normal 9 4 3 3" xfId="20106" xr:uid="{00000000-0005-0000-0000-0000464F0000}"/>
    <cellStyle name="Normal 9 4 3 4" xfId="20107" xr:uid="{00000000-0005-0000-0000-0000474F0000}"/>
    <cellStyle name="Normal 9 4 3 4 2" xfId="20108" xr:uid="{00000000-0005-0000-0000-0000484F0000}"/>
    <cellStyle name="Normal 9 4 3 4 3" xfId="20109" xr:uid="{00000000-0005-0000-0000-0000494F0000}"/>
    <cellStyle name="Normal 9 4 3 4 4" xfId="20110" xr:uid="{00000000-0005-0000-0000-00004A4F0000}"/>
    <cellStyle name="Normal 9 4 3 5" xfId="20111" xr:uid="{00000000-0005-0000-0000-00004B4F0000}"/>
    <cellStyle name="Normal 9 4 3 6" xfId="20112" xr:uid="{00000000-0005-0000-0000-00004C4F0000}"/>
    <cellStyle name="Normal 9 4 3 7" xfId="20113" xr:uid="{00000000-0005-0000-0000-00004D4F0000}"/>
    <cellStyle name="Normal 9 4 4" xfId="20114" xr:uid="{00000000-0005-0000-0000-00004E4F0000}"/>
    <cellStyle name="Normal 9 40" xfId="20115" xr:uid="{00000000-0005-0000-0000-00004F4F0000}"/>
    <cellStyle name="Normal 9 41" xfId="20116" xr:uid="{00000000-0005-0000-0000-0000504F0000}"/>
    <cellStyle name="Normal 9 42" xfId="20117" xr:uid="{00000000-0005-0000-0000-0000514F0000}"/>
    <cellStyle name="Normal 9 43" xfId="20118" xr:uid="{00000000-0005-0000-0000-0000524F0000}"/>
    <cellStyle name="Normal 9 44" xfId="20119" xr:uid="{00000000-0005-0000-0000-0000534F0000}"/>
    <cellStyle name="Normal 9 45" xfId="20120" xr:uid="{00000000-0005-0000-0000-0000544F0000}"/>
    <cellStyle name="Normal 9 46" xfId="20121" xr:uid="{00000000-0005-0000-0000-0000554F0000}"/>
    <cellStyle name="Normal 9 47" xfId="20122" xr:uid="{00000000-0005-0000-0000-0000564F0000}"/>
    <cellStyle name="Normal 9 48" xfId="20123" xr:uid="{00000000-0005-0000-0000-0000574F0000}"/>
    <cellStyle name="Normal 9 49" xfId="20124" xr:uid="{00000000-0005-0000-0000-0000584F0000}"/>
    <cellStyle name="Normal 9 5" xfId="20125" xr:uid="{00000000-0005-0000-0000-0000594F0000}"/>
    <cellStyle name="Normal 9 5 10" xfId="20126" xr:uid="{00000000-0005-0000-0000-00005A4F0000}"/>
    <cellStyle name="Normal 9 5 2" xfId="20127" xr:uid="{00000000-0005-0000-0000-00005B4F0000}"/>
    <cellStyle name="Normal 9 5 2 2" xfId="20128" xr:uid="{00000000-0005-0000-0000-00005C4F0000}"/>
    <cellStyle name="Normal 9 5 2 2 2" xfId="20129" xr:uid="{00000000-0005-0000-0000-00005D4F0000}"/>
    <cellStyle name="Normal 9 5 2 2 2 2" xfId="20130" xr:uid="{00000000-0005-0000-0000-00005E4F0000}"/>
    <cellStyle name="Normal 9 5 2 2 2 3" xfId="20131" xr:uid="{00000000-0005-0000-0000-00005F4F0000}"/>
    <cellStyle name="Normal 9 5 2 2 2 4" xfId="20132" xr:uid="{00000000-0005-0000-0000-0000604F0000}"/>
    <cellStyle name="Normal 9 5 2 2 3" xfId="20133" xr:uid="{00000000-0005-0000-0000-0000614F0000}"/>
    <cellStyle name="Normal 9 5 2 2 4" xfId="20134" xr:uid="{00000000-0005-0000-0000-0000624F0000}"/>
    <cellStyle name="Normal 9 5 2 2 5" xfId="20135" xr:uid="{00000000-0005-0000-0000-0000634F0000}"/>
    <cellStyle name="Normal 9 5 2 3" xfId="20136" xr:uid="{00000000-0005-0000-0000-0000644F0000}"/>
    <cellStyle name="Normal 9 5 2 4" xfId="20137" xr:uid="{00000000-0005-0000-0000-0000654F0000}"/>
    <cellStyle name="Normal 9 5 2 4 2" xfId="20138" xr:uid="{00000000-0005-0000-0000-0000664F0000}"/>
    <cellStyle name="Normal 9 5 2 4 3" xfId="20139" xr:uid="{00000000-0005-0000-0000-0000674F0000}"/>
    <cellStyle name="Normal 9 5 2 4 4" xfId="20140" xr:uid="{00000000-0005-0000-0000-0000684F0000}"/>
    <cellStyle name="Normal 9 5 2 5" xfId="20141" xr:uid="{00000000-0005-0000-0000-0000694F0000}"/>
    <cellStyle name="Normal 9 5 2 6" xfId="20142" xr:uid="{00000000-0005-0000-0000-00006A4F0000}"/>
    <cellStyle name="Normal 9 5 2 7" xfId="20143" xr:uid="{00000000-0005-0000-0000-00006B4F0000}"/>
    <cellStyle name="Normal 9 5 3" xfId="20144" xr:uid="{00000000-0005-0000-0000-00006C4F0000}"/>
    <cellStyle name="Normal 9 5 3 2" xfId="20145" xr:uid="{00000000-0005-0000-0000-00006D4F0000}"/>
    <cellStyle name="Normal 9 5 3 2 2" xfId="20146" xr:uid="{00000000-0005-0000-0000-00006E4F0000}"/>
    <cellStyle name="Normal 9 5 3 2 2 2" xfId="20147" xr:uid="{00000000-0005-0000-0000-00006F4F0000}"/>
    <cellStyle name="Normal 9 5 3 2 2 3" xfId="20148" xr:uid="{00000000-0005-0000-0000-0000704F0000}"/>
    <cellStyle name="Normal 9 5 3 2 2 4" xfId="20149" xr:uid="{00000000-0005-0000-0000-0000714F0000}"/>
    <cellStyle name="Normal 9 5 3 2 3" xfId="20150" xr:uid="{00000000-0005-0000-0000-0000724F0000}"/>
    <cellStyle name="Normal 9 5 3 2 4" xfId="20151" xr:uid="{00000000-0005-0000-0000-0000734F0000}"/>
    <cellStyle name="Normal 9 5 3 2 5" xfId="20152" xr:uid="{00000000-0005-0000-0000-0000744F0000}"/>
    <cellStyle name="Normal 9 5 3 3" xfId="20153" xr:uid="{00000000-0005-0000-0000-0000754F0000}"/>
    <cellStyle name="Normal 9 5 3 3 2" xfId="20154" xr:uid="{00000000-0005-0000-0000-0000764F0000}"/>
    <cellStyle name="Normal 9 5 3 3 3" xfId="20155" xr:uid="{00000000-0005-0000-0000-0000774F0000}"/>
    <cellStyle name="Normal 9 5 3 3 4" xfId="20156" xr:uid="{00000000-0005-0000-0000-0000784F0000}"/>
    <cellStyle name="Normal 9 5 3 4" xfId="20157" xr:uid="{00000000-0005-0000-0000-0000794F0000}"/>
    <cellStyle name="Normal 9 5 3 5" xfId="20158" xr:uid="{00000000-0005-0000-0000-00007A4F0000}"/>
    <cellStyle name="Normal 9 5 3 6" xfId="20159" xr:uid="{00000000-0005-0000-0000-00007B4F0000}"/>
    <cellStyle name="Normal 9 5 4" xfId="20160" xr:uid="{00000000-0005-0000-0000-00007C4F0000}"/>
    <cellStyle name="Normal 9 5 4 2" xfId="20161" xr:uid="{00000000-0005-0000-0000-00007D4F0000}"/>
    <cellStyle name="Normal 9 5 4 2 2" xfId="20162" xr:uid="{00000000-0005-0000-0000-00007E4F0000}"/>
    <cellStyle name="Normal 9 5 4 2 2 2" xfId="20163" xr:uid="{00000000-0005-0000-0000-00007F4F0000}"/>
    <cellStyle name="Normal 9 5 4 2 2 3" xfId="20164" xr:uid="{00000000-0005-0000-0000-0000804F0000}"/>
    <cellStyle name="Normal 9 5 4 2 2 4" xfId="20165" xr:uid="{00000000-0005-0000-0000-0000814F0000}"/>
    <cellStyle name="Normal 9 5 4 2 3" xfId="20166" xr:uid="{00000000-0005-0000-0000-0000824F0000}"/>
    <cellStyle name="Normal 9 5 4 2 4" xfId="20167" xr:uid="{00000000-0005-0000-0000-0000834F0000}"/>
    <cellStyle name="Normal 9 5 4 2 5" xfId="20168" xr:uid="{00000000-0005-0000-0000-0000844F0000}"/>
    <cellStyle name="Normal 9 5 4 3" xfId="20169" xr:uid="{00000000-0005-0000-0000-0000854F0000}"/>
    <cellStyle name="Normal 9 5 4 3 2" xfId="20170" xr:uid="{00000000-0005-0000-0000-0000864F0000}"/>
    <cellStyle name="Normal 9 5 4 3 3" xfId="20171" xr:uid="{00000000-0005-0000-0000-0000874F0000}"/>
    <cellStyle name="Normal 9 5 4 3 4" xfId="20172" xr:uid="{00000000-0005-0000-0000-0000884F0000}"/>
    <cellStyle name="Normal 9 5 4 4" xfId="20173" xr:uid="{00000000-0005-0000-0000-0000894F0000}"/>
    <cellStyle name="Normal 9 5 4 5" xfId="20174" xr:uid="{00000000-0005-0000-0000-00008A4F0000}"/>
    <cellStyle name="Normal 9 5 4 6" xfId="20175" xr:uid="{00000000-0005-0000-0000-00008B4F0000}"/>
    <cellStyle name="Normal 9 5 5" xfId="20176" xr:uid="{00000000-0005-0000-0000-00008C4F0000}"/>
    <cellStyle name="Normal 9 5 5 2" xfId="20177" xr:uid="{00000000-0005-0000-0000-00008D4F0000}"/>
    <cellStyle name="Normal 9 5 5 2 2" xfId="20178" xr:uid="{00000000-0005-0000-0000-00008E4F0000}"/>
    <cellStyle name="Normal 9 5 5 2 3" xfId="20179" xr:uid="{00000000-0005-0000-0000-00008F4F0000}"/>
    <cellStyle name="Normal 9 5 5 2 4" xfId="20180" xr:uid="{00000000-0005-0000-0000-0000904F0000}"/>
    <cellStyle name="Normal 9 5 5 3" xfId="20181" xr:uid="{00000000-0005-0000-0000-0000914F0000}"/>
    <cellStyle name="Normal 9 5 5 4" xfId="20182" xr:uid="{00000000-0005-0000-0000-0000924F0000}"/>
    <cellStyle name="Normal 9 5 5 5" xfId="20183" xr:uid="{00000000-0005-0000-0000-0000934F0000}"/>
    <cellStyle name="Normal 9 5 6" xfId="20184" xr:uid="{00000000-0005-0000-0000-0000944F0000}"/>
    <cellStyle name="Normal 9 5 7" xfId="20185" xr:uid="{00000000-0005-0000-0000-0000954F0000}"/>
    <cellStyle name="Normal 9 5 7 2" xfId="20186" xr:uid="{00000000-0005-0000-0000-0000964F0000}"/>
    <cellStyle name="Normal 9 5 7 3" xfId="20187" xr:uid="{00000000-0005-0000-0000-0000974F0000}"/>
    <cellStyle name="Normal 9 5 7 4" xfId="20188" xr:uid="{00000000-0005-0000-0000-0000984F0000}"/>
    <cellStyle name="Normal 9 5 8" xfId="20189" xr:uid="{00000000-0005-0000-0000-0000994F0000}"/>
    <cellStyle name="Normal 9 5 9" xfId="20190" xr:uid="{00000000-0005-0000-0000-00009A4F0000}"/>
    <cellStyle name="Normal 9 50" xfId="20191" xr:uid="{00000000-0005-0000-0000-00009B4F0000}"/>
    <cellStyle name="Normal 9 51" xfId="20192" xr:uid="{00000000-0005-0000-0000-00009C4F0000}"/>
    <cellStyle name="Normal 9 52" xfId="20193" xr:uid="{00000000-0005-0000-0000-00009D4F0000}"/>
    <cellStyle name="Normal 9 53" xfId="20194" xr:uid="{00000000-0005-0000-0000-00009E4F0000}"/>
    <cellStyle name="Normal 9 54" xfId="20195" xr:uid="{00000000-0005-0000-0000-00009F4F0000}"/>
    <cellStyle name="Normal 9 55" xfId="20196" xr:uid="{00000000-0005-0000-0000-0000A04F0000}"/>
    <cellStyle name="Normal 9 56" xfId="20197" xr:uid="{00000000-0005-0000-0000-0000A14F0000}"/>
    <cellStyle name="Normal 9 57" xfId="20198" xr:uid="{00000000-0005-0000-0000-0000A24F0000}"/>
    <cellStyle name="Normal 9 58" xfId="20199" xr:uid="{00000000-0005-0000-0000-0000A34F0000}"/>
    <cellStyle name="Normal 9 59" xfId="20200" xr:uid="{00000000-0005-0000-0000-0000A44F0000}"/>
    <cellStyle name="Normal 9 6" xfId="20201" xr:uid="{00000000-0005-0000-0000-0000A54F0000}"/>
    <cellStyle name="Normal 9 6 2" xfId="20202" xr:uid="{00000000-0005-0000-0000-0000A64F0000}"/>
    <cellStyle name="Normal 9 6 2 2" xfId="20203" xr:uid="{00000000-0005-0000-0000-0000A74F0000}"/>
    <cellStyle name="Normal 9 6 2 2 2" xfId="20204" xr:uid="{00000000-0005-0000-0000-0000A84F0000}"/>
    <cellStyle name="Normal 9 6 2 2 2 2" xfId="20205" xr:uid="{00000000-0005-0000-0000-0000A94F0000}"/>
    <cellStyle name="Normal 9 6 2 2 2 3" xfId="20206" xr:uid="{00000000-0005-0000-0000-0000AA4F0000}"/>
    <cellStyle name="Normal 9 6 2 2 2 4" xfId="20207" xr:uid="{00000000-0005-0000-0000-0000AB4F0000}"/>
    <cellStyle name="Normal 9 6 2 2 3" xfId="20208" xr:uid="{00000000-0005-0000-0000-0000AC4F0000}"/>
    <cellStyle name="Normal 9 6 2 2 4" xfId="20209" xr:uid="{00000000-0005-0000-0000-0000AD4F0000}"/>
    <cellStyle name="Normal 9 6 2 2 5" xfId="20210" xr:uid="{00000000-0005-0000-0000-0000AE4F0000}"/>
    <cellStyle name="Normal 9 6 2 3" xfId="20211" xr:uid="{00000000-0005-0000-0000-0000AF4F0000}"/>
    <cellStyle name="Normal 9 6 2 3 2" xfId="20212" xr:uid="{00000000-0005-0000-0000-0000B04F0000}"/>
    <cellStyle name="Normal 9 6 2 3 3" xfId="20213" xr:uid="{00000000-0005-0000-0000-0000B14F0000}"/>
    <cellStyle name="Normal 9 6 2 3 4" xfId="20214" xr:uid="{00000000-0005-0000-0000-0000B24F0000}"/>
    <cellStyle name="Normal 9 6 2 4" xfId="20215" xr:uid="{00000000-0005-0000-0000-0000B34F0000}"/>
    <cellStyle name="Normal 9 6 2 5" xfId="20216" xr:uid="{00000000-0005-0000-0000-0000B44F0000}"/>
    <cellStyle name="Normal 9 6 2 6" xfId="20217" xr:uid="{00000000-0005-0000-0000-0000B54F0000}"/>
    <cellStyle name="Normal 9 6 3" xfId="20218" xr:uid="{00000000-0005-0000-0000-0000B64F0000}"/>
    <cellStyle name="Normal 9 6 3 2" xfId="20219" xr:uid="{00000000-0005-0000-0000-0000B74F0000}"/>
    <cellStyle name="Normal 9 6 3 2 2" xfId="20220" xr:uid="{00000000-0005-0000-0000-0000B84F0000}"/>
    <cellStyle name="Normal 9 6 3 2 3" xfId="20221" xr:uid="{00000000-0005-0000-0000-0000B94F0000}"/>
    <cellStyle name="Normal 9 6 3 2 4" xfId="20222" xr:uid="{00000000-0005-0000-0000-0000BA4F0000}"/>
    <cellStyle name="Normal 9 6 3 3" xfId="20223" xr:uid="{00000000-0005-0000-0000-0000BB4F0000}"/>
    <cellStyle name="Normal 9 6 3 4" xfId="20224" xr:uid="{00000000-0005-0000-0000-0000BC4F0000}"/>
    <cellStyle name="Normal 9 6 3 5" xfId="20225" xr:uid="{00000000-0005-0000-0000-0000BD4F0000}"/>
    <cellStyle name="Normal 9 6 4" xfId="20226" xr:uid="{00000000-0005-0000-0000-0000BE4F0000}"/>
    <cellStyle name="Normal 9 6 5" xfId="20227" xr:uid="{00000000-0005-0000-0000-0000BF4F0000}"/>
    <cellStyle name="Normal 9 6 5 2" xfId="20228" xr:uid="{00000000-0005-0000-0000-0000C04F0000}"/>
    <cellStyle name="Normal 9 6 5 3" xfId="20229" xr:uid="{00000000-0005-0000-0000-0000C14F0000}"/>
    <cellStyle name="Normal 9 6 5 4" xfId="20230" xr:uid="{00000000-0005-0000-0000-0000C24F0000}"/>
    <cellStyle name="Normal 9 6 6" xfId="20231" xr:uid="{00000000-0005-0000-0000-0000C34F0000}"/>
    <cellStyle name="Normal 9 6 7" xfId="20232" xr:uid="{00000000-0005-0000-0000-0000C44F0000}"/>
    <cellStyle name="Normal 9 6 8" xfId="20233" xr:uid="{00000000-0005-0000-0000-0000C54F0000}"/>
    <cellStyle name="Normal 9 60" xfId="20234" xr:uid="{00000000-0005-0000-0000-0000C64F0000}"/>
    <cellStyle name="Normal 9 61" xfId="20235" xr:uid="{00000000-0005-0000-0000-0000C74F0000}"/>
    <cellStyle name="Normal 9 62" xfId="20236" xr:uid="{00000000-0005-0000-0000-0000C84F0000}"/>
    <cellStyle name="Normal 9 63" xfId="20237" xr:uid="{00000000-0005-0000-0000-0000C94F0000}"/>
    <cellStyle name="Normal 9 64" xfId="20238" xr:uid="{00000000-0005-0000-0000-0000CA4F0000}"/>
    <cellStyle name="Normal 9 65" xfId="20239" xr:uid="{00000000-0005-0000-0000-0000CB4F0000}"/>
    <cellStyle name="Normal 9 66" xfId="20240" xr:uid="{00000000-0005-0000-0000-0000CC4F0000}"/>
    <cellStyle name="Normal 9 67" xfId="20241" xr:uid="{00000000-0005-0000-0000-0000CD4F0000}"/>
    <cellStyle name="Normal 9 68" xfId="20242" xr:uid="{00000000-0005-0000-0000-0000CE4F0000}"/>
    <cellStyle name="Normal 9 69" xfId="20243" xr:uid="{00000000-0005-0000-0000-0000CF4F0000}"/>
    <cellStyle name="Normal 9 7" xfId="20244" xr:uid="{00000000-0005-0000-0000-0000D04F0000}"/>
    <cellStyle name="Normal 9 7 2" xfId="20245" xr:uid="{00000000-0005-0000-0000-0000D14F0000}"/>
    <cellStyle name="Normal 9 7 2 2" xfId="20246" xr:uid="{00000000-0005-0000-0000-0000D24F0000}"/>
    <cellStyle name="Normal 9 7 2 2 2" xfId="20247" xr:uid="{00000000-0005-0000-0000-0000D34F0000}"/>
    <cellStyle name="Normal 9 7 2 2 2 2" xfId="20248" xr:uid="{00000000-0005-0000-0000-0000D44F0000}"/>
    <cellStyle name="Normal 9 7 2 2 2 3" xfId="20249" xr:uid="{00000000-0005-0000-0000-0000D54F0000}"/>
    <cellStyle name="Normal 9 7 2 2 2 4" xfId="20250" xr:uid="{00000000-0005-0000-0000-0000D64F0000}"/>
    <cellStyle name="Normal 9 7 2 2 3" xfId="20251" xr:uid="{00000000-0005-0000-0000-0000D74F0000}"/>
    <cellStyle name="Normal 9 7 2 2 4" xfId="20252" xr:uid="{00000000-0005-0000-0000-0000D84F0000}"/>
    <cellStyle name="Normal 9 7 2 2 5" xfId="20253" xr:uid="{00000000-0005-0000-0000-0000D94F0000}"/>
    <cellStyle name="Normal 9 7 2 3" xfId="20254" xr:uid="{00000000-0005-0000-0000-0000DA4F0000}"/>
    <cellStyle name="Normal 9 7 2 3 2" xfId="20255" xr:uid="{00000000-0005-0000-0000-0000DB4F0000}"/>
    <cellStyle name="Normal 9 7 2 3 3" xfId="20256" xr:uid="{00000000-0005-0000-0000-0000DC4F0000}"/>
    <cellStyle name="Normal 9 7 2 3 4" xfId="20257" xr:uid="{00000000-0005-0000-0000-0000DD4F0000}"/>
    <cellStyle name="Normal 9 7 2 4" xfId="20258" xr:uid="{00000000-0005-0000-0000-0000DE4F0000}"/>
    <cellStyle name="Normal 9 7 2 5" xfId="20259" xr:uid="{00000000-0005-0000-0000-0000DF4F0000}"/>
    <cellStyle name="Normal 9 7 2 6" xfId="20260" xr:uid="{00000000-0005-0000-0000-0000E04F0000}"/>
    <cellStyle name="Normal 9 7 3" xfId="20261" xr:uid="{00000000-0005-0000-0000-0000E14F0000}"/>
    <cellStyle name="Normal 9 7 3 2" xfId="20262" xr:uid="{00000000-0005-0000-0000-0000E24F0000}"/>
    <cellStyle name="Normal 9 7 3 2 2" xfId="20263" xr:uid="{00000000-0005-0000-0000-0000E34F0000}"/>
    <cellStyle name="Normal 9 7 3 2 3" xfId="20264" xr:uid="{00000000-0005-0000-0000-0000E44F0000}"/>
    <cellStyle name="Normal 9 7 3 2 4" xfId="20265" xr:uid="{00000000-0005-0000-0000-0000E54F0000}"/>
    <cellStyle name="Normal 9 7 3 3" xfId="20266" xr:uid="{00000000-0005-0000-0000-0000E64F0000}"/>
    <cellStyle name="Normal 9 7 3 4" xfId="20267" xr:uid="{00000000-0005-0000-0000-0000E74F0000}"/>
    <cellStyle name="Normal 9 7 3 5" xfId="20268" xr:uid="{00000000-0005-0000-0000-0000E84F0000}"/>
    <cellStyle name="Normal 9 7 4" xfId="20269" xr:uid="{00000000-0005-0000-0000-0000E94F0000}"/>
    <cellStyle name="Normal 9 7 5" xfId="20270" xr:uid="{00000000-0005-0000-0000-0000EA4F0000}"/>
    <cellStyle name="Normal 9 7 5 2" xfId="20271" xr:uid="{00000000-0005-0000-0000-0000EB4F0000}"/>
    <cellStyle name="Normal 9 7 5 3" xfId="20272" xr:uid="{00000000-0005-0000-0000-0000EC4F0000}"/>
    <cellStyle name="Normal 9 7 5 4" xfId="20273" xr:uid="{00000000-0005-0000-0000-0000ED4F0000}"/>
    <cellStyle name="Normal 9 7 6" xfId="20274" xr:uid="{00000000-0005-0000-0000-0000EE4F0000}"/>
    <cellStyle name="Normal 9 7 7" xfId="20275" xr:uid="{00000000-0005-0000-0000-0000EF4F0000}"/>
    <cellStyle name="Normal 9 7 8" xfId="20276" xr:uid="{00000000-0005-0000-0000-0000F04F0000}"/>
    <cellStyle name="Normal 9 70" xfId="20277" xr:uid="{00000000-0005-0000-0000-0000F14F0000}"/>
    <cellStyle name="Normal 9 71" xfId="20278" xr:uid="{00000000-0005-0000-0000-0000F24F0000}"/>
    <cellStyle name="Normal 9 72" xfId="20279" xr:uid="{00000000-0005-0000-0000-0000F34F0000}"/>
    <cellStyle name="Normal 9 73" xfId="20280" xr:uid="{00000000-0005-0000-0000-0000F44F0000}"/>
    <cellStyle name="Normal 9 74" xfId="20281" xr:uid="{00000000-0005-0000-0000-0000F54F0000}"/>
    <cellStyle name="Normal 9 75" xfId="20282" xr:uid="{00000000-0005-0000-0000-0000F64F0000}"/>
    <cellStyle name="Normal 9 76" xfId="20283" xr:uid="{00000000-0005-0000-0000-0000F74F0000}"/>
    <cellStyle name="Normal 9 77" xfId="20284" xr:uid="{00000000-0005-0000-0000-0000F84F0000}"/>
    <cellStyle name="Normal 9 78" xfId="20285" xr:uid="{00000000-0005-0000-0000-0000F94F0000}"/>
    <cellStyle name="Normal 9 79" xfId="20286" xr:uid="{00000000-0005-0000-0000-0000FA4F0000}"/>
    <cellStyle name="Normal 9 8" xfId="20287" xr:uid="{00000000-0005-0000-0000-0000FB4F0000}"/>
    <cellStyle name="Normal 9 8 2" xfId="20288" xr:uid="{00000000-0005-0000-0000-0000FC4F0000}"/>
    <cellStyle name="Normal 9 8 2 2" xfId="20289" xr:uid="{00000000-0005-0000-0000-0000FD4F0000}"/>
    <cellStyle name="Normal 9 8 2 2 2" xfId="20290" xr:uid="{00000000-0005-0000-0000-0000FE4F0000}"/>
    <cellStyle name="Normal 9 8 2 2 3" xfId="20291" xr:uid="{00000000-0005-0000-0000-0000FF4F0000}"/>
    <cellStyle name="Normal 9 8 2 2 4" xfId="20292" xr:uid="{00000000-0005-0000-0000-000000500000}"/>
    <cellStyle name="Normal 9 8 2 3" xfId="20293" xr:uid="{00000000-0005-0000-0000-000001500000}"/>
    <cellStyle name="Normal 9 8 2 4" xfId="20294" xr:uid="{00000000-0005-0000-0000-000002500000}"/>
    <cellStyle name="Normal 9 8 2 5" xfId="20295" xr:uid="{00000000-0005-0000-0000-000003500000}"/>
    <cellStyle name="Normal 9 8 3" xfId="20296" xr:uid="{00000000-0005-0000-0000-000004500000}"/>
    <cellStyle name="Normal 9 8 4" xfId="20297" xr:uid="{00000000-0005-0000-0000-000005500000}"/>
    <cellStyle name="Normal 9 8 4 2" xfId="20298" xr:uid="{00000000-0005-0000-0000-000006500000}"/>
    <cellStyle name="Normal 9 8 4 3" xfId="20299" xr:uid="{00000000-0005-0000-0000-000007500000}"/>
    <cellStyle name="Normal 9 8 4 4" xfId="20300" xr:uid="{00000000-0005-0000-0000-000008500000}"/>
    <cellStyle name="Normal 9 8 5" xfId="20301" xr:uid="{00000000-0005-0000-0000-000009500000}"/>
    <cellStyle name="Normal 9 8 6" xfId="20302" xr:uid="{00000000-0005-0000-0000-00000A500000}"/>
    <cellStyle name="Normal 9 8 7" xfId="20303" xr:uid="{00000000-0005-0000-0000-00000B500000}"/>
    <cellStyle name="Normal 9 80" xfId="20304" xr:uid="{00000000-0005-0000-0000-00000C500000}"/>
    <cellStyle name="Normal 9 81" xfId="20305" xr:uid="{00000000-0005-0000-0000-00000D500000}"/>
    <cellStyle name="Normal 9 82" xfId="20306" xr:uid="{00000000-0005-0000-0000-00000E500000}"/>
    <cellStyle name="Normal 9 83" xfId="20307" xr:uid="{00000000-0005-0000-0000-00000F500000}"/>
    <cellStyle name="Normal 9 84" xfId="20308" xr:uid="{00000000-0005-0000-0000-000010500000}"/>
    <cellStyle name="Normal 9 85" xfId="20309" xr:uid="{00000000-0005-0000-0000-000011500000}"/>
    <cellStyle name="Normal 9 86" xfId="20310" xr:uid="{00000000-0005-0000-0000-000012500000}"/>
    <cellStyle name="Normal 9 87" xfId="20311" xr:uid="{00000000-0005-0000-0000-000013500000}"/>
    <cellStyle name="Normal 9 88" xfId="20312" xr:uid="{00000000-0005-0000-0000-000014500000}"/>
    <cellStyle name="Normal 9 89" xfId="20313" xr:uid="{00000000-0005-0000-0000-000015500000}"/>
    <cellStyle name="Normal 9 9" xfId="20314" xr:uid="{00000000-0005-0000-0000-000016500000}"/>
    <cellStyle name="Normal 9 9 2" xfId="20315" xr:uid="{00000000-0005-0000-0000-000017500000}"/>
    <cellStyle name="Normal 9 90" xfId="20316" xr:uid="{00000000-0005-0000-0000-000018500000}"/>
    <cellStyle name="Normal 9 91" xfId="20317" xr:uid="{00000000-0005-0000-0000-000019500000}"/>
    <cellStyle name="Normal 9 92" xfId="20318" xr:uid="{00000000-0005-0000-0000-00001A500000}"/>
    <cellStyle name="Normal 9 93" xfId="20319" xr:uid="{00000000-0005-0000-0000-00001B500000}"/>
    <cellStyle name="Normal 9 94" xfId="20320" xr:uid="{00000000-0005-0000-0000-00001C500000}"/>
    <cellStyle name="Normal 9 95" xfId="20321" xr:uid="{00000000-0005-0000-0000-00001D500000}"/>
    <cellStyle name="Normal 9 95 2" xfId="20322" xr:uid="{00000000-0005-0000-0000-00001E500000}"/>
    <cellStyle name="Normal 9 95 3" xfId="20323" xr:uid="{00000000-0005-0000-0000-00001F500000}"/>
    <cellStyle name="Normal 9 95 4" xfId="20324" xr:uid="{00000000-0005-0000-0000-000020500000}"/>
    <cellStyle name="Normal 9 96" xfId="20325" xr:uid="{00000000-0005-0000-0000-000021500000}"/>
    <cellStyle name="Normal 9 97" xfId="20326" xr:uid="{00000000-0005-0000-0000-000022500000}"/>
    <cellStyle name="Normal 9 98" xfId="20327" xr:uid="{00000000-0005-0000-0000-000023500000}"/>
    <cellStyle name="Normal 90" xfId="20328" xr:uid="{00000000-0005-0000-0000-000024500000}"/>
    <cellStyle name="Normal 90 2" xfId="20329" xr:uid="{00000000-0005-0000-0000-000025500000}"/>
    <cellStyle name="Normal 90 3" xfId="20330" xr:uid="{00000000-0005-0000-0000-000026500000}"/>
    <cellStyle name="Normal 90 4" xfId="20331" xr:uid="{00000000-0005-0000-0000-000027500000}"/>
    <cellStyle name="Normal 91" xfId="20332" xr:uid="{00000000-0005-0000-0000-000028500000}"/>
    <cellStyle name="Normal 91 2" xfId="20333" xr:uid="{00000000-0005-0000-0000-000029500000}"/>
    <cellStyle name="Normal 91 3" xfId="20334" xr:uid="{00000000-0005-0000-0000-00002A500000}"/>
    <cellStyle name="Normal 91 4" xfId="20335" xr:uid="{00000000-0005-0000-0000-00002B500000}"/>
    <cellStyle name="Normal 92" xfId="20336" xr:uid="{00000000-0005-0000-0000-00002C500000}"/>
    <cellStyle name="Normal 92 2" xfId="20337" xr:uid="{00000000-0005-0000-0000-00002D500000}"/>
    <cellStyle name="Normal 92 3" xfId="20338" xr:uid="{00000000-0005-0000-0000-00002E500000}"/>
    <cellStyle name="Normal 92 4" xfId="20339" xr:uid="{00000000-0005-0000-0000-00002F500000}"/>
    <cellStyle name="Normal 93" xfId="20340" xr:uid="{00000000-0005-0000-0000-000030500000}"/>
    <cellStyle name="Normal 93 2" xfId="20341" xr:uid="{00000000-0005-0000-0000-000031500000}"/>
    <cellStyle name="Normal 94" xfId="20342" xr:uid="{00000000-0005-0000-0000-000032500000}"/>
    <cellStyle name="Normal 94 2" xfId="20343" xr:uid="{00000000-0005-0000-0000-000033500000}"/>
    <cellStyle name="Normal 94 3" xfId="20344" xr:uid="{00000000-0005-0000-0000-000034500000}"/>
    <cellStyle name="Normal 94 4" xfId="20345" xr:uid="{00000000-0005-0000-0000-000035500000}"/>
    <cellStyle name="Normal 95" xfId="20346" xr:uid="{00000000-0005-0000-0000-000036500000}"/>
    <cellStyle name="Normal 95 2" xfId="20347" xr:uid="{00000000-0005-0000-0000-000037500000}"/>
    <cellStyle name="Normal 95 3" xfId="20348" xr:uid="{00000000-0005-0000-0000-000038500000}"/>
    <cellStyle name="Normal 95 4" xfId="20349" xr:uid="{00000000-0005-0000-0000-000039500000}"/>
    <cellStyle name="Normal 96" xfId="20350" xr:uid="{00000000-0005-0000-0000-00003A500000}"/>
    <cellStyle name="Normal 96 2" xfId="20351" xr:uid="{00000000-0005-0000-0000-00003B500000}"/>
    <cellStyle name="Normal 96 2 2" xfId="20352" xr:uid="{00000000-0005-0000-0000-00003C500000}"/>
    <cellStyle name="Normal 96 2 2 2" xfId="20353" xr:uid="{00000000-0005-0000-0000-00003D500000}"/>
    <cellStyle name="Normal 96 2 2 3" xfId="20354" xr:uid="{00000000-0005-0000-0000-00003E500000}"/>
    <cellStyle name="Normal 96 2 2 4" xfId="20355" xr:uid="{00000000-0005-0000-0000-00003F500000}"/>
    <cellStyle name="Normal 96 2 3" xfId="20356" xr:uid="{00000000-0005-0000-0000-000040500000}"/>
    <cellStyle name="Normal 96 2 4" xfId="20357" xr:uid="{00000000-0005-0000-0000-000041500000}"/>
    <cellStyle name="Normal 96 2 5" xfId="20358" xr:uid="{00000000-0005-0000-0000-000042500000}"/>
    <cellStyle name="Normal 96 3" xfId="20359" xr:uid="{00000000-0005-0000-0000-000043500000}"/>
    <cellStyle name="Normal 96 3 2" xfId="20360" xr:uid="{00000000-0005-0000-0000-000044500000}"/>
    <cellStyle name="Normal 96 3 3" xfId="20361" xr:uid="{00000000-0005-0000-0000-000045500000}"/>
    <cellStyle name="Normal 96 3 4" xfId="20362" xr:uid="{00000000-0005-0000-0000-000046500000}"/>
    <cellStyle name="Normal 96 4" xfId="20363" xr:uid="{00000000-0005-0000-0000-000047500000}"/>
    <cellStyle name="Normal 96 4 2" xfId="20364" xr:uid="{00000000-0005-0000-0000-000048500000}"/>
    <cellStyle name="Normal 96 4 3" xfId="20365" xr:uid="{00000000-0005-0000-0000-000049500000}"/>
    <cellStyle name="Normal 96 4 4" xfId="20366" xr:uid="{00000000-0005-0000-0000-00004A500000}"/>
    <cellStyle name="Normal 96 5" xfId="20367" xr:uid="{00000000-0005-0000-0000-00004B500000}"/>
    <cellStyle name="Normal 96 6" xfId="20368" xr:uid="{00000000-0005-0000-0000-00004C500000}"/>
    <cellStyle name="Normal 96 7" xfId="20369" xr:uid="{00000000-0005-0000-0000-00004D500000}"/>
    <cellStyle name="Normal 97" xfId="20370" xr:uid="{00000000-0005-0000-0000-00004E500000}"/>
    <cellStyle name="Normal 97 2" xfId="20371" xr:uid="{00000000-0005-0000-0000-00004F500000}"/>
    <cellStyle name="Normal 97 3" xfId="20372" xr:uid="{00000000-0005-0000-0000-000050500000}"/>
    <cellStyle name="Normal 97 4" xfId="20373" xr:uid="{00000000-0005-0000-0000-000051500000}"/>
    <cellStyle name="Normal 98" xfId="20374" xr:uid="{00000000-0005-0000-0000-000052500000}"/>
    <cellStyle name="Normal 98 2" xfId="20375" xr:uid="{00000000-0005-0000-0000-000053500000}"/>
    <cellStyle name="Normal 98 3" xfId="20376" xr:uid="{00000000-0005-0000-0000-000054500000}"/>
    <cellStyle name="Normal 98 4" xfId="20377" xr:uid="{00000000-0005-0000-0000-000055500000}"/>
    <cellStyle name="Normal 99" xfId="20378" xr:uid="{00000000-0005-0000-0000-000056500000}"/>
    <cellStyle name="Normal 99 2" xfId="20379" xr:uid="{00000000-0005-0000-0000-000057500000}"/>
    <cellStyle name="Normal 99 3" xfId="20380" xr:uid="{00000000-0005-0000-0000-000058500000}"/>
    <cellStyle name="Normal 99 4" xfId="20381" xr:uid="{00000000-0005-0000-0000-000059500000}"/>
    <cellStyle name="Normal_Capital &amp; RWA N" xfId="8" xr:uid="{00000000-0005-0000-0000-00005A500000}"/>
    <cellStyle name="Normal_Capital &amp; RWA N 2" xfId="16" xr:uid="{00000000-0005-0000-0000-00005B500000}"/>
    <cellStyle name="Normal_Casestdy draft" xfId="15" xr:uid="{00000000-0005-0000-0000-00005C500000}"/>
    <cellStyle name="Normal_Casestdy draft 2" xfId="9" xr:uid="{00000000-0005-0000-0000-00005D500000}"/>
    <cellStyle name="Normalny_Eksport 2000 - F" xfId="20382" xr:uid="{00000000-0005-0000-0000-00005E500000}"/>
    <cellStyle name="Note 2" xfId="20383" xr:uid="{00000000-0005-0000-0000-00005F500000}"/>
    <cellStyle name="Note 2 10" xfId="20384" xr:uid="{00000000-0005-0000-0000-000060500000}"/>
    <cellStyle name="Note 2 10 2" xfId="20385" xr:uid="{00000000-0005-0000-0000-000061500000}"/>
    <cellStyle name="Note 2 10 2 2" xfId="21221" xr:uid="{00000000-0005-0000-0000-000062500000}"/>
    <cellStyle name="Note 2 10 2 2 2" xfId="23273" xr:uid="{4912BE2A-339F-49AF-9988-C4D7E4EEB7E2}"/>
    <cellStyle name="Note 2 10 2 3" xfId="22671" xr:uid="{D4563EE0-9723-4A63-8DC1-E544BEE05754}"/>
    <cellStyle name="Note 2 10 3" xfId="20386" xr:uid="{00000000-0005-0000-0000-000063500000}"/>
    <cellStyle name="Note 2 10 3 2" xfId="21220" xr:uid="{00000000-0005-0000-0000-000064500000}"/>
    <cellStyle name="Note 2 10 3 2 2" xfId="23272" xr:uid="{F6292173-F061-4C0C-A806-1C8734C081AD}"/>
    <cellStyle name="Note 2 10 3 3" xfId="22672" xr:uid="{F0237F1C-5646-4A42-A88E-7B7D65FB205E}"/>
    <cellStyle name="Note 2 10 4" xfId="20387" xr:uid="{00000000-0005-0000-0000-000065500000}"/>
    <cellStyle name="Note 2 10 4 2" xfId="21219" xr:uid="{00000000-0005-0000-0000-000066500000}"/>
    <cellStyle name="Note 2 10 4 2 2" xfId="23271" xr:uid="{591E0AF5-592B-4918-9779-DCB828BEFC65}"/>
    <cellStyle name="Note 2 10 4 3" xfId="22673" xr:uid="{DFF4B664-BA05-46F5-BE7C-51DF969D6F04}"/>
    <cellStyle name="Note 2 10 5" xfId="20388" xr:uid="{00000000-0005-0000-0000-000067500000}"/>
    <cellStyle name="Note 2 10 5 2" xfId="21218" xr:uid="{00000000-0005-0000-0000-000068500000}"/>
    <cellStyle name="Note 2 10 5 2 2" xfId="23270" xr:uid="{B30666DA-1C19-4327-96B8-0B0553D107A2}"/>
    <cellStyle name="Note 2 10 5 3" xfId="22674" xr:uid="{A95D3650-6B96-41D8-873D-FB0313FDF43D}"/>
    <cellStyle name="Note 2 10 6" xfId="22670" xr:uid="{0C46668A-1DD9-42AF-8669-D03987916F9C}"/>
    <cellStyle name="Note 2 11" xfId="20389" xr:uid="{00000000-0005-0000-0000-000069500000}"/>
    <cellStyle name="Note 2 11 2" xfId="20390" xr:uid="{00000000-0005-0000-0000-00006A500000}"/>
    <cellStyle name="Note 2 11 2 2" xfId="21217" xr:uid="{00000000-0005-0000-0000-00006B500000}"/>
    <cellStyle name="Note 2 11 2 2 2" xfId="23269" xr:uid="{A2D7467C-0123-430A-9190-90709C819C79}"/>
    <cellStyle name="Note 2 11 2 3" xfId="22676" xr:uid="{9C1256E5-B063-4DBF-BC99-3AE4E48407C3}"/>
    <cellStyle name="Note 2 11 3" xfId="20391" xr:uid="{00000000-0005-0000-0000-00006C500000}"/>
    <cellStyle name="Note 2 11 3 2" xfId="21216" xr:uid="{00000000-0005-0000-0000-00006D500000}"/>
    <cellStyle name="Note 2 11 3 2 2" xfId="23268" xr:uid="{11FCAC1A-B03F-4BB3-BEDF-B00FEE4DB976}"/>
    <cellStyle name="Note 2 11 3 3" xfId="22677" xr:uid="{4D399028-8A3B-48A3-A3D2-279D05BAC03D}"/>
    <cellStyle name="Note 2 11 4" xfId="20392" xr:uid="{00000000-0005-0000-0000-00006E500000}"/>
    <cellStyle name="Note 2 11 4 2" xfId="21215" xr:uid="{00000000-0005-0000-0000-00006F500000}"/>
    <cellStyle name="Note 2 11 4 2 2" xfId="23267" xr:uid="{31ACE1E0-7064-4A5A-BC6C-1A95FB3C2712}"/>
    <cellStyle name="Note 2 11 4 3" xfId="22678" xr:uid="{C6708065-5F88-4F3A-AA2C-491AB66101CA}"/>
    <cellStyle name="Note 2 11 5" xfId="20393" xr:uid="{00000000-0005-0000-0000-000070500000}"/>
    <cellStyle name="Note 2 11 5 2" xfId="21214" xr:uid="{00000000-0005-0000-0000-000071500000}"/>
    <cellStyle name="Note 2 11 5 2 2" xfId="23266" xr:uid="{265EA3A2-01A4-4E22-8DFE-2A002DF00E72}"/>
    <cellStyle name="Note 2 11 5 3" xfId="22679" xr:uid="{A7FA81E9-B149-4591-863D-B0FF1B5B8F64}"/>
    <cellStyle name="Note 2 11 6" xfId="22675" xr:uid="{74946330-080D-434D-A4C0-855A62DD13C9}"/>
    <cellStyle name="Note 2 12" xfId="20394" xr:uid="{00000000-0005-0000-0000-000072500000}"/>
    <cellStyle name="Note 2 12 2" xfId="20395" xr:uid="{00000000-0005-0000-0000-000073500000}"/>
    <cellStyle name="Note 2 12 2 2" xfId="21213" xr:uid="{00000000-0005-0000-0000-000074500000}"/>
    <cellStyle name="Note 2 12 2 2 2" xfId="23265" xr:uid="{5020179E-8805-4E43-AC7D-5D9D2ADF8DFF}"/>
    <cellStyle name="Note 2 12 2 3" xfId="22681" xr:uid="{817D221E-1541-499E-9DEB-85ABDD7D60B5}"/>
    <cellStyle name="Note 2 12 3" xfId="20396" xr:uid="{00000000-0005-0000-0000-000075500000}"/>
    <cellStyle name="Note 2 12 3 2" xfId="21212" xr:uid="{00000000-0005-0000-0000-000076500000}"/>
    <cellStyle name="Note 2 12 3 2 2" xfId="23264" xr:uid="{A01C225C-C711-4B55-A465-AF4DD3318CFE}"/>
    <cellStyle name="Note 2 12 3 3" xfId="22682" xr:uid="{73D6251B-1A75-4B42-BB6C-0E9A729EE7D5}"/>
    <cellStyle name="Note 2 12 4" xfId="20397" xr:uid="{00000000-0005-0000-0000-000077500000}"/>
    <cellStyle name="Note 2 12 4 2" xfId="21211" xr:uid="{00000000-0005-0000-0000-000078500000}"/>
    <cellStyle name="Note 2 12 4 2 2" xfId="23263" xr:uid="{16C0A7CE-D34E-453F-BA70-5C6DA65AE956}"/>
    <cellStyle name="Note 2 12 4 3" xfId="22683" xr:uid="{6BA2B10B-2542-43EE-ABAA-0868DED87737}"/>
    <cellStyle name="Note 2 12 5" xfId="20398" xr:uid="{00000000-0005-0000-0000-000079500000}"/>
    <cellStyle name="Note 2 12 5 2" xfId="21210" xr:uid="{00000000-0005-0000-0000-00007A500000}"/>
    <cellStyle name="Note 2 12 5 2 2" xfId="23262" xr:uid="{293E9C7C-50B2-4E6E-8F64-C1BC2C380F26}"/>
    <cellStyle name="Note 2 12 5 3" xfId="22684" xr:uid="{C335C605-575A-43B8-95CC-4BAAA931C8EE}"/>
    <cellStyle name="Note 2 12 6" xfId="22680" xr:uid="{2FE136B6-88AB-4E59-BE83-BCF3A106D9B0}"/>
    <cellStyle name="Note 2 13" xfId="20399" xr:uid="{00000000-0005-0000-0000-00007B500000}"/>
    <cellStyle name="Note 2 13 2" xfId="20400" xr:uid="{00000000-0005-0000-0000-00007C500000}"/>
    <cellStyle name="Note 2 13 2 2" xfId="21209" xr:uid="{00000000-0005-0000-0000-00007D500000}"/>
    <cellStyle name="Note 2 13 2 2 2" xfId="23261" xr:uid="{F86A9B2F-22CD-49E5-9104-7A84A8B3B2E6}"/>
    <cellStyle name="Note 2 13 2 3" xfId="22685" xr:uid="{6619DB20-8EDE-4053-A3CA-ABDA61267182}"/>
    <cellStyle name="Note 2 13 3" xfId="20401" xr:uid="{00000000-0005-0000-0000-00007E500000}"/>
    <cellStyle name="Note 2 13 3 2" xfId="21208" xr:uid="{00000000-0005-0000-0000-00007F500000}"/>
    <cellStyle name="Note 2 13 3 2 2" xfId="23260" xr:uid="{192E48B5-735F-47E1-A489-FE92EBA9762D}"/>
    <cellStyle name="Note 2 13 3 3" xfId="22686" xr:uid="{CC90E07A-33B4-4301-A3AC-F4A184E37EAD}"/>
    <cellStyle name="Note 2 13 4" xfId="20402" xr:uid="{00000000-0005-0000-0000-000080500000}"/>
    <cellStyle name="Note 2 13 4 2" xfId="21207" xr:uid="{00000000-0005-0000-0000-000081500000}"/>
    <cellStyle name="Note 2 13 4 2 2" xfId="23259" xr:uid="{CF16D072-97BC-4657-801E-B2FBFB1D2576}"/>
    <cellStyle name="Note 2 13 4 3" xfId="22687" xr:uid="{7980E19C-FF6B-4878-A5A5-43303B9C4AD2}"/>
    <cellStyle name="Note 2 13 5" xfId="20403" xr:uid="{00000000-0005-0000-0000-000082500000}"/>
    <cellStyle name="Note 2 13 5 2" xfId="21206" xr:uid="{00000000-0005-0000-0000-000083500000}"/>
    <cellStyle name="Note 2 13 5 2 2" xfId="23258" xr:uid="{B777904D-10C9-467D-97D7-D28EA9725EB1}"/>
    <cellStyle name="Note 2 13 5 3" xfId="22688" xr:uid="{2EC1F72D-7A8D-478E-B5D5-E80C6792EA0D}"/>
    <cellStyle name="Note 2 14" xfId="20404" xr:uid="{00000000-0005-0000-0000-000084500000}"/>
    <cellStyle name="Note 2 14 2" xfId="20405" xr:uid="{00000000-0005-0000-0000-000085500000}"/>
    <cellStyle name="Note 2 14 2 2" xfId="21204" xr:uid="{00000000-0005-0000-0000-000086500000}"/>
    <cellStyle name="Note 2 14 2 2 2" xfId="23256" xr:uid="{52DBE611-84B1-454C-8923-A73504C5AB2D}"/>
    <cellStyle name="Note 2 14 2 3" xfId="22690" xr:uid="{D371305F-974D-477F-A9D2-9CD64F9C954A}"/>
    <cellStyle name="Note 2 14 3" xfId="21205" xr:uid="{00000000-0005-0000-0000-000087500000}"/>
    <cellStyle name="Note 2 14 3 2" xfId="23257" xr:uid="{A9AFEA05-4C70-4C2E-99DC-B039F2CBA033}"/>
    <cellStyle name="Note 2 14 4" xfId="22689" xr:uid="{4AA6BD66-43A2-4EF3-9E62-87413EE0EB47}"/>
    <cellStyle name="Note 2 15" xfId="20406" xr:uid="{00000000-0005-0000-0000-000088500000}"/>
    <cellStyle name="Note 2 15 2" xfId="20407" xr:uid="{00000000-0005-0000-0000-000089500000}"/>
    <cellStyle name="Note 2 15 2 2" xfId="21203" xr:uid="{00000000-0005-0000-0000-00008A500000}"/>
    <cellStyle name="Note 2 15 2 2 2" xfId="23255" xr:uid="{DED994D6-709B-4BFA-9769-356A26A69BD5}"/>
    <cellStyle name="Note 2 15 2 3" xfId="22691" xr:uid="{A808D7FF-8C3B-4ECA-9816-AB02998FDD28}"/>
    <cellStyle name="Note 2 16" xfId="20408" xr:uid="{00000000-0005-0000-0000-00008B500000}"/>
    <cellStyle name="Note 2 16 2" xfId="21202" xr:uid="{00000000-0005-0000-0000-00008C500000}"/>
    <cellStyle name="Note 2 16 2 2" xfId="23254" xr:uid="{C624F403-A3DA-4688-A294-D0A18F579C19}"/>
    <cellStyle name="Note 2 16 3" xfId="22692" xr:uid="{96FE9126-62F9-421D-A537-2F223A964586}"/>
    <cellStyle name="Note 2 17" xfId="20409" xr:uid="{00000000-0005-0000-0000-00008D500000}"/>
    <cellStyle name="Note 2 17 2" xfId="21201" xr:uid="{00000000-0005-0000-0000-00008E500000}"/>
    <cellStyle name="Note 2 17 2 2" xfId="23253" xr:uid="{6E1D2450-D20B-48B7-BA32-D32AFA7E3255}"/>
    <cellStyle name="Note 2 17 3" xfId="22693" xr:uid="{5223FA8E-3561-4481-8403-CC755E848B5A}"/>
    <cellStyle name="Note 2 18" xfId="21222" xr:uid="{00000000-0005-0000-0000-00008F500000}"/>
    <cellStyle name="Note 2 18 2" xfId="23274" xr:uid="{B5A1FB84-BB73-4E5E-ABEE-D58A8E1076DB}"/>
    <cellStyle name="Note 2 19" xfId="22669" xr:uid="{07471CBC-766D-4504-A012-C24BA3C0258C}"/>
    <cellStyle name="Note 2 2" xfId="20410" xr:uid="{00000000-0005-0000-0000-000090500000}"/>
    <cellStyle name="Note 2 2 10" xfId="20411" xr:uid="{00000000-0005-0000-0000-000091500000}"/>
    <cellStyle name="Note 2 2 10 2" xfId="21199" xr:uid="{00000000-0005-0000-0000-000092500000}"/>
    <cellStyle name="Note 2 2 10 2 2" xfId="23251" xr:uid="{A39861F8-735F-4D20-98ED-8CC55E636CB7}"/>
    <cellStyle name="Note 2 2 10 3" xfId="22695" xr:uid="{35CE2BDC-05AA-42B0-B0D5-0572B788436D}"/>
    <cellStyle name="Note 2 2 11" xfId="21200" xr:uid="{00000000-0005-0000-0000-000093500000}"/>
    <cellStyle name="Note 2 2 11 2" xfId="23252" xr:uid="{CE9BCA58-7BAC-4248-95A9-A693CA5E0EFC}"/>
    <cellStyle name="Note 2 2 12" xfId="22694" xr:uid="{E85285A1-8070-4D87-AE0D-754725DC7C2C}"/>
    <cellStyle name="Note 2 2 2" xfId="20412" xr:uid="{00000000-0005-0000-0000-000094500000}"/>
    <cellStyle name="Note 2 2 2 2" xfId="20413" xr:uid="{00000000-0005-0000-0000-000095500000}"/>
    <cellStyle name="Note 2 2 2 2 2" xfId="21197" xr:uid="{00000000-0005-0000-0000-000096500000}"/>
    <cellStyle name="Note 2 2 2 2 2 2" xfId="23249" xr:uid="{1B772011-DA07-40FD-BE64-5EDFD251C88B}"/>
    <cellStyle name="Note 2 2 2 2 3" xfId="22697" xr:uid="{B677D7D1-8A13-443D-8B24-BDF668512297}"/>
    <cellStyle name="Note 2 2 2 3" xfId="20414" xr:uid="{00000000-0005-0000-0000-000097500000}"/>
    <cellStyle name="Note 2 2 2 3 2" xfId="21196" xr:uid="{00000000-0005-0000-0000-000098500000}"/>
    <cellStyle name="Note 2 2 2 3 2 2" xfId="23248" xr:uid="{E1D87122-EECF-43E4-B4B7-722883BA21EB}"/>
    <cellStyle name="Note 2 2 2 3 3" xfId="22698" xr:uid="{0FF1B9B7-325B-4346-8F08-CD58D02DA9C1}"/>
    <cellStyle name="Note 2 2 2 4" xfId="20415" xr:uid="{00000000-0005-0000-0000-000099500000}"/>
    <cellStyle name="Note 2 2 2 4 2" xfId="21195" xr:uid="{00000000-0005-0000-0000-00009A500000}"/>
    <cellStyle name="Note 2 2 2 4 2 2" xfId="23247" xr:uid="{046C6A10-4F21-4ACD-AF36-2DDC3575FD67}"/>
    <cellStyle name="Note 2 2 2 4 3" xfId="22699" xr:uid="{59C540E9-8E4C-49E0-B2AF-0F9C23430F41}"/>
    <cellStyle name="Note 2 2 2 5" xfId="20416" xr:uid="{00000000-0005-0000-0000-00009B500000}"/>
    <cellStyle name="Note 2 2 2 5 2" xfId="21194" xr:uid="{00000000-0005-0000-0000-00009C500000}"/>
    <cellStyle name="Note 2 2 2 5 2 2" xfId="23246" xr:uid="{B64B5845-F620-4AE6-886D-3A9793E01664}"/>
    <cellStyle name="Note 2 2 2 5 3" xfId="22700" xr:uid="{66FE753C-0ADE-495C-920D-0A21C2B7AEE1}"/>
    <cellStyle name="Note 2 2 2 6" xfId="21198" xr:uid="{00000000-0005-0000-0000-00009D500000}"/>
    <cellStyle name="Note 2 2 2 6 2" xfId="23250" xr:uid="{5ED82578-042A-4A95-9364-2E8EEDD07A1B}"/>
    <cellStyle name="Note 2 2 2 7" xfId="22696" xr:uid="{D96CD81B-28AB-4378-A703-A466B214F8B8}"/>
    <cellStyle name="Note 2 2 3" xfId="20417" xr:uid="{00000000-0005-0000-0000-00009E500000}"/>
    <cellStyle name="Note 2 2 3 2" xfId="20418" xr:uid="{00000000-0005-0000-0000-00009F500000}"/>
    <cellStyle name="Note 2 2 3 2 2" xfId="21193" xr:uid="{00000000-0005-0000-0000-0000A0500000}"/>
    <cellStyle name="Note 2 2 3 2 2 2" xfId="23245" xr:uid="{23276059-6222-4853-B478-45F15DE271EC}"/>
    <cellStyle name="Note 2 2 3 2 3" xfId="22701" xr:uid="{C06A31A0-E8BC-4853-BD7C-967C0FB20C45}"/>
    <cellStyle name="Note 2 2 3 3" xfId="20419" xr:uid="{00000000-0005-0000-0000-0000A1500000}"/>
    <cellStyle name="Note 2 2 3 3 2" xfId="21192" xr:uid="{00000000-0005-0000-0000-0000A2500000}"/>
    <cellStyle name="Note 2 2 3 3 2 2" xfId="23244" xr:uid="{73193178-95D4-4A5B-8726-7B762016E6D0}"/>
    <cellStyle name="Note 2 2 3 3 3" xfId="22702" xr:uid="{1A7666CA-F9F0-4C81-9486-791A5CDF946D}"/>
    <cellStyle name="Note 2 2 3 4" xfId="20420" xr:uid="{00000000-0005-0000-0000-0000A3500000}"/>
    <cellStyle name="Note 2 2 3 4 2" xfId="21191" xr:uid="{00000000-0005-0000-0000-0000A4500000}"/>
    <cellStyle name="Note 2 2 3 4 2 2" xfId="23243" xr:uid="{6903B66B-15E8-417E-8418-11A4E7F5C531}"/>
    <cellStyle name="Note 2 2 3 4 3" xfId="22703" xr:uid="{754DC5C9-38EB-4A21-A0D9-0A4DD9CD015C}"/>
    <cellStyle name="Note 2 2 3 5" xfId="20421" xr:uid="{00000000-0005-0000-0000-0000A5500000}"/>
    <cellStyle name="Note 2 2 3 5 2" xfId="21190" xr:uid="{00000000-0005-0000-0000-0000A6500000}"/>
    <cellStyle name="Note 2 2 3 5 2 2" xfId="23242" xr:uid="{06754D80-94AF-4659-B85A-02946D480728}"/>
    <cellStyle name="Note 2 2 3 5 3" xfId="22704" xr:uid="{CBBFC7BD-1C4D-477A-A1AB-CD4332C7D697}"/>
    <cellStyle name="Note 2 2 4" xfId="20422" xr:uid="{00000000-0005-0000-0000-0000A7500000}"/>
    <cellStyle name="Note 2 2 4 2" xfId="20423" xr:uid="{00000000-0005-0000-0000-0000A8500000}"/>
    <cellStyle name="Note 2 2 4 2 2" xfId="21188" xr:uid="{00000000-0005-0000-0000-0000A9500000}"/>
    <cellStyle name="Note 2 2 4 2 2 2" xfId="23240" xr:uid="{73133A94-CE57-4F89-88E2-E076ED63E508}"/>
    <cellStyle name="Note 2 2 4 2 3" xfId="22706" xr:uid="{027D915B-168E-430E-8CA6-7E28E2815148}"/>
    <cellStyle name="Note 2 2 4 3" xfId="20424" xr:uid="{00000000-0005-0000-0000-0000AA500000}"/>
    <cellStyle name="Note 2 2 4 3 2" xfId="21187" xr:uid="{00000000-0005-0000-0000-0000AB500000}"/>
    <cellStyle name="Note 2 2 4 3 2 2" xfId="23239" xr:uid="{A667223B-8921-47C8-AF2C-C8B8009307EA}"/>
    <cellStyle name="Note 2 2 4 3 3" xfId="22707" xr:uid="{B6ED88DE-34CD-49BD-99C2-81E0A2717A30}"/>
    <cellStyle name="Note 2 2 4 4" xfId="20425" xr:uid="{00000000-0005-0000-0000-0000AC500000}"/>
    <cellStyle name="Note 2 2 4 4 2" xfId="21186" xr:uid="{00000000-0005-0000-0000-0000AD500000}"/>
    <cellStyle name="Note 2 2 4 4 2 2" xfId="23238" xr:uid="{20C97322-0488-4ECF-A2A1-75C1C1E6B9BE}"/>
    <cellStyle name="Note 2 2 4 4 3" xfId="22708" xr:uid="{8B841F59-6887-42E8-AE29-6961236E169A}"/>
    <cellStyle name="Note 2 2 4 5" xfId="21189" xr:uid="{00000000-0005-0000-0000-0000AE500000}"/>
    <cellStyle name="Note 2 2 4 5 2" xfId="23241" xr:uid="{0DBF75DC-FF62-4E3F-95FD-19E7457F9C80}"/>
    <cellStyle name="Note 2 2 4 6" xfId="22705" xr:uid="{352437B7-90F5-4E87-8801-6BBE4CCF835B}"/>
    <cellStyle name="Note 2 2 5" xfId="20426" xr:uid="{00000000-0005-0000-0000-0000AF500000}"/>
    <cellStyle name="Note 2 2 5 2" xfId="20427" xr:uid="{00000000-0005-0000-0000-0000B0500000}"/>
    <cellStyle name="Note 2 2 5 2 2" xfId="21184" xr:uid="{00000000-0005-0000-0000-0000B1500000}"/>
    <cellStyle name="Note 2 2 5 2 2 2" xfId="23236" xr:uid="{56366D8D-A5D5-4514-AC8C-8BD8FA39EF35}"/>
    <cellStyle name="Note 2 2 5 2 3" xfId="22710" xr:uid="{F8D229FC-743F-47F1-82BB-53947472CCE5}"/>
    <cellStyle name="Note 2 2 5 3" xfId="20428" xr:uid="{00000000-0005-0000-0000-0000B2500000}"/>
    <cellStyle name="Note 2 2 5 3 2" xfId="21183" xr:uid="{00000000-0005-0000-0000-0000B3500000}"/>
    <cellStyle name="Note 2 2 5 3 2 2" xfId="23235" xr:uid="{D39FD8DA-709E-4C5D-A0BE-991B38FA35E6}"/>
    <cellStyle name="Note 2 2 5 3 3" xfId="22711" xr:uid="{A35D1A4C-ACA2-4C97-BF08-D2341C611BC5}"/>
    <cellStyle name="Note 2 2 5 4" xfId="20429" xr:uid="{00000000-0005-0000-0000-0000B4500000}"/>
    <cellStyle name="Note 2 2 5 4 2" xfId="21182" xr:uid="{00000000-0005-0000-0000-0000B5500000}"/>
    <cellStyle name="Note 2 2 5 4 2 2" xfId="23234" xr:uid="{342A720C-4C52-4461-89C3-55768344A608}"/>
    <cellStyle name="Note 2 2 5 4 3" xfId="22712" xr:uid="{A57E2D89-EB2D-4514-BA80-971AE0F21733}"/>
    <cellStyle name="Note 2 2 5 5" xfId="21185" xr:uid="{00000000-0005-0000-0000-0000B6500000}"/>
    <cellStyle name="Note 2 2 5 5 2" xfId="23237" xr:uid="{1CE24DFF-9C74-4604-9827-17A21BBDD950}"/>
    <cellStyle name="Note 2 2 5 6" xfId="22709" xr:uid="{6F9FD5E7-ED87-478D-8224-116EC2F5F6F2}"/>
    <cellStyle name="Note 2 2 6" xfId="20430" xr:uid="{00000000-0005-0000-0000-0000B7500000}"/>
    <cellStyle name="Note 2 2 6 2" xfId="21181" xr:uid="{00000000-0005-0000-0000-0000B8500000}"/>
    <cellStyle name="Note 2 2 6 2 2" xfId="23233" xr:uid="{59E5161A-4858-42FC-AA80-821E57EC342E}"/>
    <cellStyle name="Note 2 2 6 3" xfId="22713" xr:uid="{12E38989-AD9B-41BF-80BB-3C7F702CEC8B}"/>
    <cellStyle name="Note 2 2 7" xfId="20431" xr:uid="{00000000-0005-0000-0000-0000B9500000}"/>
    <cellStyle name="Note 2 2 7 2" xfId="21180" xr:uid="{00000000-0005-0000-0000-0000BA500000}"/>
    <cellStyle name="Note 2 2 7 2 2" xfId="23232" xr:uid="{7E21F7AE-170F-4AEC-9C2B-487BEE45C91C}"/>
    <cellStyle name="Note 2 2 7 3" xfId="22714" xr:uid="{9C7EA741-CF1D-425D-921A-3759CC7EFC77}"/>
    <cellStyle name="Note 2 2 8" xfId="20432" xr:uid="{00000000-0005-0000-0000-0000BB500000}"/>
    <cellStyle name="Note 2 2 8 2" xfId="21179" xr:uid="{00000000-0005-0000-0000-0000BC500000}"/>
    <cellStyle name="Note 2 2 8 2 2" xfId="23231" xr:uid="{58EC2677-49C5-4036-9912-3E9C70FF92F1}"/>
    <cellStyle name="Note 2 2 8 3" xfId="22715" xr:uid="{CCE3B0F1-46DE-45A2-A5F5-C1FDD70C3720}"/>
    <cellStyle name="Note 2 2 9" xfId="20433" xr:uid="{00000000-0005-0000-0000-0000BD500000}"/>
    <cellStyle name="Note 2 2 9 2" xfId="21178" xr:uid="{00000000-0005-0000-0000-0000BE500000}"/>
    <cellStyle name="Note 2 2 9 2 2" xfId="23230" xr:uid="{875F8514-3163-4CA8-9BB9-6AFC55652336}"/>
    <cellStyle name="Note 2 2 9 3" xfId="22716" xr:uid="{F216359B-8663-430E-AA2A-4BE1F991C8BD}"/>
    <cellStyle name="Note 2 3" xfId="20434" xr:uid="{00000000-0005-0000-0000-0000BF500000}"/>
    <cellStyle name="Note 2 3 2" xfId="20435" xr:uid="{00000000-0005-0000-0000-0000C0500000}"/>
    <cellStyle name="Note 2 3 2 2" xfId="21177" xr:uid="{00000000-0005-0000-0000-0000C1500000}"/>
    <cellStyle name="Note 2 3 2 2 2" xfId="23229" xr:uid="{419B6739-AE41-408E-B288-77F1DFBB6315}"/>
    <cellStyle name="Note 2 3 2 3" xfId="22717" xr:uid="{CA347FD6-4D39-442F-AF3B-17916BC2821B}"/>
    <cellStyle name="Note 2 3 3" xfId="20436" xr:uid="{00000000-0005-0000-0000-0000C2500000}"/>
    <cellStyle name="Note 2 3 3 2" xfId="21176" xr:uid="{00000000-0005-0000-0000-0000C3500000}"/>
    <cellStyle name="Note 2 3 3 2 2" xfId="23228" xr:uid="{41400CB5-EF27-4303-8FFC-FB477E1F2C9E}"/>
    <cellStyle name="Note 2 3 3 3" xfId="22718" xr:uid="{1BF26489-4F5D-4FDA-AE89-EE42DF6D2CD5}"/>
    <cellStyle name="Note 2 3 4" xfId="20437" xr:uid="{00000000-0005-0000-0000-0000C4500000}"/>
    <cellStyle name="Note 2 3 4 2" xfId="21175" xr:uid="{00000000-0005-0000-0000-0000C5500000}"/>
    <cellStyle name="Note 2 3 4 2 2" xfId="23227" xr:uid="{672C0478-C58D-4B1F-8290-A9080767C182}"/>
    <cellStyle name="Note 2 3 4 3" xfId="22719" xr:uid="{BAA5A204-EE83-4D11-8E7D-BF658C579FDD}"/>
    <cellStyle name="Note 2 3 5" xfId="20438" xr:uid="{00000000-0005-0000-0000-0000C6500000}"/>
    <cellStyle name="Note 2 3 5 2" xfId="21174" xr:uid="{00000000-0005-0000-0000-0000C7500000}"/>
    <cellStyle name="Note 2 3 5 2 2" xfId="23226" xr:uid="{24E4433C-C1E8-48B1-9AC7-E67A61F2DBF4}"/>
    <cellStyle name="Note 2 3 5 3" xfId="22720" xr:uid="{30A78DBA-7251-4F50-8B72-3F439D808DAE}"/>
    <cellStyle name="Note 2 4" xfId="20439" xr:uid="{00000000-0005-0000-0000-0000C8500000}"/>
    <cellStyle name="Note 2 4 2" xfId="20440" xr:uid="{00000000-0005-0000-0000-0000C9500000}"/>
    <cellStyle name="Note 2 4 2 2" xfId="20441" xr:uid="{00000000-0005-0000-0000-0000CA500000}"/>
    <cellStyle name="Note 2 4 2 2 2" xfId="21173" xr:uid="{00000000-0005-0000-0000-0000CB500000}"/>
    <cellStyle name="Note 2 4 2 2 2 2" xfId="23225" xr:uid="{40D730B1-6705-4232-ACE8-0EF72FDFF442}"/>
    <cellStyle name="Note 2 4 2 2 3" xfId="22723" xr:uid="{4C371152-DD11-433E-94E0-C4EA8EC2FC61}"/>
    <cellStyle name="Note 2 4 2 3" xfId="22722" xr:uid="{65590A7E-267A-46CE-8D8E-203D4A8C08C5}"/>
    <cellStyle name="Note 2 4 3" xfId="20442" xr:uid="{00000000-0005-0000-0000-0000CC500000}"/>
    <cellStyle name="Note 2 4 3 2" xfId="20443" xr:uid="{00000000-0005-0000-0000-0000CD500000}"/>
    <cellStyle name="Note 2 4 3 2 2" xfId="21172" xr:uid="{00000000-0005-0000-0000-0000CE500000}"/>
    <cellStyle name="Note 2 4 3 2 2 2" xfId="23224" xr:uid="{D9EFFD9B-A435-4C33-BAED-84D859652B9E}"/>
    <cellStyle name="Note 2 4 3 2 3" xfId="22725" xr:uid="{180C05E0-1A25-4D11-A484-9BB4C101C414}"/>
    <cellStyle name="Note 2 4 3 3" xfId="22724" xr:uid="{0A19D484-3BF4-4E97-84DD-72D3BBE21F1B}"/>
    <cellStyle name="Note 2 4 4" xfId="20444" xr:uid="{00000000-0005-0000-0000-0000CF500000}"/>
    <cellStyle name="Note 2 4 4 2" xfId="20445" xr:uid="{00000000-0005-0000-0000-0000D0500000}"/>
    <cellStyle name="Note 2 4 4 2 2" xfId="21171" xr:uid="{00000000-0005-0000-0000-0000D1500000}"/>
    <cellStyle name="Note 2 4 4 2 2 2" xfId="23223" xr:uid="{88A240DA-5726-4B21-9E02-86CB6BDC963B}"/>
    <cellStyle name="Note 2 4 4 2 3" xfId="22727" xr:uid="{08F8A3D6-4327-4018-ABC0-D15B7A8F5DC3}"/>
    <cellStyle name="Note 2 4 4 3" xfId="22726" xr:uid="{C90370F1-CBB8-4BEF-B9A2-4B708B79E88D}"/>
    <cellStyle name="Note 2 4 5" xfId="20446" xr:uid="{00000000-0005-0000-0000-0000D2500000}"/>
    <cellStyle name="Note 2 4 5 2" xfId="22728" xr:uid="{2D7D708A-B0C9-4F5A-A91D-148D4783C4E1}"/>
    <cellStyle name="Note 2 4 6" xfId="20447" xr:uid="{00000000-0005-0000-0000-0000D3500000}"/>
    <cellStyle name="Note 2 4 6 2" xfId="22729" xr:uid="{BDFD5634-7BAB-4393-998C-E9AB89782962}"/>
    <cellStyle name="Note 2 4 7" xfId="20448" xr:uid="{00000000-0005-0000-0000-0000D4500000}"/>
    <cellStyle name="Note 2 4 7 2" xfId="21170" xr:uid="{00000000-0005-0000-0000-0000D5500000}"/>
    <cellStyle name="Note 2 4 7 2 2" xfId="23222" xr:uid="{2E72BF30-33B0-4039-8D66-CD372398271A}"/>
    <cellStyle name="Note 2 4 7 3" xfId="22730" xr:uid="{9E264F7A-512B-4092-8DF6-86E762522C59}"/>
    <cellStyle name="Note 2 4 8" xfId="22721" xr:uid="{9166AB22-D710-4DFC-8312-0066D298EC0B}"/>
    <cellStyle name="Note 2 5" xfId="20449" xr:uid="{00000000-0005-0000-0000-0000D6500000}"/>
    <cellStyle name="Note 2 5 2" xfId="20450" xr:uid="{00000000-0005-0000-0000-0000D7500000}"/>
    <cellStyle name="Note 2 5 2 2" xfId="20451" xr:uid="{00000000-0005-0000-0000-0000D8500000}"/>
    <cellStyle name="Note 2 5 2 2 2" xfId="21169" xr:uid="{00000000-0005-0000-0000-0000D9500000}"/>
    <cellStyle name="Note 2 5 2 2 2 2" xfId="23221" xr:uid="{8241B48F-0867-42F5-B863-2CDA28AC5AFF}"/>
    <cellStyle name="Note 2 5 2 2 3" xfId="22733" xr:uid="{326385C3-87E8-4D78-B69C-EAAECFB089C3}"/>
    <cellStyle name="Note 2 5 2 3" xfId="22732" xr:uid="{FBAF4433-833C-492D-95F0-D2CEEB5ABB78}"/>
    <cellStyle name="Note 2 5 3" xfId="20452" xr:uid="{00000000-0005-0000-0000-0000DA500000}"/>
    <cellStyle name="Note 2 5 3 2" xfId="20453" xr:uid="{00000000-0005-0000-0000-0000DB500000}"/>
    <cellStyle name="Note 2 5 3 2 2" xfId="21168" xr:uid="{00000000-0005-0000-0000-0000DC500000}"/>
    <cellStyle name="Note 2 5 3 2 2 2" xfId="23220" xr:uid="{12F287AD-F3A0-455D-BD14-64F2E5BE7F75}"/>
    <cellStyle name="Note 2 5 3 2 3" xfId="22735" xr:uid="{47BF813E-C43A-4276-853F-BE96D9BBEC4B}"/>
    <cellStyle name="Note 2 5 3 3" xfId="22734" xr:uid="{960D8DEC-36ED-470D-8854-CE83F539EF7C}"/>
    <cellStyle name="Note 2 5 4" xfId="20454" xr:uid="{00000000-0005-0000-0000-0000DD500000}"/>
    <cellStyle name="Note 2 5 4 2" xfId="20455" xr:uid="{00000000-0005-0000-0000-0000DE500000}"/>
    <cellStyle name="Note 2 5 4 2 2" xfId="21167" xr:uid="{00000000-0005-0000-0000-0000DF500000}"/>
    <cellStyle name="Note 2 5 4 2 2 2" xfId="23219" xr:uid="{30FC7BD9-A15A-45CB-AF81-379EEFD4A455}"/>
    <cellStyle name="Note 2 5 4 2 3" xfId="22737" xr:uid="{FA551F8F-E0E5-4C64-A2B4-AC0F73AE8B08}"/>
    <cellStyle name="Note 2 5 4 3" xfId="22736" xr:uid="{A0B74EFD-801A-45CA-BA95-F30DC42C5E79}"/>
    <cellStyle name="Note 2 5 5" xfId="20456" xr:uid="{00000000-0005-0000-0000-0000E0500000}"/>
    <cellStyle name="Note 2 5 5 2" xfId="22738" xr:uid="{589894AC-0736-45E7-ACC9-7EBACF1A9085}"/>
    <cellStyle name="Note 2 5 6" xfId="20457" xr:uid="{00000000-0005-0000-0000-0000E1500000}"/>
    <cellStyle name="Note 2 5 6 2" xfId="22739" xr:uid="{D504A9BC-6C84-43B3-BE18-CB25140B2A30}"/>
    <cellStyle name="Note 2 5 7" xfId="20458" xr:uid="{00000000-0005-0000-0000-0000E2500000}"/>
    <cellStyle name="Note 2 5 7 2" xfId="21166" xr:uid="{00000000-0005-0000-0000-0000E3500000}"/>
    <cellStyle name="Note 2 5 7 2 2" xfId="23218" xr:uid="{E1FFBD94-56B9-4A83-BE6C-A95944BB7A2C}"/>
    <cellStyle name="Note 2 5 7 3" xfId="22740" xr:uid="{E5FE0E34-6083-42E3-8CDF-5EEE9CBF683F}"/>
    <cellStyle name="Note 2 5 8" xfId="22731" xr:uid="{592F2AB6-0EA1-4530-8AA1-3FAF590310CE}"/>
    <cellStyle name="Note 2 6" xfId="20459" xr:uid="{00000000-0005-0000-0000-0000E4500000}"/>
    <cellStyle name="Note 2 6 2" xfId="20460" xr:uid="{00000000-0005-0000-0000-0000E5500000}"/>
    <cellStyle name="Note 2 6 2 2" xfId="20461" xr:uid="{00000000-0005-0000-0000-0000E6500000}"/>
    <cellStyle name="Note 2 6 2 2 2" xfId="21165" xr:uid="{00000000-0005-0000-0000-0000E7500000}"/>
    <cellStyle name="Note 2 6 2 2 2 2" xfId="23217" xr:uid="{3B9A968E-4630-4C83-AC6E-471E8200648D}"/>
    <cellStyle name="Note 2 6 2 2 3" xfId="22743" xr:uid="{FE5F230A-B138-4102-BB8B-865C96C9DD34}"/>
    <cellStyle name="Note 2 6 2 3" xfId="22742" xr:uid="{CEAF016D-B2B6-460A-A4DF-5E2CC6847F07}"/>
    <cellStyle name="Note 2 6 3" xfId="20462" xr:uid="{00000000-0005-0000-0000-0000E8500000}"/>
    <cellStyle name="Note 2 6 3 2" xfId="20463" xr:uid="{00000000-0005-0000-0000-0000E9500000}"/>
    <cellStyle name="Note 2 6 3 2 2" xfId="21164" xr:uid="{00000000-0005-0000-0000-0000EA500000}"/>
    <cellStyle name="Note 2 6 3 2 2 2" xfId="23216" xr:uid="{F169C9EE-F8BE-4CFA-9F75-129617D10B1F}"/>
    <cellStyle name="Note 2 6 3 2 3" xfId="22745" xr:uid="{8CB2DFB9-D0FD-4039-AC81-DC0B89F8E86E}"/>
    <cellStyle name="Note 2 6 3 3" xfId="22744" xr:uid="{4BB52082-7627-4147-BEC5-84FC6576314F}"/>
    <cellStyle name="Note 2 6 4" xfId="20464" xr:uid="{00000000-0005-0000-0000-0000EB500000}"/>
    <cellStyle name="Note 2 6 4 2" xfId="20465" xr:uid="{00000000-0005-0000-0000-0000EC500000}"/>
    <cellStyle name="Note 2 6 4 2 2" xfId="21163" xr:uid="{00000000-0005-0000-0000-0000ED500000}"/>
    <cellStyle name="Note 2 6 4 2 2 2" xfId="23215" xr:uid="{51BDD881-B26C-4F81-A423-10EDBEE22C79}"/>
    <cellStyle name="Note 2 6 4 2 3" xfId="22747" xr:uid="{1A1F60F7-04D0-4F6F-8E7A-751874BA46EE}"/>
    <cellStyle name="Note 2 6 4 3" xfId="22746" xr:uid="{A009E8BA-B219-49F4-90BB-83F11CA227A1}"/>
    <cellStyle name="Note 2 6 5" xfId="20466" xr:uid="{00000000-0005-0000-0000-0000EE500000}"/>
    <cellStyle name="Note 2 6 5 2" xfId="22748" xr:uid="{954C9034-99B7-4551-ACFE-9B7721BF2DD3}"/>
    <cellStyle name="Note 2 6 6" xfId="20467" xr:uid="{00000000-0005-0000-0000-0000EF500000}"/>
    <cellStyle name="Note 2 6 6 2" xfId="22749" xr:uid="{882D326B-0CB8-4CBE-90F7-BC95D0F94A4F}"/>
    <cellStyle name="Note 2 6 7" xfId="20468" xr:uid="{00000000-0005-0000-0000-0000F0500000}"/>
    <cellStyle name="Note 2 6 7 2" xfId="21162" xr:uid="{00000000-0005-0000-0000-0000F1500000}"/>
    <cellStyle name="Note 2 6 7 2 2" xfId="23214" xr:uid="{046D13F7-71C6-4EBB-B09B-13BE40E2C3F8}"/>
    <cellStyle name="Note 2 6 7 3" xfId="22750" xr:uid="{C4F55938-AAF4-4409-A8DD-6EB9D8B1002A}"/>
    <cellStyle name="Note 2 6 8" xfId="22741" xr:uid="{310C1D54-E5DF-4C6C-B9A5-19E238A847DF}"/>
    <cellStyle name="Note 2 7" xfId="20469" xr:uid="{00000000-0005-0000-0000-0000F2500000}"/>
    <cellStyle name="Note 2 7 2" xfId="20470" xr:uid="{00000000-0005-0000-0000-0000F3500000}"/>
    <cellStyle name="Note 2 7 2 2" xfId="20471" xr:uid="{00000000-0005-0000-0000-0000F4500000}"/>
    <cellStyle name="Note 2 7 2 2 2" xfId="21161" xr:uid="{00000000-0005-0000-0000-0000F5500000}"/>
    <cellStyle name="Note 2 7 2 2 2 2" xfId="23213" xr:uid="{DDCFCEF9-89D3-4898-833E-CB97024F83FF}"/>
    <cellStyle name="Note 2 7 2 2 3" xfId="22753" xr:uid="{B1D02159-15C0-4DAE-90A6-4720DEC65788}"/>
    <cellStyle name="Note 2 7 2 3" xfId="22752" xr:uid="{32F1D5E7-4FB9-4D1C-92D0-E63315326E5B}"/>
    <cellStyle name="Note 2 7 3" xfId="20472" xr:uid="{00000000-0005-0000-0000-0000F6500000}"/>
    <cellStyle name="Note 2 7 3 2" xfId="20473" xr:uid="{00000000-0005-0000-0000-0000F7500000}"/>
    <cellStyle name="Note 2 7 3 2 2" xfId="21160" xr:uid="{00000000-0005-0000-0000-0000F8500000}"/>
    <cellStyle name="Note 2 7 3 2 2 2" xfId="23212" xr:uid="{52B71851-315A-4FA3-94E0-6A9BE74F9D73}"/>
    <cellStyle name="Note 2 7 3 2 3" xfId="22755" xr:uid="{89A50F9A-4186-4FD1-ABBB-45FC49A97085}"/>
    <cellStyle name="Note 2 7 3 3" xfId="22754" xr:uid="{DEB04294-35E2-4BE9-A4E5-9FC823AD1F17}"/>
    <cellStyle name="Note 2 7 4" xfId="20474" xr:uid="{00000000-0005-0000-0000-0000F9500000}"/>
    <cellStyle name="Note 2 7 4 2" xfId="20475" xr:uid="{00000000-0005-0000-0000-0000FA500000}"/>
    <cellStyle name="Note 2 7 4 2 2" xfId="21159" xr:uid="{00000000-0005-0000-0000-0000FB500000}"/>
    <cellStyle name="Note 2 7 4 2 2 2" xfId="23211" xr:uid="{1D5826EF-9412-40CB-B19A-5FDB9DE254AC}"/>
    <cellStyle name="Note 2 7 4 2 3" xfId="22757" xr:uid="{48C2345D-5B86-4EE7-BE64-8B648B41FEF3}"/>
    <cellStyle name="Note 2 7 4 3" xfId="22756" xr:uid="{83C64D80-02E0-498B-B0BC-B8685D963EB4}"/>
    <cellStyle name="Note 2 7 5" xfId="20476" xr:uid="{00000000-0005-0000-0000-0000FC500000}"/>
    <cellStyle name="Note 2 7 5 2" xfId="22758" xr:uid="{0FBD6ADA-1A8F-4648-803B-CAE3419F0AE3}"/>
    <cellStyle name="Note 2 7 6" xfId="20477" xr:uid="{00000000-0005-0000-0000-0000FD500000}"/>
    <cellStyle name="Note 2 7 6 2" xfId="22759" xr:uid="{C77B522F-C225-410B-A1A8-8830328E5EA4}"/>
    <cellStyle name="Note 2 7 7" xfId="20478" xr:uid="{00000000-0005-0000-0000-0000FE500000}"/>
    <cellStyle name="Note 2 7 7 2" xfId="21158" xr:uid="{00000000-0005-0000-0000-0000FF500000}"/>
    <cellStyle name="Note 2 7 7 2 2" xfId="23210" xr:uid="{DF223214-2D24-46BA-A851-BE1B61C74D1D}"/>
    <cellStyle name="Note 2 7 7 3" xfId="22760" xr:uid="{BD3F56E0-8FC8-4F96-87A0-A92FA18B8653}"/>
    <cellStyle name="Note 2 7 8" xfId="22751" xr:uid="{42FC0929-2FAE-473E-83B5-9DAD42125657}"/>
    <cellStyle name="Note 2 8" xfId="20479" xr:uid="{00000000-0005-0000-0000-000000510000}"/>
    <cellStyle name="Note 2 8 2" xfId="20480" xr:uid="{00000000-0005-0000-0000-000001510000}"/>
    <cellStyle name="Note 2 8 2 2" xfId="21157" xr:uid="{00000000-0005-0000-0000-000002510000}"/>
    <cellStyle name="Note 2 8 2 2 2" xfId="23209" xr:uid="{EF3B5F1F-F435-42EC-B6FF-1CB463E03A2C}"/>
    <cellStyle name="Note 2 8 2 3" xfId="22762" xr:uid="{45FB7D83-DCEB-4D4E-A556-A4AC84F1D558}"/>
    <cellStyle name="Note 2 8 3" xfId="20481" xr:uid="{00000000-0005-0000-0000-000003510000}"/>
    <cellStyle name="Note 2 8 3 2" xfId="21156" xr:uid="{00000000-0005-0000-0000-000004510000}"/>
    <cellStyle name="Note 2 8 3 2 2" xfId="23208" xr:uid="{90BED5E0-276B-491F-B8D6-85B2D236F5E1}"/>
    <cellStyle name="Note 2 8 3 3" xfId="22763" xr:uid="{71C86DC5-5035-4438-960F-3085B76897D6}"/>
    <cellStyle name="Note 2 8 4" xfId="20482" xr:uid="{00000000-0005-0000-0000-000005510000}"/>
    <cellStyle name="Note 2 8 4 2" xfId="21155" xr:uid="{00000000-0005-0000-0000-000006510000}"/>
    <cellStyle name="Note 2 8 4 2 2" xfId="23207" xr:uid="{5AB4A667-48A8-4B57-A744-24AA299CEE6B}"/>
    <cellStyle name="Note 2 8 4 3" xfId="22764" xr:uid="{3D6702A3-2710-4581-9FEF-BF55079DE594}"/>
    <cellStyle name="Note 2 8 5" xfId="20483" xr:uid="{00000000-0005-0000-0000-000007510000}"/>
    <cellStyle name="Note 2 8 5 2" xfId="21154" xr:uid="{00000000-0005-0000-0000-000008510000}"/>
    <cellStyle name="Note 2 8 5 2 2" xfId="23206" xr:uid="{B944DDC6-E2FA-4823-A21D-DECC49384914}"/>
    <cellStyle name="Note 2 8 5 3" xfId="22765" xr:uid="{0CA40AAA-E93A-44BE-87F7-F96F4B3EAC94}"/>
    <cellStyle name="Note 2 8 6" xfId="22761" xr:uid="{673741AA-960D-434F-AE80-3EA8D21FBAB4}"/>
    <cellStyle name="Note 2 9" xfId="20484" xr:uid="{00000000-0005-0000-0000-000009510000}"/>
    <cellStyle name="Note 2 9 2" xfId="20485" xr:uid="{00000000-0005-0000-0000-00000A510000}"/>
    <cellStyle name="Note 2 9 2 2" xfId="21153" xr:uid="{00000000-0005-0000-0000-00000B510000}"/>
    <cellStyle name="Note 2 9 2 2 2" xfId="23205" xr:uid="{206EF894-E8F4-4BF3-8EFE-6BB2F21B646E}"/>
    <cellStyle name="Note 2 9 2 3" xfId="22767" xr:uid="{A61D7B12-197B-4BE0-A352-7CB7A2387D64}"/>
    <cellStyle name="Note 2 9 3" xfId="20486" xr:uid="{00000000-0005-0000-0000-00000C510000}"/>
    <cellStyle name="Note 2 9 3 2" xfId="21152" xr:uid="{00000000-0005-0000-0000-00000D510000}"/>
    <cellStyle name="Note 2 9 3 2 2" xfId="23204" xr:uid="{F51465CE-C860-4582-B0F6-8E9B351C7DF0}"/>
    <cellStyle name="Note 2 9 3 3" xfId="22768" xr:uid="{35F3AC5A-C39E-4B3A-8F99-B9047C4B2AB2}"/>
    <cellStyle name="Note 2 9 4" xfId="20487" xr:uid="{00000000-0005-0000-0000-00000E510000}"/>
    <cellStyle name="Note 2 9 4 2" xfId="21151" xr:uid="{00000000-0005-0000-0000-00000F510000}"/>
    <cellStyle name="Note 2 9 4 2 2" xfId="23203" xr:uid="{13FC5986-560D-4765-B3E3-E20DD273C16B}"/>
    <cellStyle name="Note 2 9 4 3" xfId="22769" xr:uid="{BCE89B5F-ACB2-447F-A186-EC0448CF958F}"/>
    <cellStyle name="Note 2 9 5" xfId="20488" xr:uid="{00000000-0005-0000-0000-000010510000}"/>
    <cellStyle name="Note 2 9 5 2" xfId="21150" xr:uid="{00000000-0005-0000-0000-000011510000}"/>
    <cellStyle name="Note 2 9 5 2 2" xfId="23202" xr:uid="{52C0CFB4-D38C-48D7-B76A-A30A68CD2A93}"/>
    <cellStyle name="Note 2 9 5 3" xfId="22770" xr:uid="{FEE649FB-1C83-461D-A8AD-12C84B4AD6EE}"/>
    <cellStyle name="Note 2 9 6" xfId="22766" xr:uid="{0879973A-A6B6-44AC-ABB5-9CDDD1CB3CFD}"/>
    <cellStyle name="Note 3 2" xfId="20489" xr:uid="{00000000-0005-0000-0000-000012510000}"/>
    <cellStyle name="Note 3 2 2" xfId="20490" xr:uid="{00000000-0005-0000-0000-000013510000}"/>
    <cellStyle name="Note 3 2 2 2" xfId="21148" xr:uid="{00000000-0005-0000-0000-000014510000}"/>
    <cellStyle name="Note 3 2 2 2 2" xfId="23200" xr:uid="{7AFCB2F7-7847-42FA-B374-1D1C6C1D2D03}"/>
    <cellStyle name="Note 3 2 2 3" xfId="22772" xr:uid="{EFDA54C4-4ED5-4FD3-86F2-0DA679B60FE1}"/>
    <cellStyle name="Note 3 2 3" xfId="20491" xr:uid="{00000000-0005-0000-0000-000015510000}"/>
    <cellStyle name="Note 3 2 4" xfId="21149" xr:uid="{00000000-0005-0000-0000-000016510000}"/>
    <cellStyle name="Note 3 2 4 2" xfId="23201" xr:uid="{9B8324CA-74C6-4E87-A85A-FEAF7510A390}"/>
    <cellStyle name="Note 3 2 5" xfId="22771" xr:uid="{E40092A2-EF47-4191-AA6B-5A745347E026}"/>
    <cellStyle name="Note 3 3" xfId="20492" xr:uid="{00000000-0005-0000-0000-000017510000}"/>
    <cellStyle name="Note 3 3 2" xfId="20493" xr:uid="{00000000-0005-0000-0000-000018510000}"/>
    <cellStyle name="Note 3 3 3" xfId="21147" xr:uid="{00000000-0005-0000-0000-000019510000}"/>
    <cellStyle name="Note 3 3 3 2" xfId="23199" xr:uid="{568BEFEF-D9BC-42F3-A5B5-5110984AD507}"/>
    <cellStyle name="Note 3 3 4" xfId="22773" xr:uid="{3FAB079C-C497-4FF6-B907-E1335EEF6431}"/>
    <cellStyle name="Note 3 4" xfId="20494" xr:uid="{00000000-0005-0000-0000-00001A510000}"/>
    <cellStyle name="Note 3 4 2" xfId="21146" xr:uid="{00000000-0005-0000-0000-00001B510000}"/>
    <cellStyle name="Note 3 4 2 2" xfId="23198" xr:uid="{265D5779-F1E9-4A8C-B2BA-3AF0A5C1D6CB}"/>
    <cellStyle name="Note 3 4 3" xfId="22774" xr:uid="{15F0734D-3960-4D6D-A9CF-DE5D479F2186}"/>
    <cellStyle name="Note 3 5" xfId="20495" xr:uid="{00000000-0005-0000-0000-00001C510000}"/>
    <cellStyle name="Note 4 2" xfId="20496" xr:uid="{00000000-0005-0000-0000-00001D510000}"/>
    <cellStyle name="Note 4 2 2" xfId="20497" xr:uid="{00000000-0005-0000-0000-00001E510000}"/>
    <cellStyle name="Note 4 2 2 2" xfId="21144" xr:uid="{00000000-0005-0000-0000-00001F510000}"/>
    <cellStyle name="Note 4 2 2 2 2" xfId="23196" xr:uid="{470901E5-5A96-4F00-A3D8-353B4C61C2EA}"/>
    <cellStyle name="Note 4 2 2 3" xfId="22776" xr:uid="{9A439E1A-C476-4555-AA8B-EFB12957212A}"/>
    <cellStyle name="Note 4 2 3" xfId="20498" xr:uid="{00000000-0005-0000-0000-000020510000}"/>
    <cellStyle name="Note 4 2 4" xfId="21145" xr:uid="{00000000-0005-0000-0000-000021510000}"/>
    <cellStyle name="Note 4 2 4 2" xfId="23197" xr:uid="{85B19759-05E7-49FE-ADDB-9531175BC683}"/>
    <cellStyle name="Note 4 2 5" xfId="22775" xr:uid="{A898FE48-801C-4B2A-BD57-EDEF28061189}"/>
    <cellStyle name="Note 4 3" xfId="20499" xr:uid="{00000000-0005-0000-0000-000022510000}"/>
    <cellStyle name="Note 4 4" xfId="20500" xr:uid="{00000000-0005-0000-0000-000023510000}"/>
    <cellStyle name="Note 4 4 2" xfId="21143" xr:uid="{00000000-0005-0000-0000-000024510000}"/>
    <cellStyle name="Note 4 4 2 2" xfId="23195" xr:uid="{DDB4C914-11A4-41EF-BA5C-1C435F7E23D3}"/>
    <cellStyle name="Note 4 4 3" xfId="22777" xr:uid="{DBCEBD78-5A59-4C44-A114-073D422CAF64}"/>
    <cellStyle name="Note 4 5" xfId="20501" xr:uid="{00000000-0005-0000-0000-000025510000}"/>
    <cellStyle name="Note 5" xfId="20502" xr:uid="{00000000-0005-0000-0000-000026510000}"/>
    <cellStyle name="Note 5 2" xfId="20503" xr:uid="{00000000-0005-0000-0000-000027510000}"/>
    <cellStyle name="Note 5 2 2" xfId="20504" xr:uid="{00000000-0005-0000-0000-000028510000}"/>
    <cellStyle name="Note 5 2 3" xfId="21141" xr:uid="{00000000-0005-0000-0000-000029510000}"/>
    <cellStyle name="Note 5 2 3 2" xfId="23193" xr:uid="{5C0F11E0-10CF-41EB-A636-0EEFA6548678}"/>
    <cellStyle name="Note 5 2 4" xfId="22779" xr:uid="{3E020465-B31F-4426-AC4E-026CA403DEDC}"/>
    <cellStyle name="Note 5 3" xfId="20505" xr:uid="{00000000-0005-0000-0000-00002A510000}"/>
    <cellStyle name="Note 5 3 2" xfId="20506" xr:uid="{00000000-0005-0000-0000-00002B510000}"/>
    <cellStyle name="Note 5 3 3" xfId="21140" xr:uid="{00000000-0005-0000-0000-00002C510000}"/>
    <cellStyle name="Note 5 3 3 2" xfId="23192" xr:uid="{AED90758-2D1E-42FC-A925-13C87B58F277}"/>
    <cellStyle name="Note 5 3 4" xfId="22780" xr:uid="{710C4F31-F801-4FC2-8F9E-6E088C577587}"/>
    <cellStyle name="Note 5 4" xfId="20507" xr:uid="{00000000-0005-0000-0000-00002D510000}"/>
    <cellStyle name="Note 5 4 2" xfId="21139" xr:uid="{00000000-0005-0000-0000-00002E510000}"/>
    <cellStyle name="Note 5 4 2 2" xfId="23191" xr:uid="{959EA676-B1BE-4E66-9C2E-8CABD4E91CE0}"/>
    <cellStyle name="Note 5 4 3" xfId="22781" xr:uid="{EF507734-F4C1-4B66-9813-219A89AE778B}"/>
    <cellStyle name="Note 5 5" xfId="20508" xr:uid="{00000000-0005-0000-0000-00002F510000}"/>
    <cellStyle name="Note 5 6" xfId="21142" xr:uid="{00000000-0005-0000-0000-000030510000}"/>
    <cellStyle name="Note 5 6 2" xfId="23194" xr:uid="{6B396372-2B9B-4597-AFF3-211D4C6C43E1}"/>
    <cellStyle name="Note 5 7" xfId="22778" xr:uid="{ED033126-0817-4FD6-BFF7-87E49201D3D8}"/>
    <cellStyle name="Note 6" xfId="20509" xr:uid="{00000000-0005-0000-0000-000031510000}"/>
    <cellStyle name="Note 6 2" xfId="20510" xr:uid="{00000000-0005-0000-0000-000032510000}"/>
    <cellStyle name="Note 6 2 2" xfId="20511" xr:uid="{00000000-0005-0000-0000-000033510000}"/>
    <cellStyle name="Note 6 2 3" xfId="21137" xr:uid="{00000000-0005-0000-0000-000034510000}"/>
    <cellStyle name="Note 6 2 3 2" xfId="23189" xr:uid="{996DEA12-D489-42CD-82C1-F7F43B101446}"/>
    <cellStyle name="Note 6 2 4" xfId="22783" xr:uid="{DACDF4EF-9CE0-48E7-8C51-11A5C475EDF4}"/>
    <cellStyle name="Note 6 3" xfId="20512" xr:uid="{00000000-0005-0000-0000-000035510000}"/>
    <cellStyle name="Note 6 4" xfId="20513" xr:uid="{00000000-0005-0000-0000-000036510000}"/>
    <cellStyle name="Note 6 5" xfId="21138" xr:uid="{00000000-0005-0000-0000-000037510000}"/>
    <cellStyle name="Note 6 5 2" xfId="23190" xr:uid="{B455FF5D-F471-4F9F-9070-98CDA4F90A27}"/>
    <cellStyle name="Note 6 6" xfId="22782" xr:uid="{AD803652-0096-43EA-8A6A-47E80ADC3078}"/>
    <cellStyle name="Note 7" xfId="20514" xr:uid="{00000000-0005-0000-0000-000038510000}"/>
    <cellStyle name="Note 7 2" xfId="21136" xr:uid="{00000000-0005-0000-0000-000039510000}"/>
    <cellStyle name="Note 7 2 2" xfId="23188" xr:uid="{E59E8E39-0BCD-40AB-9031-49209D10FDA9}"/>
    <cellStyle name="Note 7 3" xfId="22784" xr:uid="{ADC32C79-1CF3-4687-9014-24CDD6DB2393}"/>
    <cellStyle name="Note 8" xfId="20515" xr:uid="{00000000-0005-0000-0000-00003A510000}"/>
    <cellStyle name="Note 8 2" xfId="20516" xr:uid="{00000000-0005-0000-0000-00003B510000}"/>
    <cellStyle name="Note 8 2 2" xfId="21134" xr:uid="{00000000-0005-0000-0000-00003C510000}"/>
    <cellStyle name="Note 8 2 2 2" xfId="23186" xr:uid="{EB19BFB3-B683-4A24-9628-71E9B08C984E}"/>
    <cellStyle name="Note 8 2 3" xfId="22786" xr:uid="{9155387C-11E5-4D8F-AD8F-753B6F8C60F7}"/>
    <cellStyle name="Note 8 3" xfId="21135" xr:uid="{00000000-0005-0000-0000-00003D510000}"/>
    <cellStyle name="Note 8 3 2" xfId="23187" xr:uid="{295AE45E-2BA5-407D-BA5C-677A82C6C95C}"/>
    <cellStyle name="Note 8 4" xfId="22785" xr:uid="{14EC915B-7559-4452-BA26-9199BCD78571}"/>
    <cellStyle name="Note 9" xfId="20517" xr:uid="{00000000-0005-0000-0000-00003E510000}"/>
    <cellStyle name="Note 9 2" xfId="21133" xr:uid="{00000000-0005-0000-0000-00003F510000}"/>
    <cellStyle name="Note 9 2 2" xfId="23185" xr:uid="{5A8947A2-0462-4069-8271-0470B5944AD4}"/>
    <cellStyle name="Note 9 3" xfId="22787" xr:uid="{B4DAE25D-9C59-4ACF-94E8-8CBA95077C6B}"/>
    <cellStyle name="Ôèíàíñîâûé [0]_Ëèñò1" xfId="20518" xr:uid="{00000000-0005-0000-0000-000040510000}"/>
    <cellStyle name="Ôèíàíñîâûé_Ëèñò1" xfId="20519" xr:uid="{00000000-0005-0000-0000-000041510000}"/>
    <cellStyle name="Option" xfId="20520" xr:uid="{00000000-0005-0000-0000-000042510000}"/>
    <cellStyle name="Option 2" xfId="20521" xr:uid="{00000000-0005-0000-0000-000043510000}"/>
    <cellStyle name="Option 3" xfId="20522" xr:uid="{00000000-0005-0000-0000-000044510000}"/>
    <cellStyle name="Option 4" xfId="20523" xr:uid="{00000000-0005-0000-0000-000045510000}"/>
    <cellStyle name="Option 5" xfId="22788" xr:uid="{17032319-1FA0-4576-8AA9-6470BACE64F0}"/>
    <cellStyle name="optionalExposure" xfId="20524" xr:uid="{00000000-0005-0000-0000-000046510000}"/>
    <cellStyle name="optionalExposure 2" xfId="21132" xr:uid="{00000000-0005-0000-0000-000047510000}"/>
    <cellStyle name="optionalExposure 2 2" xfId="23184" xr:uid="{8255EC0A-28ED-49CC-BE46-FB418AC1E23F}"/>
    <cellStyle name="optionalExposure 3" xfId="22789" xr:uid="{10863A12-DC5D-4F1A-9F7E-721D1E395E35}"/>
    <cellStyle name="OptionHeading" xfId="20525" xr:uid="{00000000-0005-0000-0000-000048510000}"/>
    <cellStyle name="OptionHeading 2" xfId="20526" xr:uid="{00000000-0005-0000-0000-000049510000}"/>
    <cellStyle name="OptionHeading 3" xfId="20527" xr:uid="{00000000-0005-0000-0000-00004A510000}"/>
    <cellStyle name="Output 2" xfId="20528" xr:uid="{00000000-0005-0000-0000-00004B510000}"/>
    <cellStyle name="Output 2 10" xfId="20529" xr:uid="{00000000-0005-0000-0000-00004C510000}"/>
    <cellStyle name="Output 2 10 2" xfId="20530" xr:uid="{00000000-0005-0000-0000-00004D510000}"/>
    <cellStyle name="Output 2 10 2 2" xfId="21130" xr:uid="{00000000-0005-0000-0000-00004E510000}"/>
    <cellStyle name="Output 2 10 2 2 2" xfId="23182" xr:uid="{1733003D-B471-4CDE-8C0A-ED54E7CC70FE}"/>
    <cellStyle name="Output 2 10 2 3" xfId="22792" xr:uid="{B74CFD1E-2270-42EB-8450-DC3FBB89FD93}"/>
    <cellStyle name="Output 2 10 3" xfId="20531" xr:uid="{00000000-0005-0000-0000-00004F510000}"/>
    <cellStyle name="Output 2 10 3 2" xfId="21129" xr:uid="{00000000-0005-0000-0000-000050510000}"/>
    <cellStyle name="Output 2 10 3 2 2" xfId="23181" xr:uid="{7FFAE08C-2DFF-4F02-A204-2CF480670FCE}"/>
    <cellStyle name="Output 2 10 3 3" xfId="22793" xr:uid="{554C0FB2-506E-4FF4-96EA-7A84D30A5469}"/>
    <cellStyle name="Output 2 10 4" xfId="20532" xr:uid="{00000000-0005-0000-0000-000051510000}"/>
    <cellStyle name="Output 2 10 4 2" xfId="21128" xr:uid="{00000000-0005-0000-0000-000052510000}"/>
    <cellStyle name="Output 2 10 4 2 2" xfId="23180" xr:uid="{948C9589-4BD3-4F09-BD59-72383574F6F7}"/>
    <cellStyle name="Output 2 10 4 3" xfId="22794" xr:uid="{F7FB5A41-28DD-43CD-A280-8751AAB22D0A}"/>
    <cellStyle name="Output 2 10 5" xfId="20533" xr:uid="{00000000-0005-0000-0000-000053510000}"/>
    <cellStyle name="Output 2 10 5 2" xfId="21127" xr:uid="{00000000-0005-0000-0000-000054510000}"/>
    <cellStyle name="Output 2 10 5 2 2" xfId="23179" xr:uid="{E06FC957-2669-4053-A7C0-A03D960D4DAB}"/>
    <cellStyle name="Output 2 10 5 3" xfId="22795" xr:uid="{1CDD074E-C7B3-47C1-8C8B-336202AD9F6D}"/>
    <cellStyle name="Output 2 10 6" xfId="22791" xr:uid="{C3AA76E5-6127-4D59-91FE-81981214DB65}"/>
    <cellStyle name="Output 2 11" xfId="20534" xr:uid="{00000000-0005-0000-0000-000055510000}"/>
    <cellStyle name="Output 2 11 2" xfId="20535" xr:uid="{00000000-0005-0000-0000-000056510000}"/>
    <cellStyle name="Output 2 11 2 2" xfId="21125" xr:uid="{00000000-0005-0000-0000-000057510000}"/>
    <cellStyle name="Output 2 11 2 2 2" xfId="23177" xr:uid="{A0AEDBD0-2E11-42CE-A706-483F7A167956}"/>
    <cellStyle name="Output 2 11 2 3" xfId="22797" xr:uid="{985C4826-190A-4893-9BBA-535A48F1DC63}"/>
    <cellStyle name="Output 2 11 3" xfId="20536" xr:uid="{00000000-0005-0000-0000-000058510000}"/>
    <cellStyle name="Output 2 11 3 2" xfId="21124" xr:uid="{00000000-0005-0000-0000-000059510000}"/>
    <cellStyle name="Output 2 11 3 2 2" xfId="23176" xr:uid="{6E971C4A-AB23-4D62-82D2-84BF18188A85}"/>
    <cellStyle name="Output 2 11 3 3" xfId="22798" xr:uid="{498E4859-F677-463A-9B42-00E2142EDF9F}"/>
    <cellStyle name="Output 2 11 4" xfId="20537" xr:uid="{00000000-0005-0000-0000-00005A510000}"/>
    <cellStyle name="Output 2 11 4 2" xfId="21123" xr:uid="{00000000-0005-0000-0000-00005B510000}"/>
    <cellStyle name="Output 2 11 4 2 2" xfId="23175" xr:uid="{1E0A1D70-D12C-46A8-B99E-0512CEFFDA6C}"/>
    <cellStyle name="Output 2 11 4 3" xfId="22799" xr:uid="{D93EDFF0-63A2-47BF-A788-8C917A5A586E}"/>
    <cellStyle name="Output 2 11 5" xfId="20538" xr:uid="{00000000-0005-0000-0000-00005C510000}"/>
    <cellStyle name="Output 2 11 5 2" xfId="21122" xr:uid="{00000000-0005-0000-0000-00005D510000}"/>
    <cellStyle name="Output 2 11 5 2 2" xfId="23174" xr:uid="{2D1FF08B-6767-4752-9664-BC60A9591F64}"/>
    <cellStyle name="Output 2 11 5 3" xfId="22800" xr:uid="{4F292DEC-6AFD-446C-AF69-BA1963862D38}"/>
    <cellStyle name="Output 2 11 6" xfId="21126" xr:uid="{00000000-0005-0000-0000-00005E510000}"/>
    <cellStyle name="Output 2 11 6 2" xfId="23178" xr:uid="{FB0F8571-C58A-4F7D-B391-F44C57CED788}"/>
    <cellStyle name="Output 2 11 7" xfId="22796" xr:uid="{3D107132-9799-4CFC-8B19-47A8E50BF287}"/>
    <cellStyle name="Output 2 12" xfId="20539" xr:uid="{00000000-0005-0000-0000-00005F510000}"/>
    <cellStyle name="Output 2 12 2" xfId="20540" xr:uid="{00000000-0005-0000-0000-000060510000}"/>
    <cellStyle name="Output 2 12 2 2" xfId="21120" xr:uid="{00000000-0005-0000-0000-000061510000}"/>
    <cellStyle name="Output 2 12 2 2 2" xfId="23172" xr:uid="{AAAFADED-42FC-47BD-ABEA-C843FC183376}"/>
    <cellStyle name="Output 2 12 2 3" xfId="22802" xr:uid="{D970C52C-B97F-4617-BE15-E8DC19B25C3B}"/>
    <cellStyle name="Output 2 12 3" xfId="20541" xr:uid="{00000000-0005-0000-0000-000062510000}"/>
    <cellStyle name="Output 2 12 3 2" xfId="21119" xr:uid="{00000000-0005-0000-0000-000063510000}"/>
    <cellStyle name="Output 2 12 3 2 2" xfId="23171" xr:uid="{DF003393-4653-450D-9A0F-645248B21D97}"/>
    <cellStyle name="Output 2 12 3 3" xfId="22803" xr:uid="{0A64FF19-1DB3-418F-B523-F51D228D0707}"/>
    <cellStyle name="Output 2 12 4" xfId="20542" xr:uid="{00000000-0005-0000-0000-000064510000}"/>
    <cellStyle name="Output 2 12 4 2" xfId="21118" xr:uid="{00000000-0005-0000-0000-000065510000}"/>
    <cellStyle name="Output 2 12 4 2 2" xfId="23170" xr:uid="{8BC9FF41-C25E-4057-852B-68C623694C50}"/>
    <cellStyle name="Output 2 12 4 3" xfId="22804" xr:uid="{A58FBCD2-1208-453D-B4C4-59D8DCAF7ECA}"/>
    <cellStyle name="Output 2 12 5" xfId="20543" xr:uid="{00000000-0005-0000-0000-000066510000}"/>
    <cellStyle name="Output 2 12 5 2" xfId="21117" xr:uid="{00000000-0005-0000-0000-000067510000}"/>
    <cellStyle name="Output 2 12 5 2 2" xfId="23169" xr:uid="{C078B7E0-CAB3-42F2-B618-5C619C219050}"/>
    <cellStyle name="Output 2 12 5 3" xfId="22805" xr:uid="{278DACF3-91FD-4A3B-9AD8-7C8D7B2A1C2F}"/>
    <cellStyle name="Output 2 12 6" xfId="21121" xr:uid="{00000000-0005-0000-0000-000068510000}"/>
    <cellStyle name="Output 2 12 6 2" xfId="23173" xr:uid="{DC24C1FF-E4C9-4D86-864F-339BB876CD6D}"/>
    <cellStyle name="Output 2 12 7" xfId="22801" xr:uid="{BA87C0A0-DA51-4B75-B969-CB684BEBCC8F}"/>
    <cellStyle name="Output 2 13" xfId="20544" xr:uid="{00000000-0005-0000-0000-000069510000}"/>
    <cellStyle name="Output 2 13 2" xfId="20545" xr:uid="{00000000-0005-0000-0000-00006A510000}"/>
    <cellStyle name="Output 2 13 2 2" xfId="21115" xr:uid="{00000000-0005-0000-0000-00006B510000}"/>
    <cellStyle name="Output 2 13 2 2 2" xfId="23167" xr:uid="{FAB8F880-4ADA-4024-ABE1-05BE591930DB}"/>
    <cellStyle name="Output 2 13 2 3" xfId="22807" xr:uid="{34D2715C-A6CD-46D0-8435-1C5876B0BF08}"/>
    <cellStyle name="Output 2 13 3" xfId="20546" xr:uid="{00000000-0005-0000-0000-00006C510000}"/>
    <cellStyle name="Output 2 13 3 2" xfId="21114" xr:uid="{00000000-0005-0000-0000-00006D510000}"/>
    <cellStyle name="Output 2 13 3 2 2" xfId="23166" xr:uid="{1FE5A7C7-6AD0-4A3D-8000-AEAEDB22F012}"/>
    <cellStyle name="Output 2 13 3 3" xfId="22808" xr:uid="{FDF43A2F-0F88-4757-A3C0-A7F7A03AF8BF}"/>
    <cellStyle name="Output 2 13 4" xfId="20547" xr:uid="{00000000-0005-0000-0000-00006E510000}"/>
    <cellStyle name="Output 2 13 4 2" xfId="21113" xr:uid="{00000000-0005-0000-0000-00006F510000}"/>
    <cellStyle name="Output 2 13 4 2 2" xfId="23165" xr:uid="{A21D7B04-7CA7-47E5-84E1-696181BD45F9}"/>
    <cellStyle name="Output 2 13 4 3" xfId="22809" xr:uid="{0860D0F7-9851-41C0-B632-135563F36FDA}"/>
    <cellStyle name="Output 2 13 5" xfId="21116" xr:uid="{00000000-0005-0000-0000-000070510000}"/>
    <cellStyle name="Output 2 13 5 2" xfId="23168" xr:uid="{FF7A7008-DCF6-4A89-8AEE-1F6808DE6A5C}"/>
    <cellStyle name="Output 2 13 6" xfId="22806" xr:uid="{4007A6DB-FB5C-4924-AB1F-0E1524CA7BDA}"/>
    <cellStyle name="Output 2 14" xfId="20548" xr:uid="{00000000-0005-0000-0000-000071510000}"/>
    <cellStyle name="Output 2 14 2" xfId="21112" xr:uid="{00000000-0005-0000-0000-000072510000}"/>
    <cellStyle name="Output 2 14 2 2" xfId="23164" xr:uid="{CF66D911-1D88-4F67-A50F-110F84788699}"/>
    <cellStyle name="Output 2 14 3" xfId="22810" xr:uid="{698AF75A-0092-46C0-9E9A-810C574DEC79}"/>
    <cellStyle name="Output 2 15" xfId="20549" xr:uid="{00000000-0005-0000-0000-000073510000}"/>
    <cellStyle name="Output 2 15 2" xfId="21111" xr:uid="{00000000-0005-0000-0000-000074510000}"/>
    <cellStyle name="Output 2 15 2 2" xfId="23163" xr:uid="{C4FABF6B-56CC-4370-81FC-9CFDAA738274}"/>
    <cellStyle name="Output 2 15 3" xfId="22811" xr:uid="{DF0EE28D-A0AF-45BE-9BA6-1E47C7A652F0}"/>
    <cellStyle name="Output 2 16" xfId="20550" xr:uid="{00000000-0005-0000-0000-000075510000}"/>
    <cellStyle name="Output 2 16 2" xfId="21110" xr:uid="{00000000-0005-0000-0000-000076510000}"/>
    <cellStyle name="Output 2 16 2 2" xfId="23162" xr:uid="{26E3E299-2C9B-4D9B-8221-18C92247E765}"/>
    <cellStyle name="Output 2 16 3" xfId="22812" xr:uid="{1666FE41-17F9-48B3-A187-CFD3A77B2EAB}"/>
    <cellStyle name="Output 2 17" xfId="21131" xr:uid="{00000000-0005-0000-0000-000077510000}"/>
    <cellStyle name="Output 2 17 2" xfId="23183" xr:uid="{701ACF2D-7A7A-46AA-BB1F-77F07DEF7878}"/>
    <cellStyle name="Output 2 18" xfId="22790" xr:uid="{12919518-8A75-4282-83E3-BADB007AF559}"/>
    <cellStyle name="Output 2 2" xfId="20551" xr:uid="{00000000-0005-0000-0000-000078510000}"/>
    <cellStyle name="Output 2 2 10" xfId="21109" xr:uid="{00000000-0005-0000-0000-000079510000}"/>
    <cellStyle name="Output 2 2 10 2" xfId="23161" xr:uid="{488178B8-6713-427D-B293-7F6184AE240A}"/>
    <cellStyle name="Output 2 2 11" xfId="22813" xr:uid="{68334218-6ECF-4AC8-AA80-E2A0B82974DB}"/>
    <cellStyle name="Output 2 2 2" xfId="20552" xr:uid="{00000000-0005-0000-0000-00007A510000}"/>
    <cellStyle name="Output 2 2 2 2" xfId="20553" xr:uid="{00000000-0005-0000-0000-00007B510000}"/>
    <cellStyle name="Output 2 2 2 2 2" xfId="21107" xr:uid="{00000000-0005-0000-0000-00007C510000}"/>
    <cellStyle name="Output 2 2 2 2 2 2" xfId="23159" xr:uid="{2FE5D672-B053-4F14-A1BB-230FC617321B}"/>
    <cellStyle name="Output 2 2 2 2 3" xfId="22815" xr:uid="{0480BDF6-4788-4039-8432-A4F951A7331E}"/>
    <cellStyle name="Output 2 2 2 3" xfId="20554" xr:uid="{00000000-0005-0000-0000-00007D510000}"/>
    <cellStyle name="Output 2 2 2 3 2" xfId="21106" xr:uid="{00000000-0005-0000-0000-00007E510000}"/>
    <cellStyle name="Output 2 2 2 3 2 2" xfId="23158" xr:uid="{2433A834-3F7B-4628-82FC-25E4F3B70217}"/>
    <cellStyle name="Output 2 2 2 3 3" xfId="22816" xr:uid="{8BF582F5-1B05-47F5-B250-165F149A0521}"/>
    <cellStyle name="Output 2 2 2 4" xfId="20555" xr:uid="{00000000-0005-0000-0000-00007F510000}"/>
    <cellStyle name="Output 2 2 2 4 2" xfId="21105" xr:uid="{00000000-0005-0000-0000-000080510000}"/>
    <cellStyle name="Output 2 2 2 4 2 2" xfId="23157" xr:uid="{39868F1C-FFA6-4DD7-9104-326829B4F561}"/>
    <cellStyle name="Output 2 2 2 4 3" xfId="22817" xr:uid="{065B6513-DF08-4C4E-8B50-AB7DE97F4BE8}"/>
    <cellStyle name="Output 2 2 2 5" xfId="21108" xr:uid="{00000000-0005-0000-0000-000081510000}"/>
    <cellStyle name="Output 2 2 2 5 2" xfId="23160" xr:uid="{6963F65A-8C80-4690-A8B2-93B9DC1D5D56}"/>
    <cellStyle name="Output 2 2 2 6" xfId="22814" xr:uid="{2CFBD990-E792-4FD7-AF9D-3AC6C9FD1265}"/>
    <cellStyle name="Output 2 2 3" xfId="20556" xr:uid="{00000000-0005-0000-0000-000082510000}"/>
    <cellStyle name="Output 2 2 3 2" xfId="20557" xr:uid="{00000000-0005-0000-0000-000083510000}"/>
    <cellStyle name="Output 2 2 3 2 2" xfId="21103" xr:uid="{00000000-0005-0000-0000-000084510000}"/>
    <cellStyle name="Output 2 2 3 2 2 2" xfId="23155" xr:uid="{023E478B-F7E0-4E6C-9EC5-10A6F2178E8B}"/>
    <cellStyle name="Output 2 2 3 2 3" xfId="22819" xr:uid="{3893B7FE-1694-41CD-B56B-044329966B6D}"/>
    <cellStyle name="Output 2 2 3 3" xfId="20558" xr:uid="{00000000-0005-0000-0000-000085510000}"/>
    <cellStyle name="Output 2 2 3 3 2" xfId="21102" xr:uid="{00000000-0005-0000-0000-000086510000}"/>
    <cellStyle name="Output 2 2 3 3 2 2" xfId="23154" xr:uid="{6AD12455-0382-4F11-8A6B-387222FBE770}"/>
    <cellStyle name="Output 2 2 3 3 3" xfId="22820" xr:uid="{E795AFD7-C165-4AED-8F84-ACB0A6830B6E}"/>
    <cellStyle name="Output 2 2 3 4" xfId="20559" xr:uid="{00000000-0005-0000-0000-000087510000}"/>
    <cellStyle name="Output 2 2 3 4 2" xfId="21101" xr:uid="{00000000-0005-0000-0000-000088510000}"/>
    <cellStyle name="Output 2 2 3 4 2 2" xfId="23153" xr:uid="{591ED3F0-5BB5-4CA6-B184-3668993211A7}"/>
    <cellStyle name="Output 2 2 3 4 3" xfId="22821" xr:uid="{4F627632-4B93-4B48-B389-AC95FAB1667D}"/>
    <cellStyle name="Output 2 2 3 5" xfId="21104" xr:uid="{00000000-0005-0000-0000-000089510000}"/>
    <cellStyle name="Output 2 2 3 5 2" xfId="23156" xr:uid="{11745B8D-8173-4762-8210-6904AD0C4777}"/>
    <cellStyle name="Output 2 2 3 6" xfId="22818" xr:uid="{91F91D7A-958B-473C-B2E0-FEE6952E55FA}"/>
    <cellStyle name="Output 2 2 4" xfId="20560" xr:uid="{00000000-0005-0000-0000-00008A510000}"/>
    <cellStyle name="Output 2 2 4 2" xfId="20561" xr:uid="{00000000-0005-0000-0000-00008B510000}"/>
    <cellStyle name="Output 2 2 4 2 2" xfId="21099" xr:uid="{00000000-0005-0000-0000-00008C510000}"/>
    <cellStyle name="Output 2 2 4 2 2 2" xfId="23151" xr:uid="{43FF2112-4605-4802-9C73-B2721E7DCE62}"/>
    <cellStyle name="Output 2 2 4 2 3" xfId="22823" xr:uid="{C7A06F97-C2A8-491F-856A-0E33DA9F6F57}"/>
    <cellStyle name="Output 2 2 4 3" xfId="20562" xr:uid="{00000000-0005-0000-0000-00008D510000}"/>
    <cellStyle name="Output 2 2 4 3 2" xfId="21098" xr:uid="{00000000-0005-0000-0000-00008E510000}"/>
    <cellStyle name="Output 2 2 4 3 2 2" xfId="23150" xr:uid="{BB4BCF32-E93A-4B8B-86C6-5BFF99CF147C}"/>
    <cellStyle name="Output 2 2 4 3 3" xfId="22824" xr:uid="{2964F5E9-DFE1-4D98-A846-471C9312B05A}"/>
    <cellStyle name="Output 2 2 4 4" xfId="20563" xr:uid="{00000000-0005-0000-0000-00008F510000}"/>
    <cellStyle name="Output 2 2 4 4 2" xfId="21097" xr:uid="{00000000-0005-0000-0000-000090510000}"/>
    <cellStyle name="Output 2 2 4 4 2 2" xfId="23149" xr:uid="{DB30FB48-A9DF-4215-876E-C2E6385D337B}"/>
    <cellStyle name="Output 2 2 4 4 3" xfId="22825" xr:uid="{BD9EAA37-739C-4AC4-BAC0-01BF66582D7F}"/>
    <cellStyle name="Output 2 2 4 5" xfId="21100" xr:uid="{00000000-0005-0000-0000-000091510000}"/>
    <cellStyle name="Output 2 2 4 5 2" xfId="23152" xr:uid="{441910D8-1CAB-4F37-A76C-8F3F204DCE1E}"/>
    <cellStyle name="Output 2 2 4 6" xfId="22822" xr:uid="{BF587D2C-A825-41A0-AB8C-89A1F16ED657}"/>
    <cellStyle name="Output 2 2 5" xfId="20564" xr:uid="{00000000-0005-0000-0000-000092510000}"/>
    <cellStyle name="Output 2 2 5 2" xfId="20565" xr:uid="{00000000-0005-0000-0000-000093510000}"/>
    <cellStyle name="Output 2 2 5 2 2" xfId="21095" xr:uid="{00000000-0005-0000-0000-000094510000}"/>
    <cellStyle name="Output 2 2 5 2 2 2" xfId="23147" xr:uid="{182881F9-9EEE-4A64-9564-126E5FC97FF6}"/>
    <cellStyle name="Output 2 2 5 2 3" xfId="22827" xr:uid="{9DD1340E-EB2E-40A4-81B9-F6EDF83C92D7}"/>
    <cellStyle name="Output 2 2 5 3" xfId="20566" xr:uid="{00000000-0005-0000-0000-000095510000}"/>
    <cellStyle name="Output 2 2 5 3 2" xfId="21094" xr:uid="{00000000-0005-0000-0000-000096510000}"/>
    <cellStyle name="Output 2 2 5 3 2 2" xfId="23146" xr:uid="{C6267BDA-423A-445C-8610-887C9A6A779D}"/>
    <cellStyle name="Output 2 2 5 3 3" xfId="22828" xr:uid="{1267CDC4-EB24-44E2-B77A-F5B40D619116}"/>
    <cellStyle name="Output 2 2 5 4" xfId="20567" xr:uid="{00000000-0005-0000-0000-000097510000}"/>
    <cellStyle name="Output 2 2 5 4 2" xfId="21093" xr:uid="{00000000-0005-0000-0000-000098510000}"/>
    <cellStyle name="Output 2 2 5 4 2 2" xfId="23145" xr:uid="{56367F66-816A-40B7-890C-0F32C1EDCD79}"/>
    <cellStyle name="Output 2 2 5 4 3" xfId="22829" xr:uid="{43F57A8A-762F-4E99-90A9-1143E705C747}"/>
    <cellStyle name="Output 2 2 5 5" xfId="21096" xr:uid="{00000000-0005-0000-0000-000099510000}"/>
    <cellStyle name="Output 2 2 5 5 2" xfId="23148" xr:uid="{A6BB3A95-4F9E-4BB1-91EC-0E5B13923084}"/>
    <cellStyle name="Output 2 2 5 6" xfId="22826" xr:uid="{1A2E8B1D-C577-41FE-9F67-A09926DA2F0F}"/>
    <cellStyle name="Output 2 2 6" xfId="20568" xr:uid="{00000000-0005-0000-0000-00009A510000}"/>
    <cellStyle name="Output 2 2 6 2" xfId="21092" xr:uid="{00000000-0005-0000-0000-00009B510000}"/>
    <cellStyle name="Output 2 2 6 2 2" xfId="23144" xr:uid="{41352E8E-3F4A-422C-BFF5-B42AFB83C479}"/>
    <cellStyle name="Output 2 2 6 3" xfId="22830" xr:uid="{B5507905-94FA-4947-A08A-CF2267BA4D19}"/>
    <cellStyle name="Output 2 2 7" xfId="20569" xr:uid="{00000000-0005-0000-0000-00009C510000}"/>
    <cellStyle name="Output 2 2 7 2" xfId="21091" xr:uid="{00000000-0005-0000-0000-00009D510000}"/>
    <cellStyle name="Output 2 2 7 2 2" xfId="23143" xr:uid="{DFAFB4AB-FA55-4519-BABC-782E1C6AEDCA}"/>
    <cellStyle name="Output 2 2 7 3" xfId="22831" xr:uid="{A0E7C15C-3C12-4454-ADBE-185506907556}"/>
    <cellStyle name="Output 2 2 8" xfId="20570" xr:uid="{00000000-0005-0000-0000-00009E510000}"/>
    <cellStyle name="Output 2 2 8 2" xfId="21090" xr:uid="{00000000-0005-0000-0000-00009F510000}"/>
    <cellStyle name="Output 2 2 8 2 2" xfId="23142" xr:uid="{8FF5DDBB-0BDD-40D9-A8C6-DD18D505B168}"/>
    <cellStyle name="Output 2 2 8 3" xfId="22832" xr:uid="{D35A120A-4A8D-468C-BFA7-B0A76A9749FA}"/>
    <cellStyle name="Output 2 2 9" xfId="20571" xr:uid="{00000000-0005-0000-0000-0000A0510000}"/>
    <cellStyle name="Output 2 2 9 2" xfId="21089" xr:uid="{00000000-0005-0000-0000-0000A1510000}"/>
    <cellStyle name="Output 2 2 9 2 2" xfId="23141" xr:uid="{6D4FCF78-798F-4286-8185-BF293BF48DE3}"/>
    <cellStyle name="Output 2 2 9 3" xfId="22833" xr:uid="{C7B81753-24BD-4D44-81DF-DA0925C95334}"/>
    <cellStyle name="Output 2 3" xfId="20572" xr:uid="{00000000-0005-0000-0000-0000A2510000}"/>
    <cellStyle name="Output 2 3 2" xfId="20573" xr:uid="{00000000-0005-0000-0000-0000A3510000}"/>
    <cellStyle name="Output 2 3 2 2" xfId="21088" xr:uid="{00000000-0005-0000-0000-0000A4510000}"/>
    <cellStyle name="Output 2 3 2 2 2" xfId="23140" xr:uid="{584A0BC2-3E9D-494D-9481-D12B9E1DBEFD}"/>
    <cellStyle name="Output 2 3 2 3" xfId="22835" xr:uid="{C9B0AE89-CFBD-44BC-AFF1-39813F5B9485}"/>
    <cellStyle name="Output 2 3 3" xfId="20574" xr:uid="{00000000-0005-0000-0000-0000A5510000}"/>
    <cellStyle name="Output 2 3 3 2" xfId="21087" xr:uid="{00000000-0005-0000-0000-0000A6510000}"/>
    <cellStyle name="Output 2 3 3 2 2" xfId="23139" xr:uid="{19D8F1A9-170F-4297-A607-9722A397A38C}"/>
    <cellStyle name="Output 2 3 3 3" xfId="22836" xr:uid="{D0A18FB9-C2C4-409F-ADC3-67035259C4BE}"/>
    <cellStyle name="Output 2 3 4" xfId="20575" xr:uid="{00000000-0005-0000-0000-0000A7510000}"/>
    <cellStyle name="Output 2 3 4 2" xfId="21086" xr:uid="{00000000-0005-0000-0000-0000A8510000}"/>
    <cellStyle name="Output 2 3 4 2 2" xfId="23138" xr:uid="{84D2CB9A-DBC8-4CA1-BF9D-78499603C729}"/>
    <cellStyle name="Output 2 3 4 3" xfId="22837" xr:uid="{8AAC6140-8072-45B2-8839-C5D4CAAF35AC}"/>
    <cellStyle name="Output 2 3 5" xfId="20576" xr:uid="{00000000-0005-0000-0000-0000A9510000}"/>
    <cellStyle name="Output 2 3 5 2" xfId="21085" xr:uid="{00000000-0005-0000-0000-0000AA510000}"/>
    <cellStyle name="Output 2 3 5 2 2" xfId="23137" xr:uid="{D472D475-3BB5-4E2E-BA27-8C57369AA37F}"/>
    <cellStyle name="Output 2 3 5 3" xfId="22838" xr:uid="{4B77FE10-B4CC-452C-A154-81FB95A84BD9}"/>
    <cellStyle name="Output 2 3 6" xfId="22834" xr:uid="{B274057B-99F1-42D2-9B1E-349AFF352A19}"/>
    <cellStyle name="Output 2 4" xfId="20577" xr:uid="{00000000-0005-0000-0000-0000AB510000}"/>
    <cellStyle name="Output 2 4 2" xfId="20578" xr:uid="{00000000-0005-0000-0000-0000AC510000}"/>
    <cellStyle name="Output 2 4 2 2" xfId="21084" xr:uid="{00000000-0005-0000-0000-0000AD510000}"/>
    <cellStyle name="Output 2 4 2 2 2" xfId="23136" xr:uid="{159ADA15-309C-498E-A48A-AF3FD68303CF}"/>
    <cellStyle name="Output 2 4 2 3" xfId="22840" xr:uid="{5B540FBB-B775-4C21-9027-4F34CBB840F8}"/>
    <cellStyle name="Output 2 4 3" xfId="20579" xr:uid="{00000000-0005-0000-0000-0000AE510000}"/>
    <cellStyle name="Output 2 4 3 2" xfId="21083" xr:uid="{00000000-0005-0000-0000-0000AF510000}"/>
    <cellStyle name="Output 2 4 3 2 2" xfId="23135" xr:uid="{DA60B9DA-8D64-4A61-BB44-6753BD4F7D70}"/>
    <cellStyle name="Output 2 4 3 3" xfId="22841" xr:uid="{344241D9-30C3-4721-B1AF-2512BF5306BB}"/>
    <cellStyle name="Output 2 4 4" xfId="20580" xr:uid="{00000000-0005-0000-0000-0000B0510000}"/>
    <cellStyle name="Output 2 4 4 2" xfId="21082" xr:uid="{00000000-0005-0000-0000-0000B1510000}"/>
    <cellStyle name="Output 2 4 4 2 2" xfId="23134" xr:uid="{FBF60F40-969D-48D1-80CD-628ACED6B5DE}"/>
    <cellStyle name="Output 2 4 4 3" xfId="22842" xr:uid="{88CD4A79-8B8A-451B-955A-A2B6332A7B23}"/>
    <cellStyle name="Output 2 4 5" xfId="20581" xr:uid="{00000000-0005-0000-0000-0000B2510000}"/>
    <cellStyle name="Output 2 4 5 2" xfId="21081" xr:uid="{00000000-0005-0000-0000-0000B3510000}"/>
    <cellStyle name="Output 2 4 5 2 2" xfId="23133" xr:uid="{B00C1D19-6F2E-445D-A2CF-CD492BBF55FB}"/>
    <cellStyle name="Output 2 4 5 3" xfId="22843" xr:uid="{89AAB084-68D5-4E9E-B5AD-AA20E22ACD5F}"/>
    <cellStyle name="Output 2 4 6" xfId="22839" xr:uid="{991663B0-F917-4EAF-9815-C7BB5DD6D949}"/>
    <cellStyle name="Output 2 5" xfId="20582" xr:uid="{00000000-0005-0000-0000-0000B4510000}"/>
    <cellStyle name="Output 2 5 2" xfId="20583" xr:uid="{00000000-0005-0000-0000-0000B5510000}"/>
    <cellStyle name="Output 2 5 2 2" xfId="21080" xr:uid="{00000000-0005-0000-0000-0000B6510000}"/>
    <cellStyle name="Output 2 5 2 2 2" xfId="23132" xr:uid="{F0E533F5-D732-4339-8C4F-21D849DA095E}"/>
    <cellStyle name="Output 2 5 2 3" xfId="22845" xr:uid="{DA68DC49-A8D6-438E-A676-CBAA045329DA}"/>
    <cellStyle name="Output 2 5 3" xfId="20584" xr:uid="{00000000-0005-0000-0000-0000B7510000}"/>
    <cellStyle name="Output 2 5 3 2" xfId="21079" xr:uid="{00000000-0005-0000-0000-0000B8510000}"/>
    <cellStyle name="Output 2 5 3 2 2" xfId="23131" xr:uid="{B561E4F2-2371-4111-B3B9-B6CE9354F807}"/>
    <cellStyle name="Output 2 5 3 3" xfId="22846" xr:uid="{D9477C97-7022-427B-B2B3-B7A34F2F1DF8}"/>
    <cellStyle name="Output 2 5 4" xfId="20585" xr:uid="{00000000-0005-0000-0000-0000B9510000}"/>
    <cellStyle name="Output 2 5 4 2" xfId="21078" xr:uid="{00000000-0005-0000-0000-0000BA510000}"/>
    <cellStyle name="Output 2 5 4 2 2" xfId="23130" xr:uid="{019F6A23-C0A1-4C9B-B63A-6FCC8E662F11}"/>
    <cellStyle name="Output 2 5 4 3" xfId="22847" xr:uid="{FDA516BE-8F21-499D-991A-CFBD6CD40368}"/>
    <cellStyle name="Output 2 5 5" xfId="20586" xr:uid="{00000000-0005-0000-0000-0000BB510000}"/>
    <cellStyle name="Output 2 5 5 2" xfId="21077" xr:uid="{00000000-0005-0000-0000-0000BC510000}"/>
    <cellStyle name="Output 2 5 5 2 2" xfId="23129" xr:uid="{62250E31-8488-4A8D-81DB-B54FCF2D1F64}"/>
    <cellStyle name="Output 2 5 5 3" xfId="22848" xr:uid="{A41891F6-FEFD-4042-A1A7-2E6670F0ABD5}"/>
    <cellStyle name="Output 2 5 6" xfId="22844" xr:uid="{453E8343-E431-45C6-9426-05C2D78F8CBE}"/>
    <cellStyle name="Output 2 6" xfId="20587" xr:uid="{00000000-0005-0000-0000-0000BD510000}"/>
    <cellStyle name="Output 2 6 2" xfId="20588" xr:uid="{00000000-0005-0000-0000-0000BE510000}"/>
    <cellStyle name="Output 2 6 2 2" xfId="21076" xr:uid="{00000000-0005-0000-0000-0000BF510000}"/>
    <cellStyle name="Output 2 6 2 2 2" xfId="23128" xr:uid="{1B246B7F-3716-4E86-8E42-B400DD2DA2BC}"/>
    <cellStyle name="Output 2 6 2 3" xfId="22850" xr:uid="{EF46EE59-F11E-49A8-AA9A-A3B69D0A1213}"/>
    <cellStyle name="Output 2 6 3" xfId="20589" xr:uid="{00000000-0005-0000-0000-0000C0510000}"/>
    <cellStyle name="Output 2 6 3 2" xfId="21075" xr:uid="{00000000-0005-0000-0000-0000C1510000}"/>
    <cellStyle name="Output 2 6 3 2 2" xfId="23127" xr:uid="{61840123-06E2-42C3-95E2-A6F6B308EC92}"/>
    <cellStyle name="Output 2 6 3 3" xfId="22851" xr:uid="{4C70C6ED-3F9F-4395-9CA1-A77CDD645974}"/>
    <cellStyle name="Output 2 6 4" xfId="20590" xr:uid="{00000000-0005-0000-0000-0000C2510000}"/>
    <cellStyle name="Output 2 6 4 2" xfId="21074" xr:uid="{00000000-0005-0000-0000-0000C3510000}"/>
    <cellStyle name="Output 2 6 4 2 2" xfId="23126" xr:uid="{0AD84F1A-4274-4742-A6DC-400F414C07C8}"/>
    <cellStyle name="Output 2 6 4 3" xfId="22852" xr:uid="{25CE292A-9BD0-4397-A1D1-A7484ACF404F}"/>
    <cellStyle name="Output 2 6 5" xfId="20591" xr:uid="{00000000-0005-0000-0000-0000C4510000}"/>
    <cellStyle name="Output 2 6 5 2" xfId="21073" xr:uid="{00000000-0005-0000-0000-0000C5510000}"/>
    <cellStyle name="Output 2 6 5 2 2" xfId="23125" xr:uid="{E681261E-0FCF-407B-9CE5-EA0FD680A5CB}"/>
    <cellStyle name="Output 2 6 5 3" xfId="22853" xr:uid="{BC43AC29-2AA4-41B8-B667-3A364F1B1095}"/>
    <cellStyle name="Output 2 6 6" xfId="22849" xr:uid="{C4E19CDF-BF4F-46CA-8260-441BEC2C812F}"/>
    <cellStyle name="Output 2 7" xfId="20592" xr:uid="{00000000-0005-0000-0000-0000C6510000}"/>
    <cellStyle name="Output 2 7 2" xfId="20593" xr:uid="{00000000-0005-0000-0000-0000C7510000}"/>
    <cellStyle name="Output 2 7 2 2" xfId="21072" xr:uid="{00000000-0005-0000-0000-0000C8510000}"/>
    <cellStyle name="Output 2 7 2 2 2" xfId="23124" xr:uid="{468A7D69-30CF-47BB-81D9-D7F0DD3585E9}"/>
    <cellStyle name="Output 2 7 2 3" xfId="22855" xr:uid="{116C5C1E-7DC8-42E2-B694-58626EFFC73F}"/>
    <cellStyle name="Output 2 7 3" xfId="20594" xr:uid="{00000000-0005-0000-0000-0000C9510000}"/>
    <cellStyle name="Output 2 7 3 2" xfId="21071" xr:uid="{00000000-0005-0000-0000-0000CA510000}"/>
    <cellStyle name="Output 2 7 3 2 2" xfId="23123" xr:uid="{CA8933A0-C9C2-4FA7-8CD6-EEAEE673D492}"/>
    <cellStyle name="Output 2 7 3 3" xfId="22856" xr:uid="{688E6102-208E-4484-BA94-B5B91D8C4486}"/>
    <cellStyle name="Output 2 7 4" xfId="20595" xr:uid="{00000000-0005-0000-0000-0000CB510000}"/>
    <cellStyle name="Output 2 7 4 2" xfId="21070" xr:uid="{00000000-0005-0000-0000-0000CC510000}"/>
    <cellStyle name="Output 2 7 4 2 2" xfId="23122" xr:uid="{C9D1A88A-A98A-4B9B-B338-13A4FD5089DB}"/>
    <cellStyle name="Output 2 7 4 3" xfId="22857" xr:uid="{8A10AAAB-6561-415F-9293-EBEF33A2ACC9}"/>
    <cellStyle name="Output 2 7 5" xfId="20596" xr:uid="{00000000-0005-0000-0000-0000CD510000}"/>
    <cellStyle name="Output 2 7 5 2" xfId="21069" xr:uid="{00000000-0005-0000-0000-0000CE510000}"/>
    <cellStyle name="Output 2 7 5 2 2" xfId="23121" xr:uid="{26B53824-677D-4CD3-9883-8A370A2556D4}"/>
    <cellStyle name="Output 2 7 5 3" xfId="22858" xr:uid="{40E7D512-5178-49B7-8D03-9BE33102E167}"/>
    <cellStyle name="Output 2 7 6" xfId="22854" xr:uid="{93FB6B58-D0EF-42FE-B7EA-1DF55399538D}"/>
    <cellStyle name="Output 2 8" xfId="20597" xr:uid="{00000000-0005-0000-0000-0000CF510000}"/>
    <cellStyle name="Output 2 8 2" xfId="20598" xr:uid="{00000000-0005-0000-0000-0000D0510000}"/>
    <cellStyle name="Output 2 8 2 2" xfId="21068" xr:uid="{00000000-0005-0000-0000-0000D1510000}"/>
    <cellStyle name="Output 2 8 2 2 2" xfId="23120" xr:uid="{2055273E-D527-477C-A7A3-A187995F6430}"/>
    <cellStyle name="Output 2 8 2 3" xfId="22860" xr:uid="{62C3C510-B83A-4D42-B962-B2F7512EC256}"/>
    <cellStyle name="Output 2 8 3" xfId="20599" xr:uid="{00000000-0005-0000-0000-0000D2510000}"/>
    <cellStyle name="Output 2 8 3 2" xfId="21067" xr:uid="{00000000-0005-0000-0000-0000D3510000}"/>
    <cellStyle name="Output 2 8 3 2 2" xfId="23119" xr:uid="{6CE3656E-B0C5-4A91-8E02-2D8D6D5A61C9}"/>
    <cellStyle name="Output 2 8 3 3" xfId="22861" xr:uid="{9C4B737C-4FE1-450C-9DA4-E898B5FC9DDF}"/>
    <cellStyle name="Output 2 8 4" xfId="20600" xr:uid="{00000000-0005-0000-0000-0000D4510000}"/>
    <cellStyle name="Output 2 8 4 2" xfId="21066" xr:uid="{00000000-0005-0000-0000-0000D5510000}"/>
    <cellStyle name="Output 2 8 4 2 2" xfId="23118" xr:uid="{93B6355C-3660-422D-90C9-DAC2AE5DE9E8}"/>
    <cellStyle name="Output 2 8 4 3" xfId="22862" xr:uid="{3DED4856-97A3-44F2-A85F-3AD4B75D482C}"/>
    <cellStyle name="Output 2 8 5" xfId="20601" xr:uid="{00000000-0005-0000-0000-0000D6510000}"/>
    <cellStyle name="Output 2 8 5 2" xfId="21065" xr:uid="{00000000-0005-0000-0000-0000D7510000}"/>
    <cellStyle name="Output 2 8 5 2 2" xfId="23117" xr:uid="{74CA459C-D3C3-4062-8743-00ED7380E1DB}"/>
    <cellStyle name="Output 2 8 5 3" xfId="22863" xr:uid="{0F28FB04-3FDA-45F2-9BB1-B4218A0412C0}"/>
    <cellStyle name="Output 2 8 6" xfId="22859" xr:uid="{4E001442-A2F0-4557-9ADC-DF8621B3EE51}"/>
    <cellStyle name="Output 2 9" xfId="20602" xr:uid="{00000000-0005-0000-0000-0000D8510000}"/>
    <cellStyle name="Output 2 9 2" xfId="20603" xr:uid="{00000000-0005-0000-0000-0000D9510000}"/>
    <cellStyle name="Output 2 9 2 2" xfId="21064" xr:uid="{00000000-0005-0000-0000-0000DA510000}"/>
    <cellStyle name="Output 2 9 2 2 2" xfId="23116" xr:uid="{0F785A63-8D41-4797-9A83-E711ABA7DD5E}"/>
    <cellStyle name="Output 2 9 2 3" xfId="22865" xr:uid="{18B5C400-CEA2-4359-97DA-DFD772B8F1A4}"/>
    <cellStyle name="Output 2 9 3" xfId="20604" xr:uid="{00000000-0005-0000-0000-0000DB510000}"/>
    <cellStyle name="Output 2 9 3 2" xfId="21063" xr:uid="{00000000-0005-0000-0000-0000DC510000}"/>
    <cellStyle name="Output 2 9 3 2 2" xfId="23115" xr:uid="{4E4B2349-AF3F-444F-B2B3-434693E89C0E}"/>
    <cellStyle name="Output 2 9 3 3" xfId="22866" xr:uid="{6EF3B13E-FD63-4DEA-9E79-2831A299875B}"/>
    <cellStyle name="Output 2 9 4" xfId="20605" xr:uid="{00000000-0005-0000-0000-0000DD510000}"/>
    <cellStyle name="Output 2 9 4 2" xfId="21062" xr:uid="{00000000-0005-0000-0000-0000DE510000}"/>
    <cellStyle name="Output 2 9 4 2 2" xfId="23114" xr:uid="{4B30FAAA-6279-4C86-BAEB-A54BF9F68FEC}"/>
    <cellStyle name="Output 2 9 4 3" xfId="22867" xr:uid="{4C91B33B-2E35-41E4-AB7C-62218307AABF}"/>
    <cellStyle name="Output 2 9 5" xfId="20606" xr:uid="{00000000-0005-0000-0000-0000DF510000}"/>
    <cellStyle name="Output 2 9 5 2" xfId="21061" xr:uid="{00000000-0005-0000-0000-0000E0510000}"/>
    <cellStyle name="Output 2 9 5 2 2" xfId="23113" xr:uid="{0A3BAAE8-2685-4B66-B30C-DB1E6AB6F515}"/>
    <cellStyle name="Output 2 9 5 3" xfId="22868" xr:uid="{51DD1A0B-67FA-40B6-911F-696E9CD8B794}"/>
    <cellStyle name="Output 2 9 6" xfId="22864" xr:uid="{DFAEBF39-3C1F-499A-8C40-E4DF51F71407}"/>
    <cellStyle name="Output 3" xfId="20607" xr:uid="{00000000-0005-0000-0000-0000E1510000}"/>
    <cellStyle name="Output 3 2" xfId="20608" xr:uid="{00000000-0005-0000-0000-0000E2510000}"/>
    <cellStyle name="Output 3 2 2" xfId="21059" xr:uid="{00000000-0005-0000-0000-0000E3510000}"/>
    <cellStyle name="Output 3 2 2 2" xfId="23111" xr:uid="{55F4C47D-5BD5-45EC-AEE2-BF9FF472F9A6}"/>
    <cellStyle name="Output 3 2 3" xfId="22870" xr:uid="{1D0B5983-C616-46F7-B217-777FE9152162}"/>
    <cellStyle name="Output 3 3" xfId="20609" xr:uid="{00000000-0005-0000-0000-0000E4510000}"/>
    <cellStyle name="Output 3 3 2" xfId="21058" xr:uid="{00000000-0005-0000-0000-0000E5510000}"/>
    <cellStyle name="Output 3 3 2 2" xfId="23110" xr:uid="{A614C9FF-1AE0-4C00-8E0D-373DAD9FE54A}"/>
    <cellStyle name="Output 3 3 3" xfId="22871" xr:uid="{01FC766C-D963-4E88-B936-956BC27DC1B3}"/>
    <cellStyle name="Output 3 4" xfId="21060" xr:uid="{00000000-0005-0000-0000-0000E6510000}"/>
    <cellStyle name="Output 3 4 2" xfId="23112" xr:uid="{DEC2F593-3049-4013-BA25-A2FE280BE875}"/>
    <cellStyle name="Output 3 5" xfId="22869" xr:uid="{3E6F626F-2B5B-483E-A9D1-6F34BD6600E1}"/>
    <cellStyle name="Output 4" xfId="20610" xr:uid="{00000000-0005-0000-0000-0000E7510000}"/>
    <cellStyle name="Output 4 2" xfId="20611" xr:uid="{00000000-0005-0000-0000-0000E8510000}"/>
    <cellStyle name="Output 4 2 2" xfId="21056" xr:uid="{00000000-0005-0000-0000-0000E9510000}"/>
    <cellStyle name="Output 4 2 2 2" xfId="23108" xr:uid="{C9195E94-770C-4DED-BA55-32BD69366205}"/>
    <cellStyle name="Output 4 2 3" xfId="22873" xr:uid="{2C5697EA-82B7-4D4E-B497-578651F6DEB1}"/>
    <cellStyle name="Output 4 3" xfId="20612" xr:uid="{00000000-0005-0000-0000-0000EA510000}"/>
    <cellStyle name="Output 4 3 2" xfId="21055" xr:uid="{00000000-0005-0000-0000-0000EB510000}"/>
    <cellStyle name="Output 4 3 2 2" xfId="23107" xr:uid="{FBFC4F42-9004-46C8-BC3C-D07BDCF160D4}"/>
    <cellStyle name="Output 4 3 3" xfId="22874" xr:uid="{BA4D7787-0D6E-458A-A016-7D8C42B5C41C}"/>
    <cellStyle name="Output 4 4" xfId="21057" xr:uid="{00000000-0005-0000-0000-0000EC510000}"/>
    <cellStyle name="Output 4 4 2" xfId="23109" xr:uid="{2DD8D2AC-D626-4006-8EF9-5B75AF061EB1}"/>
    <cellStyle name="Output 4 5" xfId="22872" xr:uid="{067CA81E-AA1C-40C2-8994-4DFDC1540831}"/>
    <cellStyle name="Output 5" xfId="20613" xr:uid="{00000000-0005-0000-0000-0000ED510000}"/>
    <cellStyle name="Output 5 2" xfId="20614" xr:uid="{00000000-0005-0000-0000-0000EE510000}"/>
    <cellStyle name="Output 5 2 2" xfId="21053" xr:uid="{00000000-0005-0000-0000-0000EF510000}"/>
    <cellStyle name="Output 5 2 2 2" xfId="23105" xr:uid="{D1FE7F6A-053A-4379-A578-D4F338B01D58}"/>
    <cellStyle name="Output 5 2 3" xfId="22876" xr:uid="{2B904C51-2D7F-46D6-A47C-D6EBB6ACDA61}"/>
    <cellStyle name="Output 5 3" xfId="20615" xr:uid="{00000000-0005-0000-0000-0000F0510000}"/>
    <cellStyle name="Output 5 3 2" xfId="21052" xr:uid="{00000000-0005-0000-0000-0000F1510000}"/>
    <cellStyle name="Output 5 3 2 2" xfId="23104" xr:uid="{BE1805DD-B245-47CB-9151-47F401D85086}"/>
    <cellStyle name="Output 5 3 3" xfId="22877" xr:uid="{F5951B97-ACF9-4AD1-87FF-6832F7B434B4}"/>
    <cellStyle name="Output 5 4" xfId="21054" xr:uid="{00000000-0005-0000-0000-0000F2510000}"/>
    <cellStyle name="Output 5 4 2" xfId="23106" xr:uid="{0B90D69D-8994-4F36-B671-DD4741983CBD}"/>
    <cellStyle name="Output 5 5" xfId="22875" xr:uid="{84D297EA-1ABA-4859-BE76-A6D8BBF768A8}"/>
    <cellStyle name="Output 6" xfId="20616" xr:uid="{00000000-0005-0000-0000-0000F3510000}"/>
    <cellStyle name="Output 6 2" xfId="20617" xr:uid="{00000000-0005-0000-0000-0000F4510000}"/>
    <cellStyle name="Output 6 2 2" xfId="21050" xr:uid="{00000000-0005-0000-0000-0000F5510000}"/>
    <cellStyle name="Output 6 2 2 2" xfId="23102" xr:uid="{D320FD51-AC9A-42A6-8255-CF576EC18186}"/>
    <cellStyle name="Output 6 2 3" xfId="22879" xr:uid="{8FB55DF8-D2AF-4BFF-8D23-8FBB0DDBEC81}"/>
    <cellStyle name="Output 6 3" xfId="20618" xr:uid="{00000000-0005-0000-0000-0000F6510000}"/>
    <cellStyle name="Output 6 3 2" xfId="21049" xr:uid="{00000000-0005-0000-0000-0000F7510000}"/>
    <cellStyle name="Output 6 3 2 2" xfId="23101" xr:uid="{3E8F3EBB-5B41-4204-8782-D761A71FAD95}"/>
    <cellStyle name="Output 6 3 3" xfId="22880" xr:uid="{F044D7DE-A026-4DF2-8D16-50D041DEFB8B}"/>
    <cellStyle name="Output 6 4" xfId="21051" xr:uid="{00000000-0005-0000-0000-0000F8510000}"/>
    <cellStyle name="Output 6 4 2" xfId="23103" xr:uid="{C38944CB-9D13-4FC5-9E14-058107302D16}"/>
    <cellStyle name="Output 6 5" xfId="22878" xr:uid="{F45B056E-2C30-43AE-A325-C3DB283A7D1D}"/>
    <cellStyle name="Output 7" xfId="20619" xr:uid="{00000000-0005-0000-0000-0000F9510000}"/>
    <cellStyle name="Output 7 2" xfId="21048" xr:uid="{00000000-0005-0000-0000-0000FA510000}"/>
    <cellStyle name="Output 7 2 2" xfId="23100" xr:uid="{EE4C946F-CC92-409F-BB4E-B109E18821DC}"/>
    <cellStyle name="Output 7 3" xfId="22881" xr:uid="{7701B07D-AD52-4598-BF98-D5E966A651B0}"/>
    <cellStyle name="Percen - Style1" xfId="20620" xr:uid="{00000000-0005-0000-0000-0000FB510000}"/>
    <cellStyle name="Percen - Style1 2" xfId="22882" xr:uid="{56102731-6AFD-4ED6-843C-E100E833C437}"/>
    <cellStyle name="Percent" xfId="20961" builtinId="5"/>
    <cellStyle name="Percent [0]" xfId="20621" xr:uid="{00000000-0005-0000-0000-0000FD510000}"/>
    <cellStyle name="Percent [00]" xfId="20622" xr:uid="{00000000-0005-0000-0000-0000FE510000}"/>
    <cellStyle name="Percent 10" xfId="20623" xr:uid="{00000000-0005-0000-0000-0000FF510000}"/>
    <cellStyle name="Percent 10 2" xfId="20624" xr:uid="{00000000-0005-0000-0000-000000520000}"/>
    <cellStyle name="Percent 10 2 2" xfId="20625" xr:uid="{00000000-0005-0000-0000-000001520000}"/>
    <cellStyle name="Percent 10 3" xfId="20626" xr:uid="{00000000-0005-0000-0000-000002520000}"/>
    <cellStyle name="Percent 10 4" xfId="20627" xr:uid="{00000000-0005-0000-0000-000003520000}"/>
    <cellStyle name="Percent 11" xfId="20628" xr:uid="{00000000-0005-0000-0000-000004520000}"/>
    <cellStyle name="Percent 11 2" xfId="20629" xr:uid="{00000000-0005-0000-0000-000005520000}"/>
    <cellStyle name="Percent 12" xfId="20630" xr:uid="{00000000-0005-0000-0000-000006520000}"/>
    <cellStyle name="Percent 12 2" xfId="20631" xr:uid="{00000000-0005-0000-0000-000007520000}"/>
    <cellStyle name="Percent 13" xfId="20632" xr:uid="{00000000-0005-0000-0000-000008520000}"/>
    <cellStyle name="Percent 13 2" xfId="20633" xr:uid="{00000000-0005-0000-0000-000009520000}"/>
    <cellStyle name="Percent 14" xfId="20634" xr:uid="{00000000-0005-0000-0000-00000A520000}"/>
    <cellStyle name="Percent 15" xfId="20635" xr:uid="{00000000-0005-0000-0000-00000B520000}"/>
    <cellStyle name="Percent 15 2" xfId="20636" xr:uid="{00000000-0005-0000-0000-00000C520000}"/>
    <cellStyle name="Percent 16" xfId="20637" xr:uid="{00000000-0005-0000-0000-00000D520000}"/>
    <cellStyle name="Percent 17" xfId="20638" xr:uid="{00000000-0005-0000-0000-00000E520000}"/>
    <cellStyle name="Percent 18" xfId="20639" xr:uid="{00000000-0005-0000-0000-00000F520000}"/>
    <cellStyle name="Percent 19" xfId="20640" xr:uid="{00000000-0005-0000-0000-000010520000}"/>
    <cellStyle name="Percent 2" xfId="6" xr:uid="{00000000-0005-0000-0000-000011520000}"/>
    <cellStyle name="Percent 2 2" xfId="20641" xr:uid="{00000000-0005-0000-0000-000012520000}"/>
    <cellStyle name="Percent 2 2 2" xfId="20642" xr:uid="{00000000-0005-0000-0000-000013520000}"/>
    <cellStyle name="Percent 2 2 3" xfId="20643" xr:uid="{00000000-0005-0000-0000-000014520000}"/>
    <cellStyle name="Percent 2 2 4" xfId="20644" xr:uid="{00000000-0005-0000-0000-000015520000}"/>
    <cellStyle name="Percent 2 2 4 2" xfId="20645" xr:uid="{00000000-0005-0000-0000-000016520000}"/>
    <cellStyle name="Percent 2 2 4 2 2" xfId="20646" xr:uid="{00000000-0005-0000-0000-000017520000}"/>
    <cellStyle name="Percent 2 2 4 2 2 2" xfId="20647" xr:uid="{00000000-0005-0000-0000-000018520000}"/>
    <cellStyle name="Percent 2 2 4 2 2 3" xfId="20648" xr:uid="{00000000-0005-0000-0000-000019520000}"/>
    <cellStyle name="Percent 2 2 4 2 2 4" xfId="20649" xr:uid="{00000000-0005-0000-0000-00001A520000}"/>
    <cellStyle name="Percent 2 2 4 2 3" xfId="20650" xr:uid="{00000000-0005-0000-0000-00001B520000}"/>
    <cellStyle name="Percent 2 2 4 2 4" xfId="20651" xr:uid="{00000000-0005-0000-0000-00001C520000}"/>
    <cellStyle name="Percent 2 2 4 2 5" xfId="20652" xr:uid="{00000000-0005-0000-0000-00001D520000}"/>
    <cellStyle name="Percent 2 2 4 3" xfId="20653" xr:uid="{00000000-0005-0000-0000-00001E520000}"/>
    <cellStyle name="Percent 2 2 4 3 2" xfId="20654" xr:uid="{00000000-0005-0000-0000-00001F520000}"/>
    <cellStyle name="Percent 2 2 4 3 3" xfId="20655" xr:uid="{00000000-0005-0000-0000-000020520000}"/>
    <cellStyle name="Percent 2 2 4 3 4" xfId="20656" xr:uid="{00000000-0005-0000-0000-000021520000}"/>
    <cellStyle name="Percent 2 2 4 4" xfId="20657" xr:uid="{00000000-0005-0000-0000-000022520000}"/>
    <cellStyle name="Percent 2 2 4 5" xfId="20658" xr:uid="{00000000-0005-0000-0000-000023520000}"/>
    <cellStyle name="Percent 2 2 4 6" xfId="20659" xr:uid="{00000000-0005-0000-0000-000024520000}"/>
    <cellStyle name="Percent 2 2 5" xfId="20660" xr:uid="{00000000-0005-0000-0000-000025520000}"/>
    <cellStyle name="Percent 2 3" xfId="20661" xr:uid="{00000000-0005-0000-0000-000026520000}"/>
    <cellStyle name="Percent 2 3 2" xfId="22883" xr:uid="{A5F27639-2211-4B6A-AFBD-5BDAC703D985}"/>
    <cellStyle name="Percent 2 4" xfId="20662" xr:uid="{00000000-0005-0000-0000-000027520000}"/>
    <cellStyle name="Percent 2 4 2" xfId="22884" xr:uid="{AA2DE584-9539-41A7-BA40-77C0F80133CF}"/>
    <cellStyle name="Percent 2 5" xfId="20663" xr:uid="{00000000-0005-0000-0000-000028520000}"/>
    <cellStyle name="Percent 2 6" xfId="20664" xr:uid="{00000000-0005-0000-0000-000029520000}"/>
    <cellStyle name="Percent 2 7" xfId="20665" xr:uid="{00000000-0005-0000-0000-00002A520000}"/>
    <cellStyle name="Percent 2 8" xfId="20666" xr:uid="{00000000-0005-0000-0000-00002B520000}"/>
    <cellStyle name="Percent 2 8 2" xfId="20667" xr:uid="{00000000-0005-0000-0000-00002C520000}"/>
    <cellStyle name="Percent 2 9" xfId="20668" xr:uid="{00000000-0005-0000-0000-00002D520000}"/>
    <cellStyle name="Percent 2 9 2" xfId="20669" xr:uid="{00000000-0005-0000-0000-00002E520000}"/>
    <cellStyle name="Percent 2 9 2 2" xfId="20670" xr:uid="{00000000-0005-0000-0000-00002F520000}"/>
    <cellStyle name="Percent 2 9 2 2 2" xfId="20671" xr:uid="{00000000-0005-0000-0000-000030520000}"/>
    <cellStyle name="Percent 2 9 2 2 3" xfId="20672" xr:uid="{00000000-0005-0000-0000-000031520000}"/>
    <cellStyle name="Percent 2 9 2 2 4" xfId="20673" xr:uid="{00000000-0005-0000-0000-000032520000}"/>
    <cellStyle name="Percent 2 9 2 3" xfId="20674" xr:uid="{00000000-0005-0000-0000-000033520000}"/>
    <cellStyle name="Percent 2 9 2 4" xfId="20675" xr:uid="{00000000-0005-0000-0000-000034520000}"/>
    <cellStyle name="Percent 2 9 2 5" xfId="20676" xr:uid="{00000000-0005-0000-0000-000035520000}"/>
    <cellStyle name="Percent 2 9 3" xfId="20677" xr:uid="{00000000-0005-0000-0000-000036520000}"/>
    <cellStyle name="Percent 2 9 3 2" xfId="20678" xr:uid="{00000000-0005-0000-0000-000037520000}"/>
    <cellStyle name="Percent 2 9 3 3" xfId="20679" xr:uid="{00000000-0005-0000-0000-000038520000}"/>
    <cellStyle name="Percent 2 9 3 4" xfId="20680" xr:uid="{00000000-0005-0000-0000-000039520000}"/>
    <cellStyle name="Percent 2 9 4" xfId="20681" xr:uid="{00000000-0005-0000-0000-00003A520000}"/>
    <cellStyle name="Percent 2 9 5" xfId="20682" xr:uid="{00000000-0005-0000-0000-00003B520000}"/>
    <cellStyle name="Percent 2 9 6" xfId="20683" xr:uid="{00000000-0005-0000-0000-00003C520000}"/>
    <cellStyle name="Percent 20" xfId="20684" xr:uid="{00000000-0005-0000-0000-00003D520000}"/>
    <cellStyle name="Percent 21" xfId="20685" xr:uid="{00000000-0005-0000-0000-00003E520000}"/>
    <cellStyle name="Percent 21 2" xfId="20686" xr:uid="{00000000-0005-0000-0000-00003F520000}"/>
    <cellStyle name="Percent 21 3" xfId="20687" xr:uid="{00000000-0005-0000-0000-000040520000}"/>
    <cellStyle name="Percent 21 4" xfId="20688" xr:uid="{00000000-0005-0000-0000-000041520000}"/>
    <cellStyle name="Percent 3" xfId="14" xr:uid="{00000000-0005-0000-0000-000042520000}"/>
    <cellStyle name="Percent 3 2" xfId="20689" xr:uid="{00000000-0005-0000-0000-000043520000}"/>
    <cellStyle name="Percent 3 2 2" xfId="20690" xr:uid="{00000000-0005-0000-0000-000044520000}"/>
    <cellStyle name="Percent 3 2 2 2" xfId="20691" xr:uid="{00000000-0005-0000-0000-000045520000}"/>
    <cellStyle name="Percent 3 2 2 3" xfId="20692" xr:uid="{00000000-0005-0000-0000-000046520000}"/>
    <cellStyle name="Percent 3 2 3" xfId="20693" xr:uid="{00000000-0005-0000-0000-000047520000}"/>
    <cellStyle name="Percent 3 2 4" xfId="20694" xr:uid="{00000000-0005-0000-0000-000048520000}"/>
    <cellStyle name="Percent 3 3" xfId="20695" xr:uid="{00000000-0005-0000-0000-000049520000}"/>
    <cellStyle name="Percent 3 3 2" xfId="20696" xr:uid="{00000000-0005-0000-0000-00004A520000}"/>
    <cellStyle name="Percent 3 4" xfId="20697" xr:uid="{00000000-0005-0000-0000-00004B520000}"/>
    <cellStyle name="Percent 3 4 2" xfId="20698" xr:uid="{00000000-0005-0000-0000-00004C520000}"/>
    <cellStyle name="Percent 3 4 3" xfId="20699" xr:uid="{00000000-0005-0000-0000-00004D520000}"/>
    <cellStyle name="Percent 4" xfId="20700" xr:uid="{00000000-0005-0000-0000-00004E520000}"/>
    <cellStyle name="Percent 4 2" xfId="20701" xr:uid="{00000000-0005-0000-0000-00004F520000}"/>
    <cellStyle name="Percent 4 2 2" xfId="20702" xr:uid="{00000000-0005-0000-0000-000050520000}"/>
    <cellStyle name="Percent 4 2 2 2" xfId="20703" xr:uid="{00000000-0005-0000-0000-000051520000}"/>
    <cellStyle name="Percent 4 3" xfId="20704" xr:uid="{00000000-0005-0000-0000-000052520000}"/>
    <cellStyle name="Percent 4 3 2" xfId="20705" xr:uid="{00000000-0005-0000-0000-000053520000}"/>
    <cellStyle name="Percent 4 4" xfId="20706" xr:uid="{00000000-0005-0000-0000-000054520000}"/>
    <cellStyle name="Percent 5" xfId="20707" xr:uid="{00000000-0005-0000-0000-000055520000}"/>
    <cellStyle name="Percent 5 2" xfId="20708" xr:uid="{00000000-0005-0000-0000-000056520000}"/>
    <cellStyle name="Percent 5 2 2" xfId="20709" xr:uid="{00000000-0005-0000-0000-000057520000}"/>
    <cellStyle name="Percent 5 2 2 2" xfId="20710" xr:uid="{00000000-0005-0000-0000-000058520000}"/>
    <cellStyle name="Percent 5 2 3" xfId="20711" xr:uid="{00000000-0005-0000-0000-000059520000}"/>
    <cellStyle name="Percent 5 2 4" xfId="20712" xr:uid="{00000000-0005-0000-0000-00005A520000}"/>
    <cellStyle name="Percent 5 2 4 2" xfId="20713" xr:uid="{00000000-0005-0000-0000-00005B520000}"/>
    <cellStyle name="Percent 5 2 4 2 2" xfId="20714" xr:uid="{00000000-0005-0000-0000-00005C520000}"/>
    <cellStyle name="Percent 5 2 4 2 3" xfId="20715" xr:uid="{00000000-0005-0000-0000-00005D520000}"/>
    <cellStyle name="Percent 5 2 4 2 4" xfId="20716" xr:uid="{00000000-0005-0000-0000-00005E520000}"/>
    <cellStyle name="Percent 5 2 4 3" xfId="20717" xr:uid="{00000000-0005-0000-0000-00005F520000}"/>
    <cellStyle name="Percent 5 2 4 4" xfId="20718" xr:uid="{00000000-0005-0000-0000-000060520000}"/>
    <cellStyle name="Percent 5 2 4 5" xfId="20719" xr:uid="{00000000-0005-0000-0000-000061520000}"/>
    <cellStyle name="Percent 5 2 5" xfId="20720" xr:uid="{00000000-0005-0000-0000-000062520000}"/>
    <cellStyle name="Percent 5 2 5 2" xfId="20721" xr:uid="{00000000-0005-0000-0000-000063520000}"/>
    <cellStyle name="Percent 5 2 5 3" xfId="20722" xr:uid="{00000000-0005-0000-0000-000064520000}"/>
    <cellStyle name="Percent 5 2 5 4" xfId="20723" xr:uid="{00000000-0005-0000-0000-000065520000}"/>
    <cellStyle name="Percent 5 2 6" xfId="20724" xr:uid="{00000000-0005-0000-0000-000066520000}"/>
    <cellStyle name="Percent 5 2 7" xfId="20725" xr:uid="{00000000-0005-0000-0000-000067520000}"/>
    <cellStyle name="Percent 5 2 8" xfId="20726" xr:uid="{00000000-0005-0000-0000-000068520000}"/>
    <cellStyle name="Percent 5 3" xfId="20727" xr:uid="{00000000-0005-0000-0000-000069520000}"/>
    <cellStyle name="Percent 5 3 2" xfId="20728" xr:uid="{00000000-0005-0000-0000-00006A520000}"/>
    <cellStyle name="Percent 5 4" xfId="20729" xr:uid="{00000000-0005-0000-0000-00006B520000}"/>
    <cellStyle name="Percent 5 4 2" xfId="20730" xr:uid="{00000000-0005-0000-0000-00006C520000}"/>
    <cellStyle name="Percent 5 4 2 2" xfId="20731" xr:uid="{00000000-0005-0000-0000-00006D520000}"/>
    <cellStyle name="Percent 5 4 2 3" xfId="20732" xr:uid="{00000000-0005-0000-0000-00006E520000}"/>
    <cellStyle name="Percent 5 4 2 4" xfId="20733" xr:uid="{00000000-0005-0000-0000-00006F520000}"/>
    <cellStyle name="Percent 5 4 3" xfId="20734" xr:uid="{00000000-0005-0000-0000-000070520000}"/>
    <cellStyle name="Percent 5 4 4" xfId="20735" xr:uid="{00000000-0005-0000-0000-000071520000}"/>
    <cellStyle name="Percent 5 4 5" xfId="20736" xr:uid="{00000000-0005-0000-0000-000072520000}"/>
    <cellStyle name="Percent 5 5" xfId="20737" xr:uid="{00000000-0005-0000-0000-000073520000}"/>
    <cellStyle name="Percent 5 5 2" xfId="20738" xr:uid="{00000000-0005-0000-0000-000074520000}"/>
    <cellStyle name="Percent 5 5 3" xfId="20739" xr:uid="{00000000-0005-0000-0000-000075520000}"/>
    <cellStyle name="Percent 5 5 4" xfId="20740" xr:uid="{00000000-0005-0000-0000-000076520000}"/>
    <cellStyle name="Percent 5 6" xfId="20741" xr:uid="{00000000-0005-0000-0000-000077520000}"/>
    <cellStyle name="Percent 5 7" xfId="20742" xr:uid="{00000000-0005-0000-0000-000078520000}"/>
    <cellStyle name="Percent 5 8" xfId="20743" xr:uid="{00000000-0005-0000-0000-000079520000}"/>
    <cellStyle name="Percent 6" xfId="20744" xr:uid="{00000000-0005-0000-0000-00007A520000}"/>
    <cellStyle name="Percent 6 2" xfId="20745" xr:uid="{00000000-0005-0000-0000-00007B520000}"/>
    <cellStyle name="Percent 6 2 2" xfId="20746" xr:uid="{00000000-0005-0000-0000-00007C520000}"/>
    <cellStyle name="Percent 6 3" xfId="20747" xr:uid="{00000000-0005-0000-0000-00007D520000}"/>
    <cellStyle name="Percent 6 3 2" xfId="20748" xr:uid="{00000000-0005-0000-0000-00007E520000}"/>
    <cellStyle name="Percent 7" xfId="20749" xr:uid="{00000000-0005-0000-0000-00007F520000}"/>
    <cellStyle name="Percent 7 2" xfId="20750" xr:uid="{00000000-0005-0000-0000-000080520000}"/>
    <cellStyle name="Percent 7 2 2" xfId="20751" xr:uid="{00000000-0005-0000-0000-000081520000}"/>
    <cellStyle name="Percent 7 3" xfId="20752" xr:uid="{00000000-0005-0000-0000-000082520000}"/>
    <cellStyle name="Percent 8" xfId="20753" xr:uid="{00000000-0005-0000-0000-000083520000}"/>
    <cellStyle name="Percent 8 10" xfId="20754" xr:uid="{00000000-0005-0000-0000-000084520000}"/>
    <cellStyle name="Percent 8 11" xfId="20755" xr:uid="{00000000-0005-0000-0000-000085520000}"/>
    <cellStyle name="Percent 8 12" xfId="20756" xr:uid="{00000000-0005-0000-0000-000086520000}"/>
    <cellStyle name="Percent 8 2" xfId="20757" xr:uid="{00000000-0005-0000-0000-000087520000}"/>
    <cellStyle name="Percent 8 3" xfId="20758" xr:uid="{00000000-0005-0000-0000-000088520000}"/>
    <cellStyle name="Percent 8 4" xfId="20759" xr:uid="{00000000-0005-0000-0000-000089520000}"/>
    <cellStyle name="Percent 8 5" xfId="20760" xr:uid="{00000000-0005-0000-0000-00008A520000}"/>
    <cellStyle name="Percent 8 6" xfId="20761" xr:uid="{00000000-0005-0000-0000-00008B520000}"/>
    <cellStyle name="Percent 8 7" xfId="20762" xr:uid="{00000000-0005-0000-0000-00008C520000}"/>
    <cellStyle name="Percent 8 8" xfId="20763" xr:uid="{00000000-0005-0000-0000-00008D520000}"/>
    <cellStyle name="Percent 8 9" xfId="20764" xr:uid="{00000000-0005-0000-0000-00008E520000}"/>
    <cellStyle name="Percent 9" xfId="20765" xr:uid="{00000000-0005-0000-0000-00008F520000}"/>
    <cellStyle name="Percent 9 10" xfId="20766" xr:uid="{00000000-0005-0000-0000-000090520000}"/>
    <cellStyle name="Percent 9 11" xfId="20767" xr:uid="{00000000-0005-0000-0000-000091520000}"/>
    <cellStyle name="Percent 9 2" xfId="20768" xr:uid="{00000000-0005-0000-0000-000092520000}"/>
    <cellStyle name="Percent 9 3" xfId="20769" xr:uid="{00000000-0005-0000-0000-000093520000}"/>
    <cellStyle name="Percent 9 4" xfId="20770" xr:uid="{00000000-0005-0000-0000-000094520000}"/>
    <cellStyle name="Percent 9 5" xfId="20771" xr:uid="{00000000-0005-0000-0000-000095520000}"/>
    <cellStyle name="Percent 9 6" xfId="20772" xr:uid="{00000000-0005-0000-0000-000096520000}"/>
    <cellStyle name="Percent 9 7" xfId="20773" xr:uid="{00000000-0005-0000-0000-000097520000}"/>
    <cellStyle name="Percent 9 8" xfId="20774" xr:uid="{00000000-0005-0000-0000-000098520000}"/>
    <cellStyle name="Percent 9 9" xfId="20775" xr:uid="{00000000-0005-0000-0000-000099520000}"/>
    <cellStyle name="PrePop Currency (0)" xfId="20776" xr:uid="{00000000-0005-0000-0000-00009A520000}"/>
    <cellStyle name="PrePop Currency (2)" xfId="20777" xr:uid="{00000000-0005-0000-0000-00009B520000}"/>
    <cellStyle name="PrePop Units (0)" xfId="20778" xr:uid="{00000000-0005-0000-0000-00009C520000}"/>
    <cellStyle name="PrePop Units (1)" xfId="20779" xr:uid="{00000000-0005-0000-0000-00009D520000}"/>
    <cellStyle name="PrePop Units (2)" xfId="20780" xr:uid="{00000000-0005-0000-0000-00009E520000}"/>
    <cellStyle name="Price" xfId="20781" xr:uid="{00000000-0005-0000-0000-00009F520000}"/>
    <cellStyle name="Price 2" xfId="20782" xr:uid="{00000000-0005-0000-0000-0000A0520000}"/>
    <cellStyle name="Price 3" xfId="20783" xr:uid="{00000000-0005-0000-0000-0000A1520000}"/>
    <cellStyle name="RunRep_Header" xfId="20784" xr:uid="{00000000-0005-0000-0000-0000A2520000}"/>
    <cellStyle name="Sheet Title" xfId="20785" xr:uid="{00000000-0005-0000-0000-0000A3520000}"/>
    <cellStyle name="showExposure" xfId="20786" xr:uid="{00000000-0005-0000-0000-0000A4520000}"/>
    <cellStyle name="showExposure 2" xfId="21047" xr:uid="{00000000-0005-0000-0000-0000A5520000}"/>
    <cellStyle name="showExposure 2 2" xfId="23099" xr:uid="{C24E4ABE-D553-47BA-8164-1342EDE69167}"/>
    <cellStyle name="showExposure 3" xfId="22885" xr:uid="{6B10582D-005B-4875-BA57-037A4D7D46A1}"/>
    <cellStyle name="showParameterE" xfId="20787" xr:uid="{00000000-0005-0000-0000-0000A6520000}"/>
    <cellStyle name="showParameterE 2" xfId="21046" xr:uid="{00000000-0005-0000-0000-0000A7520000}"/>
    <cellStyle name="showParameterE 2 2" xfId="23098" xr:uid="{A441BD48-C9D1-44B8-A988-ADE4AD7AB5D2}"/>
    <cellStyle name="showParameterE 3" xfId="22886" xr:uid="{769398D9-03C1-413A-BCB5-8D934347FAB3}"/>
    <cellStyle name="Standard_AX-4-4-Profit-Loss-310899" xfId="20788" xr:uid="{00000000-0005-0000-0000-0000A8520000}"/>
    <cellStyle name="Style 1" xfId="20789" xr:uid="{00000000-0005-0000-0000-0000A9520000}"/>
    <cellStyle name="Style 1 2" xfId="20790" xr:uid="{00000000-0005-0000-0000-0000AA520000}"/>
    <cellStyle name="Style 1 2 2" xfId="20791" xr:uid="{00000000-0005-0000-0000-0000AB520000}"/>
    <cellStyle name="Style 1 2 2 2" xfId="22889" xr:uid="{DAE85273-3FD6-43A4-8674-52506FF47500}"/>
    <cellStyle name="Style 1 2 3" xfId="22888" xr:uid="{3EA63D08-3AF2-4539-9D97-E65B0A69CBC1}"/>
    <cellStyle name="Style 1 3" xfId="20792" xr:uid="{00000000-0005-0000-0000-0000AC520000}"/>
    <cellStyle name="Style 1 3 2" xfId="22890" xr:uid="{DDDB0890-2D6B-4510-87CF-54055A1588C5}"/>
    <cellStyle name="Style 1 4" xfId="20793" xr:uid="{00000000-0005-0000-0000-0000AD520000}"/>
    <cellStyle name="Style 1 4 2" xfId="22891" xr:uid="{93BD8F70-EDE3-4F39-ACA7-BBD37DE43526}"/>
    <cellStyle name="Style 1 5" xfId="22887" xr:uid="{8095D497-9CE1-4DB3-A236-6EA0D63AEB94}"/>
    <cellStyle name="Style 2" xfId="20794" xr:uid="{00000000-0005-0000-0000-0000AE520000}"/>
    <cellStyle name="Style 2 2" xfId="22892" xr:uid="{A41B0B8B-371C-449C-BF6C-905D38CD2F1B}"/>
    <cellStyle name="Style 3" xfId="20795" xr:uid="{00000000-0005-0000-0000-0000AF520000}"/>
    <cellStyle name="Style 3 2" xfId="22893" xr:uid="{7B0BB408-38B6-4751-859A-FE1FBD8E5652}"/>
    <cellStyle name="Style 4" xfId="20796" xr:uid="{00000000-0005-0000-0000-0000B0520000}"/>
    <cellStyle name="Style 4 2" xfId="22894" xr:uid="{153F2726-2E2E-4A12-8D0A-6CDF9DAABD5C}"/>
    <cellStyle name="Style 5" xfId="20797" xr:uid="{00000000-0005-0000-0000-0000B1520000}"/>
    <cellStyle name="Style 5 2" xfId="22895" xr:uid="{136902E6-A858-4E7C-AD98-0C88C62AF152}"/>
    <cellStyle name="Style 6" xfId="20798" xr:uid="{00000000-0005-0000-0000-0000B2520000}"/>
    <cellStyle name="Style 6 2" xfId="22896" xr:uid="{CB875EF6-1A27-4350-8FE1-36C1D5C505F7}"/>
    <cellStyle name="Style 7" xfId="20799" xr:uid="{00000000-0005-0000-0000-0000B3520000}"/>
    <cellStyle name="Style 7 2" xfId="22897" xr:uid="{58A8DA85-C0AF-47F6-9A00-5304F5228628}"/>
    <cellStyle name="Style 8" xfId="20800" xr:uid="{00000000-0005-0000-0000-0000B4520000}"/>
    <cellStyle name="Style 8 2" xfId="22898" xr:uid="{D5BD79AB-6321-4D0C-9EA3-68E8DABE25D8}"/>
    <cellStyle name="Style 9" xfId="21411" xr:uid="{00000000-0005-0000-0000-0000B5520000}"/>
    <cellStyle name="Text Indent A" xfId="20801" xr:uid="{00000000-0005-0000-0000-0000B6520000}"/>
    <cellStyle name="Text Indent B" xfId="20802" xr:uid="{00000000-0005-0000-0000-0000B7520000}"/>
    <cellStyle name="Text Indent C" xfId="20803" xr:uid="{00000000-0005-0000-0000-0000B8520000}"/>
    <cellStyle name="Tickmark" xfId="20804" xr:uid="{00000000-0005-0000-0000-0000B9520000}"/>
    <cellStyle name="Title 2" xfId="20805" xr:uid="{00000000-0005-0000-0000-0000BA520000}"/>
    <cellStyle name="Title 2 2" xfId="20806" xr:uid="{00000000-0005-0000-0000-0000BB520000}"/>
    <cellStyle name="Title 2 2 2" xfId="20807" xr:uid="{00000000-0005-0000-0000-0000BC520000}"/>
    <cellStyle name="Title 2 3" xfId="20808" xr:uid="{00000000-0005-0000-0000-0000BD520000}"/>
    <cellStyle name="Title 2 3 2" xfId="22899" xr:uid="{59354CF8-01C2-4C02-958F-15B30D938FAD}"/>
    <cellStyle name="Title 2 4" xfId="20809" xr:uid="{00000000-0005-0000-0000-0000BE520000}"/>
    <cellStyle name="Title 2 4 2" xfId="22900" xr:uid="{12EF4F56-03F7-4B82-A0C6-FF222F74AA2B}"/>
    <cellStyle name="Title 3" xfId="20810" xr:uid="{00000000-0005-0000-0000-0000BF520000}"/>
    <cellStyle name="Title 3 2" xfId="20811" xr:uid="{00000000-0005-0000-0000-0000C0520000}"/>
    <cellStyle name="Title 3 2 2" xfId="22902" xr:uid="{DC7753FE-A4C6-4141-8C32-AEC329324976}"/>
    <cellStyle name="Title 3 3" xfId="20812" xr:uid="{00000000-0005-0000-0000-0000C1520000}"/>
    <cellStyle name="Title 3 3 2" xfId="22903" xr:uid="{2B66119B-B5E9-4B17-A591-96981BD75971}"/>
    <cellStyle name="Title 3 4" xfId="22901" xr:uid="{B1F4E590-8D64-47A6-8104-EDB044177D71}"/>
    <cellStyle name="Title 4" xfId="20813" xr:uid="{00000000-0005-0000-0000-0000C2520000}"/>
    <cellStyle name="Title 4 2" xfId="20814" xr:uid="{00000000-0005-0000-0000-0000C3520000}"/>
    <cellStyle name="Title 4 2 2" xfId="22905" xr:uid="{2CDFCEE0-C689-4A78-B8FE-E6A9E2CBDA4C}"/>
    <cellStyle name="Title 4 3" xfId="20815" xr:uid="{00000000-0005-0000-0000-0000C4520000}"/>
    <cellStyle name="Title 4 3 2" xfId="22906" xr:uid="{4E092C44-B13E-461E-B223-CA6511779683}"/>
    <cellStyle name="Title 4 4" xfId="22904" xr:uid="{ADE1F8E0-F700-42B5-AA61-20EC2B2219D2}"/>
    <cellStyle name="Title 5" xfId="20816" xr:uid="{00000000-0005-0000-0000-0000C5520000}"/>
    <cellStyle name="Title 5 2" xfId="20817" xr:uid="{00000000-0005-0000-0000-0000C6520000}"/>
    <cellStyle name="Title 5 2 2" xfId="22908" xr:uid="{6231BF6A-45CA-48D5-87CB-CDEF03A91658}"/>
    <cellStyle name="Title 5 3" xfId="20818" xr:uid="{00000000-0005-0000-0000-0000C7520000}"/>
    <cellStyle name="Title 5 3 2" xfId="22909" xr:uid="{A9CBB7F8-82DB-4C66-B9BE-8149934460D2}"/>
    <cellStyle name="Title 5 4" xfId="22907" xr:uid="{6CCC9ACA-E444-463A-B728-C7CCB3C96B9E}"/>
    <cellStyle name="Title 6" xfId="20819" xr:uid="{00000000-0005-0000-0000-0000C8520000}"/>
    <cellStyle name="Title 6 2" xfId="20820" xr:uid="{00000000-0005-0000-0000-0000C9520000}"/>
    <cellStyle name="Title 6 2 2" xfId="22911" xr:uid="{2808582C-15B4-45FA-BD7D-32DFFE6265A9}"/>
    <cellStyle name="Title 6 3" xfId="20821" xr:uid="{00000000-0005-0000-0000-0000CA520000}"/>
    <cellStyle name="Title 6 3 2" xfId="22912" xr:uid="{C14C40EA-20B1-465E-8783-5293624B4348}"/>
    <cellStyle name="Title 6 4" xfId="22910" xr:uid="{A1103A40-0DC6-43F5-BC85-D76D60C8659D}"/>
    <cellStyle name="Title 7" xfId="20822" xr:uid="{00000000-0005-0000-0000-0000CB520000}"/>
    <cellStyle name="Total 2" xfId="20823" xr:uid="{00000000-0005-0000-0000-0000CC520000}"/>
    <cellStyle name="Total 2 10" xfId="20824" xr:uid="{00000000-0005-0000-0000-0000CD520000}"/>
    <cellStyle name="Total 2 10 2" xfId="20825" xr:uid="{00000000-0005-0000-0000-0000CE520000}"/>
    <cellStyle name="Total 2 10 2 2" xfId="21044" xr:uid="{00000000-0005-0000-0000-0000CF520000}"/>
    <cellStyle name="Total 2 10 2 2 2" xfId="23096" xr:uid="{16AEF2B5-5CC6-46D6-9CE4-787352850B10}"/>
    <cellStyle name="Total 2 10 2 3" xfId="22914" xr:uid="{AE3F1B28-AE96-42C5-BBF6-D38AD615B202}"/>
    <cellStyle name="Total 2 10 3" xfId="20826" xr:uid="{00000000-0005-0000-0000-0000D0520000}"/>
    <cellStyle name="Total 2 10 3 2" xfId="21043" xr:uid="{00000000-0005-0000-0000-0000D1520000}"/>
    <cellStyle name="Total 2 10 3 2 2" xfId="23095" xr:uid="{C90C0007-599F-4A1A-AD6A-E4D2ACA6B1F2}"/>
    <cellStyle name="Total 2 10 3 3" xfId="22915" xr:uid="{060944F9-94C9-4ED5-80CE-A1CA7AE77578}"/>
    <cellStyle name="Total 2 10 4" xfId="20827" xr:uid="{00000000-0005-0000-0000-0000D2520000}"/>
    <cellStyle name="Total 2 10 4 2" xfId="21042" xr:uid="{00000000-0005-0000-0000-0000D3520000}"/>
    <cellStyle name="Total 2 10 4 2 2" xfId="23094" xr:uid="{4E94E50E-8339-4B1A-875F-A8C25F809CB1}"/>
    <cellStyle name="Total 2 10 4 3" xfId="22916" xr:uid="{23BC9506-9E7A-4C20-B672-5B41B08A4637}"/>
    <cellStyle name="Total 2 10 5" xfId="20828" xr:uid="{00000000-0005-0000-0000-0000D4520000}"/>
    <cellStyle name="Total 2 10 5 2" xfId="21041" xr:uid="{00000000-0005-0000-0000-0000D5520000}"/>
    <cellStyle name="Total 2 10 5 2 2" xfId="23093" xr:uid="{DA3323BD-CC2C-4E3E-AD79-13A488E61180}"/>
    <cellStyle name="Total 2 10 5 3" xfId="22917" xr:uid="{1898EBAB-B695-400A-B204-0076526EDF6F}"/>
    <cellStyle name="Total 2 11" xfId="20829" xr:uid="{00000000-0005-0000-0000-0000D6520000}"/>
    <cellStyle name="Total 2 11 2" xfId="20830" xr:uid="{00000000-0005-0000-0000-0000D7520000}"/>
    <cellStyle name="Total 2 11 2 2" xfId="21039" xr:uid="{00000000-0005-0000-0000-0000D8520000}"/>
    <cellStyle name="Total 2 11 2 2 2" xfId="23091" xr:uid="{A68588E0-7CD4-4109-9765-B6428FB19450}"/>
    <cellStyle name="Total 2 11 2 3" xfId="22919" xr:uid="{EA6184C0-16D5-4D22-8464-A7BDECC4B6A8}"/>
    <cellStyle name="Total 2 11 3" xfId="20831" xr:uid="{00000000-0005-0000-0000-0000D9520000}"/>
    <cellStyle name="Total 2 11 3 2" xfId="21038" xr:uid="{00000000-0005-0000-0000-0000DA520000}"/>
    <cellStyle name="Total 2 11 3 2 2" xfId="23090" xr:uid="{47766947-D557-4E6E-8444-9341C19AE1A2}"/>
    <cellStyle name="Total 2 11 3 3" xfId="22920" xr:uid="{A8E0A351-8B2C-4292-89DC-8C5B4386FD47}"/>
    <cellStyle name="Total 2 11 4" xfId="20832" xr:uid="{00000000-0005-0000-0000-0000DB520000}"/>
    <cellStyle name="Total 2 11 4 2" xfId="21037" xr:uid="{00000000-0005-0000-0000-0000DC520000}"/>
    <cellStyle name="Total 2 11 4 2 2" xfId="23089" xr:uid="{2C7DC1AD-865D-4338-AE9F-35F9E9612A46}"/>
    <cellStyle name="Total 2 11 4 3" xfId="22921" xr:uid="{1D107BE5-CF20-4977-BDCC-FBA95A88316E}"/>
    <cellStyle name="Total 2 11 5" xfId="20833" xr:uid="{00000000-0005-0000-0000-0000DD520000}"/>
    <cellStyle name="Total 2 11 5 2" xfId="21036" xr:uid="{00000000-0005-0000-0000-0000DE520000}"/>
    <cellStyle name="Total 2 11 5 2 2" xfId="23088" xr:uid="{6673907E-2EAB-45D3-B5E7-D3BDF32CFD8E}"/>
    <cellStyle name="Total 2 11 5 3" xfId="22922" xr:uid="{44D42084-FE44-4EA3-A72B-858933824FD8}"/>
    <cellStyle name="Total 2 11 6" xfId="21040" xr:uid="{00000000-0005-0000-0000-0000DF520000}"/>
    <cellStyle name="Total 2 11 6 2" xfId="23092" xr:uid="{D1B7A826-EDCE-4E81-8754-F72663FF1A46}"/>
    <cellStyle name="Total 2 11 7" xfId="22918" xr:uid="{67F3E0AE-262D-4CC9-B2CC-7338132B7F93}"/>
    <cellStyle name="Total 2 12" xfId="20834" xr:uid="{00000000-0005-0000-0000-0000E0520000}"/>
    <cellStyle name="Total 2 12 2" xfId="20835" xr:uid="{00000000-0005-0000-0000-0000E1520000}"/>
    <cellStyle name="Total 2 12 2 2" xfId="21034" xr:uid="{00000000-0005-0000-0000-0000E2520000}"/>
    <cellStyle name="Total 2 12 2 2 2" xfId="23086" xr:uid="{2BFB24A9-742A-4D4D-ACAD-161940E8CED3}"/>
    <cellStyle name="Total 2 12 2 3" xfId="22924" xr:uid="{1D1E9262-F2EC-4DD5-B6CC-DBFE50BAF5D4}"/>
    <cellStyle name="Total 2 12 3" xfId="20836" xr:uid="{00000000-0005-0000-0000-0000E3520000}"/>
    <cellStyle name="Total 2 12 3 2" xfId="21033" xr:uid="{00000000-0005-0000-0000-0000E4520000}"/>
    <cellStyle name="Total 2 12 3 2 2" xfId="23085" xr:uid="{89AF76A0-D0D8-4485-A0BF-D02751C0CFEA}"/>
    <cellStyle name="Total 2 12 3 3" xfId="22925" xr:uid="{DF9297A2-5D80-4FE4-8100-83714055F751}"/>
    <cellStyle name="Total 2 12 4" xfId="20837" xr:uid="{00000000-0005-0000-0000-0000E5520000}"/>
    <cellStyle name="Total 2 12 4 2" xfId="21032" xr:uid="{00000000-0005-0000-0000-0000E6520000}"/>
    <cellStyle name="Total 2 12 4 2 2" xfId="23084" xr:uid="{3CEBCDE3-F267-4C74-A258-1D13EC812D53}"/>
    <cellStyle name="Total 2 12 4 3" xfId="22926" xr:uid="{197F65A0-5113-4052-B5CD-BDB1A6C81ED4}"/>
    <cellStyle name="Total 2 12 5" xfId="20838" xr:uid="{00000000-0005-0000-0000-0000E7520000}"/>
    <cellStyle name="Total 2 12 5 2" xfId="21031" xr:uid="{00000000-0005-0000-0000-0000E8520000}"/>
    <cellStyle name="Total 2 12 5 2 2" xfId="23083" xr:uid="{CC47926F-0968-43F6-9BB9-2D88D1224F91}"/>
    <cellStyle name="Total 2 12 5 3" xfId="22927" xr:uid="{6A6A3C6C-49EC-4395-8698-E20D8C4E2D43}"/>
    <cellStyle name="Total 2 12 6" xfId="21035" xr:uid="{00000000-0005-0000-0000-0000E9520000}"/>
    <cellStyle name="Total 2 12 6 2" xfId="23087" xr:uid="{D840B89D-82E9-4249-B701-C5F11D3311DB}"/>
    <cellStyle name="Total 2 12 7" xfId="22923" xr:uid="{9E1FC5FB-36C0-433B-B401-2CDF469FB19B}"/>
    <cellStyle name="Total 2 13" xfId="20839" xr:uid="{00000000-0005-0000-0000-0000EA520000}"/>
    <cellStyle name="Total 2 13 2" xfId="20840" xr:uid="{00000000-0005-0000-0000-0000EB520000}"/>
    <cellStyle name="Total 2 13 2 2" xfId="21029" xr:uid="{00000000-0005-0000-0000-0000EC520000}"/>
    <cellStyle name="Total 2 13 2 2 2" xfId="23081" xr:uid="{0AA90679-A0FC-428D-863A-59284C7EE6D2}"/>
    <cellStyle name="Total 2 13 2 3" xfId="22929" xr:uid="{26DB1801-F34C-405E-97CB-8C41E60FAAD1}"/>
    <cellStyle name="Total 2 13 3" xfId="20841" xr:uid="{00000000-0005-0000-0000-0000ED520000}"/>
    <cellStyle name="Total 2 13 3 2" xfId="21028" xr:uid="{00000000-0005-0000-0000-0000EE520000}"/>
    <cellStyle name="Total 2 13 3 2 2" xfId="23080" xr:uid="{76083108-E99B-46B0-89CA-8590774071A2}"/>
    <cellStyle name="Total 2 13 3 3" xfId="22930" xr:uid="{8F7B117A-2ACB-40B7-B13D-89E6D82AF473}"/>
    <cellStyle name="Total 2 13 4" xfId="20842" xr:uid="{00000000-0005-0000-0000-0000EF520000}"/>
    <cellStyle name="Total 2 13 4 2" xfId="21027" xr:uid="{00000000-0005-0000-0000-0000F0520000}"/>
    <cellStyle name="Total 2 13 4 2 2" xfId="23079" xr:uid="{8AF3FA9F-06B7-4134-9D3E-75AADF672D70}"/>
    <cellStyle name="Total 2 13 4 3" xfId="22931" xr:uid="{2711114D-FC65-4FF9-A5AE-A8BB6D20C67D}"/>
    <cellStyle name="Total 2 13 5" xfId="21030" xr:uid="{00000000-0005-0000-0000-0000F1520000}"/>
    <cellStyle name="Total 2 13 5 2" xfId="23082" xr:uid="{00595E16-4783-4834-A46F-BB9F1F3B8388}"/>
    <cellStyle name="Total 2 13 6" xfId="22928" xr:uid="{8B23D896-9684-4836-B4AD-70E69ACB1348}"/>
    <cellStyle name="Total 2 14" xfId="20843" xr:uid="{00000000-0005-0000-0000-0000F2520000}"/>
    <cellStyle name="Total 2 14 2" xfId="21026" xr:uid="{00000000-0005-0000-0000-0000F3520000}"/>
    <cellStyle name="Total 2 14 2 2" xfId="23078" xr:uid="{B21F5DC7-62AC-4076-A315-EF23A167A5FF}"/>
    <cellStyle name="Total 2 14 3" xfId="22932" xr:uid="{901E10D9-CAE2-4F16-8B99-C89391B458BC}"/>
    <cellStyle name="Total 2 15" xfId="20844" xr:uid="{00000000-0005-0000-0000-0000F4520000}"/>
    <cellStyle name="Total 2 15 2" xfId="21025" xr:uid="{00000000-0005-0000-0000-0000F5520000}"/>
    <cellStyle name="Total 2 15 2 2" xfId="23077" xr:uid="{95777D79-5E0C-4044-8A65-3AEF2CACC628}"/>
    <cellStyle name="Total 2 15 3" xfId="22933" xr:uid="{B2D5E6BD-217D-4536-BE28-485FA957854A}"/>
    <cellStyle name="Total 2 16" xfId="20845" xr:uid="{00000000-0005-0000-0000-0000F6520000}"/>
    <cellStyle name="Total 2 16 2" xfId="21024" xr:uid="{00000000-0005-0000-0000-0000F7520000}"/>
    <cellStyle name="Total 2 16 2 2" xfId="23076" xr:uid="{CB998B01-D21B-4592-86B1-6C06E944479E}"/>
    <cellStyle name="Total 2 16 3" xfId="22934" xr:uid="{43EF6F8B-6CC7-4AC9-B8A0-462ED1F161D8}"/>
    <cellStyle name="Total 2 17" xfId="21045" xr:uid="{00000000-0005-0000-0000-0000F8520000}"/>
    <cellStyle name="Total 2 17 2" xfId="23097" xr:uid="{A8EA0A1B-1B6F-4141-BF27-FD86043C080A}"/>
    <cellStyle name="Total 2 18" xfId="22913" xr:uid="{F71BF633-FFED-4168-A227-8CA37380FA7C}"/>
    <cellStyle name="Total 2 2" xfId="20846" xr:uid="{00000000-0005-0000-0000-0000F9520000}"/>
    <cellStyle name="Total 2 2 10" xfId="21023" xr:uid="{00000000-0005-0000-0000-0000FA520000}"/>
    <cellStyle name="Total 2 2 10 2" xfId="23075" xr:uid="{A0B3B0F1-3F99-460F-A0A2-3EAAEA4A13F6}"/>
    <cellStyle name="Total 2 2 11" xfId="22935" xr:uid="{1D445542-BBF8-4169-9305-801D2074C3E7}"/>
    <cellStyle name="Total 2 2 2" xfId="20847" xr:uid="{00000000-0005-0000-0000-0000FB520000}"/>
    <cellStyle name="Total 2 2 2 2" xfId="20848" xr:uid="{00000000-0005-0000-0000-0000FC520000}"/>
    <cellStyle name="Total 2 2 2 2 2" xfId="21021" xr:uid="{00000000-0005-0000-0000-0000FD520000}"/>
    <cellStyle name="Total 2 2 2 2 2 2" xfId="23073" xr:uid="{D3BE07A8-B004-4907-8799-C54EE5AFD465}"/>
    <cellStyle name="Total 2 2 2 2 3" xfId="22937" xr:uid="{7772D34E-4BD9-4543-8DF1-2AE780C2E0D5}"/>
    <cellStyle name="Total 2 2 2 3" xfId="20849" xr:uid="{00000000-0005-0000-0000-0000FE520000}"/>
    <cellStyle name="Total 2 2 2 3 2" xfId="21020" xr:uid="{00000000-0005-0000-0000-0000FF520000}"/>
    <cellStyle name="Total 2 2 2 3 2 2" xfId="23072" xr:uid="{3EB44FE7-6220-4472-B172-EF71868BBFC9}"/>
    <cellStyle name="Total 2 2 2 3 3" xfId="22938" xr:uid="{9F8A28A3-32E7-4AE2-B848-477C0A656DF2}"/>
    <cellStyle name="Total 2 2 2 4" xfId="20850" xr:uid="{00000000-0005-0000-0000-000000530000}"/>
    <cellStyle name="Total 2 2 2 4 2" xfId="21019" xr:uid="{00000000-0005-0000-0000-000001530000}"/>
    <cellStyle name="Total 2 2 2 4 2 2" xfId="23071" xr:uid="{1BCD3260-7227-4981-9E76-C348C8FCD1E3}"/>
    <cellStyle name="Total 2 2 2 4 3" xfId="22939" xr:uid="{D3990C27-D41D-4F52-9CBC-35242B48C442}"/>
    <cellStyle name="Total 2 2 2 5" xfId="21022" xr:uid="{00000000-0005-0000-0000-000002530000}"/>
    <cellStyle name="Total 2 2 2 5 2" xfId="23074" xr:uid="{28246EC0-67C7-401C-B2D6-6AAFD5F6CD41}"/>
    <cellStyle name="Total 2 2 2 6" xfId="22936" xr:uid="{83D279A4-8273-46F4-AF07-32934BB37492}"/>
    <cellStyle name="Total 2 2 3" xfId="20851" xr:uid="{00000000-0005-0000-0000-000003530000}"/>
    <cellStyle name="Total 2 2 3 2" xfId="20852" xr:uid="{00000000-0005-0000-0000-000004530000}"/>
    <cellStyle name="Total 2 2 3 2 2" xfId="21017" xr:uid="{00000000-0005-0000-0000-000005530000}"/>
    <cellStyle name="Total 2 2 3 2 2 2" xfId="23069" xr:uid="{95CCD608-28AA-49A5-AF80-49D43E76C4F4}"/>
    <cellStyle name="Total 2 2 3 2 3" xfId="22941" xr:uid="{47568DE1-D229-415F-8968-20984EFBD789}"/>
    <cellStyle name="Total 2 2 3 3" xfId="20853" xr:uid="{00000000-0005-0000-0000-000006530000}"/>
    <cellStyle name="Total 2 2 3 3 2" xfId="21016" xr:uid="{00000000-0005-0000-0000-000007530000}"/>
    <cellStyle name="Total 2 2 3 3 2 2" xfId="23068" xr:uid="{ADE88813-233F-41AC-BE54-34A64ACFD4CB}"/>
    <cellStyle name="Total 2 2 3 3 3" xfId="22942" xr:uid="{994D2CD1-6161-4843-96DB-99EDE419CBA7}"/>
    <cellStyle name="Total 2 2 3 4" xfId="20854" xr:uid="{00000000-0005-0000-0000-000008530000}"/>
    <cellStyle name="Total 2 2 3 4 2" xfId="21015" xr:uid="{00000000-0005-0000-0000-000009530000}"/>
    <cellStyle name="Total 2 2 3 4 2 2" xfId="23067" xr:uid="{E0E81057-2C2D-4507-8C41-2651005D3FA7}"/>
    <cellStyle name="Total 2 2 3 4 3" xfId="22943" xr:uid="{D4641C75-BA6C-4C3F-9398-4A26B7EAC40C}"/>
    <cellStyle name="Total 2 2 3 5" xfId="21018" xr:uid="{00000000-0005-0000-0000-00000A530000}"/>
    <cellStyle name="Total 2 2 3 5 2" xfId="23070" xr:uid="{C0E77B2B-CAFA-4AC8-ABC6-CBCCE01262F2}"/>
    <cellStyle name="Total 2 2 3 6" xfId="22940" xr:uid="{93DDA175-690B-4E54-BB02-8CA5B8AC73DF}"/>
    <cellStyle name="Total 2 2 4" xfId="20855" xr:uid="{00000000-0005-0000-0000-00000B530000}"/>
    <cellStyle name="Total 2 2 4 2" xfId="20856" xr:uid="{00000000-0005-0000-0000-00000C530000}"/>
    <cellStyle name="Total 2 2 4 2 2" xfId="21013" xr:uid="{00000000-0005-0000-0000-00000D530000}"/>
    <cellStyle name="Total 2 2 4 2 2 2" xfId="23065" xr:uid="{E39BB0E9-C3B0-4218-BD1C-3F2B96FB762B}"/>
    <cellStyle name="Total 2 2 4 2 3" xfId="22945" xr:uid="{B556DC1C-C2EA-4506-9D76-EF2D3BB2CE57}"/>
    <cellStyle name="Total 2 2 4 3" xfId="20857" xr:uid="{00000000-0005-0000-0000-00000E530000}"/>
    <cellStyle name="Total 2 2 4 3 2" xfId="21012" xr:uid="{00000000-0005-0000-0000-00000F530000}"/>
    <cellStyle name="Total 2 2 4 3 2 2" xfId="23064" xr:uid="{80E08156-1871-42FD-9FF8-9DEDA01F653F}"/>
    <cellStyle name="Total 2 2 4 3 3" xfId="22946" xr:uid="{EB3071A9-A49C-4F8D-A05E-3F50F0E52E56}"/>
    <cellStyle name="Total 2 2 4 4" xfId="20858" xr:uid="{00000000-0005-0000-0000-000010530000}"/>
    <cellStyle name="Total 2 2 4 4 2" xfId="21011" xr:uid="{00000000-0005-0000-0000-000011530000}"/>
    <cellStyle name="Total 2 2 4 4 2 2" xfId="23063" xr:uid="{9B5C4DCB-2A25-442A-933B-163310862CF3}"/>
    <cellStyle name="Total 2 2 4 4 3" xfId="22947" xr:uid="{0D25EEFF-9C2E-4266-A110-5F0614314D4C}"/>
    <cellStyle name="Total 2 2 4 5" xfId="21014" xr:uid="{00000000-0005-0000-0000-000012530000}"/>
    <cellStyle name="Total 2 2 4 5 2" xfId="23066" xr:uid="{D7FE45B9-81A7-48E4-9578-C20846CD9835}"/>
    <cellStyle name="Total 2 2 4 6" xfId="22944" xr:uid="{2890F1E4-2357-4D9D-AEEC-C6B27CF3C7B1}"/>
    <cellStyle name="Total 2 2 5" xfId="20859" xr:uid="{00000000-0005-0000-0000-000013530000}"/>
    <cellStyle name="Total 2 2 5 2" xfId="20860" xr:uid="{00000000-0005-0000-0000-000014530000}"/>
    <cellStyle name="Total 2 2 5 2 2" xfId="21009" xr:uid="{00000000-0005-0000-0000-000015530000}"/>
    <cellStyle name="Total 2 2 5 2 2 2" xfId="23061" xr:uid="{53C461CC-B976-4BBC-984B-514EB6A947AE}"/>
    <cellStyle name="Total 2 2 5 2 3" xfId="22949" xr:uid="{47E10924-4DA5-434C-BE98-8831638EFD62}"/>
    <cellStyle name="Total 2 2 5 3" xfId="20861" xr:uid="{00000000-0005-0000-0000-000016530000}"/>
    <cellStyle name="Total 2 2 5 3 2" xfId="21008" xr:uid="{00000000-0005-0000-0000-000017530000}"/>
    <cellStyle name="Total 2 2 5 3 2 2" xfId="23060" xr:uid="{0323D524-E5B3-4DF1-B9E5-463D0E0A180C}"/>
    <cellStyle name="Total 2 2 5 3 3" xfId="22950" xr:uid="{D38D022A-CF70-4A54-9799-764B213AB732}"/>
    <cellStyle name="Total 2 2 5 4" xfId="20862" xr:uid="{00000000-0005-0000-0000-000018530000}"/>
    <cellStyle name="Total 2 2 5 4 2" xfId="21007" xr:uid="{00000000-0005-0000-0000-000019530000}"/>
    <cellStyle name="Total 2 2 5 4 2 2" xfId="23059" xr:uid="{1F4848F9-075B-45D3-A573-800DDC1B9180}"/>
    <cellStyle name="Total 2 2 5 4 3" xfId="22951" xr:uid="{A2F61587-D765-41CE-9A98-855FCCB41919}"/>
    <cellStyle name="Total 2 2 5 5" xfId="21010" xr:uid="{00000000-0005-0000-0000-00001A530000}"/>
    <cellStyle name="Total 2 2 5 5 2" xfId="23062" xr:uid="{28919FFF-ED81-44B4-8D9E-D5CCE24A90AE}"/>
    <cellStyle name="Total 2 2 5 6" xfId="22948" xr:uid="{2FA43E74-55BC-4B19-8A4A-50E7484EFE7B}"/>
    <cellStyle name="Total 2 2 6" xfId="20863" xr:uid="{00000000-0005-0000-0000-00001B530000}"/>
    <cellStyle name="Total 2 2 6 2" xfId="21006" xr:uid="{00000000-0005-0000-0000-00001C530000}"/>
    <cellStyle name="Total 2 2 6 2 2" xfId="23058" xr:uid="{98ABEBA0-16A1-4DE8-BD42-7D1610104BFC}"/>
    <cellStyle name="Total 2 2 6 3" xfId="22952" xr:uid="{57FC53F8-8AE7-4E96-BF4F-DB2F66C2D943}"/>
    <cellStyle name="Total 2 2 7" xfId="20864" xr:uid="{00000000-0005-0000-0000-00001D530000}"/>
    <cellStyle name="Total 2 2 7 2" xfId="21005" xr:uid="{00000000-0005-0000-0000-00001E530000}"/>
    <cellStyle name="Total 2 2 7 2 2" xfId="23057" xr:uid="{A229621D-A88B-4322-8290-C9183597EED6}"/>
    <cellStyle name="Total 2 2 7 3" xfId="22953" xr:uid="{AAF1AADA-187F-4EE1-95B3-D0A06E8F681C}"/>
    <cellStyle name="Total 2 2 8" xfId="20865" xr:uid="{00000000-0005-0000-0000-00001F530000}"/>
    <cellStyle name="Total 2 2 8 2" xfId="21004" xr:uid="{00000000-0005-0000-0000-000020530000}"/>
    <cellStyle name="Total 2 2 8 2 2" xfId="23056" xr:uid="{C32D89EA-EADA-4737-AA6D-9693D071C487}"/>
    <cellStyle name="Total 2 2 8 3" xfId="22954" xr:uid="{C1187ACD-DF6C-4740-AEC2-E6B965EBDECA}"/>
    <cellStyle name="Total 2 2 9" xfId="20866" xr:uid="{00000000-0005-0000-0000-000021530000}"/>
    <cellStyle name="Total 2 2 9 2" xfId="21003" xr:uid="{00000000-0005-0000-0000-000022530000}"/>
    <cellStyle name="Total 2 2 9 2 2" xfId="23055" xr:uid="{868D833A-99DC-4138-BCC1-19CFC9B60D7B}"/>
    <cellStyle name="Total 2 2 9 3" xfId="22955" xr:uid="{CFE80C20-D162-4754-B77B-2EB98F959710}"/>
    <cellStyle name="Total 2 3" xfId="20867" xr:uid="{00000000-0005-0000-0000-000023530000}"/>
    <cellStyle name="Total 2 3 2" xfId="20868" xr:uid="{00000000-0005-0000-0000-000024530000}"/>
    <cellStyle name="Total 2 3 2 2" xfId="21002" xr:uid="{00000000-0005-0000-0000-000025530000}"/>
    <cellStyle name="Total 2 3 2 2 2" xfId="23054" xr:uid="{068E4D50-FD39-4B25-ACF2-F68260DA8277}"/>
    <cellStyle name="Total 2 3 2 3" xfId="22956" xr:uid="{4FC2CEEF-A0A4-4F0F-A693-413F35BFA9BA}"/>
    <cellStyle name="Total 2 3 3" xfId="20869" xr:uid="{00000000-0005-0000-0000-000026530000}"/>
    <cellStyle name="Total 2 3 3 2" xfId="21001" xr:uid="{00000000-0005-0000-0000-000027530000}"/>
    <cellStyle name="Total 2 3 3 2 2" xfId="23053" xr:uid="{53F66F25-1956-45F2-A34C-135575A79C71}"/>
    <cellStyle name="Total 2 3 3 3" xfId="22957" xr:uid="{D6EBF11C-D293-435A-B795-1C1192BFEDB8}"/>
    <cellStyle name="Total 2 3 4" xfId="20870" xr:uid="{00000000-0005-0000-0000-000028530000}"/>
    <cellStyle name="Total 2 3 4 2" xfId="21000" xr:uid="{00000000-0005-0000-0000-000029530000}"/>
    <cellStyle name="Total 2 3 4 2 2" xfId="23052" xr:uid="{DF6D1A16-E470-4D98-AAE0-E4403B7FCDE9}"/>
    <cellStyle name="Total 2 3 4 3" xfId="22958" xr:uid="{BE409BF7-A45E-4C12-8B7F-3FDEBFAF9107}"/>
    <cellStyle name="Total 2 3 5" xfId="20871" xr:uid="{00000000-0005-0000-0000-00002A530000}"/>
    <cellStyle name="Total 2 3 5 2" xfId="20999" xr:uid="{00000000-0005-0000-0000-00002B530000}"/>
    <cellStyle name="Total 2 3 5 2 2" xfId="23051" xr:uid="{BC2688B1-86B2-4F63-B95F-61735DCD1BE1}"/>
    <cellStyle name="Total 2 3 5 3" xfId="22959" xr:uid="{14F83931-8A33-4C40-B6F4-964A4EF80631}"/>
    <cellStyle name="Total 2 4" xfId="20872" xr:uid="{00000000-0005-0000-0000-00002C530000}"/>
    <cellStyle name="Total 2 4 2" xfId="20873" xr:uid="{00000000-0005-0000-0000-00002D530000}"/>
    <cellStyle name="Total 2 4 2 2" xfId="20998" xr:uid="{00000000-0005-0000-0000-00002E530000}"/>
    <cellStyle name="Total 2 4 2 2 2" xfId="23050" xr:uid="{B1E5F198-C523-4223-AB6B-2CEF8264D180}"/>
    <cellStyle name="Total 2 4 2 3" xfId="22960" xr:uid="{842C550E-D437-40A8-AA11-CFD00F0A6E8B}"/>
    <cellStyle name="Total 2 4 3" xfId="20874" xr:uid="{00000000-0005-0000-0000-00002F530000}"/>
    <cellStyle name="Total 2 4 3 2" xfId="20997" xr:uid="{00000000-0005-0000-0000-000030530000}"/>
    <cellStyle name="Total 2 4 3 2 2" xfId="23049" xr:uid="{A8B974B5-B5C5-4F53-8031-DA72DAF58D7E}"/>
    <cellStyle name="Total 2 4 3 3" xfId="22961" xr:uid="{FD5FED53-00F9-4694-915C-5F49E0FC6968}"/>
    <cellStyle name="Total 2 4 4" xfId="20875" xr:uid="{00000000-0005-0000-0000-000031530000}"/>
    <cellStyle name="Total 2 4 4 2" xfId="20996" xr:uid="{00000000-0005-0000-0000-000032530000}"/>
    <cellStyle name="Total 2 4 4 2 2" xfId="23048" xr:uid="{44E0C6C8-9E19-4FFF-9DC8-C1F6555FC088}"/>
    <cellStyle name="Total 2 4 4 3" xfId="22962" xr:uid="{F0419967-5B95-4038-9A73-3C1812268F6F}"/>
    <cellStyle name="Total 2 4 5" xfId="20876" xr:uid="{00000000-0005-0000-0000-000033530000}"/>
    <cellStyle name="Total 2 4 5 2" xfId="20995" xr:uid="{00000000-0005-0000-0000-000034530000}"/>
    <cellStyle name="Total 2 4 5 2 2" xfId="23047" xr:uid="{39FAB2A1-0E42-4D74-AC74-6709F651F695}"/>
    <cellStyle name="Total 2 4 5 3" xfId="22963" xr:uid="{499435C4-1BC2-46E7-99B5-885F05C4002B}"/>
    <cellStyle name="Total 2 5" xfId="20877" xr:uid="{00000000-0005-0000-0000-000035530000}"/>
    <cellStyle name="Total 2 5 2" xfId="20878" xr:uid="{00000000-0005-0000-0000-000036530000}"/>
    <cellStyle name="Total 2 5 2 2" xfId="20994" xr:uid="{00000000-0005-0000-0000-000037530000}"/>
    <cellStyle name="Total 2 5 2 2 2" xfId="23046" xr:uid="{2A7664A0-0D65-4F40-9640-6A27EF3509E8}"/>
    <cellStyle name="Total 2 5 2 3" xfId="22964" xr:uid="{B016D0F8-FAB1-4858-9342-508F0DAED830}"/>
    <cellStyle name="Total 2 5 3" xfId="20879" xr:uid="{00000000-0005-0000-0000-000038530000}"/>
    <cellStyle name="Total 2 5 3 2" xfId="20993" xr:uid="{00000000-0005-0000-0000-000039530000}"/>
    <cellStyle name="Total 2 5 3 2 2" xfId="23045" xr:uid="{58D9FDED-5395-4BC7-8F15-08143E0F87A4}"/>
    <cellStyle name="Total 2 5 3 3" xfId="22965" xr:uid="{B8E9003E-5C11-4BA1-8F6F-69880ECEE42C}"/>
    <cellStyle name="Total 2 5 4" xfId="20880" xr:uid="{00000000-0005-0000-0000-00003A530000}"/>
    <cellStyle name="Total 2 5 4 2" xfId="20992" xr:uid="{00000000-0005-0000-0000-00003B530000}"/>
    <cellStyle name="Total 2 5 4 2 2" xfId="23044" xr:uid="{5944AF99-73A0-4E5B-A808-5D608E4EB112}"/>
    <cellStyle name="Total 2 5 4 3" xfId="22966" xr:uid="{D8401925-0DEF-4A51-A17D-EE075B07FB11}"/>
    <cellStyle name="Total 2 5 5" xfId="20881" xr:uid="{00000000-0005-0000-0000-00003C530000}"/>
    <cellStyle name="Total 2 5 5 2" xfId="20991" xr:uid="{00000000-0005-0000-0000-00003D530000}"/>
    <cellStyle name="Total 2 5 5 2 2" xfId="23043" xr:uid="{489403E5-2533-4724-AD0F-E177E76181E4}"/>
    <cellStyle name="Total 2 5 5 3" xfId="22967" xr:uid="{30BB15CB-B653-49CB-B4CB-6B687A793655}"/>
    <cellStyle name="Total 2 6" xfId="20882" xr:uid="{00000000-0005-0000-0000-00003E530000}"/>
    <cellStyle name="Total 2 6 2" xfId="20883" xr:uid="{00000000-0005-0000-0000-00003F530000}"/>
    <cellStyle name="Total 2 6 2 2" xfId="20990" xr:uid="{00000000-0005-0000-0000-000040530000}"/>
    <cellStyle name="Total 2 6 2 2 2" xfId="23042" xr:uid="{233FD79C-9BA8-4D79-B6D3-17C9AD312614}"/>
    <cellStyle name="Total 2 6 2 3" xfId="22968" xr:uid="{252724FC-1348-4287-B984-C62910B044C6}"/>
    <cellStyle name="Total 2 6 3" xfId="20884" xr:uid="{00000000-0005-0000-0000-000041530000}"/>
    <cellStyle name="Total 2 6 3 2" xfId="20989" xr:uid="{00000000-0005-0000-0000-000042530000}"/>
    <cellStyle name="Total 2 6 3 2 2" xfId="23041" xr:uid="{26D16CC1-6914-4029-8278-F09B8F3A0DE8}"/>
    <cellStyle name="Total 2 6 3 3" xfId="22969" xr:uid="{A23FC676-A087-4BED-A030-EC2ACBF1FA47}"/>
    <cellStyle name="Total 2 6 4" xfId="20885" xr:uid="{00000000-0005-0000-0000-000043530000}"/>
    <cellStyle name="Total 2 6 4 2" xfId="20988" xr:uid="{00000000-0005-0000-0000-000044530000}"/>
    <cellStyle name="Total 2 6 4 2 2" xfId="23040" xr:uid="{C0E4F4F5-0A92-4CB0-B318-FAC16858AD3A}"/>
    <cellStyle name="Total 2 6 4 3" xfId="22970" xr:uid="{7C2BD457-E3CF-4EE9-AA4D-56C7D58E7CC7}"/>
    <cellStyle name="Total 2 6 5" xfId="20886" xr:uid="{00000000-0005-0000-0000-000045530000}"/>
    <cellStyle name="Total 2 6 5 2" xfId="20987" xr:uid="{00000000-0005-0000-0000-000046530000}"/>
    <cellStyle name="Total 2 6 5 2 2" xfId="23039" xr:uid="{EC899D87-A0AE-4380-80B0-9FC96555F90D}"/>
    <cellStyle name="Total 2 6 5 3" xfId="22971" xr:uid="{C5D14392-4386-4B06-9E63-B5C05376E0C8}"/>
    <cellStyle name="Total 2 7" xfId="20887" xr:uid="{00000000-0005-0000-0000-000047530000}"/>
    <cellStyle name="Total 2 7 2" xfId="20888" xr:uid="{00000000-0005-0000-0000-000048530000}"/>
    <cellStyle name="Total 2 7 2 2" xfId="20986" xr:uid="{00000000-0005-0000-0000-000049530000}"/>
    <cellStyle name="Total 2 7 2 2 2" xfId="23038" xr:uid="{35C8BDFE-3363-4E84-91FE-029868B59AF0}"/>
    <cellStyle name="Total 2 7 2 3" xfId="22972" xr:uid="{CAB93A82-F157-4A91-996C-AC0BBEA98715}"/>
    <cellStyle name="Total 2 7 3" xfId="20889" xr:uid="{00000000-0005-0000-0000-00004A530000}"/>
    <cellStyle name="Total 2 7 3 2" xfId="20985" xr:uid="{00000000-0005-0000-0000-00004B530000}"/>
    <cellStyle name="Total 2 7 3 2 2" xfId="23037" xr:uid="{AB4C7EFE-6DC1-49DF-A0B7-87A07716B0A3}"/>
    <cellStyle name="Total 2 7 3 3" xfId="22973" xr:uid="{77D31298-6D6F-4481-83D5-FAE3F6F51C6D}"/>
    <cellStyle name="Total 2 7 4" xfId="20890" xr:uid="{00000000-0005-0000-0000-00004C530000}"/>
    <cellStyle name="Total 2 7 4 2" xfId="20984" xr:uid="{00000000-0005-0000-0000-00004D530000}"/>
    <cellStyle name="Total 2 7 4 2 2" xfId="23036" xr:uid="{8A7D2666-C25F-4F08-967D-21E4D0B4375F}"/>
    <cellStyle name="Total 2 7 4 3" xfId="22974" xr:uid="{A90408D5-21C8-42D3-8FFC-F0ED5FF7F7A7}"/>
    <cellStyle name="Total 2 7 5" xfId="20891" xr:uid="{00000000-0005-0000-0000-00004E530000}"/>
    <cellStyle name="Total 2 7 5 2" xfId="20983" xr:uid="{00000000-0005-0000-0000-00004F530000}"/>
    <cellStyle name="Total 2 7 5 2 2" xfId="23035" xr:uid="{604AF8BF-6908-43B5-BB33-24FC42765864}"/>
    <cellStyle name="Total 2 7 5 3" xfId="22975" xr:uid="{601137B2-850D-4316-97DC-619646AA4579}"/>
    <cellStyle name="Total 2 8" xfId="20892" xr:uid="{00000000-0005-0000-0000-000050530000}"/>
    <cellStyle name="Total 2 8 2" xfId="20893" xr:uid="{00000000-0005-0000-0000-000051530000}"/>
    <cellStyle name="Total 2 8 2 2" xfId="20982" xr:uid="{00000000-0005-0000-0000-000052530000}"/>
    <cellStyle name="Total 2 8 2 2 2" xfId="23034" xr:uid="{327971CB-BD9D-4C3F-AC09-1435D2500BB8}"/>
    <cellStyle name="Total 2 8 2 3" xfId="22976" xr:uid="{CA168C4A-5969-42CA-BF5F-E7C80298DBF3}"/>
    <cellStyle name="Total 2 8 3" xfId="20894" xr:uid="{00000000-0005-0000-0000-000053530000}"/>
    <cellStyle name="Total 2 8 3 2" xfId="20981" xr:uid="{00000000-0005-0000-0000-000054530000}"/>
    <cellStyle name="Total 2 8 3 2 2" xfId="23033" xr:uid="{3FE9D0F1-5B72-4D85-B114-4D38AEFC9542}"/>
    <cellStyle name="Total 2 8 3 3" xfId="22977" xr:uid="{490AAB36-5D11-46CF-9809-CA14FA6D8FE5}"/>
    <cellStyle name="Total 2 8 4" xfId="20895" xr:uid="{00000000-0005-0000-0000-000055530000}"/>
    <cellStyle name="Total 2 8 4 2" xfId="20980" xr:uid="{00000000-0005-0000-0000-000056530000}"/>
    <cellStyle name="Total 2 8 4 2 2" xfId="23032" xr:uid="{6F313C0F-C670-4D84-BE57-2F387634505B}"/>
    <cellStyle name="Total 2 8 4 3" xfId="22978" xr:uid="{6383C608-0A20-47E4-B067-9AE834FCC8B6}"/>
    <cellStyle name="Total 2 8 5" xfId="20896" xr:uid="{00000000-0005-0000-0000-000057530000}"/>
    <cellStyle name="Total 2 8 5 2" xfId="20979" xr:uid="{00000000-0005-0000-0000-000058530000}"/>
    <cellStyle name="Total 2 8 5 2 2" xfId="23031" xr:uid="{922DECDD-697E-4F9B-94E1-2C0F4042BC68}"/>
    <cellStyle name="Total 2 8 5 3" xfId="22979" xr:uid="{AFF0976A-CC2F-40C9-A4B8-9E1630E146EA}"/>
    <cellStyle name="Total 2 9" xfId="20897" xr:uid="{00000000-0005-0000-0000-000059530000}"/>
    <cellStyle name="Total 2 9 2" xfId="20898" xr:uid="{00000000-0005-0000-0000-00005A530000}"/>
    <cellStyle name="Total 2 9 2 2" xfId="20978" xr:uid="{00000000-0005-0000-0000-00005B530000}"/>
    <cellStyle name="Total 2 9 2 2 2" xfId="23030" xr:uid="{B5A1AA4A-4EFB-48F3-8A53-46975A1C2FD0}"/>
    <cellStyle name="Total 2 9 2 3" xfId="22980" xr:uid="{F29309A1-BE83-45DE-9414-9FEE9624B345}"/>
    <cellStyle name="Total 2 9 3" xfId="20899" xr:uid="{00000000-0005-0000-0000-00005C530000}"/>
    <cellStyle name="Total 2 9 3 2" xfId="20977" xr:uid="{00000000-0005-0000-0000-00005D530000}"/>
    <cellStyle name="Total 2 9 3 2 2" xfId="23029" xr:uid="{FE88C137-FFD8-4F20-9B54-1C6E14F8D341}"/>
    <cellStyle name="Total 2 9 3 3" xfId="22981" xr:uid="{75BEA292-3707-4011-8EFC-FCE46324F11F}"/>
    <cellStyle name="Total 2 9 4" xfId="20900" xr:uid="{00000000-0005-0000-0000-00005E530000}"/>
    <cellStyle name="Total 2 9 4 2" xfId="20976" xr:uid="{00000000-0005-0000-0000-00005F530000}"/>
    <cellStyle name="Total 2 9 4 2 2" xfId="23028" xr:uid="{6A9E1C5A-ECF0-4D2D-A103-068B3264633A}"/>
    <cellStyle name="Total 2 9 4 3" xfId="22982" xr:uid="{7E744133-E472-482D-8E19-AAE6741511DC}"/>
    <cellStyle name="Total 2 9 5" xfId="20901" xr:uid="{00000000-0005-0000-0000-000060530000}"/>
    <cellStyle name="Total 2 9 5 2" xfId="20975" xr:uid="{00000000-0005-0000-0000-000061530000}"/>
    <cellStyle name="Total 2 9 5 2 2" xfId="23027" xr:uid="{0BFE1ABB-9817-4FC9-8CD3-DD01A9DDD210}"/>
    <cellStyle name="Total 2 9 5 3" xfId="22983" xr:uid="{65712504-1BC4-4CAF-988F-F4A27F74143F}"/>
    <cellStyle name="Total 3" xfId="20902" xr:uid="{00000000-0005-0000-0000-000062530000}"/>
    <cellStyle name="Total 3 2" xfId="20903" xr:uid="{00000000-0005-0000-0000-000063530000}"/>
    <cellStyle name="Total 3 2 2" xfId="20973" xr:uid="{00000000-0005-0000-0000-000064530000}"/>
    <cellStyle name="Total 3 2 2 2" xfId="23025" xr:uid="{D79FC660-A53B-4B2E-B97D-10C4E9A11C4E}"/>
    <cellStyle name="Total 3 2 3" xfId="22985" xr:uid="{36234C31-E7E4-476F-8112-303F11899746}"/>
    <cellStyle name="Total 3 3" xfId="20904" xr:uid="{00000000-0005-0000-0000-000065530000}"/>
    <cellStyle name="Total 3 3 2" xfId="20972" xr:uid="{00000000-0005-0000-0000-000066530000}"/>
    <cellStyle name="Total 3 3 2 2" xfId="23024" xr:uid="{383146F7-637E-4BC4-A0F8-61624604A909}"/>
    <cellStyle name="Total 3 3 3" xfId="22986" xr:uid="{1F8A6B82-7653-4508-AC9D-AE0DC6AEEEF7}"/>
    <cellStyle name="Total 3 4" xfId="20974" xr:uid="{00000000-0005-0000-0000-000067530000}"/>
    <cellStyle name="Total 3 4 2" xfId="23026" xr:uid="{33E77CEC-3453-42CA-99EA-861F33EE8EC5}"/>
    <cellStyle name="Total 3 5" xfId="22984" xr:uid="{4991A4DB-A004-4C93-A1DA-A8B8AE8B2385}"/>
    <cellStyle name="Total 4" xfId="20905" xr:uid="{00000000-0005-0000-0000-000068530000}"/>
    <cellStyle name="Total 4 2" xfId="20906" xr:uid="{00000000-0005-0000-0000-000069530000}"/>
    <cellStyle name="Total 4 2 2" xfId="20970" xr:uid="{00000000-0005-0000-0000-00006A530000}"/>
    <cellStyle name="Total 4 2 2 2" xfId="23022" xr:uid="{57184749-F351-4359-9CA8-5F56E0E3192E}"/>
    <cellStyle name="Total 4 2 3" xfId="22988" xr:uid="{C6632749-82BA-40A4-A520-22ECD5DDAD01}"/>
    <cellStyle name="Total 4 3" xfId="20907" xr:uid="{00000000-0005-0000-0000-00006B530000}"/>
    <cellStyle name="Total 4 3 2" xfId="20969" xr:uid="{00000000-0005-0000-0000-00006C530000}"/>
    <cellStyle name="Total 4 3 2 2" xfId="23021" xr:uid="{B8FC384C-1C6C-4A7A-A6E9-BE8BD7C9B187}"/>
    <cellStyle name="Total 4 3 3" xfId="22989" xr:uid="{49EF107C-81E9-4513-AF06-B9425184DB48}"/>
    <cellStyle name="Total 4 4" xfId="20971" xr:uid="{00000000-0005-0000-0000-00006D530000}"/>
    <cellStyle name="Total 4 4 2" xfId="23023" xr:uid="{F0C46505-4A6B-471A-9641-3F8628029318}"/>
    <cellStyle name="Total 4 5" xfId="22987" xr:uid="{652C2A38-E2EF-41E2-8566-72B1BAB3290A}"/>
    <cellStyle name="Total 5" xfId="20908" xr:uid="{00000000-0005-0000-0000-00006E530000}"/>
    <cellStyle name="Total 5 2" xfId="20909" xr:uid="{00000000-0005-0000-0000-00006F530000}"/>
    <cellStyle name="Total 5 2 2" xfId="20967" xr:uid="{00000000-0005-0000-0000-000070530000}"/>
    <cellStyle name="Total 5 2 2 2" xfId="23019" xr:uid="{CEC76984-C1EE-40FB-9654-A854246B59DE}"/>
    <cellStyle name="Total 5 2 3" xfId="22991" xr:uid="{5FBB0F5B-140A-4FAF-A75A-ED730172DA9C}"/>
    <cellStyle name="Total 5 3" xfId="20910" xr:uid="{00000000-0005-0000-0000-000071530000}"/>
    <cellStyle name="Total 5 3 2" xfId="20966" xr:uid="{00000000-0005-0000-0000-000072530000}"/>
    <cellStyle name="Total 5 3 2 2" xfId="23018" xr:uid="{77000245-1CF7-4334-9760-F38BB454CE0A}"/>
    <cellStyle name="Total 5 3 3" xfId="22992" xr:uid="{2274801E-7DA5-4735-B83B-372C87750907}"/>
    <cellStyle name="Total 5 4" xfId="20968" xr:uid="{00000000-0005-0000-0000-000073530000}"/>
    <cellStyle name="Total 5 4 2" xfId="23020" xr:uid="{836CF0AB-669E-47CD-B60E-D0C7E5559658}"/>
    <cellStyle name="Total 5 5" xfId="22990" xr:uid="{6EEA4933-6390-4CDB-856F-74483D36139E}"/>
    <cellStyle name="Total 6" xfId="20911" xr:uid="{00000000-0005-0000-0000-000074530000}"/>
    <cellStyle name="Total 6 2" xfId="20912" xr:uid="{00000000-0005-0000-0000-000075530000}"/>
    <cellStyle name="Total 6 2 2" xfId="20964" xr:uid="{00000000-0005-0000-0000-000076530000}"/>
    <cellStyle name="Total 6 2 2 2" xfId="23016" xr:uid="{D87D1E49-1F2F-4431-82B6-64A5C0D170B9}"/>
    <cellStyle name="Total 6 2 3" xfId="22994" xr:uid="{B9ED4F6E-61FA-4F32-8ACF-7CEE37EE96C6}"/>
    <cellStyle name="Total 6 3" xfId="20913" xr:uid="{00000000-0005-0000-0000-000077530000}"/>
    <cellStyle name="Total 6 3 2" xfId="20963" xr:uid="{00000000-0005-0000-0000-000078530000}"/>
    <cellStyle name="Total 6 3 2 2" xfId="23015" xr:uid="{1B713904-37D5-46AC-8CAD-5DF640D4601F}"/>
    <cellStyle name="Total 6 3 3" xfId="22995" xr:uid="{7BEB1735-7006-4781-ACF3-4E5E7007CF14}"/>
    <cellStyle name="Total 6 4" xfId="20965" xr:uid="{00000000-0005-0000-0000-000079530000}"/>
    <cellStyle name="Total 6 4 2" xfId="23017" xr:uid="{24928ADB-A4BD-4EE2-B476-F547E041C02E}"/>
    <cellStyle name="Total 6 5" xfId="22993" xr:uid="{57213D75-DB57-4C61-833A-A7483ACA0DF5}"/>
    <cellStyle name="Total 7" xfId="20914" xr:uid="{00000000-0005-0000-0000-00007A530000}"/>
    <cellStyle name="Total 7 2" xfId="20962" xr:uid="{00000000-0005-0000-0000-00007B530000}"/>
    <cellStyle name="Total 7 2 2" xfId="23014" xr:uid="{26FBA936-DF50-4F6E-A01C-10E0D459F05B}"/>
    <cellStyle name="Total 7 3" xfId="22996" xr:uid="{AED3FE56-5AEB-49FF-8CA6-DAAAF523F4DF}"/>
    <cellStyle name="Total2 - Style2" xfId="20915" xr:uid="{00000000-0005-0000-0000-00007C530000}"/>
    <cellStyle name="Total2 - Style2 2" xfId="22997" xr:uid="{FBE8EDC8-347A-447E-BD48-458FECCFE542}"/>
    <cellStyle name="Unit" xfId="20916" xr:uid="{00000000-0005-0000-0000-00007D530000}"/>
    <cellStyle name="Unit 2" xfId="20917" xr:uid="{00000000-0005-0000-0000-00007E530000}"/>
    <cellStyle name="Unit 3" xfId="20918" xr:uid="{00000000-0005-0000-0000-00007F530000}"/>
    <cellStyle name="Unit 4" xfId="20919" xr:uid="{00000000-0005-0000-0000-000080530000}"/>
    <cellStyle name="Unit 5" xfId="22998" xr:uid="{EBFF09EE-4596-45D8-BD91-9222B8DBB24F}"/>
    <cellStyle name="Vertical" xfId="20920" xr:uid="{00000000-0005-0000-0000-000081530000}"/>
    <cellStyle name="Vertical 2" xfId="20921" xr:uid="{00000000-0005-0000-0000-000082530000}"/>
    <cellStyle name="Vertical 3" xfId="20922" xr:uid="{00000000-0005-0000-0000-000083530000}"/>
    <cellStyle name="Währung [0]" xfId="20923" xr:uid="{00000000-0005-0000-0000-000084530000}"/>
    <cellStyle name="Währung_AX-3-4-Balance-Sheet-310899" xfId="20924" xr:uid="{00000000-0005-0000-0000-000085530000}"/>
    <cellStyle name="Warning Text 2" xfId="20925" xr:uid="{00000000-0005-0000-0000-000086530000}"/>
    <cellStyle name="Warning Text 2 10" xfId="20926" xr:uid="{00000000-0005-0000-0000-000087530000}"/>
    <cellStyle name="Warning Text 2 11" xfId="20927" xr:uid="{00000000-0005-0000-0000-000088530000}"/>
    <cellStyle name="Warning Text 2 11 2" xfId="22999" xr:uid="{1C9246FF-8604-456F-A239-2B00814E1CAE}"/>
    <cellStyle name="Warning Text 2 12" xfId="20928" xr:uid="{00000000-0005-0000-0000-000089530000}"/>
    <cellStyle name="Warning Text 2 12 2" xfId="23000" xr:uid="{3C68AA3D-0DE6-4477-8D5F-B87775B8892F}"/>
    <cellStyle name="Warning Text 2 2" xfId="20929" xr:uid="{00000000-0005-0000-0000-00008A530000}"/>
    <cellStyle name="Warning Text 2 2 2" xfId="20930" xr:uid="{00000000-0005-0000-0000-00008B530000}"/>
    <cellStyle name="Warning Text 2 2 3" xfId="23001" xr:uid="{23CA1B42-9AD6-4D81-B52C-EA4C46071ADB}"/>
    <cellStyle name="Warning Text 2 3" xfId="20931" xr:uid="{00000000-0005-0000-0000-00008C530000}"/>
    <cellStyle name="Warning Text 2 4" xfId="20932" xr:uid="{00000000-0005-0000-0000-00008D530000}"/>
    <cellStyle name="Warning Text 2 5" xfId="20933" xr:uid="{00000000-0005-0000-0000-00008E530000}"/>
    <cellStyle name="Warning Text 2 6" xfId="20934" xr:uid="{00000000-0005-0000-0000-00008F530000}"/>
    <cellStyle name="Warning Text 2 7" xfId="20935" xr:uid="{00000000-0005-0000-0000-000090530000}"/>
    <cellStyle name="Warning Text 2 8" xfId="20936" xr:uid="{00000000-0005-0000-0000-000091530000}"/>
    <cellStyle name="Warning Text 2 9" xfId="20937" xr:uid="{00000000-0005-0000-0000-000092530000}"/>
    <cellStyle name="Warning Text 3" xfId="20938" xr:uid="{00000000-0005-0000-0000-000093530000}"/>
    <cellStyle name="Warning Text 3 2" xfId="20939" xr:uid="{00000000-0005-0000-0000-000094530000}"/>
    <cellStyle name="Warning Text 3 2 2" xfId="23003" xr:uid="{E4415D8D-FE60-4D9C-89AA-80704B1A9689}"/>
    <cellStyle name="Warning Text 3 3" xfId="20940" xr:uid="{00000000-0005-0000-0000-000095530000}"/>
    <cellStyle name="Warning Text 3 3 2" xfId="23004" xr:uid="{AD353C60-0224-40C7-9996-F81E8F1912A9}"/>
    <cellStyle name="Warning Text 3 4" xfId="23002" xr:uid="{234583F3-D30A-4477-B26E-6AF8B9E6D740}"/>
    <cellStyle name="Warning Text 4" xfId="20941" xr:uid="{00000000-0005-0000-0000-000096530000}"/>
    <cellStyle name="Warning Text 4 2" xfId="20942" xr:uid="{00000000-0005-0000-0000-000097530000}"/>
    <cellStyle name="Warning Text 4 2 2" xfId="23006" xr:uid="{ECA99154-E5EA-4ADC-B382-C68C0370474C}"/>
    <cellStyle name="Warning Text 4 3" xfId="20943" xr:uid="{00000000-0005-0000-0000-000098530000}"/>
    <cellStyle name="Warning Text 4 3 2" xfId="23007" xr:uid="{09D60DBC-8295-4BDE-838C-9CA39B9675E0}"/>
    <cellStyle name="Warning Text 4 4" xfId="23005" xr:uid="{05EBDF97-FC1F-4354-9AF3-A07EBB296171}"/>
    <cellStyle name="Warning Text 5" xfId="20944" xr:uid="{00000000-0005-0000-0000-000099530000}"/>
    <cellStyle name="Warning Text 5 2" xfId="20945" xr:uid="{00000000-0005-0000-0000-00009A530000}"/>
    <cellStyle name="Warning Text 5 2 2" xfId="23009" xr:uid="{B8E8024F-F26D-4601-8A65-379A3AF6D371}"/>
    <cellStyle name="Warning Text 5 3" xfId="20946" xr:uid="{00000000-0005-0000-0000-00009B530000}"/>
    <cellStyle name="Warning Text 5 3 2" xfId="23010" xr:uid="{5D0594A1-1D5A-4F6F-BDA1-5C72D1DCBB0B}"/>
    <cellStyle name="Warning Text 5 4" xfId="23008" xr:uid="{4C472C1D-58CA-4A63-AD40-830D23D8177D}"/>
    <cellStyle name="Warning Text 6" xfId="20947" xr:uid="{00000000-0005-0000-0000-00009C530000}"/>
    <cellStyle name="Warning Text 6 2" xfId="20948" xr:uid="{00000000-0005-0000-0000-00009D530000}"/>
    <cellStyle name="Warning Text 6 2 2" xfId="23012" xr:uid="{0E77C19B-3F4A-43C3-AF25-7C2BBB618A42}"/>
    <cellStyle name="Warning Text 6 3" xfId="20949" xr:uid="{00000000-0005-0000-0000-00009E530000}"/>
    <cellStyle name="Warning Text 6 3 2" xfId="23013" xr:uid="{C2AFFC42-2780-4BDA-8587-2313E0F8F26E}"/>
    <cellStyle name="Warning Text 6 4" xfId="23011" xr:uid="{66F9D128-B865-4E43-8516-5EF6D60CBB14}"/>
    <cellStyle name="Warning Text 7" xfId="20950" xr:uid="{00000000-0005-0000-0000-00009F530000}"/>
    <cellStyle name="Years" xfId="20951" xr:uid="{00000000-0005-0000-0000-0000A0530000}"/>
    <cellStyle name="Денежный [0]_Capex" xfId="20952" xr:uid="{00000000-0005-0000-0000-0000A1530000}"/>
    <cellStyle name="Денежный_Capex" xfId="20953" xr:uid="{00000000-0005-0000-0000-0000A2530000}"/>
    <cellStyle name="Обычный_7.1" xfId="20954" xr:uid="{00000000-0005-0000-0000-0000A3530000}"/>
    <cellStyle name="ТЕКСТ" xfId="20955" xr:uid="{00000000-0005-0000-0000-0000A4530000}"/>
    <cellStyle name="Тысячи [0]_Chart1 (Sales &amp; Costs)" xfId="20956" xr:uid="{00000000-0005-0000-0000-0000A5530000}"/>
    <cellStyle name="Тысячи_Chart1 (Sales &amp; Costs)" xfId="20957" xr:uid="{00000000-0005-0000-0000-0000A6530000}"/>
    <cellStyle name="Финансовый [0]_Capex" xfId="20958" xr:uid="{00000000-0005-0000-0000-0000A7530000}"/>
    <cellStyle name="Финансовый_Capex" xfId="20959" xr:uid="{00000000-0005-0000-0000-0000A853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38"/>
  <sheetViews>
    <sheetView zoomScaleNormal="100" workbookViewId="0">
      <pane xSplit="1" ySplit="7" topLeftCell="B8" activePane="bottomRight" state="frozen"/>
      <selection pane="topRight" activeCell="B1" sqref="B1"/>
      <selection pane="bottomLeft" activeCell="A8" sqref="A8"/>
      <selection pane="bottomRight" activeCell="C2" sqref="C2"/>
    </sheetView>
  </sheetViews>
  <sheetFormatPr defaultRowHeight="15"/>
  <cols>
    <col min="1" max="1" width="10.140625" style="1" customWidth="1"/>
    <col min="2" max="2" width="153" bestFit="1" customWidth="1"/>
    <col min="3" max="3" width="39.42578125" customWidth="1"/>
    <col min="7" max="7" width="25" customWidth="1"/>
  </cols>
  <sheetData>
    <row r="1" spans="1:3" ht="15.75">
      <c r="A1" s="6"/>
      <c r="B1" s="91" t="s">
        <v>148</v>
      </c>
      <c r="C1" s="45"/>
    </row>
    <row r="2" spans="1:3" s="88" customFormat="1" ht="15.75">
      <c r="A2" s="132">
        <v>1</v>
      </c>
      <c r="B2" s="89" t="s">
        <v>149</v>
      </c>
      <c r="C2" s="87" t="s">
        <v>1002</v>
      </c>
    </row>
    <row r="3" spans="1:3" s="88" customFormat="1" ht="15.75">
      <c r="A3" s="132">
        <v>2</v>
      </c>
      <c r="B3" s="90" t="s">
        <v>150</v>
      </c>
      <c r="C3" s="87" t="s">
        <v>1003</v>
      </c>
    </row>
    <row r="4" spans="1:3" s="88" customFormat="1" ht="15.75">
      <c r="A4" s="132">
        <v>3</v>
      </c>
      <c r="B4" s="90" t="s">
        <v>151</v>
      </c>
      <c r="C4" s="87" t="s">
        <v>1012</v>
      </c>
    </row>
    <row r="5" spans="1:3" s="88" customFormat="1" ht="15.75">
      <c r="A5" s="133">
        <v>4</v>
      </c>
      <c r="B5" s="93" t="s">
        <v>152</v>
      </c>
      <c r="C5" s="87" t="s">
        <v>1035</v>
      </c>
    </row>
    <row r="6" spans="1:3" s="92" customFormat="1" ht="65.25" customHeight="1">
      <c r="A6" s="680" t="s">
        <v>309</v>
      </c>
      <c r="B6" s="681"/>
      <c r="C6" s="681"/>
    </row>
    <row r="7" spans="1:3">
      <c r="A7" s="222" t="s">
        <v>240</v>
      </c>
      <c r="B7" s="223" t="s">
        <v>153</v>
      </c>
    </row>
    <row r="8" spans="1:3">
      <c r="A8" s="224">
        <v>1</v>
      </c>
      <c r="B8" s="220" t="s">
        <v>128</v>
      </c>
    </row>
    <row r="9" spans="1:3">
      <c r="A9" s="224">
        <v>2</v>
      </c>
      <c r="B9" s="220" t="s">
        <v>154</v>
      </c>
    </row>
    <row r="10" spans="1:3">
      <c r="A10" s="224">
        <v>3</v>
      </c>
      <c r="B10" s="220" t="s">
        <v>155</v>
      </c>
    </row>
    <row r="11" spans="1:3">
      <c r="A11" s="224">
        <v>4</v>
      </c>
      <c r="B11" s="220" t="s">
        <v>156</v>
      </c>
    </row>
    <row r="12" spans="1:3">
      <c r="A12" s="224">
        <v>5</v>
      </c>
      <c r="B12" s="220" t="s">
        <v>96</v>
      </c>
    </row>
    <row r="13" spans="1:3">
      <c r="A13" s="224">
        <v>6</v>
      </c>
      <c r="B13" s="225" t="s">
        <v>80</v>
      </c>
    </row>
    <row r="14" spans="1:3">
      <c r="A14" s="224">
        <v>7</v>
      </c>
      <c r="B14" s="220" t="s">
        <v>157</v>
      </c>
    </row>
    <row r="15" spans="1:3">
      <c r="A15" s="224">
        <v>8</v>
      </c>
      <c r="B15" s="220" t="s">
        <v>160</v>
      </c>
    </row>
    <row r="16" spans="1:3">
      <c r="A16" s="224">
        <v>9</v>
      </c>
      <c r="B16" s="220" t="s">
        <v>74</v>
      </c>
    </row>
    <row r="17" spans="1:2">
      <c r="A17" s="226" t="s">
        <v>366</v>
      </c>
      <c r="B17" s="220" t="s">
        <v>346</v>
      </c>
    </row>
    <row r="18" spans="1:2">
      <c r="A18" s="224">
        <v>9.1999999999999993</v>
      </c>
      <c r="B18" s="498" t="s">
        <v>946</v>
      </c>
    </row>
    <row r="19" spans="1:2">
      <c r="A19" s="224">
        <v>9.3000000000000007</v>
      </c>
      <c r="B19" s="498" t="s">
        <v>947</v>
      </c>
    </row>
    <row r="20" spans="1:2">
      <c r="A20" s="224">
        <v>10</v>
      </c>
      <c r="B20" s="220" t="s">
        <v>161</v>
      </c>
    </row>
    <row r="21" spans="1:2">
      <c r="A21" s="224">
        <v>11</v>
      </c>
      <c r="B21" s="225" t="s">
        <v>144</v>
      </c>
    </row>
    <row r="22" spans="1:2">
      <c r="A22" s="224">
        <v>12</v>
      </c>
      <c r="B22" s="225" t="s">
        <v>141</v>
      </c>
    </row>
    <row r="23" spans="1:2">
      <c r="A23" s="224">
        <v>13</v>
      </c>
      <c r="B23" s="227" t="s">
        <v>285</v>
      </c>
    </row>
    <row r="24" spans="1:2">
      <c r="A24" s="224">
        <v>14</v>
      </c>
      <c r="B24" s="220" t="s">
        <v>339</v>
      </c>
    </row>
    <row r="25" spans="1:2">
      <c r="A25" s="224">
        <v>15</v>
      </c>
      <c r="B25" s="220" t="s">
        <v>73</v>
      </c>
    </row>
    <row r="26" spans="1:2">
      <c r="A26" s="224">
        <v>15.1</v>
      </c>
      <c r="B26" s="220" t="s">
        <v>375</v>
      </c>
    </row>
    <row r="27" spans="1:2">
      <c r="A27" s="497">
        <v>15.2</v>
      </c>
      <c r="B27" s="498" t="s">
        <v>970</v>
      </c>
    </row>
    <row r="28" spans="1:2">
      <c r="A28" s="224">
        <v>16</v>
      </c>
      <c r="B28" s="220" t="s">
        <v>422</v>
      </c>
    </row>
    <row r="29" spans="1:2">
      <c r="A29" s="224">
        <v>17</v>
      </c>
      <c r="B29" s="220" t="s">
        <v>646</v>
      </c>
    </row>
    <row r="30" spans="1:2">
      <c r="A30" s="224">
        <v>18</v>
      </c>
      <c r="B30" s="220" t="s">
        <v>906</v>
      </c>
    </row>
    <row r="31" spans="1:2">
      <c r="A31" s="224">
        <v>19</v>
      </c>
      <c r="B31" s="220" t="s">
        <v>907</v>
      </c>
    </row>
    <row r="32" spans="1:2">
      <c r="A32" s="224">
        <v>20</v>
      </c>
      <c r="B32" s="220" t="s">
        <v>908</v>
      </c>
    </row>
    <row r="33" spans="1:2">
      <c r="A33" s="224">
        <v>21</v>
      </c>
      <c r="B33" s="220" t="s">
        <v>515</v>
      </c>
    </row>
    <row r="34" spans="1:2">
      <c r="A34" s="224">
        <v>22</v>
      </c>
      <c r="B34" s="220" t="s">
        <v>909</v>
      </c>
    </row>
    <row r="35" spans="1:2" ht="25.5">
      <c r="A35" s="224">
        <v>23</v>
      </c>
      <c r="B35" s="455" t="s">
        <v>905</v>
      </c>
    </row>
    <row r="36" spans="1:2">
      <c r="A36" s="224">
        <v>24</v>
      </c>
      <c r="B36" s="220" t="s">
        <v>910</v>
      </c>
    </row>
    <row r="37" spans="1:2">
      <c r="A37" s="224">
        <v>25</v>
      </c>
      <c r="B37" s="220" t="s">
        <v>911</v>
      </c>
    </row>
    <row r="38" spans="1:2">
      <c r="A38" s="224">
        <v>26</v>
      </c>
      <c r="B38" s="220" t="s">
        <v>691</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00000000-0004-0000-0000-00001C000000}"/>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00000000-0004-0000-0000-00001D000000}"/>
    <hyperlink ref="B27" location="'15.2. CVA'!A1" display="საკრედიტო გადაფასების კორექტირება" xr:uid="{00000000-0004-0000-0000-00001E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sheetPr>
  <dimension ref="A1:F56"/>
  <sheetViews>
    <sheetView zoomScale="80" zoomScaleNormal="80" workbookViewId="0">
      <pane xSplit="1" ySplit="5" topLeftCell="B6" activePane="bottomRight" state="frozen"/>
      <selection pane="topRight" activeCell="B1" sqref="B1"/>
      <selection pane="bottomLeft" activeCell="A5" sqref="A5"/>
      <selection pane="bottomRight" activeCell="F51" sqref="F51"/>
    </sheetView>
  </sheetViews>
  <sheetFormatPr defaultRowHeight="15"/>
  <cols>
    <col min="1" max="1" width="9.5703125" style="1" bestFit="1" customWidth="1"/>
    <col min="2" max="2" width="132.42578125" style="1" customWidth="1"/>
    <col min="3" max="3" width="18.42578125" style="606" customWidth="1"/>
    <col min="4" max="4" width="19.5703125" customWidth="1"/>
    <col min="5" max="5" width="12.42578125" bestFit="1" customWidth="1"/>
  </cols>
  <sheetData>
    <row r="1" spans="1:6" ht="15.75">
      <c r="A1" s="13" t="s">
        <v>97</v>
      </c>
      <c r="B1" s="12" t="str">
        <f>Info!C2</f>
        <v>სს "ბაზისბანკი"</v>
      </c>
      <c r="D1" s="1"/>
      <c r="E1" s="1"/>
      <c r="F1" s="1"/>
    </row>
    <row r="2" spans="1:6" s="13" customFormat="1" ht="15.75" customHeight="1">
      <c r="A2" s="13" t="s">
        <v>98</v>
      </c>
      <c r="B2" s="645">
        <f>'1. key ratios'!B2</f>
        <v>46022</v>
      </c>
      <c r="C2" s="556"/>
    </row>
    <row r="3" spans="1:6" s="13" customFormat="1" ht="15.75" customHeight="1">
      <c r="C3" s="556"/>
    </row>
    <row r="4" spans="1:6" ht="15.75" thickBot="1">
      <c r="A4" s="1" t="s">
        <v>246</v>
      </c>
      <c r="B4" s="22" t="s">
        <v>74</v>
      </c>
    </row>
    <row r="5" spans="1:6">
      <c r="A5" s="64" t="s">
        <v>25</v>
      </c>
      <c r="B5" s="65"/>
      <c r="C5" s="576" t="s">
        <v>26</v>
      </c>
    </row>
    <row r="6" spans="1:6">
      <c r="A6" s="66">
        <v>1</v>
      </c>
      <c r="B6" s="41" t="s">
        <v>27</v>
      </c>
      <c r="C6" s="591">
        <f>SUM(C7:C11)</f>
        <v>687017590.38</v>
      </c>
      <c r="E6" s="605"/>
    </row>
    <row r="7" spans="1:6">
      <c r="A7" s="66">
        <v>2</v>
      </c>
      <c r="B7" s="38" t="s">
        <v>28</v>
      </c>
      <c r="C7" s="577">
        <v>18251557</v>
      </c>
      <c r="E7" s="605"/>
    </row>
    <row r="8" spans="1:6">
      <c r="A8" s="66">
        <v>3</v>
      </c>
      <c r="B8" s="33" t="s">
        <v>29</v>
      </c>
      <c r="C8" s="577">
        <v>131442316.56999999</v>
      </c>
      <c r="E8" s="605"/>
    </row>
    <row r="9" spans="1:6">
      <c r="A9" s="66">
        <v>4</v>
      </c>
      <c r="B9" s="33" t="s">
        <v>30</v>
      </c>
      <c r="C9" s="577">
        <v>14435895.879999999</v>
      </c>
      <c r="E9" s="605"/>
    </row>
    <row r="10" spans="1:6">
      <c r="A10" s="66">
        <v>5</v>
      </c>
      <c r="B10" s="33" t="s">
        <v>31</v>
      </c>
      <c r="C10" s="577">
        <v>0</v>
      </c>
      <c r="E10" s="605"/>
    </row>
    <row r="11" spans="1:6">
      <c r="A11" s="66">
        <v>6</v>
      </c>
      <c r="B11" s="39" t="s">
        <v>32</v>
      </c>
      <c r="C11" s="577">
        <v>522887820.93000001</v>
      </c>
      <c r="E11" s="605"/>
    </row>
    <row r="12" spans="1:6" s="2" customFormat="1">
      <c r="A12" s="66">
        <v>7</v>
      </c>
      <c r="B12" s="41" t="s">
        <v>33</v>
      </c>
      <c r="C12" s="555">
        <f>SUM(C13:C28)</f>
        <v>35177222.899999999</v>
      </c>
      <c r="E12" s="605"/>
    </row>
    <row r="13" spans="1:6" s="2" customFormat="1">
      <c r="A13" s="66">
        <v>8</v>
      </c>
      <c r="B13" s="40" t="s">
        <v>34</v>
      </c>
      <c r="C13" s="571">
        <v>14435895.879999999</v>
      </c>
      <c r="E13" s="605"/>
    </row>
    <row r="14" spans="1:6" s="2" customFormat="1" ht="25.5">
      <c r="A14" s="66">
        <v>9</v>
      </c>
      <c r="B14" s="34" t="s">
        <v>35</v>
      </c>
      <c r="C14" s="571">
        <v>0</v>
      </c>
      <c r="E14" s="605"/>
    </row>
    <row r="15" spans="1:6" s="2" customFormat="1">
      <c r="A15" s="66">
        <v>10</v>
      </c>
      <c r="B15" s="35" t="s">
        <v>36</v>
      </c>
      <c r="C15" s="571">
        <v>16944677.02</v>
      </c>
      <c r="E15" s="605"/>
    </row>
    <row r="16" spans="1:6" s="2" customFormat="1">
      <c r="A16" s="66">
        <v>11</v>
      </c>
      <c r="B16" s="36" t="s">
        <v>37</v>
      </c>
      <c r="C16" s="571">
        <v>0</v>
      </c>
      <c r="E16" s="605"/>
    </row>
    <row r="17" spans="1:5" s="2" customFormat="1">
      <c r="A17" s="66">
        <v>12</v>
      </c>
      <c r="B17" s="35" t="s">
        <v>38</v>
      </c>
      <c r="C17" s="571">
        <v>0</v>
      </c>
      <c r="E17" s="605"/>
    </row>
    <row r="18" spans="1:5" s="2" customFormat="1">
      <c r="A18" s="66">
        <v>13</v>
      </c>
      <c r="B18" s="35" t="s">
        <v>39</v>
      </c>
      <c r="C18" s="571">
        <v>0</v>
      </c>
      <c r="E18" s="605"/>
    </row>
    <row r="19" spans="1:5" s="2" customFormat="1">
      <c r="A19" s="66">
        <v>14</v>
      </c>
      <c r="B19" s="35" t="s">
        <v>40</v>
      </c>
      <c r="C19" s="571">
        <v>0</v>
      </c>
      <c r="E19" s="605"/>
    </row>
    <row r="20" spans="1:5" s="2" customFormat="1" ht="25.5">
      <c r="A20" s="66">
        <v>15</v>
      </c>
      <c r="B20" s="35" t="s">
        <v>41</v>
      </c>
      <c r="C20" s="571">
        <v>0</v>
      </c>
      <c r="E20" s="605"/>
    </row>
    <row r="21" spans="1:5" s="2" customFormat="1" ht="25.5">
      <c r="A21" s="66">
        <v>16</v>
      </c>
      <c r="B21" s="34" t="s">
        <v>42</v>
      </c>
      <c r="C21" s="571">
        <v>0</v>
      </c>
      <c r="E21" s="605"/>
    </row>
    <row r="22" spans="1:5" s="2" customFormat="1">
      <c r="A22" s="66">
        <v>17</v>
      </c>
      <c r="B22" s="67" t="s">
        <v>43</v>
      </c>
      <c r="C22" s="571">
        <v>3796650</v>
      </c>
      <c r="E22" s="605"/>
    </row>
    <row r="23" spans="1:5" s="2" customFormat="1">
      <c r="A23" s="66">
        <v>18</v>
      </c>
      <c r="B23" s="490" t="s">
        <v>694</v>
      </c>
      <c r="C23" s="554">
        <v>0</v>
      </c>
      <c r="E23" s="605"/>
    </row>
    <row r="24" spans="1:5" s="2" customFormat="1" ht="25.5">
      <c r="A24" s="66">
        <v>19</v>
      </c>
      <c r="B24" s="34" t="s">
        <v>44</v>
      </c>
      <c r="C24" s="571">
        <v>0</v>
      </c>
      <c r="E24" s="605"/>
    </row>
    <row r="25" spans="1:5" s="2" customFormat="1" ht="25.5">
      <c r="A25" s="66">
        <v>20</v>
      </c>
      <c r="B25" s="34" t="s">
        <v>45</v>
      </c>
      <c r="C25" s="571">
        <v>0</v>
      </c>
      <c r="E25" s="605"/>
    </row>
    <row r="26" spans="1:5" s="2" customFormat="1" ht="25.5">
      <c r="A26" s="66">
        <v>21</v>
      </c>
      <c r="B26" s="36" t="s">
        <v>46</v>
      </c>
      <c r="C26" s="571">
        <v>0</v>
      </c>
      <c r="E26" s="605"/>
    </row>
    <row r="27" spans="1:5" s="2" customFormat="1">
      <c r="A27" s="66">
        <v>22</v>
      </c>
      <c r="B27" s="36" t="s">
        <v>47</v>
      </c>
      <c r="C27" s="571">
        <v>0</v>
      </c>
      <c r="E27" s="605"/>
    </row>
    <row r="28" spans="1:5" s="2" customFormat="1" ht="25.5">
      <c r="A28" s="66">
        <v>23</v>
      </c>
      <c r="B28" s="36" t="s">
        <v>48</v>
      </c>
      <c r="C28" s="571">
        <v>0</v>
      </c>
      <c r="E28" s="605"/>
    </row>
    <row r="29" spans="1:5" s="2" customFormat="1">
      <c r="A29" s="66">
        <v>24</v>
      </c>
      <c r="B29" s="42" t="s">
        <v>22</v>
      </c>
      <c r="C29" s="555">
        <f>C6-C12</f>
        <v>651840367.48000002</v>
      </c>
      <c r="E29" s="605"/>
    </row>
    <row r="30" spans="1:5" s="2" customFormat="1">
      <c r="A30" s="68"/>
      <c r="B30" s="37"/>
      <c r="C30" s="571"/>
      <c r="E30" s="605"/>
    </row>
    <row r="31" spans="1:5" s="2" customFormat="1">
      <c r="A31" s="68">
        <v>25</v>
      </c>
      <c r="B31" s="42" t="s">
        <v>49</v>
      </c>
      <c r="C31" s="555">
        <f>C32+C35</f>
        <v>0</v>
      </c>
      <c r="E31" s="605"/>
    </row>
    <row r="32" spans="1:5" s="2" customFormat="1">
      <c r="A32" s="68">
        <v>26</v>
      </c>
      <c r="B32" s="33" t="s">
        <v>50</v>
      </c>
      <c r="C32" s="572">
        <f>C33+C34</f>
        <v>0</v>
      </c>
      <c r="E32" s="605"/>
    </row>
    <row r="33" spans="1:5" s="2" customFormat="1">
      <c r="A33" s="68">
        <v>27</v>
      </c>
      <c r="B33" s="85" t="s">
        <v>51</v>
      </c>
      <c r="C33" s="571">
        <v>0</v>
      </c>
      <c r="E33" s="605"/>
    </row>
    <row r="34" spans="1:5" s="2" customFormat="1">
      <c r="A34" s="68">
        <v>28</v>
      </c>
      <c r="B34" s="85" t="s">
        <v>52</v>
      </c>
      <c r="C34" s="571">
        <v>0</v>
      </c>
      <c r="E34" s="605"/>
    </row>
    <row r="35" spans="1:5" s="2" customFormat="1">
      <c r="A35" s="68">
        <v>29</v>
      </c>
      <c r="B35" s="33" t="s">
        <v>53</v>
      </c>
      <c r="C35" s="571">
        <v>0</v>
      </c>
      <c r="E35" s="605"/>
    </row>
    <row r="36" spans="1:5" s="2" customFormat="1">
      <c r="A36" s="68">
        <v>30</v>
      </c>
      <c r="B36" s="42" t="s">
        <v>54</v>
      </c>
      <c r="C36" s="555">
        <f>SUM(C37:C41)</f>
        <v>0</v>
      </c>
      <c r="E36" s="605"/>
    </row>
    <row r="37" spans="1:5" s="2" customFormat="1">
      <c r="A37" s="68">
        <v>31</v>
      </c>
      <c r="B37" s="34" t="s">
        <v>55</v>
      </c>
      <c r="C37" s="571">
        <v>0</v>
      </c>
      <c r="E37" s="605"/>
    </row>
    <row r="38" spans="1:5" s="2" customFormat="1">
      <c r="A38" s="68">
        <v>32</v>
      </c>
      <c r="B38" s="35" t="s">
        <v>56</v>
      </c>
      <c r="C38" s="571">
        <v>0</v>
      </c>
      <c r="E38" s="605"/>
    </row>
    <row r="39" spans="1:5" s="2" customFormat="1" ht="25.5">
      <c r="A39" s="68">
        <v>33</v>
      </c>
      <c r="B39" s="34" t="s">
        <v>57</v>
      </c>
      <c r="C39" s="571">
        <v>0</v>
      </c>
      <c r="E39" s="605"/>
    </row>
    <row r="40" spans="1:5" s="2" customFormat="1" ht="25.5">
      <c r="A40" s="68">
        <v>34</v>
      </c>
      <c r="B40" s="34" t="s">
        <v>45</v>
      </c>
      <c r="C40" s="571">
        <v>0</v>
      </c>
      <c r="E40" s="605"/>
    </row>
    <row r="41" spans="1:5" s="2" customFormat="1" ht="25.5">
      <c r="A41" s="68">
        <v>35</v>
      </c>
      <c r="B41" s="36" t="s">
        <v>58</v>
      </c>
      <c r="C41" s="571">
        <v>0</v>
      </c>
      <c r="E41" s="605"/>
    </row>
    <row r="42" spans="1:5" s="2" customFormat="1">
      <c r="A42" s="68">
        <v>36</v>
      </c>
      <c r="B42" s="42" t="s">
        <v>23</v>
      </c>
      <c r="C42" s="555">
        <f>C31-C36</f>
        <v>0</v>
      </c>
      <c r="E42" s="605"/>
    </row>
    <row r="43" spans="1:5" s="2" customFormat="1">
      <c r="A43" s="68"/>
      <c r="B43" s="37"/>
      <c r="C43" s="571"/>
      <c r="E43" s="605"/>
    </row>
    <row r="44" spans="1:5" s="2" customFormat="1">
      <c r="A44" s="68">
        <v>37</v>
      </c>
      <c r="B44" s="43" t="s">
        <v>59</v>
      </c>
      <c r="C44" s="555">
        <f>SUM(C45:C47)</f>
        <v>169339485.04000002</v>
      </c>
      <c r="E44" s="605"/>
    </row>
    <row r="45" spans="1:5" s="2" customFormat="1">
      <c r="A45" s="68">
        <v>38</v>
      </c>
      <c r="B45" s="33" t="s">
        <v>60</v>
      </c>
      <c r="C45" s="571">
        <v>169339485.04000002</v>
      </c>
      <c r="E45" s="605"/>
    </row>
    <row r="46" spans="1:5" s="2" customFormat="1">
      <c r="A46" s="68">
        <v>39</v>
      </c>
      <c r="B46" s="33" t="s">
        <v>61</v>
      </c>
      <c r="C46" s="571">
        <v>0</v>
      </c>
      <c r="E46" s="605"/>
    </row>
    <row r="47" spans="1:5" s="2" customFormat="1">
      <c r="A47" s="68">
        <v>40</v>
      </c>
      <c r="B47" s="491" t="s">
        <v>693</v>
      </c>
      <c r="C47" s="571">
        <v>0</v>
      </c>
      <c r="E47" s="605"/>
    </row>
    <row r="48" spans="1:5" s="2" customFormat="1">
      <c r="A48" s="68">
        <v>41</v>
      </c>
      <c r="B48" s="43" t="s">
        <v>62</v>
      </c>
      <c r="C48" s="555">
        <f>SUM(C49:C52)</f>
        <v>0</v>
      </c>
      <c r="E48" s="605"/>
    </row>
    <row r="49" spans="1:5" s="2" customFormat="1">
      <c r="A49" s="68">
        <v>42</v>
      </c>
      <c r="B49" s="34" t="s">
        <v>63</v>
      </c>
      <c r="C49" s="571">
        <v>0</v>
      </c>
      <c r="E49" s="605"/>
    </row>
    <row r="50" spans="1:5" s="2" customFormat="1">
      <c r="A50" s="68">
        <v>43</v>
      </c>
      <c r="B50" s="35" t="s">
        <v>64</v>
      </c>
      <c r="C50" s="571">
        <v>0</v>
      </c>
      <c r="E50" s="605"/>
    </row>
    <row r="51" spans="1:5" s="2" customFormat="1" ht="25.5">
      <c r="A51" s="68">
        <v>44</v>
      </c>
      <c r="B51" s="34" t="s">
        <v>65</v>
      </c>
      <c r="C51" s="571">
        <v>0</v>
      </c>
      <c r="E51" s="605"/>
    </row>
    <row r="52" spans="1:5" s="2" customFormat="1" ht="25.5">
      <c r="A52" s="68">
        <v>45</v>
      </c>
      <c r="B52" s="34" t="s">
        <v>45</v>
      </c>
      <c r="C52" s="571">
        <v>0</v>
      </c>
      <c r="E52" s="605"/>
    </row>
    <row r="53" spans="1:5" s="2" customFormat="1" ht="15.75" thickBot="1">
      <c r="A53" s="68">
        <v>46</v>
      </c>
      <c r="B53" s="69" t="s">
        <v>24</v>
      </c>
      <c r="C53" s="593">
        <f>C44-C48</f>
        <v>169339485.04000002</v>
      </c>
      <c r="E53" s="605"/>
    </row>
    <row r="56" spans="1:5">
      <c r="B56" s="1" t="s">
        <v>130</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I23"/>
  <sheetViews>
    <sheetView zoomScale="80" zoomScaleNormal="80" workbookViewId="0">
      <selection activeCell="G37" sqref="G37"/>
    </sheetView>
  </sheetViews>
  <sheetFormatPr defaultColWidth="9.140625" defaultRowHeight="12.75"/>
  <cols>
    <col min="1" max="1" width="10.85546875" style="1" bestFit="1" customWidth="1"/>
    <col min="2" max="2" width="59" style="1" customWidth="1"/>
    <col min="3" max="3" width="16.85546875" style="1" bestFit="1" customWidth="1"/>
    <col min="4" max="4" width="22.140625" style="1" customWidth="1"/>
    <col min="5" max="7" width="9.140625" style="1"/>
    <col min="8" max="8" width="9.28515625" style="565" bestFit="1" customWidth="1"/>
    <col min="9" max="9" width="15.85546875" style="565" bestFit="1" customWidth="1"/>
    <col min="10" max="16384" width="9.140625" style="1"/>
  </cols>
  <sheetData>
    <row r="1" spans="1:9" ht="15">
      <c r="A1" s="13" t="s">
        <v>97</v>
      </c>
      <c r="B1" s="12" t="str">
        <f>Info!C2</f>
        <v>სს "ბაზისბანკი"</v>
      </c>
    </row>
    <row r="2" spans="1:9" s="13" customFormat="1" ht="15.75" customHeight="1">
      <c r="A2" s="13" t="s">
        <v>98</v>
      </c>
      <c r="B2" s="645">
        <f>'1. key ratios'!B2</f>
        <v>46022</v>
      </c>
      <c r="H2" s="557"/>
      <c r="I2" s="557"/>
    </row>
    <row r="3" spans="1:9" s="13" customFormat="1" ht="15.75" customHeight="1">
      <c r="H3" s="557"/>
      <c r="I3" s="557"/>
    </row>
    <row r="4" spans="1:9" ht="13.5" thickBot="1">
      <c r="A4" s="1" t="s">
        <v>345</v>
      </c>
      <c r="B4" s="209" t="s">
        <v>346</v>
      </c>
    </row>
    <row r="5" spans="1:9" s="29" customFormat="1">
      <c r="A5" s="703" t="s">
        <v>347</v>
      </c>
      <c r="B5" s="704"/>
      <c r="C5" s="199" t="s">
        <v>348</v>
      </c>
      <c r="D5" s="200" t="s">
        <v>349</v>
      </c>
      <c r="H5" s="592"/>
      <c r="I5" s="592"/>
    </row>
    <row r="6" spans="1:9" s="210" customFormat="1">
      <c r="A6" s="201">
        <v>1</v>
      </c>
      <c r="B6" s="202" t="s">
        <v>350</v>
      </c>
      <c r="C6" s="202"/>
      <c r="D6" s="203"/>
      <c r="H6" s="575"/>
      <c r="I6" s="575"/>
    </row>
    <row r="7" spans="1:9" s="210" customFormat="1">
      <c r="A7" s="204" t="s">
        <v>351</v>
      </c>
      <c r="B7" s="205" t="s">
        <v>352</v>
      </c>
      <c r="C7" s="228">
        <v>4.4999999999999998E-2</v>
      </c>
      <c r="D7" s="574">
        <f>C7*'5. RWA'!$C$13</f>
        <v>181817194.38676128</v>
      </c>
      <c r="F7" s="612"/>
      <c r="H7" s="575"/>
      <c r="I7" s="575"/>
    </row>
    <row r="8" spans="1:9" s="210" customFormat="1">
      <c r="A8" s="204" t="s">
        <v>353</v>
      </c>
      <c r="B8" s="205" t="s">
        <v>354</v>
      </c>
      <c r="C8" s="229">
        <v>0.06</v>
      </c>
      <c r="D8" s="574">
        <f>C8*'5. RWA'!$C$13</f>
        <v>242422925.84901506</v>
      </c>
      <c r="F8" s="612"/>
      <c r="H8" s="575"/>
      <c r="I8" s="575"/>
    </row>
    <row r="9" spans="1:9" s="210" customFormat="1">
      <c r="A9" s="204" t="s">
        <v>355</v>
      </c>
      <c r="B9" s="205" t="s">
        <v>356</v>
      </c>
      <c r="C9" s="229">
        <v>0.08</v>
      </c>
      <c r="D9" s="574">
        <f>C9*'5. RWA'!$C$13</f>
        <v>323230567.79868674</v>
      </c>
      <c r="F9" s="612"/>
      <c r="H9" s="575"/>
      <c r="I9" s="575"/>
    </row>
    <row r="10" spans="1:9" s="210" customFormat="1">
      <c r="A10" s="201" t="s">
        <v>357</v>
      </c>
      <c r="B10" s="202" t="s">
        <v>358</v>
      </c>
      <c r="C10" s="230"/>
      <c r="D10" s="594"/>
      <c r="F10" s="612"/>
      <c r="H10" s="575"/>
      <c r="I10" s="575"/>
    </row>
    <row r="11" spans="1:9" s="211" customFormat="1">
      <c r="A11" s="206" t="s">
        <v>359</v>
      </c>
      <c r="B11" s="207" t="s">
        <v>997</v>
      </c>
      <c r="C11" s="231">
        <v>2.5000000000000001E-2</v>
      </c>
      <c r="D11" s="573">
        <f>C11*'5. RWA'!$C$13</f>
        <v>101009552.43708962</v>
      </c>
      <c r="F11" s="612"/>
      <c r="H11" s="575"/>
      <c r="I11" s="575"/>
    </row>
    <row r="12" spans="1:9" s="211" customFormat="1">
      <c r="A12" s="206" t="s">
        <v>360</v>
      </c>
      <c r="B12" s="207" t="s">
        <v>361</v>
      </c>
      <c r="C12" s="231">
        <v>5.0000000000000001E-3</v>
      </c>
      <c r="D12" s="573">
        <f>C12*'5. RWA'!$C$13</f>
        <v>20201910.487417921</v>
      </c>
      <c r="F12" s="612"/>
      <c r="H12" s="575"/>
      <c r="I12" s="575"/>
    </row>
    <row r="13" spans="1:9" s="211" customFormat="1">
      <c r="A13" s="206" t="s">
        <v>362</v>
      </c>
      <c r="B13" s="207" t="s">
        <v>363</v>
      </c>
      <c r="C13" s="231"/>
      <c r="D13" s="573">
        <f>C13*'5. RWA'!$C$13</f>
        <v>0</v>
      </c>
      <c r="F13" s="612"/>
      <c r="H13" s="575"/>
      <c r="I13" s="575"/>
    </row>
    <row r="14" spans="1:9" s="210" customFormat="1">
      <c r="A14" s="201" t="s">
        <v>364</v>
      </c>
      <c r="B14" s="202" t="s">
        <v>409</v>
      </c>
      <c r="C14" s="232"/>
      <c r="D14" s="594"/>
      <c r="F14" s="612"/>
      <c r="H14" s="575"/>
      <c r="I14" s="575"/>
    </row>
    <row r="15" spans="1:9" s="210" customFormat="1">
      <c r="A15" s="221" t="s">
        <v>367</v>
      </c>
      <c r="B15" s="207" t="s">
        <v>410</v>
      </c>
      <c r="C15" s="231">
        <v>5.497245266365644E-2</v>
      </c>
      <c r="D15" s="573">
        <f>C15*'5. RWA'!$C$13</f>
        <v>222109713.59700125</v>
      </c>
      <c r="F15" s="612"/>
      <c r="H15" s="575"/>
      <c r="I15" s="575"/>
    </row>
    <row r="16" spans="1:9" s="210" customFormat="1">
      <c r="A16" s="221" t="s">
        <v>368</v>
      </c>
      <c r="B16" s="207" t="s">
        <v>370</v>
      </c>
      <c r="C16" s="231">
        <v>6.465883782359852E-2</v>
      </c>
      <c r="D16" s="573">
        <f>C16*'5. RWA'!$C$13</f>
        <v>261246410.78656191</v>
      </c>
      <c r="F16" s="612"/>
      <c r="H16" s="575"/>
      <c r="I16" s="575"/>
    </row>
    <row r="17" spans="1:9" s="210" customFormat="1">
      <c r="A17" s="221" t="s">
        <v>369</v>
      </c>
      <c r="B17" s="207" t="s">
        <v>407</v>
      </c>
      <c r="C17" s="231">
        <v>7.7404081455101248E-2</v>
      </c>
      <c r="D17" s="573">
        <f>C17*'5. RWA'!$C$13</f>
        <v>312742064.98335218</v>
      </c>
      <c r="F17" s="612"/>
      <c r="H17" s="575"/>
      <c r="I17" s="575"/>
    </row>
    <row r="18" spans="1:9" s="29" customFormat="1">
      <c r="A18" s="705" t="s">
        <v>408</v>
      </c>
      <c r="B18" s="706"/>
      <c r="C18" s="233" t="s">
        <v>348</v>
      </c>
      <c r="D18" s="553" t="s">
        <v>349</v>
      </c>
      <c r="F18" s="612"/>
      <c r="H18" s="575"/>
      <c r="I18" s="575"/>
    </row>
    <row r="19" spans="1:9" s="210" customFormat="1">
      <c r="A19" s="208">
        <v>4</v>
      </c>
      <c r="B19" s="207" t="s">
        <v>22</v>
      </c>
      <c r="C19" s="231">
        <f>C7+C11+C12+C13+C15</f>
        <v>0.12997245266365645</v>
      </c>
      <c r="D19" s="574">
        <f>C19*'5. RWA'!$C$13</f>
        <v>525138370.90827012</v>
      </c>
      <c r="F19" s="612"/>
      <c r="H19" s="575"/>
      <c r="I19" s="575"/>
    </row>
    <row r="20" spans="1:9" s="210" customFormat="1">
      <c r="A20" s="208">
        <v>5</v>
      </c>
      <c r="B20" s="207" t="s">
        <v>75</v>
      </c>
      <c r="C20" s="231">
        <f>C8+C11+C12+C13+C16</f>
        <v>0.15465883782359852</v>
      </c>
      <c r="D20" s="574">
        <f>C20*'5. RWA'!$C$13</f>
        <v>624880799.56008446</v>
      </c>
      <c r="F20" s="612"/>
      <c r="H20" s="575"/>
      <c r="I20" s="575"/>
    </row>
    <row r="21" spans="1:9" s="210" customFormat="1" ht="13.5" thickBot="1">
      <c r="A21" s="212" t="s">
        <v>365</v>
      </c>
      <c r="B21" s="213" t="s">
        <v>74</v>
      </c>
      <c r="C21" s="234">
        <f>C9+C11+C12+C13+C17</f>
        <v>0.18740408145510126</v>
      </c>
      <c r="D21" s="552">
        <f>C21*'5. RWA'!$C$13</f>
        <v>757184095.70654655</v>
      </c>
      <c r="F21" s="612"/>
      <c r="H21" s="575"/>
      <c r="I21" s="575"/>
    </row>
    <row r="23" spans="1:9">
      <c r="B23" s="17"/>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9.9978637043366805E-2"/>
  </sheetPr>
  <dimension ref="A1:E27"/>
  <sheetViews>
    <sheetView showGridLines="0" zoomScale="80" zoomScaleNormal="80" workbookViewId="0">
      <selection activeCell="B23" sqref="B23"/>
    </sheetView>
  </sheetViews>
  <sheetFormatPr defaultRowHeight="15"/>
  <cols>
    <col min="1" max="1" width="107.140625" bestFit="1" customWidth="1"/>
    <col min="2" max="2" width="50.85546875" bestFit="1" customWidth="1"/>
    <col min="3" max="3" width="28.140625" bestFit="1" customWidth="1"/>
    <col min="4" max="7" width="28.140625" customWidth="1"/>
  </cols>
  <sheetData>
    <row r="1" spans="1:2">
      <c r="A1" s="461" t="s">
        <v>97</v>
      </c>
      <c r="B1" s="12" t="str">
        <f>Info!C2</f>
        <v>სს "ბაზისბანკი"</v>
      </c>
    </row>
    <row r="2" spans="1:2">
      <c r="A2" s="461" t="s">
        <v>98</v>
      </c>
      <c r="B2" s="645">
        <f>'1. key ratios'!B2</f>
        <v>46022</v>
      </c>
    </row>
    <row r="3" spans="1:2">
      <c r="A3" s="462" t="s">
        <v>948</v>
      </c>
      <c r="B3" s="457" t="s">
        <v>919</v>
      </c>
    </row>
    <row r="4" spans="1:2" ht="15.75" thickBot="1"/>
    <row r="5" spans="1:2">
      <c r="A5" s="467"/>
      <c r="B5" s="468" t="s">
        <v>920</v>
      </c>
    </row>
    <row r="6" spans="1:2">
      <c r="A6" s="463" t="s">
        <v>921</v>
      </c>
      <c r="B6" s="469">
        <f>SUM(B7,B11)</f>
        <v>821179852.51999998</v>
      </c>
    </row>
    <row r="7" spans="1:2">
      <c r="A7" s="463" t="s">
        <v>954</v>
      </c>
      <c r="B7" s="469">
        <f>SUM(B8:B10)</f>
        <v>821179852.51999998</v>
      </c>
    </row>
    <row r="8" spans="1:2">
      <c r="A8" s="464" t="s">
        <v>922</v>
      </c>
      <c r="B8" s="470">
        <f>'9. Capital'!C29</f>
        <v>651840367.48000002</v>
      </c>
    </row>
    <row r="9" spans="1:2">
      <c r="A9" s="464" t="s">
        <v>923</v>
      </c>
      <c r="B9" s="470">
        <f>'9. Capital'!C42</f>
        <v>0</v>
      </c>
    </row>
    <row r="10" spans="1:2">
      <c r="A10" s="464" t="s">
        <v>924</v>
      </c>
      <c r="B10" s="470">
        <f>'9. Capital'!C53</f>
        <v>169339485.04000002</v>
      </c>
    </row>
    <row r="11" spans="1:2">
      <c r="A11" s="463" t="s">
        <v>925</v>
      </c>
      <c r="B11" s="469">
        <f>SUM(B12:B13)</f>
        <v>0</v>
      </c>
    </row>
    <row r="12" spans="1:2">
      <c r="A12" s="464" t="s">
        <v>955</v>
      </c>
      <c r="B12" s="470">
        <v>0</v>
      </c>
    </row>
    <row r="13" spans="1:2">
      <c r="A13" s="464" t="s">
        <v>956</v>
      </c>
      <c r="B13" s="470">
        <v>0</v>
      </c>
    </row>
    <row r="14" spans="1:2">
      <c r="A14" s="463" t="s">
        <v>926</v>
      </c>
      <c r="B14" s="469">
        <f>SUM(B15:B16)</f>
        <v>821179852.51999998</v>
      </c>
    </row>
    <row r="15" spans="1:2">
      <c r="A15" s="465" t="s">
        <v>927</v>
      </c>
      <c r="B15" s="470"/>
    </row>
    <row r="16" spans="1:2">
      <c r="A16" s="465" t="s">
        <v>74</v>
      </c>
      <c r="B16" s="470">
        <f>B7</f>
        <v>821179852.51999998</v>
      </c>
    </row>
    <row r="17" spans="1:5">
      <c r="A17" s="463" t="s">
        <v>928</v>
      </c>
      <c r="B17" s="469"/>
    </row>
    <row r="18" spans="1:5">
      <c r="A18" s="465" t="s">
        <v>929</v>
      </c>
      <c r="B18" s="470">
        <f>'5. RWA'!C13</f>
        <v>4040382097.4835844</v>
      </c>
    </row>
    <row r="19" spans="1:5">
      <c r="A19" s="465" t="s">
        <v>930</v>
      </c>
      <c r="B19" s="470">
        <f>'15.1. LR'!C36</f>
        <v>0</v>
      </c>
    </row>
    <row r="20" spans="1:5">
      <c r="A20" s="463" t="s">
        <v>931</v>
      </c>
      <c r="B20" s="469"/>
    </row>
    <row r="21" spans="1:5">
      <c r="A21" s="466" t="s">
        <v>932</v>
      </c>
      <c r="B21" s="471">
        <f>IFERROR(B6/B18,0)</f>
        <v>0.20324311728622008</v>
      </c>
    </row>
    <row r="22" spans="1:5">
      <c r="A22" s="466" t="s">
        <v>933</v>
      </c>
      <c r="B22" s="471">
        <f>IFERROR(B6/B19,0)</f>
        <v>0</v>
      </c>
    </row>
    <row r="23" spans="1:5" ht="15.75" thickBot="1">
      <c r="A23" s="472" t="s">
        <v>934</v>
      </c>
      <c r="B23" s="473">
        <f>IFERROR(B6/B14,0)</f>
        <v>1</v>
      </c>
    </row>
    <row r="24" spans="1:5" ht="16.5" customHeight="1">
      <c r="A24" s="460" t="s">
        <v>957</v>
      </c>
      <c r="B24" s="458"/>
      <c r="C24" s="458"/>
      <c r="D24" s="458"/>
      <c r="E24" s="458"/>
    </row>
    <row r="25" spans="1:5" ht="25.5" customHeight="1">
      <c r="A25" s="460" t="s">
        <v>958</v>
      </c>
    </row>
    <row r="26" spans="1:5" ht="57" customHeight="1">
      <c r="A26" s="460" t="s">
        <v>959</v>
      </c>
    </row>
    <row r="27" spans="1:5">
      <c r="A27" s="459"/>
    </row>
  </sheetData>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F20"/>
  <sheetViews>
    <sheetView showGridLines="0" zoomScale="80" zoomScaleNormal="80" workbookViewId="0">
      <selection activeCell="B2" sqref="B2"/>
    </sheetView>
  </sheetViews>
  <sheetFormatPr defaultRowHeight="15"/>
  <cols>
    <col min="1" max="1" width="82" customWidth="1"/>
    <col min="2" max="2" width="28.140625" bestFit="1" customWidth="1"/>
    <col min="3" max="6" width="28.140625" customWidth="1"/>
  </cols>
  <sheetData>
    <row r="1" spans="1:6">
      <c r="A1" s="461" t="s">
        <v>97</v>
      </c>
      <c r="B1" s="12" t="str">
        <f>Info!C2</f>
        <v>სს "ბაზისბანკი"</v>
      </c>
      <c r="C1" s="1"/>
    </row>
    <row r="2" spans="1:6">
      <c r="A2" s="461" t="s">
        <v>98</v>
      </c>
      <c r="B2" s="645">
        <f>'1. key ratios'!B2</f>
        <v>46022</v>
      </c>
      <c r="C2" s="1"/>
    </row>
    <row r="3" spans="1:6">
      <c r="A3" s="462" t="s">
        <v>949</v>
      </c>
      <c r="B3" s="457" t="s">
        <v>919</v>
      </c>
      <c r="C3" s="1"/>
    </row>
    <row r="5" spans="1:6">
      <c r="A5" s="459"/>
    </row>
    <row r="6" spans="1:6" ht="15.75" thickBot="1">
      <c r="A6" s="474"/>
      <c r="B6" s="474"/>
      <c r="C6" s="474"/>
      <c r="D6" s="474"/>
      <c r="E6" s="474"/>
      <c r="F6" s="474"/>
    </row>
    <row r="7" spans="1:6">
      <c r="A7" s="707"/>
      <c r="B7" s="709" t="s">
        <v>935</v>
      </c>
      <c r="C7" s="709"/>
      <c r="D7" s="709"/>
      <c r="E7" s="709"/>
      <c r="F7" s="710" t="s">
        <v>936</v>
      </c>
    </row>
    <row r="8" spans="1:6" ht="25.5">
      <c r="A8" s="708"/>
      <c r="B8" s="475" t="s">
        <v>937</v>
      </c>
      <c r="C8" s="475" t="s">
        <v>938</v>
      </c>
      <c r="D8" s="475" t="s">
        <v>939</v>
      </c>
      <c r="E8" s="475" t="s">
        <v>940</v>
      </c>
      <c r="F8" s="711"/>
    </row>
    <row r="9" spans="1:6">
      <c r="A9" s="476" t="s">
        <v>941</v>
      </c>
      <c r="B9" s="477">
        <f>B13+B17</f>
        <v>0</v>
      </c>
      <c r="C9" s="477">
        <f t="shared" ref="C9:E9" si="0">C13+C17</f>
        <v>0</v>
      </c>
      <c r="D9" s="477">
        <f t="shared" si="0"/>
        <v>0</v>
      </c>
      <c r="E9" s="477">
        <f t="shared" si="0"/>
        <v>0</v>
      </c>
      <c r="F9" s="478">
        <f>F13+F17</f>
        <v>0</v>
      </c>
    </row>
    <row r="10" spans="1:6">
      <c r="A10" s="479" t="s">
        <v>942</v>
      </c>
      <c r="B10" s="480">
        <f t="shared" ref="B10:E12" si="1">B14+B18</f>
        <v>0</v>
      </c>
      <c r="C10" s="480">
        <f t="shared" si="1"/>
        <v>0</v>
      </c>
      <c r="D10" s="480">
        <f t="shared" si="1"/>
        <v>0</v>
      </c>
      <c r="E10" s="480">
        <f t="shared" si="1"/>
        <v>0</v>
      </c>
      <c r="F10" s="478">
        <f>SUM(B10:E10)</f>
        <v>0</v>
      </c>
    </row>
    <row r="11" spans="1:6">
      <c r="A11" s="479" t="s">
        <v>943</v>
      </c>
      <c r="B11" s="480">
        <f t="shared" si="1"/>
        <v>0</v>
      </c>
      <c r="C11" s="480">
        <f t="shared" si="1"/>
        <v>0</v>
      </c>
      <c r="D11" s="480">
        <f t="shared" si="1"/>
        <v>0</v>
      </c>
      <c r="E11" s="480">
        <f t="shared" si="1"/>
        <v>0</v>
      </c>
      <c r="F11" s="478">
        <f t="shared" ref="F11:F12" si="2">SUM(B11:E11)</f>
        <v>0</v>
      </c>
    </row>
    <row r="12" spans="1:6">
      <c r="A12" s="481" t="s">
        <v>944</v>
      </c>
      <c r="B12" s="480">
        <f t="shared" si="1"/>
        <v>0</v>
      </c>
      <c r="C12" s="480">
        <f t="shared" si="1"/>
        <v>0</v>
      </c>
      <c r="D12" s="480">
        <f t="shared" si="1"/>
        <v>0</v>
      </c>
      <c r="E12" s="480">
        <f t="shared" si="1"/>
        <v>0</v>
      </c>
      <c r="F12" s="478">
        <f t="shared" si="2"/>
        <v>0</v>
      </c>
    </row>
    <row r="13" spans="1:6">
      <c r="A13" s="482" t="s">
        <v>945</v>
      </c>
      <c r="B13" s="483"/>
      <c r="C13" s="483"/>
      <c r="D13" s="483"/>
      <c r="E13" s="483"/>
      <c r="F13" s="484"/>
    </row>
    <row r="14" spans="1:6">
      <c r="A14" s="479" t="s">
        <v>942</v>
      </c>
      <c r="B14" s="485"/>
      <c r="C14" s="485"/>
      <c r="D14" s="485"/>
      <c r="E14" s="485"/>
      <c r="F14" s="486"/>
    </row>
    <row r="15" spans="1:6">
      <c r="A15" s="479" t="s">
        <v>943</v>
      </c>
      <c r="B15" s="485"/>
      <c r="C15" s="485"/>
      <c r="D15" s="485"/>
      <c r="E15" s="485"/>
      <c r="F15" s="486"/>
    </row>
    <row r="16" spans="1:6">
      <c r="A16" s="481" t="s">
        <v>944</v>
      </c>
      <c r="B16" s="485"/>
      <c r="C16" s="485"/>
      <c r="D16" s="485"/>
      <c r="E16" s="485"/>
      <c r="F16" s="486"/>
    </row>
    <row r="17" spans="1:6">
      <c r="A17" s="482" t="s">
        <v>925</v>
      </c>
      <c r="B17" s="483"/>
      <c r="C17" s="483"/>
      <c r="D17" s="483"/>
      <c r="E17" s="483"/>
      <c r="F17" s="486"/>
    </row>
    <row r="18" spans="1:6">
      <c r="A18" s="479" t="s">
        <v>942</v>
      </c>
      <c r="B18" s="485"/>
      <c r="C18" s="485"/>
      <c r="D18" s="485"/>
      <c r="E18" s="485"/>
      <c r="F18" s="486"/>
    </row>
    <row r="19" spans="1:6">
      <c r="A19" s="479" t="s">
        <v>943</v>
      </c>
      <c r="B19" s="485"/>
      <c r="C19" s="485"/>
      <c r="D19" s="485"/>
      <c r="E19" s="485"/>
      <c r="F19" s="486"/>
    </row>
    <row r="20" spans="1:6" ht="15.75" thickBot="1">
      <c r="A20" s="487" t="s">
        <v>944</v>
      </c>
      <c r="B20" s="488"/>
      <c r="C20" s="488"/>
      <c r="D20" s="488"/>
      <c r="E20" s="488"/>
      <c r="F20" s="489"/>
    </row>
  </sheetData>
  <mergeCells count="3">
    <mergeCell ref="A7:A8"/>
    <mergeCell ref="B7:E7"/>
    <mergeCell ref="F7:F8"/>
  </mergeCells>
  <pageMargins left="0.7" right="0.7" top="0.75" bottom="0.75" header="0.3" footer="0.3"/>
  <pageSetup orientation="portrait" horizontalDpi="4294967292"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G70"/>
  <sheetViews>
    <sheetView zoomScale="80" zoomScaleNormal="80" workbookViewId="0">
      <pane xSplit="1" ySplit="5" topLeftCell="B43" activePane="bottomRight" state="frozen"/>
      <selection pane="topRight" activeCell="B1" sqref="B1"/>
      <selection pane="bottomLeft" activeCell="A5" sqref="A5"/>
      <selection pane="bottomRight" activeCell="H70" sqref="H70"/>
    </sheetView>
  </sheetViews>
  <sheetFormatPr defaultRowHeight="15.75"/>
  <cols>
    <col min="1" max="1" width="10.85546875" style="30" customWidth="1"/>
    <col min="2" max="2" width="91.85546875" style="30" customWidth="1"/>
    <col min="3" max="3" width="40.85546875" style="30" customWidth="1"/>
    <col min="4" max="4" width="32.140625" style="30" customWidth="1"/>
    <col min="5" max="5" width="9.42578125" customWidth="1"/>
    <col min="7" max="7" width="13.42578125" bestFit="1" customWidth="1"/>
  </cols>
  <sheetData>
    <row r="1" spans="1:7">
      <c r="A1" s="13" t="s">
        <v>97</v>
      </c>
      <c r="B1" s="14" t="str">
        <f>Info!C2</f>
        <v>სს "ბაზისბანკი"</v>
      </c>
      <c r="E1" s="1"/>
      <c r="F1" s="1"/>
    </row>
    <row r="2" spans="1:7" s="13" customFormat="1" ht="15.75" customHeight="1">
      <c r="A2" s="13" t="s">
        <v>98</v>
      </c>
      <c r="B2" s="645">
        <f>'1. key ratios'!B2</f>
        <v>46022</v>
      </c>
    </row>
    <row r="3" spans="1:7" s="13" customFormat="1" ht="15.75" customHeight="1">
      <c r="A3" s="19"/>
    </row>
    <row r="4" spans="1:7" s="13" customFormat="1" ht="15.75" customHeight="1" thickBot="1">
      <c r="A4" s="13" t="s">
        <v>247</v>
      </c>
      <c r="B4" s="108" t="s">
        <v>161</v>
      </c>
      <c r="D4" s="110" t="s">
        <v>76</v>
      </c>
    </row>
    <row r="5" spans="1:7" ht="61.5" customHeight="1">
      <c r="A5" s="73" t="s">
        <v>25</v>
      </c>
      <c r="B5" s="74" t="s">
        <v>133</v>
      </c>
      <c r="C5" s="75" t="s">
        <v>826</v>
      </c>
      <c r="D5" s="109" t="s">
        <v>162</v>
      </c>
    </row>
    <row r="6" spans="1:7">
      <c r="A6" s="862">
        <v>1</v>
      </c>
      <c r="B6" s="568" t="s">
        <v>811</v>
      </c>
      <c r="C6" s="890">
        <f>SUM(C7:C9)</f>
        <v>780887776.49979997</v>
      </c>
      <c r="D6" s="891"/>
      <c r="E6" s="4"/>
      <c r="G6" s="613"/>
    </row>
    <row r="7" spans="1:7">
      <c r="A7" s="862">
        <v>1.1000000000000001</v>
      </c>
      <c r="B7" s="567" t="s">
        <v>85</v>
      </c>
      <c r="C7" s="614">
        <v>56541655.886700004</v>
      </c>
      <c r="D7" s="70"/>
      <c r="E7" s="4"/>
      <c r="G7" s="613"/>
    </row>
    <row r="8" spans="1:7">
      <c r="A8" s="862">
        <v>1.2</v>
      </c>
      <c r="B8" s="567" t="s">
        <v>86</v>
      </c>
      <c r="C8" s="614">
        <v>447259944.39069998</v>
      </c>
      <c r="D8" s="70"/>
      <c r="E8" s="4"/>
      <c r="G8" s="613"/>
    </row>
    <row r="9" spans="1:7">
      <c r="A9" s="862">
        <v>1.3</v>
      </c>
      <c r="B9" s="567" t="s">
        <v>87</v>
      </c>
      <c r="C9" s="614">
        <v>277086176.22240001</v>
      </c>
      <c r="D9" s="70"/>
      <c r="E9" s="4"/>
      <c r="G9" s="613"/>
    </row>
    <row r="10" spans="1:7">
      <c r="A10" s="862">
        <v>2</v>
      </c>
      <c r="B10" s="561" t="s">
        <v>698</v>
      </c>
      <c r="C10" s="615">
        <v>0</v>
      </c>
      <c r="D10" s="70"/>
      <c r="E10" s="4"/>
      <c r="G10" s="613"/>
    </row>
    <row r="11" spans="1:7">
      <c r="A11" s="862">
        <v>2.1</v>
      </c>
      <c r="B11" s="582" t="s">
        <v>699</v>
      </c>
      <c r="C11" s="616">
        <v>0</v>
      </c>
      <c r="D11" s="71"/>
      <c r="E11" s="5"/>
      <c r="G11" s="613"/>
    </row>
    <row r="12" spans="1:7" ht="23.45" customHeight="1">
      <c r="A12" s="862">
        <v>3</v>
      </c>
      <c r="B12" s="335" t="s">
        <v>700</v>
      </c>
      <c r="C12" s="617">
        <v>0</v>
      </c>
      <c r="D12" s="71"/>
      <c r="E12" s="5"/>
      <c r="G12" s="613"/>
    </row>
    <row r="13" spans="1:7" ht="23.1" customHeight="1">
      <c r="A13" s="862">
        <v>4</v>
      </c>
      <c r="B13" s="336" t="s">
        <v>701</v>
      </c>
      <c r="C13" s="617">
        <v>0</v>
      </c>
      <c r="D13" s="71"/>
      <c r="E13" s="5"/>
      <c r="G13" s="613"/>
    </row>
    <row r="14" spans="1:7">
      <c r="A14" s="862">
        <v>5</v>
      </c>
      <c r="B14" s="336" t="s">
        <v>702</v>
      </c>
      <c r="C14" s="617">
        <f>SUM(C15:C17)</f>
        <v>240406233.77000001</v>
      </c>
      <c r="D14" s="71"/>
      <c r="E14" s="5"/>
      <c r="G14" s="613"/>
    </row>
    <row r="15" spans="1:7">
      <c r="A15" s="862">
        <v>5.0999999999999996</v>
      </c>
      <c r="B15" s="337" t="s">
        <v>703</v>
      </c>
      <c r="C15" s="614">
        <v>0</v>
      </c>
      <c r="D15" s="71"/>
      <c r="E15" s="4"/>
      <c r="G15" s="613"/>
    </row>
    <row r="16" spans="1:7">
      <c r="A16" s="862">
        <v>5.2</v>
      </c>
      <c r="B16" s="337" t="s">
        <v>538</v>
      </c>
      <c r="C16" s="614">
        <v>240406233.77000001</v>
      </c>
      <c r="D16" s="70"/>
      <c r="E16" s="4"/>
      <c r="G16" s="613"/>
    </row>
    <row r="17" spans="1:7">
      <c r="A17" s="862">
        <v>5.3</v>
      </c>
      <c r="B17" s="337" t="s">
        <v>704</v>
      </c>
      <c r="C17" s="614">
        <v>0</v>
      </c>
      <c r="D17" s="70"/>
      <c r="E17" s="4"/>
      <c r="G17" s="613"/>
    </row>
    <row r="18" spans="1:7">
      <c r="A18" s="862">
        <v>6</v>
      </c>
      <c r="B18" s="335" t="s">
        <v>705</v>
      </c>
      <c r="C18" s="615">
        <f>SUM(C19:C20)</f>
        <v>3590697772.7810006</v>
      </c>
      <c r="D18" s="70"/>
      <c r="E18" s="4"/>
      <c r="G18" s="613"/>
    </row>
    <row r="19" spans="1:7">
      <c r="A19" s="862">
        <v>6.1</v>
      </c>
      <c r="B19" s="337" t="s">
        <v>538</v>
      </c>
      <c r="C19" s="616">
        <v>205564304.38100001</v>
      </c>
      <c r="D19" s="70"/>
      <c r="E19" s="4"/>
      <c r="G19" s="613"/>
    </row>
    <row r="20" spans="1:7">
      <c r="A20" s="862">
        <v>6.2</v>
      </c>
      <c r="B20" s="337" t="s">
        <v>704</v>
      </c>
      <c r="C20" s="616">
        <v>3385133468.4000006</v>
      </c>
      <c r="D20" s="70"/>
      <c r="E20" s="4"/>
      <c r="G20" s="613"/>
    </row>
    <row r="21" spans="1:7">
      <c r="A21" s="862">
        <v>7</v>
      </c>
      <c r="B21" s="338" t="s">
        <v>706</v>
      </c>
      <c r="C21" s="617">
        <v>27859354.66</v>
      </c>
      <c r="D21" s="70" t="s">
        <v>1029</v>
      </c>
      <c r="E21" s="4"/>
      <c r="G21" s="613"/>
    </row>
    <row r="22" spans="1:7">
      <c r="A22" s="862">
        <v>8</v>
      </c>
      <c r="B22" s="339" t="s">
        <v>707</v>
      </c>
      <c r="C22" s="615">
        <v>752889.05999999994</v>
      </c>
      <c r="D22" s="70"/>
      <c r="E22" s="4"/>
      <c r="G22" s="613"/>
    </row>
    <row r="23" spans="1:7">
      <c r="A23" s="862">
        <v>9</v>
      </c>
      <c r="B23" s="336" t="s">
        <v>708</v>
      </c>
      <c r="C23" s="615">
        <f>SUM(C24:C25)</f>
        <v>144648681.10999998</v>
      </c>
      <c r="D23" s="70"/>
      <c r="E23" s="4"/>
      <c r="G23" s="613"/>
    </row>
    <row r="24" spans="1:7">
      <c r="A24" s="862">
        <v>9.1</v>
      </c>
      <c r="B24" s="340" t="s">
        <v>709</v>
      </c>
      <c r="C24" s="618">
        <v>144648681.10999998</v>
      </c>
      <c r="D24" s="70"/>
      <c r="E24" s="4"/>
      <c r="G24" s="613"/>
    </row>
    <row r="25" spans="1:7">
      <c r="A25" s="862">
        <v>9.1999999999999993</v>
      </c>
      <c r="B25" s="340" t="s">
        <v>710</v>
      </c>
      <c r="C25" s="892">
        <v>0</v>
      </c>
      <c r="D25" s="70"/>
      <c r="E25" s="3"/>
      <c r="G25" s="613"/>
    </row>
    <row r="26" spans="1:7">
      <c r="A26" s="862">
        <v>10</v>
      </c>
      <c r="B26" s="336" t="s">
        <v>36</v>
      </c>
      <c r="C26" s="619">
        <f>SUM(C27:C28)</f>
        <v>16944677.02</v>
      </c>
      <c r="D26" s="70" t="s">
        <v>903</v>
      </c>
      <c r="E26" s="4"/>
      <c r="G26" s="613"/>
    </row>
    <row r="27" spans="1:7">
      <c r="A27" s="862">
        <v>10.1</v>
      </c>
      <c r="B27" s="340" t="s">
        <v>711</v>
      </c>
      <c r="C27" s="614">
        <v>0</v>
      </c>
      <c r="D27" s="70"/>
      <c r="E27" s="4"/>
      <c r="G27" s="613"/>
    </row>
    <row r="28" spans="1:7">
      <c r="A28" s="862">
        <v>10.199999999999999</v>
      </c>
      <c r="B28" s="340" t="s">
        <v>712</v>
      </c>
      <c r="C28" s="614">
        <v>16944677.02</v>
      </c>
      <c r="D28" s="70"/>
      <c r="E28" s="4"/>
      <c r="G28" s="613"/>
    </row>
    <row r="29" spans="1:7">
      <c r="A29" s="862">
        <v>11</v>
      </c>
      <c r="B29" s="336" t="s">
        <v>713</v>
      </c>
      <c r="C29" s="615">
        <f>SUM(C30:C31)</f>
        <v>58241.19</v>
      </c>
      <c r="D29" s="70"/>
      <c r="E29" s="4"/>
      <c r="G29" s="613"/>
    </row>
    <row r="30" spans="1:7">
      <c r="A30" s="862">
        <v>11.1</v>
      </c>
      <c r="B30" s="340" t="s">
        <v>714</v>
      </c>
      <c r="C30" s="614">
        <v>58241.19</v>
      </c>
      <c r="D30" s="70"/>
      <c r="E30" s="4"/>
      <c r="G30" s="613"/>
    </row>
    <row r="31" spans="1:7">
      <c r="A31" s="862">
        <v>11.2</v>
      </c>
      <c r="B31" s="340" t="s">
        <v>715</v>
      </c>
      <c r="C31" s="614">
        <v>0</v>
      </c>
      <c r="D31" s="70"/>
      <c r="E31" s="4"/>
      <c r="G31" s="613"/>
    </row>
    <row r="32" spans="1:7">
      <c r="A32" s="862">
        <v>13</v>
      </c>
      <c r="B32" s="336" t="s">
        <v>88</v>
      </c>
      <c r="C32" s="615">
        <v>69250959.600000024</v>
      </c>
      <c r="D32" s="70"/>
      <c r="E32" s="4"/>
      <c r="G32" s="613"/>
    </row>
    <row r="33" spans="1:7">
      <c r="A33" s="862">
        <v>13.1</v>
      </c>
      <c r="B33" s="588" t="s">
        <v>716</v>
      </c>
      <c r="C33" s="614">
        <v>54025526.420000002</v>
      </c>
      <c r="D33" s="70"/>
      <c r="E33" s="4"/>
      <c r="G33" s="613"/>
    </row>
    <row r="34" spans="1:7">
      <c r="A34" s="862">
        <v>13.2</v>
      </c>
      <c r="B34" s="588" t="s">
        <v>717</v>
      </c>
      <c r="C34" s="618">
        <v>0</v>
      </c>
      <c r="D34" s="70"/>
      <c r="E34" s="4"/>
      <c r="G34" s="613"/>
    </row>
    <row r="35" spans="1:7">
      <c r="A35" s="862">
        <v>14</v>
      </c>
      <c r="B35" s="496" t="s">
        <v>718</v>
      </c>
      <c r="C35" s="620">
        <f>SUM(C6,C10,C12,C13,C14,C18,C21,C22,C23,C26,C29,C32)</f>
        <v>4871506585.6908007</v>
      </c>
      <c r="D35" s="70"/>
      <c r="E35" s="4"/>
      <c r="G35" s="613"/>
    </row>
    <row r="36" spans="1:7">
      <c r="A36" s="862"/>
      <c r="B36" s="893" t="s">
        <v>93</v>
      </c>
      <c r="C36" s="621"/>
      <c r="D36" s="70"/>
      <c r="E36" s="4"/>
      <c r="G36" s="613"/>
    </row>
    <row r="37" spans="1:7">
      <c r="A37" s="862">
        <v>15</v>
      </c>
      <c r="B37" s="341" t="s">
        <v>719</v>
      </c>
      <c r="C37" s="892">
        <v>772316.16999999993</v>
      </c>
      <c r="D37" s="70"/>
      <c r="E37" s="3"/>
      <c r="G37" s="613"/>
    </row>
    <row r="38" spans="1:7">
      <c r="A38" s="862">
        <v>15.1</v>
      </c>
      <c r="B38" s="582" t="s">
        <v>699</v>
      </c>
      <c r="C38" s="614">
        <v>772316.16999999993</v>
      </c>
      <c r="D38" s="70"/>
      <c r="E38" s="4"/>
      <c r="G38" s="613"/>
    </row>
    <row r="39" spans="1:7" ht="21">
      <c r="A39" s="862">
        <v>16</v>
      </c>
      <c r="B39" s="338" t="s">
        <v>720</v>
      </c>
      <c r="C39" s="615">
        <v>0</v>
      </c>
      <c r="D39" s="70"/>
      <c r="E39" s="4"/>
      <c r="G39" s="613"/>
    </row>
    <row r="40" spans="1:7">
      <c r="A40" s="862">
        <v>17</v>
      </c>
      <c r="B40" s="338" t="s">
        <v>721</v>
      </c>
      <c r="C40" s="615">
        <f>SUM(C41:C44)</f>
        <v>3932507884.2699995</v>
      </c>
      <c r="D40" s="70"/>
      <c r="E40" s="4"/>
      <c r="G40" s="613"/>
    </row>
    <row r="41" spans="1:7">
      <c r="A41" s="862">
        <v>17.100000000000001</v>
      </c>
      <c r="B41" s="342" t="s">
        <v>722</v>
      </c>
      <c r="C41" s="614">
        <v>3460024939.6999998</v>
      </c>
      <c r="D41" s="70"/>
      <c r="E41" s="4"/>
      <c r="G41" s="613"/>
    </row>
    <row r="42" spans="1:7">
      <c r="A42" s="894">
        <v>17.2</v>
      </c>
      <c r="B42" s="895" t="s">
        <v>89</v>
      </c>
      <c r="C42" s="618">
        <v>405197967.12</v>
      </c>
      <c r="D42" s="72"/>
      <c r="E42" s="4"/>
      <c r="G42" s="613"/>
    </row>
    <row r="43" spans="1:7">
      <c r="A43" s="862">
        <v>17.3</v>
      </c>
      <c r="B43" s="580" t="s">
        <v>723</v>
      </c>
      <c r="C43" s="896">
        <v>55405810.580000006</v>
      </c>
      <c r="D43" s="897"/>
      <c r="E43" s="4"/>
      <c r="G43" s="613"/>
    </row>
    <row r="44" spans="1:7">
      <c r="A44" s="862">
        <v>17.399999999999999</v>
      </c>
      <c r="B44" s="580" t="s">
        <v>724</v>
      </c>
      <c r="C44" s="896">
        <v>11879166.869999999</v>
      </c>
      <c r="D44" s="897"/>
      <c r="E44" s="4"/>
      <c r="G44" s="613"/>
    </row>
    <row r="45" spans="1:7">
      <c r="A45" s="862">
        <v>18</v>
      </c>
      <c r="B45" s="595" t="s">
        <v>725</v>
      </c>
      <c r="C45" s="898">
        <v>3082876.67</v>
      </c>
      <c r="D45" s="897"/>
      <c r="E45" s="3"/>
      <c r="G45" s="613"/>
    </row>
    <row r="46" spans="1:7">
      <c r="A46" s="862">
        <v>19</v>
      </c>
      <c r="B46" s="595" t="s">
        <v>726</v>
      </c>
      <c r="C46" s="899">
        <f>SUM(C47:C48)</f>
        <v>6255226.4900000002</v>
      </c>
      <c r="D46" s="900"/>
      <c r="G46" s="613"/>
    </row>
    <row r="47" spans="1:7">
      <c r="A47" s="862">
        <v>19.100000000000001</v>
      </c>
      <c r="B47" s="581" t="s">
        <v>727</v>
      </c>
      <c r="C47" s="901">
        <v>6158787.3200000003</v>
      </c>
      <c r="D47" s="900"/>
      <c r="G47" s="613"/>
    </row>
    <row r="48" spans="1:7">
      <c r="A48" s="862">
        <v>19.2</v>
      </c>
      <c r="B48" s="581" t="s">
        <v>728</v>
      </c>
      <c r="C48" s="901">
        <v>96439.17</v>
      </c>
      <c r="D48" s="900"/>
      <c r="G48" s="613"/>
    </row>
    <row r="49" spans="1:7">
      <c r="A49" s="862">
        <v>20</v>
      </c>
      <c r="B49" s="496" t="s">
        <v>90</v>
      </c>
      <c r="C49" s="899">
        <v>210654098.30000001</v>
      </c>
      <c r="D49" s="900" t="s">
        <v>1030</v>
      </c>
      <c r="G49" s="613"/>
    </row>
    <row r="50" spans="1:7">
      <c r="A50" s="862">
        <v>21</v>
      </c>
      <c r="B50" s="561" t="s">
        <v>78</v>
      </c>
      <c r="C50" s="899">
        <v>31216593.660000004</v>
      </c>
      <c r="D50" s="900"/>
      <c r="G50" s="613"/>
    </row>
    <row r="51" spans="1:7">
      <c r="A51" s="862">
        <v>21.1</v>
      </c>
      <c r="B51" s="567" t="s">
        <v>729</v>
      </c>
      <c r="C51" s="901">
        <v>0</v>
      </c>
      <c r="D51" s="900"/>
      <c r="G51" s="613"/>
    </row>
    <row r="52" spans="1:7">
      <c r="A52" s="862">
        <v>22</v>
      </c>
      <c r="B52" s="496" t="s">
        <v>730</v>
      </c>
      <c r="C52" s="899">
        <f>SUM(C37,C39,C40,C45,C46,C49,C50)</f>
        <v>4184488995.5599995</v>
      </c>
      <c r="D52" s="900"/>
      <c r="G52" s="613"/>
    </row>
    <row r="53" spans="1:7">
      <c r="A53" s="862"/>
      <c r="B53" s="893" t="s">
        <v>731</v>
      </c>
      <c r="C53" s="902"/>
      <c r="D53" s="900"/>
      <c r="G53" s="613"/>
    </row>
    <row r="54" spans="1:7">
      <c r="A54" s="862">
        <v>23</v>
      </c>
      <c r="B54" s="496" t="s">
        <v>94</v>
      </c>
      <c r="C54" s="898">
        <v>18251557</v>
      </c>
      <c r="D54" s="900" t="s">
        <v>1031</v>
      </c>
      <c r="G54" s="613"/>
    </row>
    <row r="55" spans="1:7">
      <c r="A55" s="862">
        <v>24</v>
      </c>
      <c r="B55" s="496" t="s">
        <v>732</v>
      </c>
      <c r="C55" s="898">
        <v>0</v>
      </c>
      <c r="D55" s="900"/>
      <c r="G55" s="613"/>
    </row>
    <row r="56" spans="1:7">
      <c r="A56" s="862">
        <v>25</v>
      </c>
      <c r="B56" s="496" t="s">
        <v>91</v>
      </c>
      <c r="C56" s="898">
        <v>131442316.56999999</v>
      </c>
      <c r="D56" s="900" t="s">
        <v>1032</v>
      </c>
      <c r="G56" s="613"/>
    </row>
    <row r="57" spans="1:7">
      <c r="A57" s="862">
        <v>26</v>
      </c>
      <c r="B57" s="595" t="s">
        <v>733</v>
      </c>
      <c r="C57" s="898">
        <v>0</v>
      </c>
      <c r="D57" s="900"/>
      <c r="G57" s="613"/>
    </row>
    <row r="58" spans="1:7">
      <c r="A58" s="862">
        <v>27</v>
      </c>
      <c r="B58" s="595" t="s">
        <v>734</v>
      </c>
      <c r="C58" s="898">
        <f>SUM(C59:C60)</f>
        <v>0</v>
      </c>
      <c r="D58" s="900"/>
      <c r="G58" s="613"/>
    </row>
    <row r="59" spans="1:7">
      <c r="A59" s="862">
        <v>27.1</v>
      </c>
      <c r="B59" s="581" t="s">
        <v>735</v>
      </c>
      <c r="C59" s="896">
        <v>0</v>
      </c>
      <c r="D59" s="900"/>
      <c r="G59" s="613"/>
    </row>
    <row r="60" spans="1:7">
      <c r="A60" s="862">
        <v>27.2</v>
      </c>
      <c r="B60" s="580" t="s">
        <v>736</v>
      </c>
      <c r="C60" s="896">
        <v>0</v>
      </c>
      <c r="D60" s="900"/>
      <c r="G60" s="613"/>
    </row>
    <row r="61" spans="1:7">
      <c r="A61" s="862">
        <v>28</v>
      </c>
      <c r="B61" s="561" t="s">
        <v>737</v>
      </c>
      <c r="C61" s="898">
        <v>0</v>
      </c>
      <c r="D61" s="900"/>
      <c r="G61" s="613"/>
    </row>
    <row r="62" spans="1:7">
      <c r="A62" s="862">
        <v>29</v>
      </c>
      <c r="B62" s="595" t="s">
        <v>738</v>
      </c>
      <c r="C62" s="898">
        <f>SUM(C63:C65)</f>
        <v>14435895.879999999</v>
      </c>
      <c r="D62" s="900" t="s">
        <v>1033</v>
      </c>
      <c r="G62" s="613"/>
    </row>
    <row r="63" spans="1:7">
      <c r="A63" s="862">
        <v>29.1</v>
      </c>
      <c r="B63" s="597" t="s">
        <v>739</v>
      </c>
      <c r="C63" s="896">
        <v>14362002.669999998</v>
      </c>
      <c r="D63" s="900"/>
      <c r="G63" s="613"/>
    </row>
    <row r="64" spans="1:7" ht="24" customHeight="1">
      <c r="A64" s="862">
        <v>29.2</v>
      </c>
      <c r="B64" s="581" t="s">
        <v>740</v>
      </c>
      <c r="C64" s="896">
        <v>0</v>
      </c>
      <c r="D64" s="900"/>
      <c r="G64" s="613"/>
    </row>
    <row r="65" spans="1:7" ht="21.95" customHeight="1">
      <c r="A65" s="862">
        <v>29.3</v>
      </c>
      <c r="B65" s="598" t="s">
        <v>741</v>
      </c>
      <c r="C65" s="896">
        <v>73893.209999999963</v>
      </c>
      <c r="D65" s="900"/>
      <c r="G65" s="613"/>
    </row>
    <row r="66" spans="1:7">
      <c r="A66" s="862">
        <v>30</v>
      </c>
      <c r="B66" s="595" t="s">
        <v>92</v>
      </c>
      <c r="C66" s="898">
        <v>522887820.93000001</v>
      </c>
      <c r="D66" s="900" t="s">
        <v>1034</v>
      </c>
      <c r="G66" s="613"/>
    </row>
    <row r="67" spans="1:7">
      <c r="A67" s="862">
        <v>31</v>
      </c>
      <c r="B67" s="903" t="s">
        <v>742</v>
      </c>
      <c r="C67" s="898">
        <f>SUM(C54,C55,C56,C57,C58,C61,C62,C66)</f>
        <v>687017590.38</v>
      </c>
      <c r="D67" s="900"/>
      <c r="G67" s="613"/>
    </row>
    <row r="68" spans="1:7" ht="16.5" thickBot="1">
      <c r="A68" s="871">
        <v>32</v>
      </c>
      <c r="B68" s="904" t="s">
        <v>743</v>
      </c>
      <c r="C68" s="905">
        <f>SUM(C52,C67)</f>
        <v>4871506585.9399996</v>
      </c>
      <c r="D68" s="906"/>
      <c r="G68" s="613"/>
    </row>
    <row r="69" spans="1:7">
      <c r="C69" s="622"/>
    </row>
    <row r="70" spans="1:7">
      <c r="C70" s="622"/>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U57"/>
  <sheetViews>
    <sheetView zoomScale="80" zoomScaleNormal="80" workbookViewId="0">
      <pane xSplit="2" ySplit="7" topLeftCell="C8" activePane="bottomRight" state="frozen"/>
      <selection pane="topRight" activeCell="C1" sqref="C1"/>
      <selection pane="bottomLeft" activeCell="A8" sqref="A8"/>
      <selection pane="bottomRight" activeCell="I22" sqref="I22"/>
    </sheetView>
  </sheetViews>
  <sheetFormatPr defaultColWidth="9.140625" defaultRowHeight="12.75"/>
  <cols>
    <col min="1" max="1" width="10.5703125" style="1" bestFit="1" customWidth="1"/>
    <col min="2" max="2" width="97" style="1" bestFit="1" customWidth="1"/>
    <col min="3" max="3" width="12.28515625" style="1" bestFit="1" customWidth="1"/>
    <col min="4" max="4" width="14.28515625" style="1" bestFit="1" customWidth="1"/>
    <col min="5" max="5" width="12.28515625" style="1" bestFit="1" customWidth="1"/>
    <col min="6" max="6" width="13.140625" style="1" bestFit="1" customWidth="1"/>
    <col min="7" max="7" width="12.28515625" style="1" bestFit="1" customWidth="1"/>
    <col min="8" max="8" width="14.28515625" style="1" bestFit="1" customWidth="1"/>
    <col min="9" max="9" width="11.28515625" style="1" bestFit="1" customWidth="1"/>
    <col min="10" max="10" width="14.28515625" style="1" bestFit="1" customWidth="1"/>
    <col min="11" max="11" width="12.28515625" style="1" bestFit="1" customWidth="1"/>
    <col min="12" max="12" width="14.28515625" style="1" bestFit="1" customWidth="1"/>
    <col min="13" max="13" width="13.85546875" style="1" bestFit="1" customWidth="1"/>
    <col min="14" max="14" width="13.140625" style="1" bestFit="1" customWidth="1"/>
    <col min="15" max="15" width="11.28515625" style="1" bestFit="1" customWidth="1"/>
    <col min="16" max="16" width="13.140625" style="1" bestFit="1" customWidth="1"/>
    <col min="17" max="17" width="13" style="1" customWidth="1"/>
    <col min="18" max="18" width="13.140625" style="1" bestFit="1" customWidth="1"/>
    <col min="19" max="19" width="31.5703125" style="1" bestFit="1" customWidth="1"/>
    <col min="20" max="16384" width="9.140625" style="8"/>
  </cols>
  <sheetData>
    <row r="1" spans="1:21">
      <c r="A1" s="1" t="s">
        <v>97</v>
      </c>
      <c r="B1" s="1" t="str">
        <f>Info!C2</f>
        <v>სს "ბაზისბანკი"</v>
      </c>
    </row>
    <row r="2" spans="1:21">
      <c r="A2" s="1" t="s">
        <v>98</v>
      </c>
      <c r="B2" s="645">
        <f>'1. key ratios'!B2</f>
        <v>46022</v>
      </c>
    </row>
    <row r="4" spans="1:21" ht="26.25" thickBot="1">
      <c r="A4" s="29" t="s">
        <v>248</v>
      </c>
      <c r="B4" s="157" t="s">
        <v>282</v>
      </c>
    </row>
    <row r="5" spans="1:21">
      <c r="A5" s="61"/>
      <c r="B5" s="63"/>
      <c r="C5" s="55" t="s">
        <v>0</v>
      </c>
      <c r="D5" s="55" t="s">
        <v>1</v>
      </c>
      <c r="E5" s="55" t="s">
        <v>2</v>
      </c>
      <c r="F5" s="55" t="s">
        <v>3</v>
      </c>
      <c r="G5" s="55" t="s">
        <v>4</v>
      </c>
      <c r="H5" s="55" t="s">
        <v>5</v>
      </c>
      <c r="I5" s="55" t="s">
        <v>134</v>
      </c>
      <c r="J5" s="55" t="s">
        <v>135</v>
      </c>
      <c r="K5" s="55" t="s">
        <v>136</v>
      </c>
      <c r="L5" s="55" t="s">
        <v>137</v>
      </c>
      <c r="M5" s="55" t="s">
        <v>138</v>
      </c>
      <c r="N5" s="55" t="s">
        <v>139</v>
      </c>
      <c r="O5" s="55" t="s">
        <v>269</v>
      </c>
      <c r="P5" s="55" t="s">
        <v>270</v>
      </c>
      <c r="Q5" s="55" t="s">
        <v>271</v>
      </c>
      <c r="R5" s="150" t="s">
        <v>272</v>
      </c>
      <c r="S5" s="56" t="s">
        <v>273</v>
      </c>
    </row>
    <row r="6" spans="1:21" ht="46.5" customHeight="1">
      <c r="A6" s="76"/>
      <c r="B6" s="716" t="s">
        <v>274</v>
      </c>
      <c r="C6" s="714">
        <v>0</v>
      </c>
      <c r="D6" s="715"/>
      <c r="E6" s="714">
        <v>0.2</v>
      </c>
      <c r="F6" s="715"/>
      <c r="G6" s="714">
        <v>0.35</v>
      </c>
      <c r="H6" s="715"/>
      <c r="I6" s="714">
        <v>0.5</v>
      </c>
      <c r="J6" s="715"/>
      <c r="K6" s="714">
        <v>0.75</v>
      </c>
      <c r="L6" s="715"/>
      <c r="M6" s="714">
        <v>1</v>
      </c>
      <c r="N6" s="715"/>
      <c r="O6" s="714">
        <v>1.5</v>
      </c>
      <c r="P6" s="715"/>
      <c r="Q6" s="714">
        <v>2.5</v>
      </c>
      <c r="R6" s="715"/>
      <c r="S6" s="712" t="s">
        <v>145</v>
      </c>
    </row>
    <row r="7" spans="1:21">
      <c r="A7" s="76"/>
      <c r="B7" s="717"/>
      <c r="C7" s="156" t="s">
        <v>267</v>
      </c>
      <c r="D7" s="156" t="s">
        <v>268</v>
      </c>
      <c r="E7" s="156" t="s">
        <v>267</v>
      </c>
      <c r="F7" s="156" t="s">
        <v>268</v>
      </c>
      <c r="G7" s="156" t="s">
        <v>267</v>
      </c>
      <c r="H7" s="156" t="s">
        <v>268</v>
      </c>
      <c r="I7" s="156" t="s">
        <v>267</v>
      </c>
      <c r="J7" s="156" t="s">
        <v>268</v>
      </c>
      <c r="K7" s="156" t="s">
        <v>267</v>
      </c>
      <c r="L7" s="156" t="s">
        <v>268</v>
      </c>
      <c r="M7" s="156" t="s">
        <v>267</v>
      </c>
      <c r="N7" s="156" t="s">
        <v>268</v>
      </c>
      <c r="O7" s="156" t="s">
        <v>267</v>
      </c>
      <c r="P7" s="156" t="s">
        <v>268</v>
      </c>
      <c r="Q7" s="156" t="s">
        <v>267</v>
      </c>
      <c r="R7" s="156" t="s">
        <v>268</v>
      </c>
      <c r="S7" s="713"/>
    </row>
    <row r="8" spans="1:21">
      <c r="A8" s="59">
        <v>1</v>
      </c>
      <c r="B8" s="84" t="s">
        <v>123</v>
      </c>
      <c r="C8" s="142">
        <v>469045571.44490004</v>
      </c>
      <c r="D8" s="142">
        <v>0</v>
      </c>
      <c r="E8" s="142">
        <v>0</v>
      </c>
      <c r="F8" s="151">
        <v>0</v>
      </c>
      <c r="G8" s="142">
        <v>0</v>
      </c>
      <c r="H8" s="142">
        <v>0</v>
      </c>
      <c r="I8" s="142">
        <v>0</v>
      </c>
      <c r="J8" s="142">
        <v>0</v>
      </c>
      <c r="K8" s="142">
        <v>0</v>
      </c>
      <c r="L8" s="142">
        <v>0</v>
      </c>
      <c r="M8" s="142">
        <v>337981333.29270005</v>
      </c>
      <c r="N8" s="142">
        <v>0</v>
      </c>
      <c r="O8" s="142">
        <v>0</v>
      </c>
      <c r="P8" s="142">
        <v>0</v>
      </c>
      <c r="Q8" s="142">
        <v>0</v>
      </c>
      <c r="R8" s="151">
        <v>0</v>
      </c>
      <c r="S8" s="160">
        <f>$C$6*SUM(C8:D8)+$E$6*SUM(E8:F8)+$G$6*SUM(G8:H8)+$I$6*SUM(I8:J8)+$K$6*SUM(K8:L8)+$M$6*SUM(M8:N8)+$O$6*SUM(O8:P8)+$Q$6*SUM(Q8:R8)</f>
        <v>337981333.29270005</v>
      </c>
      <c r="U8" s="624"/>
    </row>
    <row r="9" spans="1:21">
      <c r="A9" s="59">
        <v>2</v>
      </c>
      <c r="B9" s="84" t="s">
        <v>124</v>
      </c>
      <c r="C9" s="142">
        <v>0</v>
      </c>
      <c r="D9" s="142">
        <v>0</v>
      </c>
      <c r="E9" s="142">
        <v>0</v>
      </c>
      <c r="F9" s="142">
        <v>0</v>
      </c>
      <c r="G9" s="142">
        <v>0</v>
      </c>
      <c r="H9" s="142">
        <v>0</v>
      </c>
      <c r="I9" s="142">
        <v>0</v>
      </c>
      <c r="J9" s="142">
        <v>0</v>
      </c>
      <c r="K9" s="142">
        <v>0</v>
      </c>
      <c r="L9" s="142">
        <v>0</v>
      </c>
      <c r="M9" s="142">
        <v>0</v>
      </c>
      <c r="N9" s="142">
        <v>0</v>
      </c>
      <c r="O9" s="142">
        <v>0</v>
      </c>
      <c r="P9" s="142">
        <v>0</v>
      </c>
      <c r="Q9" s="142">
        <v>0</v>
      </c>
      <c r="R9" s="151">
        <v>0</v>
      </c>
      <c r="S9" s="160">
        <f t="shared" ref="S9:S21" si="0">$C$6*SUM(C9:D9)+$E$6*SUM(E9:F9)+$G$6*SUM(G9:H9)+$I$6*SUM(I9:J9)+$K$6*SUM(K9:L9)+$M$6*SUM(M9:N9)+$O$6*SUM(O9:P9)+$Q$6*SUM(Q9:R9)</f>
        <v>0</v>
      </c>
      <c r="U9" s="624"/>
    </row>
    <row r="10" spans="1:21">
      <c r="A10" s="59">
        <v>3</v>
      </c>
      <c r="B10" s="84" t="s">
        <v>125</v>
      </c>
      <c r="C10" s="142">
        <v>0</v>
      </c>
      <c r="D10" s="142">
        <v>0</v>
      </c>
      <c r="E10" s="142">
        <v>0</v>
      </c>
      <c r="F10" s="142">
        <v>0</v>
      </c>
      <c r="G10" s="142">
        <v>0</v>
      </c>
      <c r="H10" s="142">
        <v>0</v>
      </c>
      <c r="I10" s="142">
        <v>0</v>
      </c>
      <c r="J10" s="142">
        <v>0</v>
      </c>
      <c r="K10" s="142">
        <v>0</v>
      </c>
      <c r="L10" s="142">
        <v>0</v>
      </c>
      <c r="M10" s="142">
        <v>1002536.8236</v>
      </c>
      <c r="N10" s="142">
        <v>0</v>
      </c>
      <c r="O10" s="142">
        <v>0</v>
      </c>
      <c r="P10" s="142">
        <v>0</v>
      </c>
      <c r="Q10" s="142">
        <v>0</v>
      </c>
      <c r="R10" s="151">
        <v>0</v>
      </c>
      <c r="S10" s="160">
        <f t="shared" si="0"/>
        <v>1002536.8236</v>
      </c>
      <c r="U10" s="624"/>
    </row>
    <row r="11" spans="1:21">
      <c r="A11" s="59">
        <v>4</v>
      </c>
      <c r="B11" s="84" t="s">
        <v>126</v>
      </c>
      <c r="C11" s="142">
        <v>1799186.1169999999</v>
      </c>
      <c r="D11" s="142">
        <v>0</v>
      </c>
      <c r="E11" s="142">
        <v>0</v>
      </c>
      <c r="F11" s="142">
        <v>0</v>
      </c>
      <c r="G11" s="142">
        <v>0</v>
      </c>
      <c r="H11" s="142">
        <v>0</v>
      </c>
      <c r="I11" s="142">
        <v>0</v>
      </c>
      <c r="J11" s="142">
        <v>0</v>
      </c>
      <c r="K11" s="142">
        <v>0</v>
      </c>
      <c r="L11" s="142">
        <v>0</v>
      </c>
      <c r="M11" s="142">
        <v>0</v>
      </c>
      <c r="N11" s="142">
        <v>0</v>
      </c>
      <c r="O11" s="142">
        <v>0</v>
      </c>
      <c r="P11" s="142">
        <v>0</v>
      </c>
      <c r="Q11" s="142">
        <v>0</v>
      </c>
      <c r="R11" s="151">
        <v>0</v>
      </c>
      <c r="S11" s="160">
        <f t="shared" si="0"/>
        <v>0</v>
      </c>
      <c r="U11" s="624"/>
    </row>
    <row r="12" spans="1:21">
      <c r="A12" s="59">
        <v>5</v>
      </c>
      <c r="B12" s="84" t="s">
        <v>912</v>
      </c>
      <c r="C12" s="142">
        <v>0</v>
      </c>
      <c r="D12" s="142">
        <v>0</v>
      </c>
      <c r="E12" s="142">
        <v>0</v>
      </c>
      <c r="F12" s="142">
        <v>0</v>
      </c>
      <c r="G12" s="142">
        <v>0</v>
      </c>
      <c r="H12" s="142">
        <v>0</v>
      </c>
      <c r="I12" s="142">
        <v>0</v>
      </c>
      <c r="J12" s="142">
        <v>0</v>
      </c>
      <c r="K12" s="142">
        <v>0</v>
      </c>
      <c r="L12" s="142">
        <v>0</v>
      </c>
      <c r="M12" s="142">
        <v>0</v>
      </c>
      <c r="N12" s="142">
        <v>0</v>
      </c>
      <c r="O12" s="142">
        <v>0</v>
      </c>
      <c r="P12" s="142">
        <v>0</v>
      </c>
      <c r="Q12" s="142">
        <v>0</v>
      </c>
      <c r="R12" s="151">
        <v>0</v>
      </c>
      <c r="S12" s="160">
        <f t="shared" si="0"/>
        <v>0</v>
      </c>
      <c r="U12" s="624"/>
    </row>
    <row r="13" spans="1:21">
      <c r="A13" s="59">
        <v>6</v>
      </c>
      <c r="B13" s="84" t="s">
        <v>127</v>
      </c>
      <c r="C13" s="142">
        <v>0</v>
      </c>
      <c r="D13" s="142">
        <v>0</v>
      </c>
      <c r="E13" s="142">
        <v>362662884.00830001</v>
      </c>
      <c r="F13" s="142">
        <v>0</v>
      </c>
      <c r="G13" s="142">
        <v>0</v>
      </c>
      <c r="H13" s="142">
        <v>0</v>
      </c>
      <c r="I13" s="142">
        <v>13274854.118100001</v>
      </c>
      <c r="J13" s="142">
        <v>0</v>
      </c>
      <c r="K13" s="142">
        <v>0</v>
      </c>
      <c r="L13" s="142">
        <v>0</v>
      </c>
      <c r="M13" s="142">
        <v>11719641.014599999</v>
      </c>
      <c r="N13" s="142">
        <v>0</v>
      </c>
      <c r="O13" s="142">
        <v>292306.26179999998</v>
      </c>
      <c r="P13" s="142">
        <v>0</v>
      </c>
      <c r="Q13" s="142">
        <v>0</v>
      </c>
      <c r="R13" s="151">
        <v>0</v>
      </c>
      <c r="S13" s="160">
        <f t="shared" si="0"/>
        <v>91328104.26800999</v>
      </c>
      <c r="U13" s="624"/>
    </row>
    <row r="14" spans="1:21">
      <c r="A14" s="59">
        <v>7</v>
      </c>
      <c r="B14" s="84" t="s">
        <v>71</v>
      </c>
      <c r="C14" s="142">
        <v>0</v>
      </c>
      <c r="D14" s="142">
        <v>0</v>
      </c>
      <c r="E14" s="142">
        <v>0</v>
      </c>
      <c r="F14" s="142">
        <v>0</v>
      </c>
      <c r="G14" s="142">
        <v>0</v>
      </c>
      <c r="H14" s="142">
        <v>0</v>
      </c>
      <c r="I14" s="142">
        <v>0</v>
      </c>
      <c r="J14" s="142">
        <v>0</v>
      </c>
      <c r="K14" s="142">
        <v>0</v>
      </c>
      <c r="L14" s="142">
        <v>0</v>
      </c>
      <c r="M14" s="142">
        <v>2036660446.8789508</v>
      </c>
      <c r="N14" s="142">
        <v>311067847.00727016</v>
      </c>
      <c r="O14" s="142">
        <v>0</v>
      </c>
      <c r="P14" s="142">
        <v>0</v>
      </c>
      <c r="Q14" s="142">
        <v>0</v>
      </c>
      <c r="R14" s="151">
        <v>0</v>
      </c>
      <c r="S14" s="160">
        <f t="shared" si="0"/>
        <v>2347728293.8862209</v>
      </c>
      <c r="U14" s="624"/>
    </row>
    <row r="15" spans="1:21">
      <c r="A15" s="59">
        <v>8</v>
      </c>
      <c r="B15" s="84" t="s">
        <v>72</v>
      </c>
      <c r="C15" s="142">
        <v>0</v>
      </c>
      <c r="D15" s="142">
        <v>0</v>
      </c>
      <c r="E15" s="142">
        <v>0</v>
      </c>
      <c r="F15" s="142">
        <v>0</v>
      </c>
      <c r="G15" s="142">
        <v>0</v>
      </c>
      <c r="H15" s="142">
        <v>0</v>
      </c>
      <c r="I15" s="142">
        <v>0</v>
      </c>
      <c r="J15" s="142">
        <v>0</v>
      </c>
      <c r="K15" s="142">
        <v>312567930.41774666</v>
      </c>
      <c r="L15" s="142">
        <v>6390311.497350012</v>
      </c>
      <c r="M15" s="142">
        <v>0</v>
      </c>
      <c r="N15" s="142">
        <v>0</v>
      </c>
      <c r="O15" s="142">
        <v>0</v>
      </c>
      <c r="P15" s="142">
        <v>0</v>
      </c>
      <c r="Q15" s="142">
        <v>0</v>
      </c>
      <c r="R15" s="151">
        <v>0</v>
      </c>
      <c r="S15" s="160">
        <f t="shared" si="0"/>
        <v>239218681.43632251</v>
      </c>
      <c r="U15" s="624"/>
    </row>
    <row r="16" spans="1:21">
      <c r="A16" s="59">
        <v>9</v>
      </c>
      <c r="B16" s="84" t="s">
        <v>913</v>
      </c>
      <c r="C16" s="142">
        <v>0</v>
      </c>
      <c r="D16" s="142">
        <v>0</v>
      </c>
      <c r="E16" s="142">
        <v>0</v>
      </c>
      <c r="F16" s="142">
        <v>0</v>
      </c>
      <c r="G16" s="142">
        <v>508984806.77135235</v>
      </c>
      <c r="H16" s="142">
        <v>2898792.7556200009</v>
      </c>
      <c r="I16" s="142">
        <v>0</v>
      </c>
      <c r="J16" s="142">
        <v>0</v>
      </c>
      <c r="K16" s="142">
        <v>0</v>
      </c>
      <c r="L16" s="142">
        <v>0</v>
      </c>
      <c r="M16" s="142">
        <v>0</v>
      </c>
      <c r="N16" s="142">
        <v>0</v>
      </c>
      <c r="O16" s="142">
        <v>0</v>
      </c>
      <c r="P16" s="142">
        <v>0</v>
      </c>
      <c r="Q16" s="142">
        <v>0</v>
      </c>
      <c r="R16" s="151">
        <v>0</v>
      </c>
      <c r="S16" s="160">
        <f t="shared" si="0"/>
        <v>179159259.83444032</v>
      </c>
      <c r="U16" s="624"/>
    </row>
    <row r="17" spans="1:21">
      <c r="A17" s="59">
        <v>10</v>
      </c>
      <c r="B17" s="84" t="s">
        <v>67</v>
      </c>
      <c r="C17" s="142">
        <v>0</v>
      </c>
      <c r="D17" s="142">
        <v>0</v>
      </c>
      <c r="E17" s="142">
        <v>0</v>
      </c>
      <c r="F17" s="142">
        <v>0</v>
      </c>
      <c r="G17" s="142">
        <v>0</v>
      </c>
      <c r="H17" s="142">
        <v>0</v>
      </c>
      <c r="I17" s="142">
        <v>3035223.0714452714</v>
      </c>
      <c r="J17" s="142">
        <v>0</v>
      </c>
      <c r="K17" s="142">
        <v>0</v>
      </c>
      <c r="L17" s="142">
        <v>0</v>
      </c>
      <c r="M17" s="142">
        <v>9031226.8373223338</v>
      </c>
      <c r="N17" s="142">
        <v>265.09500000000003</v>
      </c>
      <c r="O17" s="142">
        <v>33273972.495206334</v>
      </c>
      <c r="P17" s="142">
        <v>513568.27478999982</v>
      </c>
      <c r="Q17" s="142">
        <v>0</v>
      </c>
      <c r="R17" s="151">
        <v>0</v>
      </c>
      <c r="S17" s="160">
        <f t="shared" si="0"/>
        <v>61230414.623039469</v>
      </c>
      <c r="U17" s="624"/>
    </row>
    <row r="18" spans="1:21">
      <c r="A18" s="59">
        <v>11</v>
      </c>
      <c r="B18" s="84" t="s">
        <v>68</v>
      </c>
      <c r="C18" s="142">
        <v>0</v>
      </c>
      <c r="D18" s="142">
        <v>0</v>
      </c>
      <c r="E18" s="142">
        <v>0</v>
      </c>
      <c r="F18" s="142">
        <v>0</v>
      </c>
      <c r="G18" s="142">
        <v>0</v>
      </c>
      <c r="H18" s="142">
        <v>0</v>
      </c>
      <c r="I18" s="142">
        <v>0</v>
      </c>
      <c r="J18" s="142">
        <v>0</v>
      </c>
      <c r="K18" s="142">
        <v>0</v>
      </c>
      <c r="L18" s="142">
        <v>0</v>
      </c>
      <c r="M18" s="142">
        <v>0</v>
      </c>
      <c r="N18" s="142">
        <v>0</v>
      </c>
      <c r="O18" s="142">
        <v>0</v>
      </c>
      <c r="P18" s="142">
        <v>0</v>
      </c>
      <c r="Q18" s="142">
        <v>985555.46</v>
      </c>
      <c r="R18" s="151">
        <v>0</v>
      </c>
      <c r="S18" s="160">
        <f t="shared" si="0"/>
        <v>2463888.65</v>
      </c>
      <c r="U18" s="624"/>
    </row>
    <row r="19" spans="1:21">
      <c r="A19" s="59">
        <v>12</v>
      </c>
      <c r="B19" s="84" t="s">
        <v>69</v>
      </c>
      <c r="C19" s="142">
        <v>0</v>
      </c>
      <c r="D19" s="142">
        <v>0</v>
      </c>
      <c r="E19" s="142">
        <v>0</v>
      </c>
      <c r="F19" s="142">
        <v>0</v>
      </c>
      <c r="G19" s="142">
        <v>0</v>
      </c>
      <c r="H19" s="142">
        <v>0</v>
      </c>
      <c r="I19" s="142">
        <v>0</v>
      </c>
      <c r="J19" s="142">
        <v>0</v>
      </c>
      <c r="K19" s="142">
        <v>0</v>
      </c>
      <c r="L19" s="142">
        <v>0</v>
      </c>
      <c r="M19" s="142">
        <v>15630911.50507779</v>
      </c>
      <c r="N19" s="142">
        <v>75612389.205799952</v>
      </c>
      <c r="O19" s="142">
        <v>0</v>
      </c>
      <c r="P19" s="142">
        <v>0</v>
      </c>
      <c r="Q19" s="142">
        <v>0</v>
      </c>
      <c r="R19" s="151">
        <v>0</v>
      </c>
      <c r="S19" s="160">
        <f t="shared" si="0"/>
        <v>91243300.710877746</v>
      </c>
      <c r="U19" s="624"/>
    </row>
    <row r="20" spans="1:21">
      <c r="A20" s="59">
        <v>13</v>
      </c>
      <c r="B20" s="84" t="s">
        <v>70</v>
      </c>
      <c r="C20" s="142">
        <v>0</v>
      </c>
      <c r="D20" s="142">
        <v>0</v>
      </c>
      <c r="E20" s="142">
        <v>0</v>
      </c>
      <c r="F20" s="142">
        <v>0</v>
      </c>
      <c r="G20" s="142">
        <v>0</v>
      </c>
      <c r="H20" s="142">
        <v>0</v>
      </c>
      <c r="I20" s="142">
        <v>0</v>
      </c>
      <c r="J20" s="142">
        <v>0</v>
      </c>
      <c r="K20" s="142">
        <v>0</v>
      </c>
      <c r="L20" s="142">
        <v>0</v>
      </c>
      <c r="M20" s="142">
        <v>0</v>
      </c>
      <c r="N20" s="142">
        <v>0</v>
      </c>
      <c r="O20" s="142">
        <v>0</v>
      </c>
      <c r="P20" s="142">
        <v>0</v>
      </c>
      <c r="Q20" s="142">
        <v>0</v>
      </c>
      <c r="R20" s="151">
        <v>0</v>
      </c>
      <c r="S20" s="160">
        <f t="shared" si="0"/>
        <v>0</v>
      </c>
      <c r="U20" s="624"/>
    </row>
    <row r="21" spans="1:21">
      <c r="A21" s="59">
        <v>14</v>
      </c>
      <c r="B21" s="84" t="s">
        <v>143</v>
      </c>
      <c r="C21" s="142">
        <v>56436569.163499996</v>
      </c>
      <c r="D21" s="142">
        <v>0</v>
      </c>
      <c r="E21" s="142">
        <v>113135</v>
      </c>
      <c r="F21" s="142">
        <v>0</v>
      </c>
      <c r="G21" s="142">
        <v>0</v>
      </c>
      <c r="H21" s="142">
        <v>0</v>
      </c>
      <c r="I21" s="142">
        <v>0</v>
      </c>
      <c r="J21" s="142">
        <v>0</v>
      </c>
      <c r="K21" s="142">
        <v>0</v>
      </c>
      <c r="L21" s="142">
        <v>0</v>
      </c>
      <c r="M21" s="142">
        <v>637831272.11940098</v>
      </c>
      <c r="N21" s="142">
        <v>12319616.30804004</v>
      </c>
      <c r="O21" s="142">
        <v>0</v>
      </c>
      <c r="P21" s="142">
        <v>0</v>
      </c>
      <c r="Q21" s="142">
        <v>24000000</v>
      </c>
      <c r="R21" s="151">
        <v>0</v>
      </c>
      <c r="S21" s="160">
        <f t="shared" si="0"/>
        <v>710173515.427441</v>
      </c>
      <c r="U21" s="624"/>
    </row>
    <row r="22" spans="1:21" ht="13.5" thickBot="1">
      <c r="A22" s="53"/>
      <c r="B22" s="80" t="s">
        <v>66</v>
      </c>
      <c r="C22" s="143">
        <f>SUM(C8:C21)</f>
        <v>527281326.72540003</v>
      </c>
      <c r="D22" s="143">
        <f t="shared" ref="D22:S22" si="1">SUM(D8:D21)</f>
        <v>0</v>
      </c>
      <c r="E22" s="143">
        <f t="shared" si="1"/>
        <v>362776019.00830001</v>
      </c>
      <c r="F22" s="143">
        <f t="shared" si="1"/>
        <v>0</v>
      </c>
      <c r="G22" s="143">
        <f t="shared" si="1"/>
        <v>508984806.77135235</v>
      </c>
      <c r="H22" s="143">
        <f t="shared" si="1"/>
        <v>2898792.7556200009</v>
      </c>
      <c r="I22" s="143">
        <f t="shared" si="1"/>
        <v>16310077.189545272</v>
      </c>
      <c r="J22" s="143">
        <f t="shared" si="1"/>
        <v>0</v>
      </c>
      <c r="K22" s="143">
        <f t="shared" si="1"/>
        <v>312567930.41774666</v>
      </c>
      <c r="L22" s="143">
        <f t="shared" si="1"/>
        <v>6390311.497350012</v>
      </c>
      <c r="M22" s="143">
        <f t="shared" si="1"/>
        <v>3049857368.471652</v>
      </c>
      <c r="N22" s="143">
        <f t="shared" si="1"/>
        <v>399000117.61611015</v>
      </c>
      <c r="O22" s="143">
        <f t="shared" si="1"/>
        <v>33566278.757006332</v>
      </c>
      <c r="P22" s="143">
        <f t="shared" si="1"/>
        <v>513568.27478999982</v>
      </c>
      <c r="Q22" s="143">
        <f t="shared" si="1"/>
        <v>24985555.460000001</v>
      </c>
      <c r="R22" s="143">
        <f t="shared" si="1"/>
        <v>0</v>
      </c>
      <c r="S22" s="161">
        <f t="shared" si="1"/>
        <v>4061529328.952652</v>
      </c>
      <c r="U22" s="624"/>
    </row>
    <row r="25" spans="1:21">
      <c r="C25" s="623"/>
      <c r="D25" s="623"/>
      <c r="E25" s="623"/>
      <c r="F25" s="623"/>
      <c r="G25" s="623"/>
      <c r="H25" s="623"/>
      <c r="I25" s="623"/>
      <c r="J25" s="623"/>
      <c r="K25" s="623"/>
      <c r="L25" s="623"/>
      <c r="M25" s="623"/>
      <c r="N25" s="623"/>
      <c r="O25" s="623"/>
      <c r="P25" s="623"/>
      <c r="Q25" s="623"/>
      <c r="R25" s="623"/>
      <c r="S25" s="623"/>
      <c r="T25" s="623"/>
    </row>
    <row r="26" spans="1:21">
      <c r="C26" s="623"/>
      <c r="D26" s="623"/>
      <c r="E26" s="623"/>
      <c r="F26" s="623"/>
      <c r="G26" s="623"/>
      <c r="H26" s="623"/>
      <c r="I26" s="623"/>
      <c r="J26" s="623"/>
      <c r="K26" s="623"/>
      <c r="L26" s="623"/>
      <c r="M26" s="623"/>
      <c r="N26" s="623"/>
      <c r="O26" s="623"/>
      <c r="P26" s="623"/>
      <c r="Q26" s="623"/>
      <c r="R26" s="623"/>
      <c r="S26" s="623"/>
      <c r="T26" s="623"/>
    </row>
    <row r="43" spans="3:19">
      <c r="C43" s="623"/>
      <c r="D43" s="623"/>
      <c r="E43" s="623"/>
      <c r="F43" s="623"/>
      <c r="G43" s="623"/>
      <c r="H43" s="623"/>
      <c r="I43" s="623"/>
      <c r="J43" s="623"/>
      <c r="K43" s="623"/>
      <c r="L43" s="623"/>
      <c r="M43" s="623"/>
      <c r="N43" s="623"/>
      <c r="O43" s="623"/>
      <c r="P43" s="623"/>
      <c r="Q43" s="623"/>
      <c r="R43" s="623"/>
      <c r="S43" s="623"/>
    </row>
    <row r="44" spans="3:19">
      <c r="C44" s="623"/>
      <c r="D44" s="623"/>
      <c r="E44" s="623"/>
      <c r="F44" s="623"/>
      <c r="G44" s="623"/>
      <c r="H44" s="623"/>
      <c r="I44" s="623"/>
      <c r="J44" s="623"/>
      <c r="K44" s="623"/>
      <c r="L44" s="623"/>
      <c r="M44" s="623"/>
      <c r="N44" s="623"/>
      <c r="O44" s="623"/>
      <c r="P44" s="623"/>
      <c r="Q44" s="623"/>
      <c r="R44" s="623"/>
      <c r="S44" s="623"/>
    </row>
    <row r="45" spans="3:19">
      <c r="C45" s="623"/>
      <c r="D45" s="623"/>
      <c r="E45" s="623"/>
      <c r="F45" s="623"/>
      <c r="G45" s="623"/>
      <c r="H45" s="623"/>
      <c r="I45" s="623"/>
      <c r="J45" s="623"/>
      <c r="K45" s="623"/>
      <c r="L45" s="623"/>
      <c r="M45" s="623"/>
      <c r="N45" s="623"/>
      <c r="O45" s="623"/>
      <c r="P45" s="623"/>
      <c r="Q45" s="623"/>
      <c r="R45" s="623"/>
      <c r="S45" s="623"/>
    </row>
    <row r="46" spans="3:19">
      <c r="C46" s="623"/>
      <c r="D46" s="623"/>
      <c r="E46" s="623"/>
      <c r="F46" s="623"/>
      <c r="G46" s="623"/>
      <c r="H46" s="623"/>
      <c r="I46" s="623"/>
      <c r="J46" s="623"/>
      <c r="K46" s="623"/>
      <c r="L46" s="623"/>
      <c r="M46" s="623"/>
      <c r="N46" s="623"/>
      <c r="O46" s="623"/>
      <c r="P46" s="623"/>
      <c r="Q46" s="623"/>
      <c r="R46" s="623"/>
      <c r="S46" s="623"/>
    </row>
    <row r="47" spans="3:19">
      <c r="C47" s="623"/>
      <c r="D47" s="623"/>
      <c r="E47" s="623"/>
      <c r="F47" s="623"/>
      <c r="G47" s="623"/>
      <c r="H47" s="623"/>
      <c r="I47" s="623"/>
      <c r="J47" s="623"/>
      <c r="K47" s="623"/>
      <c r="L47" s="623"/>
      <c r="M47" s="623"/>
      <c r="N47" s="623"/>
      <c r="O47" s="623"/>
      <c r="P47" s="623"/>
      <c r="Q47" s="623"/>
      <c r="R47" s="623"/>
      <c r="S47" s="623"/>
    </row>
    <row r="48" spans="3:19">
      <c r="C48" s="623"/>
      <c r="D48" s="623"/>
      <c r="E48" s="623"/>
      <c r="F48" s="623"/>
      <c r="G48" s="623"/>
      <c r="H48" s="623"/>
      <c r="I48" s="623"/>
      <c r="J48" s="623"/>
      <c r="K48" s="623"/>
      <c r="L48" s="623"/>
      <c r="M48" s="623"/>
      <c r="N48" s="623"/>
      <c r="O48" s="623"/>
      <c r="P48" s="623"/>
      <c r="Q48" s="623"/>
      <c r="R48" s="623"/>
      <c r="S48" s="623"/>
    </row>
    <row r="49" spans="3:19">
      <c r="C49" s="623"/>
      <c r="D49" s="623"/>
      <c r="E49" s="623"/>
      <c r="F49" s="623"/>
      <c r="G49" s="623"/>
      <c r="H49" s="623"/>
      <c r="I49" s="623"/>
      <c r="J49" s="623"/>
      <c r="K49" s="623"/>
      <c r="L49" s="623"/>
      <c r="M49" s="623"/>
      <c r="N49" s="623"/>
      <c r="O49" s="623"/>
      <c r="P49" s="623"/>
      <c r="Q49" s="623"/>
      <c r="R49" s="623"/>
      <c r="S49" s="623"/>
    </row>
    <row r="50" spans="3:19">
      <c r="C50" s="623"/>
      <c r="D50" s="623"/>
      <c r="E50" s="623"/>
      <c r="F50" s="623"/>
      <c r="G50" s="623"/>
      <c r="H50" s="623"/>
      <c r="I50" s="623"/>
      <c r="J50" s="623"/>
      <c r="K50" s="623"/>
      <c r="L50" s="623"/>
      <c r="M50" s="623"/>
      <c r="N50" s="623"/>
      <c r="O50" s="623"/>
      <c r="P50" s="623"/>
      <c r="Q50" s="623"/>
      <c r="R50" s="623"/>
      <c r="S50" s="623"/>
    </row>
    <row r="51" spans="3:19">
      <c r="C51" s="623"/>
      <c r="D51" s="623"/>
      <c r="E51" s="623"/>
      <c r="F51" s="623"/>
      <c r="G51" s="623"/>
      <c r="H51" s="623"/>
      <c r="I51" s="623"/>
      <c r="J51" s="623"/>
      <c r="K51" s="623"/>
      <c r="L51" s="623"/>
      <c r="M51" s="623"/>
      <c r="N51" s="623"/>
      <c r="O51" s="623"/>
      <c r="P51" s="623"/>
      <c r="Q51" s="623"/>
      <c r="R51" s="623"/>
      <c r="S51" s="623"/>
    </row>
    <row r="52" spans="3:19">
      <c r="C52" s="623"/>
      <c r="D52" s="623"/>
      <c r="E52" s="623"/>
      <c r="F52" s="623"/>
      <c r="G52" s="623"/>
      <c r="H52" s="623"/>
      <c r="I52" s="623"/>
      <c r="J52" s="623"/>
      <c r="K52" s="623"/>
      <c r="L52" s="623"/>
      <c r="M52" s="623"/>
      <c r="N52" s="623"/>
      <c r="O52" s="623"/>
      <c r="P52" s="623"/>
      <c r="Q52" s="623"/>
      <c r="R52" s="623"/>
      <c r="S52" s="623"/>
    </row>
    <row r="53" spans="3:19">
      <c r="C53" s="623"/>
      <c r="D53" s="623"/>
      <c r="E53" s="623"/>
      <c r="F53" s="623"/>
      <c r="G53" s="623"/>
      <c r="H53" s="623"/>
      <c r="I53" s="623"/>
      <c r="J53" s="623"/>
      <c r="K53" s="623"/>
      <c r="L53" s="623"/>
      <c r="M53" s="623"/>
      <c r="N53" s="623"/>
      <c r="O53" s="623"/>
      <c r="P53" s="623"/>
      <c r="Q53" s="623"/>
      <c r="R53" s="623"/>
      <c r="S53" s="623"/>
    </row>
    <row r="54" spans="3:19">
      <c r="C54" s="623"/>
      <c r="D54" s="623"/>
      <c r="E54" s="623"/>
      <c r="F54" s="623"/>
      <c r="G54" s="623"/>
      <c r="H54" s="623"/>
      <c r="I54" s="623"/>
      <c r="J54" s="623"/>
      <c r="K54" s="623"/>
      <c r="L54" s="623"/>
      <c r="M54" s="623"/>
      <c r="N54" s="623"/>
      <c r="O54" s="623"/>
      <c r="P54" s="623"/>
      <c r="Q54" s="623"/>
      <c r="R54" s="623"/>
      <c r="S54" s="623"/>
    </row>
    <row r="55" spans="3:19">
      <c r="C55" s="623"/>
      <c r="D55" s="623"/>
      <c r="E55" s="623"/>
      <c r="F55" s="623"/>
      <c r="G55" s="623"/>
      <c r="H55" s="623"/>
      <c r="I55" s="623"/>
      <c r="J55" s="623"/>
      <c r="K55" s="623"/>
      <c r="L55" s="623"/>
      <c r="M55" s="623"/>
      <c r="N55" s="623"/>
      <c r="O55" s="623"/>
      <c r="P55" s="623"/>
      <c r="Q55" s="623"/>
      <c r="R55" s="623"/>
      <c r="S55" s="623"/>
    </row>
    <row r="56" spans="3:19">
      <c r="C56" s="623"/>
      <c r="D56" s="623"/>
      <c r="E56" s="623"/>
      <c r="F56" s="623"/>
      <c r="G56" s="623"/>
      <c r="H56" s="623"/>
      <c r="I56" s="623"/>
      <c r="J56" s="623"/>
      <c r="K56" s="623"/>
      <c r="L56" s="623"/>
      <c r="M56" s="623"/>
      <c r="N56" s="623"/>
      <c r="O56" s="623"/>
      <c r="P56" s="623"/>
      <c r="Q56" s="623"/>
      <c r="R56" s="623"/>
      <c r="S56" s="623"/>
    </row>
    <row r="57" spans="3:19">
      <c r="C57" s="623"/>
      <c r="D57" s="623"/>
      <c r="E57" s="623"/>
      <c r="F57" s="623"/>
      <c r="G57" s="623"/>
      <c r="H57" s="623"/>
      <c r="I57" s="623"/>
      <c r="J57" s="623"/>
      <c r="K57" s="623"/>
      <c r="L57" s="623"/>
      <c r="M57" s="623"/>
      <c r="N57" s="623"/>
      <c r="O57" s="623"/>
      <c r="P57" s="623"/>
      <c r="Q57" s="623"/>
      <c r="R57" s="623"/>
      <c r="S57" s="623"/>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X28"/>
  <sheetViews>
    <sheetView zoomScale="80" zoomScaleNormal="80" workbookViewId="0">
      <pane xSplit="2" ySplit="6" topLeftCell="N7" activePane="bottomRight" state="frozen"/>
      <selection pane="topRight" activeCell="C1" sqref="C1"/>
      <selection pane="bottomLeft" activeCell="A6" sqref="A6"/>
      <selection pane="bottomRight" activeCell="U21" sqref="U21"/>
    </sheetView>
  </sheetViews>
  <sheetFormatPr defaultColWidth="9.140625" defaultRowHeight="12.75"/>
  <cols>
    <col min="1" max="1" width="10.5703125" style="1" bestFit="1" customWidth="1"/>
    <col min="2" max="2" width="97" style="1" bestFit="1" customWidth="1"/>
    <col min="3" max="3" width="19" style="1" customWidth="1"/>
    <col min="4" max="4" width="19.5703125" style="1" customWidth="1"/>
    <col min="5" max="5" width="31.140625" style="1" customWidth="1"/>
    <col min="6" max="6" width="29.140625" style="1" customWidth="1"/>
    <col min="7" max="7" width="28.5703125" style="1" customWidth="1"/>
    <col min="8" max="8" width="26.42578125" style="1" customWidth="1"/>
    <col min="9" max="9" width="23.85546875" style="1" customWidth="1"/>
    <col min="10" max="10" width="21.5703125" style="1" customWidth="1"/>
    <col min="11" max="11" width="15.85546875" style="1" customWidth="1"/>
    <col min="12" max="12" width="13.140625" style="1" customWidth="1"/>
    <col min="13" max="13" width="20.85546875" style="1" customWidth="1"/>
    <col min="14" max="14" width="19.140625" style="1" customWidth="1"/>
    <col min="15" max="15" width="18.42578125" style="1" customWidth="1"/>
    <col min="16" max="16" width="19" style="1" customWidth="1"/>
    <col min="17" max="17" width="20.140625" style="1" customWidth="1"/>
    <col min="18" max="18" width="18" style="1" customWidth="1"/>
    <col min="19" max="19" width="36" style="1" customWidth="1"/>
    <col min="20" max="20" width="19.42578125" style="1" customWidth="1"/>
    <col min="21" max="21" width="19.140625" style="1" customWidth="1"/>
    <col min="22" max="22" width="20" style="1" customWidth="1"/>
    <col min="23" max="16384" width="9.140625" style="8"/>
  </cols>
  <sheetData>
    <row r="1" spans="1:24">
      <c r="A1" s="1" t="s">
        <v>97</v>
      </c>
      <c r="B1" s="1" t="str">
        <f>Info!C2</f>
        <v>სს "ბაზისბანკი"</v>
      </c>
    </row>
    <row r="2" spans="1:24">
      <c r="A2" s="1" t="s">
        <v>98</v>
      </c>
      <c r="B2" s="645">
        <f>'1. key ratios'!B2</f>
        <v>46022</v>
      </c>
    </row>
    <row r="4" spans="1:24" ht="27.75" thickBot="1">
      <c r="A4" s="1" t="s">
        <v>249</v>
      </c>
      <c r="B4" s="157" t="s">
        <v>283</v>
      </c>
      <c r="V4" s="110" t="s">
        <v>76</v>
      </c>
    </row>
    <row r="5" spans="1:24">
      <c r="A5" s="51"/>
      <c r="B5" s="52"/>
      <c r="C5" s="718" t="s">
        <v>105</v>
      </c>
      <c r="D5" s="719"/>
      <c r="E5" s="719"/>
      <c r="F5" s="719"/>
      <c r="G5" s="719"/>
      <c r="H5" s="719"/>
      <c r="I5" s="719"/>
      <c r="J5" s="719"/>
      <c r="K5" s="719"/>
      <c r="L5" s="720"/>
      <c r="M5" s="718" t="s">
        <v>106</v>
      </c>
      <c r="N5" s="719"/>
      <c r="O5" s="719"/>
      <c r="P5" s="719"/>
      <c r="Q5" s="719"/>
      <c r="R5" s="719"/>
      <c r="S5" s="720"/>
      <c r="T5" s="723" t="s">
        <v>281</v>
      </c>
      <c r="U5" s="723" t="s">
        <v>280</v>
      </c>
      <c r="V5" s="721" t="s">
        <v>107</v>
      </c>
    </row>
    <row r="6" spans="1:24" s="29" customFormat="1" ht="127.5">
      <c r="A6" s="57"/>
      <c r="B6" s="86"/>
      <c r="C6" s="49" t="s">
        <v>108</v>
      </c>
      <c r="D6" s="48" t="s">
        <v>109</v>
      </c>
      <c r="E6" s="46" t="s">
        <v>110</v>
      </c>
      <c r="F6" s="46" t="s">
        <v>275</v>
      </c>
      <c r="G6" s="48" t="s">
        <v>111</v>
      </c>
      <c r="H6" s="48" t="s">
        <v>112</v>
      </c>
      <c r="I6" s="48" t="s">
        <v>113</v>
      </c>
      <c r="J6" s="48" t="s">
        <v>142</v>
      </c>
      <c r="K6" s="48" t="s">
        <v>114</v>
      </c>
      <c r="L6" s="50" t="s">
        <v>115</v>
      </c>
      <c r="M6" s="49" t="s">
        <v>116</v>
      </c>
      <c r="N6" s="48" t="s">
        <v>117</v>
      </c>
      <c r="O6" s="48" t="s">
        <v>118</v>
      </c>
      <c r="P6" s="48" t="s">
        <v>119</v>
      </c>
      <c r="Q6" s="48" t="s">
        <v>120</v>
      </c>
      <c r="R6" s="48" t="s">
        <v>121</v>
      </c>
      <c r="S6" s="50" t="s">
        <v>122</v>
      </c>
      <c r="T6" s="724"/>
      <c r="U6" s="724"/>
      <c r="V6" s="722"/>
    </row>
    <row r="7" spans="1:24">
      <c r="A7" s="79">
        <v>1</v>
      </c>
      <c r="B7" s="84" t="s">
        <v>123</v>
      </c>
      <c r="C7" s="144"/>
      <c r="D7" s="142">
        <v>0</v>
      </c>
      <c r="E7" s="142"/>
      <c r="F7" s="142"/>
      <c r="G7" s="142"/>
      <c r="H7" s="142"/>
      <c r="I7" s="142"/>
      <c r="J7" s="142"/>
      <c r="K7" s="142"/>
      <c r="L7" s="145"/>
      <c r="M7" s="144">
        <v>0</v>
      </c>
      <c r="N7" s="142">
        <v>0</v>
      </c>
      <c r="O7" s="142">
        <v>0</v>
      </c>
      <c r="P7" s="142">
        <v>0</v>
      </c>
      <c r="Q7" s="142">
        <v>0</v>
      </c>
      <c r="R7" s="142">
        <v>0</v>
      </c>
      <c r="S7" s="145">
        <v>0</v>
      </c>
      <c r="T7" s="154">
        <v>0</v>
      </c>
      <c r="U7" s="153"/>
      <c r="V7" s="146">
        <f>SUM(C7:S7)</f>
        <v>0</v>
      </c>
      <c r="X7" s="626"/>
    </row>
    <row r="8" spans="1:24">
      <c r="A8" s="79">
        <v>2</v>
      </c>
      <c r="B8" s="84" t="s">
        <v>124</v>
      </c>
      <c r="C8" s="144"/>
      <c r="D8" s="142">
        <v>0</v>
      </c>
      <c r="E8" s="142"/>
      <c r="F8" s="142"/>
      <c r="G8" s="142"/>
      <c r="H8" s="142"/>
      <c r="I8" s="142"/>
      <c r="J8" s="142"/>
      <c r="K8" s="142"/>
      <c r="L8" s="145"/>
      <c r="M8" s="144">
        <v>0</v>
      </c>
      <c r="N8" s="142">
        <v>0</v>
      </c>
      <c r="O8" s="142">
        <v>0</v>
      </c>
      <c r="P8" s="142">
        <v>0</v>
      </c>
      <c r="Q8" s="142">
        <v>0</v>
      </c>
      <c r="R8" s="142">
        <v>0</v>
      </c>
      <c r="S8" s="145">
        <v>0</v>
      </c>
      <c r="T8" s="153">
        <v>0</v>
      </c>
      <c r="U8" s="153"/>
      <c r="V8" s="146">
        <f t="shared" ref="V8:V20" si="0">SUM(C8:S8)</f>
        <v>0</v>
      </c>
      <c r="X8" s="626"/>
    </row>
    <row r="9" spans="1:24">
      <c r="A9" s="79">
        <v>3</v>
      </c>
      <c r="B9" s="84" t="s">
        <v>125</v>
      </c>
      <c r="C9" s="144"/>
      <c r="D9" s="142">
        <v>3</v>
      </c>
      <c r="E9" s="142"/>
      <c r="F9" s="142"/>
      <c r="G9" s="142"/>
      <c r="H9" s="142"/>
      <c r="I9" s="142"/>
      <c r="J9" s="142"/>
      <c r="K9" s="142"/>
      <c r="L9" s="145"/>
      <c r="M9" s="144">
        <v>0</v>
      </c>
      <c r="N9" s="142">
        <v>0</v>
      </c>
      <c r="O9" s="142">
        <v>0</v>
      </c>
      <c r="P9" s="142">
        <v>0</v>
      </c>
      <c r="Q9" s="142">
        <v>0</v>
      </c>
      <c r="R9" s="142">
        <v>0</v>
      </c>
      <c r="S9" s="145">
        <v>0</v>
      </c>
      <c r="T9" s="153">
        <v>3</v>
      </c>
      <c r="U9" s="153">
        <v>0</v>
      </c>
      <c r="V9" s="146">
        <f>SUM(C9:S9)</f>
        <v>3</v>
      </c>
      <c r="X9" s="626"/>
    </row>
    <row r="10" spans="1:24">
      <c r="A10" s="79">
        <v>4</v>
      </c>
      <c r="B10" s="84" t="s">
        <v>126</v>
      </c>
      <c r="C10" s="144"/>
      <c r="D10" s="142">
        <v>0</v>
      </c>
      <c r="E10" s="142"/>
      <c r="F10" s="142"/>
      <c r="G10" s="142"/>
      <c r="H10" s="142"/>
      <c r="I10" s="142"/>
      <c r="J10" s="142"/>
      <c r="K10" s="142"/>
      <c r="L10" s="145"/>
      <c r="M10" s="144">
        <v>0</v>
      </c>
      <c r="N10" s="142">
        <v>0</v>
      </c>
      <c r="O10" s="142">
        <v>0</v>
      </c>
      <c r="P10" s="142">
        <v>0</v>
      </c>
      <c r="Q10" s="142">
        <v>0</v>
      </c>
      <c r="R10" s="142">
        <v>0</v>
      </c>
      <c r="S10" s="145">
        <v>0</v>
      </c>
      <c r="T10" s="153">
        <v>0</v>
      </c>
      <c r="U10" s="153"/>
      <c r="V10" s="146">
        <f t="shared" si="0"/>
        <v>0</v>
      </c>
      <c r="X10" s="626"/>
    </row>
    <row r="11" spans="1:24">
      <c r="A11" s="79">
        <v>5</v>
      </c>
      <c r="B11" s="84" t="s">
        <v>912</v>
      </c>
      <c r="C11" s="144"/>
      <c r="D11" s="142">
        <v>0</v>
      </c>
      <c r="E11" s="142"/>
      <c r="F11" s="142"/>
      <c r="G11" s="142"/>
      <c r="H11" s="142"/>
      <c r="I11" s="142"/>
      <c r="J11" s="142"/>
      <c r="K11" s="142"/>
      <c r="L11" s="145"/>
      <c r="M11" s="144">
        <v>0</v>
      </c>
      <c r="N11" s="142">
        <v>0</v>
      </c>
      <c r="O11" s="142">
        <v>0</v>
      </c>
      <c r="P11" s="142">
        <v>0</v>
      </c>
      <c r="Q11" s="142">
        <v>0</v>
      </c>
      <c r="R11" s="142">
        <v>0</v>
      </c>
      <c r="S11" s="145">
        <v>0</v>
      </c>
      <c r="T11" s="153">
        <v>0</v>
      </c>
      <c r="U11" s="153"/>
      <c r="V11" s="146">
        <f t="shared" si="0"/>
        <v>0</v>
      </c>
      <c r="X11" s="626"/>
    </row>
    <row r="12" spans="1:24">
      <c r="A12" s="79">
        <v>6</v>
      </c>
      <c r="B12" s="84" t="s">
        <v>127</v>
      </c>
      <c r="C12" s="144"/>
      <c r="D12" s="142">
        <v>0</v>
      </c>
      <c r="E12" s="142">
        <v>20002524.155999999</v>
      </c>
      <c r="F12" s="142"/>
      <c r="G12" s="142"/>
      <c r="H12" s="142"/>
      <c r="I12" s="142"/>
      <c r="J12" s="142"/>
      <c r="K12" s="142"/>
      <c r="L12" s="145"/>
      <c r="M12" s="144">
        <v>0</v>
      </c>
      <c r="N12" s="142">
        <v>0</v>
      </c>
      <c r="O12" s="142">
        <v>0</v>
      </c>
      <c r="P12" s="142">
        <v>0</v>
      </c>
      <c r="Q12" s="142">
        <v>0</v>
      </c>
      <c r="R12" s="142">
        <v>0</v>
      </c>
      <c r="S12" s="145">
        <v>0</v>
      </c>
      <c r="T12" s="153">
        <v>20002524.155999999</v>
      </c>
      <c r="U12" s="153"/>
      <c r="V12" s="146">
        <f t="shared" si="0"/>
        <v>20002524.155999999</v>
      </c>
      <c r="X12" s="626"/>
    </row>
    <row r="13" spans="1:24">
      <c r="A13" s="79">
        <v>7</v>
      </c>
      <c r="B13" s="84" t="s">
        <v>71</v>
      </c>
      <c r="C13" s="144"/>
      <c r="D13" s="142">
        <v>178962084.59910205</v>
      </c>
      <c r="E13" s="142"/>
      <c r="F13" s="142"/>
      <c r="G13" s="142"/>
      <c r="H13" s="142"/>
      <c r="I13" s="142"/>
      <c r="J13" s="142"/>
      <c r="K13" s="142"/>
      <c r="L13" s="145"/>
      <c r="M13" s="144">
        <v>11475833.649908995</v>
      </c>
      <c r="N13" s="142">
        <v>0</v>
      </c>
      <c r="O13" s="142">
        <v>0</v>
      </c>
      <c r="P13" s="142">
        <v>0</v>
      </c>
      <c r="Q13" s="142">
        <v>0</v>
      </c>
      <c r="R13" s="142">
        <v>5313708</v>
      </c>
      <c r="S13" s="145">
        <v>0</v>
      </c>
      <c r="T13" s="153">
        <v>158716947.17206722</v>
      </c>
      <c r="U13" s="153">
        <v>37034679.076943822</v>
      </c>
      <c r="V13" s="146">
        <f t="shared" si="0"/>
        <v>195751626.24901104</v>
      </c>
      <c r="X13" s="626"/>
    </row>
    <row r="14" spans="1:24">
      <c r="A14" s="79">
        <v>8</v>
      </c>
      <c r="B14" s="84" t="s">
        <v>72</v>
      </c>
      <c r="C14" s="144"/>
      <c r="D14" s="142">
        <v>4981968.2398756007</v>
      </c>
      <c r="E14" s="142"/>
      <c r="F14" s="142"/>
      <c r="G14" s="142"/>
      <c r="H14" s="142"/>
      <c r="I14" s="142"/>
      <c r="J14" s="142"/>
      <c r="K14" s="142"/>
      <c r="L14" s="145"/>
      <c r="M14" s="144">
        <v>802387.63456949987</v>
      </c>
      <c r="N14" s="142">
        <v>0</v>
      </c>
      <c r="O14" s="142">
        <v>0</v>
      </c>
      <c r="P14" s="142">
        <v>0</v>
      </c>
      <c r="Q14" s="142">
        <v>0</v>
      </c>
      <c r="R14" s="142">
        <v>0</v>
      </c>
      <c r="S14" s="145">
        <v>0</v>
      </c>
      <c r="T14" s="153">
        <v>5775265.2659551008</v>
      </c>
      <c r="U14" s="153">
        <v>9090.6084900000005</v>
      </c>
      <c r="V14" s="146">
        <f t="shared" si="0"/>
        <v>5784355.8744451003</v>
      </c>
      <c r="X14" s="626"/>
    </row>
    <row r="15" spans="1:24">
      <c r="A15" s="79">
        <v>9</v>
      </c>
      <c r="B15" s="84" t="s">
        <v>913</v>
      </c>
      <c r="C15" s="144"/>
      <c r="D15" s="142">
        <v>0</v>
      </c>
      <c r="E15" s="142"/>
      <c r="F15" s="142"/>
      <c r="G15" s="142"/>
      <c r="H15" s="142"/>
      <c r="I15" s="142"/>
      <c r="J15" s="142"/>
      <c r="K15" s="142"/>
      <c r="L15" s="145"/>
      <c r="M15" s="144">
        <v>103107.3009589</v>
      </c>
      <c r="N15" s="142">
        <v>0</v>
      </c>
      <c r="O15" s="142">
        <v>0</v>
      </c>
      <c r="P15" s="142">
        <v>0</v>
      </c>
      <c r="Q15" s="142">
        <v>0</v>
      </c>
      <c r="R15" s="142">
        <v>0</v>
      </c>
      <c r="S15" s="145">
        <v>0</v>
      </c>
      <c r="T15" s="153">
        <v>103107.3009589</v>
      </c>
      <c r="U15" s="153">
        <v>0</v>
      </c>
      <c r="V15" s="146">
        <f t="shared" si="0"/>
        <v>103107.3009589</v>
      </c>
      <c r="X15" s="626"/>
    </row>
    <row r="16" spans="1:24">
      <c r="A16" s="79">
        <v>10</v>
      </c>
      <c r="B16" s="84" t="s">
        <v>67</v>
      </c>
      <c r="C16" s="144"/>
      <c r="D16" s="142">
        <v>2632442.5035799998</v>
      </c>
      <c r="E16" s="142"/>
      <c r="F16" s="142"/>
      <c r="G16" s="142"/>
      <c r="H16" s="142"/>
      <c r="I16" s="142"/>
      <c r="J16" s="142"/>
      <c r="K16" s="142"/>
      <c r="L16" s="145"/>
      <c r="M16" s="144">
        <v>42139.58973</v>
      </c>
      <c r="N16" s="142">
        <v>0</v>
      </c>
      <c r="O16" s="142">
        <v>0</v>
      </c>
      <c r="P16" s="142">
        <v>0</v>
      </c>
      <c r="Q16" s="142">
        <v>0</v>
      </c>
      <c r="R16" s="142">
        <v>0</v>
      </c>
      <c r="S16" s="145">
        <v>0</v>
      </c>
      <c r="T16" s="153">
        <v>2509163.53682</v>
      </c>
      <c r="U16" s="153">
        <v>165418.55648999999</v>
      </c>
      <c r="V16" s="146">
        <f t="shared" si="0"/>
        <v>2674582.0933099999</v>
      </c>
      <c r="X16" s="626"/>
    </row>
    <row r="17" spans="1:24">
      <c r="A17" s="79">
        <v>11</v>
      </c>
      <c r="B17" s="84" t="s">
        <v>68</v>
      </c>
      <c r="C17" s="144"/>
      <c r="D17" s="142">
        <v>0</v>
      </c>
      <c r="E17" s="142"/>
      <c r="F17" s="142"/>
      <c r="G17" s="142"/>
      <c r="H17" s="142"/>
      <c r="I17" s="142"/>
      <c r="J17" s="142"/>
      <c r="K17" s="142"/>
      <c r="L17" s="145"/>
      <c r="M17" s="144">
        <v>0</v>
      </c>
      <c r="N17" s="142">
        <v>0</v>
      </c>
      <c r="O17" s="142">
        <v>0</v>
      </c>
      <c r="P17" s="142">
        <v>0</v>
      </c>
      <c r="Q17" s="142">
        <v>0</v>
      </c>
      <c r="R17" s="142">
        <v>0</v>
      </c>
      <c r="S17" s="145">
        <v>0</v>
      </c>
      <c r="T17" s="153">
        <v>0</v>
      </c>
      <c r="U17" s="153">
        <v>0</v>
      </c>
      <c r="V17" s="146">
        <f t="shared" si="0"/>
        <v>0</v>
      </c>
      <c r="X17" s="626"/>
    </row>
    <row r="18" spans="1:24">
      <c r="A18" s="79">
        <v>12</v>
      </c>
      <c r="B18" s="84" t="s">
        <v>69</v>
      </c>
      <c r="C18" s="144"/>
      <c r="D18" s="142">
        <v>58943814.31311281</v>
      </c>
      <c r="E18" s="142"/>
      <c r="F18" s="142"/>
      <c r="G18" s="142"/>
      <c r="H18" s="142"/>
      <c r="I18" s="142"/>
      <c r="J18" s="142"/>
      <c r="K18" s="142"/>
      <c r="L18" s="145"/>
      <c r="M18" s="144">
        <v>0</v>
      </c>
      <c r="N18" s="142">
        <v>0</v>
      </c>
      <c r="O18" s="142">
        <v>0</v>
      </c>
      <c r="P18" s="142">
        <v>0</v>
      </c>
      <c r="Q18" s="142">
        <v>0</v>
      </c>
      <c r="R18" s="142">
        <v>0</v>
      </c>
      <c r="S18" s="145">
        <v>0</v>
      </c>
      <c r="T18" s="153">
        <v>6345656.1838370003</v>
      </c>
      <c r="U18" s="153">
        <v>52598158.129275806</v>
      </c>
      <c r="V18" s="146">
        <f t="shared" si="0"/>
        <v>58943814.31311281</v>
      </c>
      <c r="X18" s="626"/>
    </row>
    <row r="19" spans="1:24">
      <c r="A19" s="79">
        <v>13</v>
      </c>
      <c r="B19" s="84" t="s">
        <v>70</v>
      </c>
      <c r="C19" s="144"/>
      <c r="D19" s="142">
        <v>0</v>
      </c>
      <c r="E19" s="142"/>
      <c r="F19" s="142"/>
      <c r="G19" s="142"/>
      <c r="H19" s="142"/>
      <c r="I19" s="142"/>
      <c r="J19" s="142"/>
      <c r="K19" s="142"/>
      <c r="L19" s="145"/>
      <c r="M19" s="144">
        <v>0</v>
      </c>
      <c r="N19" s="142">
        <v>0</v>
      </c>
      <c r="O19" s="142">
        <v>0</v>
      </c>
      <c r="P19" s="142">
        <v>0</v>
      </c>
      <c r="Q19" s="142">
        <v>0</v>
      </c>
      <c r="R19" s="142">
        <v>0</v>
      </c>
      <c r="S19" s="145">
        <v>0</v>
      </c>
      <c r="T19" s="153">
        <v>0</v>
      </c>
      <c r="U19" s="153">
        <v>0</v>
      </c>
      <c r="V19" s="146">
        <f t="shared" si="0"/>
        <v>0</v>
      </c>
      <c r="X19" s="626"/>
    </row>
    <row r="20" spans="1:24">
      <c r="A20" s="79">
        <v>14</v>
      </c>
      <c r="B20" s="84" t="s">
        <v>143</v>
      </c>
      <c r="C20" s="144"/>
      <c r="D20" s="142">
        <v>106820790.13261899</v>
      </c>
      <c r="E20" s="142"/>
      <c r="F20" s="142"/>
      <c r="G20" s="142"/>
      <c r="H20" s="142"/>
      <c r="I20" s="142"/>
      <c r="J20" s="142"/>
      <c r="K20" s="142"/>
      <c r="L20" s="145"/>
      <c r="M20" s="144">
        <v>187801.79440400001</v>
      </c>
      <c r="N20" s="142">
        <v>0</v>
      </c>
      <c r="O20" s="142">
        <v>0</v>
      </c>
      <c r="P20" s="142">
        <v>0</v>
      </c>
      <c r="Q20" s="142">
        <v>0</v>
      </c>
      <c r="R20" s="142">
        <v>0</v>
      </c>
      <c r="S20" s="145">
        <v>0</v>
      </c>
      <c r="T20" s="153">
        <v>105713603.21142399</v>
      </c>
      <c r="U20" s="153">
        <v>1294989.715599</v>
      </c>
      <c r="V20" s="146">
        <f t="shared" si="0"/>
        <v>107008591.92702299</v>
      </c>
      <c r="X20" s="626"/>
    </row>
    <row r="21" spans="1:24" ht="13.5" thickBot="1">
      <c r="A21" s="53"/>
      <c r="B21" s="54" t="s">
        <v>66</v>
      </c>
      <c r="C21" s="147">
        <f>SUM(C7:C20)</f>
        <v>0</v>
      </c>
      <c r="D21" s="143">
        <f t="shared" ref="D21:V21" si="1">SUM(D7:D20)</f>
        <v>352341102.78828943</v>
      </c>
      <c r="E21" s="143">
        <f t="shared" si="1"/>
        <v>20002524.155999999</v>
      </c>
      <c r="F21" s="143">
        <f t="shared" si="1"/>
        <v>0</v>
      </c>
      <c r="G21" s="143">
        <f t="shared" si="1"/>
        <v>0</v>
      </c>
      <c r="H21" s="143">
        <f t="shared" si="1"/>
        <v>0</v>
      </c>
      <c r="I21" s="143">
        <f t="shared" si="1"/>
        <v>0</v>
      </c>
      <c r="J21" s="143">
        <f t="shared" si="1"/>
        <v>0</v>
      </c>
      <c r="K21" s="143">
        <f t="shared" si="1"/>
        <v>0</v>
      </c>
      <c r="L21" s="148">
        <f t="shared" si="1"/>
        <v>0</v>
      </c>
      <c r="M21" s="147">
        <f t="shared" si="1"/>
        <v>12611269.969571395</v>
      </c>
      <c r="N21" s="143">
        <f t="shared" si="1"/>
        <v>0</v>
      </c>
      <c r="O21" s="143">
        <f t="shared" si="1"/>
        <v>0</v>
      </c>
      <c r="P21" s="143">
        <f t="shared" si="1"/>
        <v>0</v>
      </c>
      <c r="Q21" s="143">
        <f t="shared" si="1"/>
        <v>0</v>
      </c>
      <c r="R21" s="143">
        <f t="shared" si="1"/>
        <v>5313708</v>
      </c>
      <c r="S21" s="148">
        <f t="shared" si="1"/>
        <v>0</v>
      </c>
      <c r="T21" s="148">
        <f>SUM(T7:T20)</f>
        <v>299166269.82706219</v>
      </c>
      <c r="U21" s="148">
        <f t="shared" si="1"/>
        <v>91102336.086798623</v>
      </c>
      <c r="V21" s="149">
        <f t="shared" si="1"/>
        <v>390268604.91386086</v>
      </c>
      <c r="X21" s="626"/>
    </row>
    <row r="22" spans="1:24">
      <c r="X22" s="626"/>
    </row>
    <row r="24" spans="1:24">
      <c r="C24" s="625"/>
      <c r="D24" s="625"/>
      <c r="E24" s="625"/>
      <c r="F24" s="625"/>
      <c r="G24" s="625"/>
      <c r="H24" s="625"/>
      <c r="I24" s="625"/>
      <c r="J24" s="625"/>
      <c r="K24" s="625"/>
      <c r="L24" s="625"/>
      <c r="M24" s="625"/>
      <c r="N24" s="625"/>
      <c r="O24" s="625"/>
      <c r="P24" s="625"/>
      <c r="Q24" s="625"/>
      <c r="R24" s="625"/>
      <c r="S24" s="625"/>
      <c r="T24" s="625"/>
      <c r="U24" s="625"/>
      <c r="V24" s="625"/>
    </row>
    <row r="25" spans="1:24">
      <c r="A25" s="28"/>
      <c r="B25" s="28"/>
      <c r="D25" s="32"/>
      <c r="E25" s="32"/>
    </row>
    <row r="26" spans="1:24">
      <c r="A26" s="28"/>
      <c r="B26" s="47"/>
      <c r="D26" s="32"/>
      <c r="E26" s="32"/>
    </row>
    <row r="27" spans="1:24">
      <c r="A27" s="28"/>
      <c r="B27" s="28"/>
      <c r="D27" s="32"/>
      <c r="E27" s="32"/>
    </row>
    <row r="28" spans="1:24">
      <c r="A28" s="28"/>
      <c r="B28" s="47"/>
      <c r="D28" s="32"/>
      <c r="E28" s="32"/>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J28"/>
  <sheetViews>
    <sheetView zoomScale="80" zoomScaleNormal="80" workbookViewId="0">
      <pane xSplit="1" ySplit="7" topLeftCell="B8" activePane="bottomRight" state="frozen"/>
      <selection activeCell="L18" sqref="L18"/>
      <selection pane="topRight" activeCell="L18" sqref="L18"/>
      <selection pane="bottomLeft" activeCell="L18" sqref="L18"/>
      <selection pane="bottomRight" activeCell="I37" sqref="I37"/>
    </sheetView>
  </sheetViews>
  <sheetFormatPr defaultColWidth="9.140625" defaultRowHeight="12.75"/>
  <cols>
    <col min="1" max="1" width="10.5703125" style="1" bestFit="1" customWidth="1"/>
    <col min="2" max="2" width="101.85546875" style="1" customWidth="1"/>
    <col min="3" max="3" width="13.85546875" style="1" customWidth="1"/>
    <col min="4" max="4" width="14.85546875" style="1" bestFit="1" customWidth="1"/>
    <col min="5" max="5" width="17.85546875" style="1" customWidth="1"/>
    <col min="6" max="6" width="15.85546875" style="1" customWidth="1"/>
    <col min="7" max="7" width="17.42578125" style="1" customWidth="1"/>
    <col min="8" max="8" width="15.140625" style="1" customWidth="1"/>
    <col min="9" max="9" width="9.140625" style="8"/>
    <col min="10" max="10" width="9.140625" style="627"/>
    <col min="11" max="16384" width="9.140625" style="8"/>
  </cols>
  <sheetData>
    <row r="1" spans="1:9">
      <c r="A1" s="1" t="s">
        <v>97</v>
      </c>
      <c r="B1" s="1" t="str">
        <f>Info!C2</f>
        <v>სს "ბაზისბანკი"</v>
      </c>
    </row>
    <row r="2" spans="1:9">
      <c r="A2" s="1" t="s">
        <v>98</v>
      </c>
      <c r="B2" s="645">
        <f>'1. key ratios'!B2</f>
        <v>46022</v>
      </c>
    </row>
    <row r="4" spans="1:9" ht="13.5" thickBot="1">
      <c r="A4" s="1" t="s">
        <v>250</v>
      </c>
      <c r="B4" s="22" t="s">
        <v>284</v>
      </c>
    </row>
    <row r="5" spans="1:9">
      <c r="A5" s="51"/>
      <c r="B5" s="77"/>
      <c r="C5" s="81" t="s">
        <v>0</v>
      </c>
      <c r="D5" s="81" t="s">
        <v>1</v>
      </c>
      <c r="E5" s="81" t="s">
        <v>2</v>
      </c>
      <c r="F5" s="81" t="s">
        <v>3</v>
      </c>
      <c r="G5" s="152" t="s">
        <v>4</v>
      </c>
      <c r="H5" s="82" t="s">
        <v>5</v>
      </c>
      <c r="I5" s="18"/>
    </row>
    <row r="6" spans="1:9" ht="15" customHeight="1">
      <c r="A6" s="76"/>
      <c r="B6" s="16"/>
      <c r="C6" s="716" t="s">
        <v>276</v>
      </c>
      <c r="D6" s="727" t="s">
        <v>297</v>
      </c>
      <c r="E6" s="728"/>
      <c r="F6" s="716" t="s">
        <v>303</v>
      </c>
      <c r="G6" s="716" t="s">
        <v>304</v>
      </c>
      <c r="H6" s="725" t="s">
        <v>278</v>
      </c>
      <c r="I6" s="18"/>
    </row>
    <row r="7" spans="1:9" ht="63.75">
      <c r="A7" s="76"/>
      <c r="B7" s="16"/>
      <c r="C7" s="717"/>
      <c r="D7" s="155" t="s">
        <v>279</v>
      </c>
      <c r="E7" s="155" t="s">
        <v>277</v>
      </c>
      <c r="F7" s="717"/>
      <c r="G7" s="717"/>
      <c r="H7" s="726"/>
      <c r="I7" s="18"/>
    </row>
    <row r="8" spans="1:9">
      <c r="A8" s="44">
        <v>1</v>
      </c>
      <c r="B8" s="84" t="s">
        <v>123</v>
      </c>
      <c r="C8" s="142">
        <v>807026904.73760009</v>
      </c>
      <c r="D8" s="142">
        <v>0</v>
      </c>
      <c r="E8" s="142">
        <v>0</v>
      </c>
      <c r="F8" s="142">
        <v>337981333.29270005</v>
      </c>
      <c r="G8" s="151">
        <v>337981333.29270005</v>
      </c>
      <c r="H8" s="158">
        <f>G8/(C8+E8)</f>
        <v>0.41879809868618029</v>
      </c>
    </row>
    <row r="9" spans="1:9" ht="15" customHeight="1">
      <c r="A9" s="44">
        <v>2</v>
      </c>
      <c r="B9" s="84" t="s">
        <v>124</v>
      </c>
      <c r="C9" s="142">
        <v>0</v>
      </c>
      <c r="D9" s="142">
        <v>0</v>
      </c>
      <c r="E9" s="142">
        <v>0</v>
      </c>
      <c r="F9" s="142">
        <v>0</v>
      </c>
      <c r="G9" s="151">
        <v>0</v>
      </c>
      <c r="H9" s="158"/>
    </row>
    <row r="10" spans="1:9">
      <c r="A10" s="44">
        <v>3</v>
      </c>
      <c r="B10" s="84" t="s">
        <v>125</v>
      </c>
      <c r="C10" s="142">
        <v>1002536.8236</v>
      </c>
      <c r="D10" s="142">
        <v>0</v>
      </c>
      <c r="E10" s="142">
        <v>0</v>
      </c>
      <c r="F10" s="142">
        <v>1002536.8236</v>
      </c>
      <c r="G10" s="151">
        <v>1002533.8236</v>
      </c>
      <c r="H10" s="158">
        <f t="shared" ref="H10:H21" si="0">G10/(C10+E10)</f>
        <v>0.99999700759121324</v>
      </c>
    </row>
    <row r="11" spans="1:9">
      <c r="A11" s="44">
        <v>4</v>
      </c>
      <c r="B11" s="84" t="s">
        <v>126</v>
      </c>
      <c r="C11" s="142">
        <v>1799186.1169999999</v>
      </c>
      <c r="D11" s="142">
        <v>0</v>
      </c>
      <c r="E11" s="142">
        <v>0</v>
      </c>
      <c r="F11" s="142">
        <v>0</v>
      </c>
      <c r="G11" s="151">
        <v>0</v>
      </c>
      <c r="H11" s="158">
        <f t="shared" si="0"/>
        <v>0</v>
      </c>
    </row>
    <row r="12" spans="1:9">
      <c r="A12" s="44">
        <v>5</v>
      </c>
      <c r="B12" s="84" t="s">
        <v>912</v>
      </c>
      <c r="C12" s="142">
        <v>0</v>
      </c>
      <c r="D12" s="142">
        <v>0</v>
      </c>
      <c r="E12" s="142">
        <v>0</v>
      </c>
      <c r="F12" s="142">
        <v>0</v>
      </c>
      <c r="G12" s="151">
        <v>0</v>
      </c>
      <c r="H12" s="158"/>
    </row>
    <row r="13" spans="1:9">
      <c r="A13" s="44">
        <v>6</v>
      </c>
      <c r="B13" s="84" t="s">
        <v>127</v>
      </c>
      <c r="C13" s="142">
        <v>387949685.40279996</v>
      </c>
      <c r="D13" s="142">
        <v>0</v>
      </c>
      <c r="E13" s="142">
        <v>0</v>
      </c>
      <c r="F13" s="142">
        <v>91328104.26800999</v>
      </c>
      <c r="G13" s="151">
        <v>71325580.112009987</v>
      </c>
      <c r="H13" s="158">
        <f t="shared" si="0"/>
        <v>0.18385265614522703</v>
      </c>
    </row>
    <row r="14" spans="1:9">
      <c r="A14" s="44">
        <v>7</v>
      </c>
      <c r="B14" s="84" t="s">
        <v>71</v>
      </c>
      <c r="C14" s="142">
        <v>2036660446.8789508</v>
      </c>
      <c r="D14" s="142">
        <v>507907600.35640019</v>
      </c>
      <c r="E14" s="142">
        <v>311067847.00727016</v>
      </c>
      <c r="F14" s="142">
        <v>2347728293.8862209</v>
      </c>
      <c r="G14" s="151">
        <v>2151976667.6372099</v>
      </c>
      <c r="H14" s="158">
        <f>G14/(C14+E14)</f>
        <v>0.91662083437901531</v>
      </c>
    </row>
    <row r="15" spans="1:9">
      <c r="A15" s="44">
        <v>8</v>
      </c>
      <c r="B15" s="84" t="s">
        <v>72</v>
      </c>
      <c r="C15" s="142">
        <v>312567930.41774666</v>
      </c>
      <c r="D15" s="142">
        <v>13758017.388300003</v>
      </c>
      <c r="E15" s="142">
        <v>6390311.4973500036</v>
      </c>
      <c r="F15" s="142">
        <v>239218681.43632251</v>
      </c>
      <c r="G15" s="151">
        <v>233434325.5618774</v>
      </c>
      <c r="H15" s="158">
        <f t="shared" si="0"/>
        <v>0.73186484901686655</v>
      </c>
    </row>
    <row r="16" spans="1:9">
      <c r="A16" s="44">
        <v>9</v>
      </c>
      <c r="B16" s="84" t="s">
        <v>913</v>
      </c>
      <c r="C16" s="142">
        <v>508984806.77135235</v>
      </c>
      <c r="D16" s="142">
        <v>5931671.2912999988</v>
      </c>
      <c r="E16" s="142">
        <v>2898792.7556199995</v>
      </c>
      <c r="F16" s="142">
        <v>179159259.83444029</v>
      </c>
      <c r="G16" s="151">
        <v>179056152.53348139</v>
      </c>
      <c r="H16" s="158">
        <f t="shared" si="0"/>
        <v>0.34979857275940424</v>
      </c>
    </row>
    <row r="17" spans="1:8">
      <c r="A17" s="44">
        <v>10</v>
      </c>
      <c r="B17" s="84" t="s">
        <v>67</v>
      </c>
      <c r="C17" s="142">
        <v>45340422.403973937</v>
      </c>
      <c r="D17" s="142">
        <v>1185528.6393000004</v>
      </c>
      <c r="E17" s="142">
        <v>513833.36978999997</v>
      </c>
      <c r="F17" s="142">
        <v>61230414.623039469</v>
      </c>
      <c r="G17" s="151">
        <v>58555832.529729471</v>
      </c>
      <c r="H17" s="158">
        <f t="shared" si="0"/>
        <v>1.276998863936047</v>
      </c>
    </row>
    <row r="18" spans="1:8">
      <c r="A18" s="44">
        <v>11</v>
      </c>
      <c r="B18" s="84" t="s">
        <v>68</v>
      </c>
      <c r="C18" s="142">
        <v>985555.46</v>
      </c>
      <c r="D18" s="142">
        <v>0</v>
      </c>
      <c r="E18" s="142">
        <v>0</v>
      </c>
      <c r="F18" s="142">
        <v>2463888.65</v>
      </c>
      <c r="G18" s="151">
        <v>2463888.65</v>
      </c>
      <c r="H18" s="158">
        <f t="shared" si="0"/>
        <v>2.5</v>
      </c>
    </row>
    <row r="19" spans="1:8">
      <c r="A19" s="44">
        <v>12</v>
      </c>
      <c r="B19" s="84" t="s">
        <v>69</v>
      </c>
      <c r="C19" s="142">
        <v>15630911.50507779</v>
      </c>
      <c r="D19" s="142">
        <v>98876843.20979999</v>
      </c>
      <c r="E19" s="142">
        <v>75612389.205799967</v>
      </c>
      <c r="F19" s="142">
        <v>91243300.710877761</v>
      </c>
      <c r="G19" s="151">
        <v>32299486.397764951</v>
      </c>
      <c r="H19" s="158">
        <f t="shared" si="0"/>
        <v>0.35399296327641838</v>
      </c>
    </row>
    <row r="20" spans="1:8">
      <c r="A20" s="44">
        <v>13</v>
      </c>
      <c r="B20" s="84" t="s">
        <v>70</v>
      </c>
      <c r="C20" s="142">
        <v>0</v>
      </c>
      <c r="D20" s="142">
        <v>0</v>
      </c>
      <c r="E20" s="142">
        <v>0</v>
      </c>
      <c r="F20" s="142">
        <v>0</v>
      </c>
      <c r="G20" s="151">
        <v>0</v>
      </c>
      <c r="H20" s="158"/>
    </row>
    <row r="21" spans="1:8">
      <c r="A21" s="44">
        <v>14</v>
      </c>
      <c r="B21" s="84" t="s">
        <v>143</v>
      </c>
      <c r="C21" s="142">
        <v>718380976.28290105</v>
      </c>
      <c r="D21" s="142">
        <v>26242677.571800083</v>
      </c>
      <c r="E21" s="142">
        <v>12319616.30804004</v>
      </c>
      <c r="F21" s="142">
        <v>710173515.427441</v>
      </c>
      <c r="G21" s="151">
        <v>603164923.50041807</v>
      </c>
      <c r="H21" s="158">
        <f t="shared" si="0"/>
        <v>0.82546111172798831</v>
      </c>
    </row>
    <row r="22" spans="1:8" ht="13.5" thickBot="1">
      <c r="A22" s="78"/>
      <c r="B22" s="83" t="s">
        <v>66</v>
      </c>
      <c r="C22" s="143">
        <f>SUM(C8:C21)</f>
        <v>4836329362.8010025</v>
      </c>
      <c r="D22" s="143">
        <f>SUM(D8:D21)</f>
        <v>653902338.45690024</v>
      </c>
      <c r="E22" s="143">
        <f>SUM(E8:E21)</f>
        <v>408802790.14387012</v>
      </c>
      <c r="F22" s="143">
        <f>SUM(F8:F21)</f>
        <v>4061529328.952652</v>
      </c>
      <c r="G22" s="143">
        <f>SUM(G8:G21)</f>
        <v>3671260724.0387917</v>
      </c>
      <c r="H22" s="159">
        <f>G22/(C22+E22)</f>
        <v>0.69993674458279698</v>
      </c>
    </row>
    <row r="25" spans="1:8">
      <c r="C25" s="623"/>
      <c r="D25" s="623"/>
      <c r="E25" s="623"/>
      <c r="F25" s="623"/>
      <c r="G25" s="623"/>
      <c r="H25" s="623"/>
    </row>
    <row r="28" spans="1:8"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K28"/>
  <sheetViews>
    <sheetView zoomScale="80" zoomScaleNormal="80" workbookViewId="0">
      <pane xSplit="2" ySplit="6" topLeftCell="C7" activePane="bottomRight" state="frozen"/>
      <selection pane="topRight" activeCell="C1" sqref="C1"/>
      <selection pane="bottomLeft" activeCell="A6" sqref="A6"/>
      <selection pane="bottomRight" activeCell="H37" sqref="H37"/>
    </sheetView>
  </sheetViews>
  <sheetFormatPr defaultColWidth="9.140625" defaultRowHeight="12.75"/>
  <cols>
    <col min="1" max="1" width="10.5703125" style="1" bestFit="1" customWidth="1"/>
    <col min="2" max="2" width="104.140625" style="1" customWidth="1"/>
    <col min="3" max="11" width="14.42578125" style="1" customWidth="1"/>
    <col min="12" max="16384" width="9.140625" style="1"/>
  </cols>
  <sheetData>
    <row r="1" spans="1:11">
      <c r="A1" s="1" t="s">
        <v>97</v>
      </c>
      <c r="B1" s="1" t="str">
        <f>Info!C2</f>
        <v>სს "ბაზისბანკი"</v>
      </c>
    </row>
    <row r="2" spans="1:11">
      <c r="A2" s="1" t="s">
        <v>98</v>
      </c>
      <c r="B2" s="645">
        <f>'1. key ratios'!B2</f>
        <v>46022</v>
      </c>
    </row>
    <row r="4" spans="1:11" ht="13.5" thickBot="1">
      <c r="A4" s="1" t="s">
        <v>340</v>
      </c>
      <c r="B4" s="22" t="s">
        <v>339</v>
      </c>
    </row>
    <row r="5" spans="1:11" ht="30" customHeight="1">
      <c r="A5" s="732"/>
      <c r="B5" s="733"/>
      <c r="C5" s="730" t="s">
        <v>372</v>
      </c>
      <c r="D5" s="730"/>
      <c r="E5" s="730"/>
      <c r="F5" s="730" t="s">
        <v>373</v>
      </c>
      <c r="G5" s="730"/>
      <c r="H5" s="730"/>
      <c r="I5" s="730" t="s">
        <v>374</v>
      </c>
      <c r="J5" s="730"/>
      <c r="K5" s="731"/>
    </row>
    <row r="6" spans="1:11">
      <c r="A6" s="183"/>
      <c r="B6" s="184"/>
      <c r="C6" s="185" t="s">
        <v>26</v>
      </c>
      <c r="D6" s="185" t="s">
        <v>79</v>
      </c>
      <c r="E6" s="185" t="s">
        <v>66</v>
      </c>
      <c r="F6" s="185" t="s">
        <v>26</v>
      </c>
      <c r="G6" s="185" t="s">
        <v>79</v>
      </c>
      <c r="H6" s="185" t="s">
        <v>66</v>
      </c>
      <c r="I6" s="185" t="s">
        <v>26</v>
      </c>
      <c r="J6" s="185" t="s">
        <v>79</v>
      </c>
      <c r="K6" s="187" t="s">
        <v>66</v>
      </c>
    </row>
    <row r="7" spans="1:11">
      <c r="A7" s="188" t="s">
        <v>310</v>
      </c>
      <c r="B7" s="182"/>
      <c r="C7" s="182"/>
      <c r="D7" s="182"/>
      <c r="E7" s="182"/>
      <c r="F7" s="182"/>
      <c r="G7" s="182"/>
      <c r="H7" s="182"/>
      <c r="I7" s="182"/>
      <c r="J7" s="182"/>
      <c r="K7" s="189"/>
    </row>
    <row r="8" spans="1:11">
      <c r="A8" s="181">
        <v>1</v>
      </c>
      <c r="B8" s="166" t="s">
        <v>310</v>
      </c>
      <c r="C8" s="164"/>
      <c r="D8" s="164"/>
      <c r="E8" s="164"/>
      <c r="F8" s="629">
        <v>698651212.34489143</v>
      </c>
      <c r="G8" s="629">
        <v>600456495.06619549</v>
      </c>
      <c r="H8" s="629">
        <v>1299107707.411088</v>
      </c>
      <c r="I8" s="629">
        <v>650438893.62119555</v>
      </c>
      <c r="J8" s="629">
        <v>350013637.46793473</v>
      </c>
      <c r="K8" s="630">
        <v>1000452531.08913</v>
      </c>
    </row>
    <row r="9" spans="1:11">
      <c r="A9" s="188" t="s">
        <v>311</v>
      </c>
      <c r="B9" s="182"/>
      <c r="C9" s="182"/>
      <c r="D9" s="182"/>
      <c r="E9" s="182"/>
      <c r="F9" s="182"/>
      <c r="G9" s="182"/>
      <c r="H9" s="182"/>
      <c r="I9" s="182"/>
      <c r="J9" s="182"/>
      <c r="K9" s="189"/>
    </row>
    <row r="10" spans="1:11">
      <c r="A10" s="190">
        <v>2</v>
      </c>
      <c r="B10" s="167" t="s">
        <v>312</v>
      </c>
      <c r="C10" s="289">
        <v>421884255.64630419</v>
      </c>
      <c r="D10" s="631">
        <v>992058458.20663059</v>
      </c>
      <c r="E10" s="631">
        <v>1413942713.8529348</v>
      </c>
      <c r="F10" s="631">
        <v>47439704.481747814</v>
      </c>
      <c r="G10" s="631">
        <v>134077000.2124875</v>
      </c>
      <c r="H10" s="631">
        <v>181516704.69423532</v>
      </c>
      <c r="I10" s="631">
        <v>10198638.595418479</v>
      </c>
      <c r="J10" s="631">
        <v>25305890.88805436</v>
      </c>
      <c r="K10" s="632">
        <v>35504529.483472839</v>
      </c>
    </row>
    <row r="11" spans="1:11">
      <c r="A11" s="190">
        <v>3</v>
      </c>
      <c r="B11" s="167" t="s">
        <v>313</v>
      </c>
      <c r="C11" s="289">
        <v>1169623952.713805</v>
      </c>
      <c r="D11" s="631">
        <v>1210986298.9983699</v>
      </c>
      <c r="E11" s="631">
        <v>2380610251.7121749</v>
      </c>
      <c r="F11" s="631">
        <v>184974351.0207282</v>
      </c>
      <c r="G11" s="631">
        <v>186575405.627038</v>
      </c>
      <c r="H11" s="631">
        <v>371549756.64776623</v>
      </c>
      <c r="I11" s="631">
        <v>124005906.9276413</v>
      </c>
      <c r="J11" s="631">
        <v>135957308.3599402</v>
      </c>
      <c r="K11" s="632">
        <v>259963215.2875815</v>
      </c>
    </row>
    <row r="12" spans="1:11">
      <c r="A12" s="190">
        <v>4</v>
      </c>
      <c r="B12" s="167" t="s">
        <v>314</v>
      </c>
      <c r="C12" s="289">
        <v>0</v>
      </c>
      <c r="D12" s="631">
        <v>0</v>
      </c>
      <c r="E12" s="631">
        <v>0</v>
      </c>
      <c r="F12" s="631"/>
      <c r="G12" s="631"/>
      <c r="H12" s="631">
        <v>0</v>
      </c>
      <c r="I12" s="631"/>
      <c r="J12" s="631"/>
      <c r="K12" s="632">
        <v>0</v>
      </c>
    </row>
    <row r="13" spans="1:11">
      <c r="A13" s="190">
        <v>5</v>
      </c>
      <c r="B13" s="167" t="s">
        <v>315</v>
      </c>
      <c r="C13" s="289">
        <v>272624377.02249998</v>
      </c>
      <c r="D13" s="631">
        <v>278981280.27402169</v>
      </c>
      <c r="E13" s="631">
        <v>551605657.29652166</v>
      </c>
      <c r="F13" s="631">
        <v>47108133.176813573</v>
      </c>
      <c r="G13" s="631">
        <v>59454734.32106252</v>
      </c>
      <c r="H13" s="631">
        <v>106562867.49787609</v>
      </c>
      <c r="I13" s="631">
        <v>18477093.588809781</v>
      </c>
      <c r="J13" s="631">
        <v>23255930.810195651</v>
      </c>
      <c r="K13" s="632">
        <v>41733024.399005428</v>
      </c>
    </row>
    <row r="14" spans="1:11">
      <c r="A14" s="190">
        <v>6</v>
      </c>
      <c r="B14" s="167" t="s">
        <v>330</v>
      </c>
      <c r="C14" s="289"/>
      <c r="D14" s="631"/>
      <c r="E14" s="631">
        <v>0</v>
      </c>
      <c r="F14" s="631"/>
      <c r="G14" s="631"/>
      <c r="H14" s="631">
        <v>0</v>
      </c>
      <c r="I14" s="631"/>
      <c r="J14" s="631"/>
      <c r="K14" s="632">
        <v>0</v>
      </c>
    </row>
    <row r="15" spans="1:11">
      <c r="A15" s="190">
        <v>7</v>
      </c>
      <c r="B15" s="167" t="s">
        <v>317</v>
      </c>
      <c r="C15" s="289">
        <v>34059054.524891302</v>
      </c>
      <c r="D15" s="631">
        <v>46506376.771413051</v>
      </c>
      <c r="E15" s="631">
        <v>80565431.296304345</v>
      </c>
      <c r="F15" s="631">
        <v>4937121.5111956503</v>
      </c>
      <c r="G15" s="631">
        <v>19177142.977717388</v>
      </c>
      <c r="H15" s="631">
        <v>24114264.488913037</v>
      </c>
      <c r="I15" s="631">
        <v>4886402.2527173897</v>
      </c>
      <c r="J15" s="631">
        <v>19031056.93413043</v>
      </c>
      <c r="K15" s="632">
        <v>23917459.186847821</v>
      </c>
    </row>
    <row r="16" spans="1:11">
      <c r="A16" s="190">
        <v>8</v>
      </c>
      <c r="B16" s="168" t="s">
        <v>318</v>
      </c>
      <c r="C16" s="289">
        <v>1898191639.9075005</v>
      </c>
      <c r="D16" s="631">
        <v>2528532414.2504349</v>
      </c>
      <c r="E16" s="631">
        <v>4426724054.1579361</v>
      </c>
      <c r="F16" s="631">
        <v>284459310.19048524</v>
      </c>
      <c r="G16" s="631">
        <v>399284283.13830543</v>
      </c>
      <c r="H16" s="631">
        <v>683743593.32879066</v>
      </c>
      <c r="I16" s="631">
        <v>157568041.36458695</v>
      </c>
      <c r="J16" s="631">
        <v>203550186.99232066</v>
      </c>
      <c r="K16" s="632">
        <v>361118228.35690755</v>
      </c>
    </row>
    <row r="17" spans="1:11">
      <c r="A17" s="188" t="s">
        <v>319</v>
      </c>
      <c r="B17" s="182"/>
      <c r="C17" s="633"/>
      <c r="D17" s="633"/>
      <c r="E17" s="633"/>
      <c r="F17" s="633"/>
      <c r="G17" s="633"/>
      <c r="H17" s="633"/>
      <c r="I17" s="633"/>
      <c r="J17" s="633"/>
      <c r="K17" s="634"/>
    </row>
    <row r="18" spans="1:11">
      <c r="A18" s="190">
        <v>9</v>
      </c>
      <c r="B18" s="167" t="s">
        <v>320</v>
      </c>
      <c r="C18" s="289">
        <v>81460665.433586955</v>
      </c>
      <c r="D18" s="631">
        <v>0</v>
      </c>
      <c r="E18" s="631">
        <v>81460665.433586955</v>
      </c>
      <c r="F18" s="631">
        <v>0</v>
      </c>
      <c r="G18" s="631">
        <v>0</v>
      </c>
      <c r="H18" s="631">
        <v>0</v>
      </c>
      <c r="I18" s="631">
        <v>0</v>
      </c>
      <c r="J18" s="631">
        <v>0</v>
      </c>
      <c r="K18" s="632">
        <v>0</v>
      </c>
    </row>
    <row r="19" spans="1:11">
      <c r="A19" s="190">
        <v>10</v>
      </c>
      <c r="B19" s="167" t="s">
        <v>321</v>
      </c>
      <c r="C19" s="289">
        <v>1412038688.037935</v>
      </c>
      <c r="D19" s="631">
        <v>1755422898.8466301</v>
      </c>
      <c r="E19" s="631">
        <v>3167461586.8845654</v>
      </c>
      <c r="F19" s="631">
        <v>75756917.909945637</v>
      </c>
      <c r="G19" s="631">
        <v>25417924.31440217</v>
      </c>
      <c r="H19" s="631">
        <v>101174842.2243478</v>
      </c>
      <c r="I19" s="631">
        <v>116116832.9816304</v>
      </c>
      <c r="J19" s="631">
        <v>276619184.82679349</v>
      </c>
      <c r="K19" s="632">
        <v>392736017.80842388</v>
      </c>
    </row>
    <row r="20" spans="1:11">
      <c r="A20" s="190">
        <v>11</v>
      </c>
      <c r="B20" s="167" t="s">
        <v>322</v>
      </c>
      <c r="C20" s="289">
        <v>56634820.467173912</v>
      </c>
      <c r="D20" s="631">
        <v>5960619.5702173933</v>
      </c>
      <c r="E20" s="631">
        <v>62595440.037391305</v>
      </c>
      <c r="F20" s="631">
        <v>1609294.3371739129</v>
      </c>
      <c r="G20" s="631">
        <v>5717.391304347826</v>
      </c>
      <c r="H20" s="631">
        <v>1615011.7284782608</v>
      </c>
      <c r="I20" s="631">
        <v>1562496.1875</v>
      </c>
      <c r="J20" s="631">
        <v>5717.391304347826</v>
      </c>
      <c r="K20" s="632">
        <v>1568213.5788043479</v>
      </c>
    </row>
    <row r="21" spans="1:11" ht="13.5" thickBot="1">
      <c r="A21" s="118">
        <v>12</v>
      </c>
      <c r="B21" s="191" t="s">
        <v>323</v>
      </c>
      <c r="C21" s="635">
        <v>1550134173.9386957</v>
      </c>
      <c r="D21" s="636">
        <v>1761383518.4168475</v>
      </c>
      <c r="E21" s="635">
        <v>3311517692.3555436</v>
      </c>
      <c r="F21" s="636">
        <v>77366212.247119546</v>
      </c>
      <c r="G21" s="636">
        <v>25423641.705706518</v>
      </c>
      <c r="H21" s="636">
        <v>102789853.95282607</v>
      </c>
      <c r="I21" s="636">
        <v>117679329.1691304</v>
      </c>
      <c r="J21" s="636">
        <v>276624902.21809787</v>
      </c>
      <c r="K21" s="637">
        <v>394304231.38722825</v>
      </c>
    </row>
    <row r="22" spans="1:11" ht="38.25" customHeight="1" thickBot="1">
      <c r="A22" s="179"/>
      <c r="B22" s="180"/>
      <c r="C22" s="180"/>
      <c r="D22" s="180"/>
      <c r="E22" s="180"/>
      <c r="F22" s="729" t="s">
        <v>324</v>
      </c>
      <c r="G22" s="730"/>
      <c r="H22" s="730"/>
      <c r="I22" s="729" t="s">
        <v>325</v>
      </c>
      <c r="J22" s="730"/>
      <c r="K22" s="731"/>
    </row>
    <row r="23" spans="1:11">
      <c r="A23" s="172">
        <v>13</v>
      </c>
      <c r="B23" s="169" t="s">
        <v>310</v>
      </c>
      <c r="C23" s="178"/>
      <c r="D23" s="178"/>
      <c r="E23" s="178"/>
      <c r="F23" s="638">
        <v>698651212.34489143</v>
      </c>
      <c r="G23" s="638">
        <v>600456495.06619549</v>
      </c>
      <c r="H23" s="638">
        <v>1299107707.411088</v>
      </c>
      <c r="I23" s="638">
        <v>650438893.62119555</v>
      </c>
      <c r="J23" s="638">
        <v>350013637.46793473</v>
      </c>
      <c r="K23" s="639">
        <v>1000452531.08913</v>
      </c>
    </row>
    <row r="24" spans="1:11" ht="13.5" thickBot="1">
      <c r="A24" s="173">
        <v>14</v>
      </c>
      <c r="B24" s="170" t="s">
        <v>326</v>
      </c>
      <c r="C24" s="192"/>
      <c r="D24" s="176"/>
      <c r="E24" s="177"/>
      <c r="F24" s="640">
        <v>207093097.94336581</v>
      </c>
      <c r="G24" s="640">
        <v>373860641.43259889</v>
      </c>
      <c r="H24" s="640">
        <v>580953739.37596476</v>
      </c>
      <c r="I24" s="640">
        <v>75922798.216658995</v>
      </c>
      <c r="J24" s="640">
        <v>50887546.748080157</v>
      </c>
      <c r="K24" s="641">
        <v>90889573.60409373</v>
      </c>
    </row>
    <row r="25" spans="1:11" ht="13.5" thickBot="1">
      <c r="A25" s="174">
        <v>15</v>
      </c>
      <c r="B25" s="171" t="s">
        <v>327</v>
      </c>
      <c r="C25" s="175"/>
      <c r="D25" s="175"/>
      <c r="E25" s="175"/>
      <c r="F25" s="642">
        <f>F23/F24</f>
        <v>3.3736093538759704</v>
      </c>
      <c r="G25" s="642">
        <f t="shared" ref="G25:K25" si="0">G23/G24</f>
        <v>1.6060971081772677</v>
      </c>
      <c r="H25" s="642">
        <f t="shared" si="0"/>
        <v>2.2361637758051667</v>
      </c>
      <c r="I25" s="642">
        <f t="shared" si="0"/>
        <v>8.5671090752616141</v>
      </c>
      <c r="J25" s="642">
        <f t="shared" si="0"/>
        <v>6.8781786475320654</v>
      </c>
      <c r="K25" s="643">
        <f t="shared" si="0"/>
        <v>11.007341011929546</v>
      </c>
    </row>
    <row r="28" spans="1:11" ht="38.25">
      <c r="B28" s="17" t="s">
        <v>371</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Q34"/>
  <sheetViews>
    <sheetView zoomScale="80" zoomScaleNormal="80" workbookViewId="0">
      <pane xSplit="1" ySplit="1" topLeftCell="B2" activePane="bottomRight" state="frozen"/>
      <selection pane="topRight" activeCell="B1" sqref="B1"/>
      <selection pane="bottomLeft" activeCell="A5" sqref="A5"/>
      <selection pane="bottomRight" activeCell="D7" sqref="D7"/>
    </sheetView>
  </sheetViews>
  <sheetFormatPr defaultColWidth="9.140625" defaultRowHeight="15"/>
  <cols>
    <col min="1" max="1" width="10.5703125" style="30" bestFit="1" customWidth="1"/>
    <col min="2" max="2" width="95" style="30" customWidth="1"/>
    <col min="3" max="9" width="15" style="30" customWidth="1"/>
    <col min="10" max="14" width="18.5703125" style="30" customWidth="1"/>
    <col min="15" max="17" width="18.5703125" style="8" customWidth="1"/>
    <col min="18" max="16384" width="9.140625" style="8"/>
  </cols>
  <sheetData>
    <row r="1" spans="1:17">
      <c r="A1" s="12" t="s">
        <v>97</v>
      </c>
      <c r="B1" s="30" t="str">
        <f>Info!C2</f>
        <v>სს "ბაზისბანკი"</v>
      </c>
    </row>
    <row r="2" spans="1:17">
      <c r="A2" s="30" t="s">
        <v>98</v>
      </c>
      <c r="B2" s="645">
        <f>'1. key ratios'!B2</f>
        <v>46022</v>
      </c>
    </row>
    <row r="3" spans="1:17">
      <c r="B3" s="8"/>
      <c r="C3" s="8"/>
      <c r="D3" s="8"/>
      <c r="E3" s="8"/>
      <c r="F3" s="8"/>
      <c r="G3" s="8"/>
      <c r="H3" s="8"/>
      <c r="I3" s="8"/>
      <c r="J3" s="8"/>
      <c r="K3" s="8"/>
      <c r="L3" s="8"/>
      <c r="M3" s="8"/>
      <c r="N3" s="8"/>
    </row>
    <row r="4" spans="1:17">
      <c r="B4" s="516" t="s">
        <v>980</v>
      </c>
      <c r="C4" s="8"/>
      <c r="D4" s="8"/>
      <c r="E4" s="8"/>
      <c r="F4" s="8"/>
      <c r="G4" s="8"/>
      <c r="H4" s="8"/>
      <c r="I4" s="8"/>
      <c r="J4" s="8"/>
      <c r="K4" s="8"/>
      <c r="L4" s="8"/>
      <c r="M4" s="8"/>
      <c r="N4" s="8"/>
    </row>
    <row r="5" spans="1:17" ht="105">
      <c r="B5" s="517" t="s">
        <v>981</v>
      </c>
      <c r="C5" s="518" t="s">
        <v>982</v>
      </c>
      <c r="D5" s="518" t="s">
        <v>983</v>
      </c>
      <c r="E5" s="518" t="s">
        <v>984</v>
      </c>
      <c r="F5" s="518" t="s">
        <v>985</v>
      </c>
      <c r="G5" s="518" t="s">
        <v>986</v>
      </c>
      <c r="H5" s="518" t="s">
        <v>987</v>
      </c>
      <c r="I5" s="519" t="s">
        <v>988</v>
      </c>
      <c r="J5" s="520">
        <v>0.02</v>
      </c>
      <c r="K5" s="520">
        <v>0.2</v>
      </c>
      <c r="L5" s="520">
        <v>0.35</v>
      </c>
      <c r="M5" s="520">
        <v>0.5</v>
      </c>
      <c r="N5" s="520">
        <v>0.75</v>
      </c>
      <c r="O5" s="520">
        <v>1</v>
      </c>
      <c r="P5" s="520">
        <v>1.5</v>
      </c>
      <c r="Q5" s="521" t="s">
        <v>73</v>
      </c>
    </row>
    <row r="6" spans="1:17" ht="15.75">
      <c r="B6" s="522"/>
      <c r="C6" s="502">
        <f>IF(C7&gt;0,C7,IF(C8&gt;0,C8,IF(C9&gt;0,C9)))</f>
        <v>69750683.792132005</v>
      </c>
      <c r="D6" s="502">
        <f>IF(D7&gt;0,D7,IF(D8&gt;0,D8,IF(D9&gt;0,D9,0)))</f>
        <v>0</v>
      </c>
      <c r="E6" s="502">
        <f>IF(E7&gt;0,E7,IF(E8&gt;0,E8,IF(E9&gt;0,E9,0)))</f>
        <v>0</v>
      </c>
      <c r="F6" s="502">
        <f t="shared" ref="F6:Q6" si="0">IF(F7&gt;0,F7,IF(F8&gt;0,F8,IF(F9&gt;0,F9)))</f>
        <v>2695100</v>
      </c>
      <c r="G6" s="502">
        <f t="shared" si="0"/>
        <v>2333134.770934891</v>
      </c>
      <c r="H6" s="502"/>
      <c r="I6" s="502">
        <f t="shared" si="0"/>
        <v>7039528.6793088466</v>
      </c>
      <c r="J6" s="502">
        <f>IF(J7&gt;0,J7,IF(J8&gt;0,J8,IF(J9&gt;0,J9,0)))</f>
        <v>0</v>
      </c>
      <c r="K6" s="502">
        <f t="shared" si="0"/>
        <v>1407905.7358617694</v>
      </c>
      <c r="L6" s="502">
        <f>IF(L7&gt;0,L7,IF(L8&gt;0,L8,IF(L9&gt;0,L9,0)))</f>
        <v>0</v>
      </c>
      <c r="M6" s="502">
        <f>IF(M7&gt;0,M7,IF(M8&gt;0,M8,IF(M9&gt;0,M9,0)))</f>
        <v>0</v>
      </c>
      <c r="N6" s="502">
        <f>IF(N7&gt;0,N7,IF(N8&gt;0,N8,IF(N9&gt;0,N9,0)))</f>
        <v>0</v>
      </c>
      <c r="O6" s="502">
        <f>IF(O7&gt;0,O7,IF(O8&gt;0,O8,IF(O9&gt;0,O9,0)))</f>
        <v>0</v>
      </c>
      <c r="P6" s="502">
        <f>IF(P7&gt;0,P7,IF(P8&gt;0,P8,IF(P9&gt;0,P9,0)))</f>
        <v>0</v>
      </c>
      <c r="Q6" s="502">
        <f t="shared" si="0"/>
        <v>281581.14717235387</v>
      </c>
    </row>
    <row r="7" spans="1:17" ht="15.75">
      <c r="B7" s="523" t="s">
        <v>976</v>
      </c>
      <c r="C7" s="502">
        <f>C11+C15+C19+C23+C27+C31</f>
        <v>69750683.792132005</v>
      </c>
      <c r="D7" s="502">
        <f t="shared" ref="D7:E7" si="1">D11+D15+D19+D23+D27+D31</f>
        <v>-602836</v>
      </c>
      <c r="E7" s="502">
        <f t="shared" si="1"/>
        <v>0</v>
      </c>
      <c r="F7" s="502">
        <f t="shared" ref="F7:G9" si="2">F11+F15+F19+F23+F27+F31</f>
        <v>2695100</v>
      </c>
      <c r="G7" s="502">
        <f t="shared" si="2"/>
        <v>2333134.770934891</v>
      </c>
      <c r="H7" s="524">
        <v>1.4</v>
      </c>
      <c r="I7" s="502">
        <f t="shared" ref="I7:I33" si="3">(F7+G7)*H7</f>
        <v>7039528.6793088466</v>
      </c>
      <c r="J7" s="502">
        <f>J11+J15+J19+J23+J27+J31</f>
        <v>0</v>
      </c>
      <c r="K7" s="502">
        <f t="shared" ref="J7:Q9" si="4">K11+K15+K19+K23+K27+K31</f>
        <v>1407905.7358617694</v>
      </c>
      <c r="L7" s="502">
        <f t="shared" si="4"/>
        <v>0</v>
      </c>
      <c r="M7" s="502">
        <f t="shared" si="4"/>
        <v>0</v>
      </c>
      <c r="N7" s="502">
        <f t="shared" si="4"/>
        <v>0</v>
      </c>
      <c r="O7" s="502">
        <f t="shared" si="4"/>
        <v>0</v>
      </c>
      <c r="P7" s="502">
        <f t="shared" si="4"/>
        <v>0</v>
      </c>
      <c r="Q7" s="502">
        <f>Q11+Q15+Q19+Q23+Q27+Q31</f>
        <v>281581.14717235387</v>
      </c>
    </row>
    <row r="8" spans="1:17" ht="15.75">
      <c r="B8" s="523" t="s">
        <v>977</v>
      </c>
      <c r="C8" s="502">
        <f>C12+C16+C20+C24+C28+C32</f>
        <v>0</v>
      </c>
      <c r="D8" s="502">
        <f t="shared" ref="D8:E8" si="5">D12+D16+D20+D24+D28+D32</f>
        <v>0</v>
      </c>
      <c r="E8" s="502">
        <f t="shared" si="5"/>
        <v>0</v>
      </c>
      <c r="F8" s="502">
        <f t="shared" si="2"/>
        <v>0</v>
      </c>
      <c r="G8" s="502">
        <f t="shared" si="2"/>
        <v>0</v>
      </c>
      <c r="H8" s="524">
        <v>1.4</v>
      </c>
      <c r="I8" s="525">
        <f t="shared" si="3"/>
        <v>0</v>
      </c>
      <c r="J8" s="502">
        <f t="shared" si="4"/>
        <v>0</v>
      </c>
      <c r="K8" s="502">
        <f t="shared" si="4"/>
        <v>0</v>
      </c>
      <c r="L8" s="502">
        <f t="shared" si="4"/>
        <v>0</v>
      </c>
      <c r="M8" s="502">
        <f t="shared" si="4"/>
        <v>0</v>
      </c>
      <c r="N8" s="502">
        <f t="shared" si="4"/>
        <v>0</v>
      </c>
      <c r="O8" s="502">
        <f t="shared" si="4"/>
        <v>0</v>
      </c>
      <c r="P8" s="502">
        <f t="shared" si="4"/>
        <v>0</v>
      </c>
      <c r="Q8" s="502">
        <f>Q12+Q16+Q20+Q24+Q28+Q32</f>
        <v>0</v>
      </c>
    </row>
    <row r="9" spans="1:17" ht="15.75">
      <c r="B9" s="523" t="s">
        <v>978</v>
      </c>
      <c r="C9" s="502">
        <f>C13+C17+C21+C25+C29+C33</f>
        <v>0</v>
      </c>
      <c r="D9" s="502">
        <f t="shared" ref="D9:E9" si="6">D13+D17+D21+D25+D29+D33</f>
        <v>0</v>
      </c>
      <c r="E9" s="502">
        <f t="shared" si="6"/>
        <v>0</v>
      </c>
      <c r="F9" s="502">
        <f t="shared" si="2"/>
        <v>0</v>
      </c>
      <c r="G9" s="502">
        <f t="shared" si="2"/>
        <v>0</v>
      </c>
      <c r="H9" s="524">
        <v>1.4</v>
      </c>
      <c r="I9" s="525">
        <f t="shared" si="3"/>
        <v>0</v>
      </c>
      <c r="J9" s="502">
        <f t="shared" si="4"/>
        <v>0</v>
      </c>
      <c r="K9" s="502">
        <f t="shared" si="4"/>
        <v>0</v>
      </c>
      <c r="L9" s="502">
        <f t="shared" si="4"/>
        <v>0</v>
      </c>
      <c r="M9" s="502">
        <f t="shared" si="4"/>
        <v>0</v>
      </c>
      <c r="N9" s="502">
        <f t="shared" si="4"/>
        <v>0</v>
      </c>
      <c r="O9" s="502">
        <f t="shared" si="4"/>
        <v>0</v>
      </c>
      <c r="P9" s="502">
        <f t="shared" si="4"/>
        <v>0</v>
      </c>
      <c r="Q9" s="502">
        <f t="shared" si="4"/>
        <v>0</v>
      </c>
    </row>
    <row r="10" spans="1:17" ht="15.75">
      <c r="B10" s="526" t="s">
        <v>989</v>
      </c>
      <c r="C10" s="527">
        <v>0</v>
      </c>
      <c r="D10" s="527">
        <v>0</v>
      </c>
      <c r="E10" s="527">
        <v>0</v>
      </c>
      <c r="F10" s="527">
        <v>0</v>
      </c>
      <c r="G10" s="527">
        <v>0</v>
      </c>
      <c r="H10" s="524">
        <v>1.4</v>
      </c>
      <c r="I10" s="525">
        <f t="shared" si="3"/>
        <v>0</v>
      </c>
      <c r="J10" s="499">
        <v>0</v>
      </c>
      <c r="K10" s="499">
        <v>0</v>
      </c>
      <c r="L10" s="499">
        <v>0</v>
      </c>
      <c r="M10" s="499">
        <v>0</v>
      </c>
      <c r="N10" s="499">
        <v>0</v>
      </c>
      <c r="O10" s="499">
        <v>0</v>
      </c>
      <c r="P10" s="499">
        <v>0</v>
      </c>
      <c r="Q10" s="502">
        <f>SUM(Q11:Q13)</f>
        <v>0</v>
      </c>
    </row>
    <row r="11" spans="1:17" ht="15.75">
      <c r="B11" s="528" t="s">
        <v>976</v>
      </c>
      <c r="C11" s="527">
        <v>0</v>
      </c>
      <c r="D11" s="527">
        <v>0</v>
      </c>
      <c r="E11" s="527">
        <v>0</v>
      </c>
      <c r="F11" s="527">
        <v>0</v>
      </c>
      <c r="G11" s="527">
        <v>0</v>
      </c>
      <c r="H11" s="524">
        <v>1.4</v>
      </c>
      <c r="I11" s="525">
        <f t="shared" si="3"/>
        <v>0</v>
      </c>
      <c r="J11" s="499">
        <v>0</v>
      </c>
      <c r="K11" s="499">
        <v>0</v>
      </c>
      <c r="L11" s="499">
        <v>0</v>
      </c>
      <c r="M11" s="499">
        <v>0</v>
      </c>
      <c r="N11" s="499">
        <v>0</v>
      </c>
      <c r="O11" s="499">
        <v>0</v>
      </c>
      <c r="P11" s="499">
        <v>0</v>
      </c>
      <c r="Q11" s="502">
        <f>SUMPRODUCT($J$5:$P$5,J11:P11)</f>
        <v>0</v>
      </c>
    </row>
    <row r="12" spans="1:17" ht="15.75">
      <c r="B12" s="528" t="s">
        <v>977</v>
      </c>
      <c r="C12" s="527">
        <v>0</v>
      </c>
      <c r="D12" s="527">
        <v>0</v>
      </c>
      <c r="E12" s="527">
        <v>0</v>
      </c>
      <c r="F12" s="527">
        <v>0</v>
      </c>
      <c r="G12" s="527">
        <v>0</v>
      </c>
      <c r="H12" s="524">
        <v>1.4</v>
      </c>
      <c r="I12" s="525">
        <f t="shared" si="3"/>
        <v>0</v>
      </c>
      <c r="J12" s="499">
        <v>0</v>
      </c>
      <c r="K12" s="499">
        <v>0</v>
      </c>
      <c r="L12" s="499">
        <v>0</v>
      </c>
      <c r="M12" s="499">
        <v>0</v>
      </c>
      <c r="N12" s="499">
        <v>0</v>
      </c>
      <c r="O12" s="499">
        <v>0</v>
      </c>
      <c r="P12" s="499">
        <v>0</v>
      </c>
      <c r="Q12" s="502">
        <f t="shared" ref="Q12:Q13" si="7">SUMPRODUCT($J$5:$P$5,J12:P12)</f>
        <v>0</v>
      </c>
    </row>
    <row r="13" spans="1:17" ht="15.75">
      <c r="B13" s="528" t="s">
        <v>978</v>
      </c>
      <c r="C13" s="527">
        <v>0</v>
      </c>
      <c r="D13" s="527">
        <v>0</v>
      </c>
      <c r="E13" s="527">
        <v>0</v>
      </c>
      <c r="F13" s="527">
        <v>0</v>
      </c>
      <c r="G13" s="527">
        <v>0</v>
      </c>
      <c r="H13" s="524">
        <v>1.4</v>
      </c>
      <c r="I13" s="525">
        <f t="shared" si="3"/>
        <v>0</v>
      </c>
      <c r="J13" s="499">
        <v>0</v>
      </c>
      <c r="K13" s="499">
        <v>0</v>
      </c>
      <c r="L13" s="499">
        <v>0</v>
      </c>
      <c r="M13" s="499">
        <v>0</v>
      </c>
      <c r="N13" s="499">
        <v>0</v>
      </c>
      <c r="O13" s="499">
        <v>0</v>
      </c>
      <c r="P13" s="499">
        <v>0</v>
      </c>
      <c r="Q13" s="502">
        <f t="shared" si="7"/>
        <v>0</v>
      </c>
    </row>
    <row r="14" spans="1:17" ht="15.75">
      <c r="B14" s="526" t="s">
        <v>990</v>
      </c>
      <c r="C14" s="527">
        <v>0</v>
      </c>
      <c r="D14" s="527">
        <v>0</v>
      </c>
      <c r="E14" s="527">
        <v>0</v>
      </c>
      <c r="F14" s="527">
        <v>0</v>
      </c>
      <c r="G14" s="527">
        <v>0</v>
      </c>
      <c r="H14" s="524">
        <v>1.4</v>
      </c>
      <c r="I14" s="525">
        <f t="shared" si="3"/>
        <v>0</v>
      </c>
      <c r="J14" s="499">
        <v>0</v>
      </c>
      <c r="K14" s="499">
        <v>0</v>
      </c>
      <c r="L14" s="499">
        <v>0</v>
      </c>
      <c r="M14" s="499">
        <v>0</v>
      </c>
      <c r="N14" s="499">
        <v>0</v>
      </c>
      <c r="O14" s="499">
        <v>0</v>
      </c>
      <c r="P14" s="499">
        <v>0</v>
      </c>
      <c r="Q14" s="502">
        <f>SUM(Q15:Q17)</f>
        <v>0</v>
      </c>
    </row>
    <row r="15" spans="1:17" ht="15.75">
      <c r="B15" s="528" t="s">
        <v>976</v>
      </c>
      <c r="C15" s="527">
        <v>0</v>
      </c>
      <c r="D15" s="527">
        <v>0</v>
      </c>
      <c r="E15" s="527">
        <v>0</v>
      </c>
      <c r="F15" s="527">
        <v>0</v>
      </c>
      <c r="G15" s="527">
        <v>0</v>
      </c>
      <c r="H15" s="524">
        <v>1.4</v>
      </c>
      <c r="I15" s="525">
        <f t="shared" si="3"/>
        <v>0</v>
      </c>
      <c r="J15" s="499">
        <v>0</v>
      </c>
      <c r="K15" s="499">
        <v>0</v>
      </c>
      <c r="L15" s="499">
        <v>0</v>
      </c>
      <c r="M15" s="499">
        <v>0</v>
      </c>
      <c r="N15" s="499">
        <v>0</v>
      </c>
      <c r="O15" s="499">
        <v>0</v>
      </c>
      <c r="P15" s="499">
        <v>0</v>
      </c>
      <c r="Q15" s="502">
        <f>SUMPRODUCT($J$5:$P$5,J15:P15)</f>
        <v>0</v>
      </c>
    </row>
    <row r="16" spans="1:17" ht="15.75">
      <c r="B16" s="528" t="s">
        <v>977</v>
      </c>
      <c r="C16" s="527">
        <v>0</v>
      </c>
      <c r="D16" s="527">
        <v>0</v>
      </c>
      <c r="E16" s="527">
        <v>0</v>
      </c>
      <c r="F16" s="527">
        <v>0</v>
      </c>
      <c r="G16" s="527">
        <v>0</v>
      </c>
      <c r="H16" s="524">
        <v>1.4</v>
      </c>
      <c r="I16" s="525">
        <f t="shared" si="3"/>
        <v>0</v>
      </c>
      <c r="J16" s="499">
        <v>0</v>
      </c>
      <c r="K16" s="499">
        <v>0</v>
      </c>
      <c r="L16" s="499">
        <v>0</v>
      </c>
      <c r="M16" s="499">
        <v>0</v>
      </c>
      <c r="N16" s="499">
        <v>0</v>
      </c>
      <c r="O16" s="499">
        <v>0</v>
      </c>
      <c r="P16" s="499">
        <v>0</v>
      </c>
      <c r="Q16" s="502">
        <f t="shared" ref="Q16:Q17" si="8">SUMPRODUCT($J$5:$P$5,J16:P16)</f>
        <v>0</v>
      </c>
    </row>
    <row r="17" spans="2:17" ht="15.75">
      <c r="B17" s="528" t="s">
        <v>978</v>
      </c>
      <c r="C17" s="527">
        <v>0</v>
      </c>
      <c r="D17" s="527">
        <v>0</v>
      </c>
      <c r="E17" s="527">
        <v>0</v>
      </c>
      <c r="F17" s="527">
        <v>0</v>
      </c>
      <c r="G17" s="527">
        <v>0</v>
      </c>
      <c r="H17" s="524">
        <v>1.4</v>
      </c>
      <c r="I17" s="525">
        <f t="shared" si="3"/>
        <v>0</v>
      </c>
      <c r="J17" s="499">
        <v>0</v>
      </c>
      <c r="K17" s="499">
        <v>0</v>
      </c>
      <c r="L17" s="499">
        <v>0</v>
      </c>
      <c r="M17" s="499">
        <v>0</v>
      </c>
      <c r="N17" s="499">
        <v>0</v>
      </c>
      <c r="O17" s="499">
        <v>0</v>
      </c>
      <c r="P17" s="499">
        <v>0</v>
      </c>
      <c r="Q17" s="502">
        <f t="shared" si="8"/>
        <v>0</v>
      </c>
    </row>
    <row r="18" spans="2:17" ht="15.75">
      <c r="B18" s="526" t="s">
        <v>991</v>
      </c>
      <c r="C18" s="527">
        <v>0</v>
      </c>
      <c r="D18" s="527">
        <v>0</v>
      </c>
      <c r="E18" s="527">
        <v>0</v>
      </c>
      <c r="F18" s="527">
        <v>0</v>
      </c>
      <c r="G18" s="527">
        <v>0</v>
      </c>
      <c r="H18" s="524">
        <v>1.4</v>
      </c>
      <c r="I18" s="525">
        <f t="shared" si="3"/>
        <v>0</v>
      </c>
      <c r="J18" s="499">
        <v>0</v>
      </c>
      <c r="K18" s="499">
        <v>0</v>
      </c>
      <c r="L18" s="499">
        <v>0</v>
      </c>
      <c r="M18" s="499">
        <v>0</v>
      </c>
      <c r="N18" s="499">
        <v>0</v>
      </c>
      <c r="O18" s="499">
        <v>0</v>
      </c>
      <c r="P18" s="499">
        <v>0</v>
      </c>
      <c r="Q18" s="502">
        <f>SUM(Q19:Q21)</f>
        <v>0</v>
      </c>
    </row>
    <row r="19" spans="2:17" ht="15.75">
      <c r="B19" s="528" t="s">
        <v>976</v>
      </c>
      <c r="C19" s="527">
        <v>0</v>
      </c>
      <c r="D19" s="527">
        <v>0</v>
      </c>
      <c r="E19" s="527">
        <v>0</v>
      </c>
      <c r="F19" s="527">
        <v>0</v>
      </c>
      <c r="G19" s="527">
        <v>0</v>
      </c>
      <c r="H19" s="524">
        <v>1.4</v>
      </c>
      <c r="I19" s="525">
        <f t="shared" si="3"/>
        <v>0</v>
      </c>
      <c r="J19" s="499">
        <v>0</v>
      </c>
      <c r="K19" s="499">
        <v>0</v>
      </c>
      <c r="L19" s="499">
        <v>0</v>
      </c>
      <c r="M19" s="499">
        <v>0</v>
      </c>
      <c r="N19" s="499">
        <v>0</v>
      </c>
      <c r="O19" s="499">
        <v>0</v>
      </c>
      <c r="P19" s="499">
        <v>0</v>
      </c>
      <c r="Q19" s="502">
        <f>SUMPRODUCT($J$5:$P$5,J19:P19)</f>
        <v>0</v>
      </c>
    </row>
    <row r="20" spans="2:17" ht="15.75">
      <c r="B20" s="528" t="s">
        <v>977</v>
      </c>
      <c r="C20" s="527">
        <v>0</v>
      </c>
      <c r="D20" s="527">
        <v>0</v>
      </c>
      <c r="E20" s="527">
        <v>0</v>
      </c>
      <c r="F20" s="527">
        <v>0</v>
      </c>
      <c r="G20" s="527">
        <v>0</v>
      </c>
      <c r="H20" s="524">
        <v>1.4</v>
      </c>
      <c r="I20" s="525">
        <f t="shared" si="3"/>
        <v>0</v>
      </c>
      <c r="J20" s="499">
        <v>0</v>
      </c>
      <c r="K20" s="499">
        <v>0</v>
      </c>
      <c r="L20" s="499">
        <v>0</v>
      </c>
      <c r="M20" s="499">
        <v>0</v>
      </c>
      <c r="N20" s="499">
        <v>0</v>
      </c>
      <c r="O20" s="499">
        <v>0</v>
      </c>
      <c r="P20" s="499">
        <v>0</v>
      </c>
      <c r="Q20" s="502">
        <f t="shared" ref="Q20:Q21" si="9">SUMPRODUCT($J$5:$P$5,J20:P20)</f>
        <v>0</v>
      </c>
    </row>
    <row r="21" spans="2:17" ht="15.75">
      <c r="B21" s="528" t="s">
        <v>978</v>
      </c>
      <c r="C21" s="527">
        <v>0</v>
      </c>
      <c r="D21" s="527">
        <v>0</v>
      </c>
      <c r="E21" s="527">
        <v>0</v>
      </c>
      <c r="F21" s="527">
        <v>0</v>
      </c>
      <c r="G21" s="527">
        <v>0</v>
      </c>
      <c r="H21" s="524">
        <v>1.4</v>
      </c>
      <c r="I21" s="525">
        <f t="shared" si="3"/>
        <v>0</v>
      </c>
      <c r="J21" s="499">
        <v>0</v>
      </c>
      <c r="K21" s="499">
        <v>0</v>
      </c>
      <c r="L21" s="499">
        <v>0</v>
      </c>
      <c r="M21" s="499">
        <v>0</v>
      </c>
      <c r="N21" s="499">
        <v>0</v>
      </c>
      <c r="O21" s="499">
        <v>0</v>
      </c>
      <c r="P21" s="499">
        <v>0</v>
      </c>
      <c r="Q21" s="502">
        <f t="shared" si="9"/>
        <v>0</v>
      </c>
    </row>
    <row r="22" spans="2:17" ht="15.75">
      <c r="B22" s="526" t="s">
        <v>992</v>
      </c>
      <c r="C22" s="527">
        <v>69750683.792132005</v>
      </c>
      <c r="D22" s="527">
        <v>0</v>
      </c>
      <c r="E22" s="527">
        <v>0</v>
      </c>
      <c r="F22" s="527">
        <v>2695100</v>
      </c>
      <c r="G22" s="527">
        <v>2333134.770934891</v>
      </c>
      <c r="H22" s="524">
        <v>1.4</v>
      </c>
      <c r="I22" s="525">
        <f t="shared" si="3"/>
        <v>7039528.6793088466</v>
      </c>
      <c r="J22" s="499">
        <v>0</v>
      </c>
      <c r="K22" s="644">
        <v>1407905.7358617694</v>
      </c>
      <c r="L22" s="499">
        <v>0</v>
      </c>
      <c r="M22" s="499">
        <v>0</v>
      </c>
      <c r="N22" s="499">
        <v>0</v>
      </c>
      <c r="O22" s="499">
        <v>0</v>
      </c>
      <c r="P22" s="499">
        <v>0</v>
      </c>
      <c r="Q22" s="502">
        <f>SUM(Q23:Q25)</f>
        <v>281581.14717235387</v>
      </c>
    </row>
    <row r="23" spans="2:17" ht="15.75">
      <c r="B23" s="528" t="s">
        <v>976</v>
      </c>
      <c r="C23" s="527">
        <v>69750683.792132005</v>
      </c>
      <c r="D23" s="527">
        <v>-602836</v>
      </c>
      <c r="E23" s="527">
        <v>0</v>
      </c>
      <c r="F23" s="527">
        <v>2695100</v>
      </c>
      <c r="G23" s="527">
        <v>2333134.770934891</v>
      </c>
      <c r="H23" s="524">
        <v>1.4</v>
      </c>
      <c r="I23" s="525">
        <f t="shared" si="3"/>
        <v>7039528.6793088466</v>
      </c>
      <c r="J23" s="499">
        <v>0</v>
      </c>
      <c r="K23" s="644">
        <v>1407905.7358617694</v>
      </c>
      <c r="L23" s="499">
        <v>0</v>
      </c>
      <c r="M23" s="499">
        <v>0</v>
      </c>
      <c r="N23" s="499">
        <v>0</v>
      </c>
      <c r="O23" s="499">
        <v>0</v>
      </c>
      <c r="P23" s="499">
        <v>0</v>
      </c>
      <c r="Q23" s="502">
        <f>SUMPRODUCT($J$5:$P$5,J23:P23)</f>
        <v>281581.14717235387</v>
      </c>
    </row>
    <row r="24" spans="2:17" ht="15.75">
      <c r="B24" s="528" t="s">
        <v>977</v>
      </c>
      <c r="C24" s="527">
        <v>0</v>
      </c>
      <c r="D24" s="527">
        <v>0</v>
      </c>
      <c r="E24" s="527">
        <v>0</v>
      </c>
      <c r="F24" s="527">
        <v>0</v>
      </c>
      <c r="G24" s="527">
        <v>0</v>
      </c>
      <c r="H24" s="524">
        <v>1.4</v>
      </c>
      <c r="I24" s="525">
        <f t="shared" si="3"/>
        <v>0</v>
      </c>
      <c r="J24" s="499">
        <v>0</v>
      </c>
      <c r="K24" s="499">
        <v>0</v>
      </c>
      <c r="L24" s="499">
        <v>0</v>
      </c>
      <c r="M24" s="499">
        <v>0</v>
      </c>
      <c r="N24" s="499">
        <v>0</v>
      </c>
      <c r="O24" s="499">
        <v>0</v>
      </c>
      <c r="P24" s="499">
        <v>0</v>
      </c>
      <c r="Q24" s="502">
        <f t="shared" ref="Q24:Q25" si="10">SUMPRODUCT($J$5:$P$5,J24:P24)</f>
        <v>0</v>
      </c>
    </row>
    <row r="25" spans="2:17" ht="15.75">
      <c r="B25" s="528" t="s">
        <v>978</v>
      </c>
      <c r="C25" s="527">
        <v>0</v>
      </c>
      <c r="D25" s="527">
        <v>0</v>
      </c>
      <c r="E25" s="527">
        <v>0</v>
      </c>
      <c r="F25" s="527">
        <v>0</v>
      </c>
      <c r="G25" s="527">
        <v>0</v>
      </c>
      <c r="H25" s="524">
        <v>1.4</v>
      </c>
      <c r="I25" s="525">
        <f t="shared" si="3"/>
        <v>0</v>
      </c>
      <c r="J25" s="499">
        <v>0</v>
      </c>
      <c r="K25" s="499">
        <v>0</v>
      </c>
      <c r="L25" s="499">
        <v>0</v>
      </c>
      <c r="M25" s="499">
        <v>0</v>
      </c>
      <c r="N25" s="499">
        <v>0</v>
      </c>
      <c r="O25" s="499">
        <v>0</v>
      </c>
      <c r="P25" s="499">
        <v>0</v>
      </c>
      <c r="Q25" s="502">
        <f t="shared" si="10"/>
        <v>0</v>
      </c>
    </row>
    <row r="26" spans="2:17" ht="15.75">
      <c r="B26" s="526" t="s">
        <v>993</v>
      </c>
      <c r="C26" s="527">
        <v>0</v>
      </c>
      <c r="D26" s="527">
        <v>0</v>
      </c>
      <c r="E26" s="527">
        <v>0</v>
      </c>
      <c r="F26" s="527">
        <v>0</v>
      </c>
      <c r="G26" s="527">
        <v>0</v>
      </c>
      <c r="H26" s="524">
        <v>1.4</v>
      </c>
      <c r="I26" s="525">
        <f t="shared" si="3"/>
        <v>0</v>
      </c>
      <c r="J26" s="499">
        <v>0</v>
      </c>
      <c r="K26" s="499">
        <v>0</v>
      </c>
      <c r="L26" s="499">
        <v>0</v>
      </c>
      <c r="M26" s="499">
        <v>0</v>
      </c>
      <c r="N26" s="499">
        <v>0</v>
      </c>
      <c r="O26" s="499">
        <v>0</v>
      </c>
      <c r="P26" s="499">
        <v>0</v>
      </c>
      <c r="Q26" s="502">
        <f>SUM(Q27:Q29)</f>
        <v>0</v>
      </c>
    </row>
    <row r="27" spans="2:17" ht="15.75">
      <c r="B27" s="528" t="s">
        <v>976</v>
      </c>
      <c r="C27" s="527">
        <v>0</v>
      </c>
      <c r="D27" s="527">
        <v>0</v>
      </c>
      <c r="E27" s="527">
        <v>0</v>
      </c>
      <c r="F27" s="527">
        <v>0</v>
      </c>
      <c r="G27" s="527">
        <v>0</v>
      </c>
      <c r="H27" s="524">
        <v>1.4</v>
      </c>
      <c r="I27" s="525">
        <f t="shared" si="3"/>
        <v>0</v>
      </c>
      <c r="J27" s="499">
        <v>0</v>
      </c>
      <c r="K27" s="499">
        <v>0</v>
      </c>
      <c r="L27" s="499">
        <v>0</v>
      </c>
      <c r="M27" s="499">
        <v>0</v>
      </c>
      <c r="N27" s="499">
        <v>0</v>
      </c>
      <c r="O27" s="499">
        <v>0</v>
      </c>
      <c r="P27" s="499">
        <v>0</v>
      </c>
      <c r="Q27" s="502">
        <f>SUMPRODUCT($J$5:$P$5,J27:P27)</f>
        <v>0</v>
      </c>
    </row>
    <row r="28" spans="2:17" ht="15.75">
      <c r="B28" s="528" t="s">
        <v>977</v>
      </c>
      <c r="C28" s="527">
        <v>0</v>
      </c>
      <c r="D28" s="527">
        <v>0</v>
      </c>
      <c r="E28" s="527">
        <v>0</v>
      </c>
      <c r="F28" s="527">
        <v>0</v>
      </c>
      <c r="G28" s="527">
        <v>0</v>
      </c>
      <c r="H28" s="524">
        <v>1.4</v>
      </c>
      <c r="I28" s="525">
        <f t="shared" si="3"/>
        <v>0</v>
      </c>
      <c r="J28" s="499">
        <v>0</v>
      </c>
      <c r="K28" s="499">
        <v>0</v>
      </c>
      <c r="L28" s="499">
        <v>0</v>
      </c>
      <c r="M28" s="499">
        <v>0</v>
      </c>
      <c r="N28" s="499">
        <v>0</v>
      </c>
      <c r="O28" s="499">
        <v>0</v>
      </c>
      <c r="P28" s="499">
        <v>0</v>
      </c>
      <c r="Q28" s="502">
        <f t="shared" ref="Q28:Q29" si="11">SUMPRODUCT($J$5:$P$5,J28:P28)</f>
        <v>0</v>
      </c>
    </row>
    <row r="29" spans="2:17" ht="15.75">
      <c r="B29" s="528" t="s">
        <v>978</v>
      </c>
      <c r="C29" s="527">
        <v>0</v>
      </c>
      <c r="D29" s="527">
        <v>0</v>
      </c>
      <c r="E29" s="527">
        <v>0</v>
      </c>
      <c r="F29" s="527">
        <v>0</v>
      </c>
      <c r="G29" s="527">
        <v>0</v>
      </c>
      <c r="H29" s="524">
        <v>1.4</v>
      </c>
      <c r="I29" s="525">
        <f t="shared" si="3"/>
        <v>0</v>
      </c>
      <c r="J29" s="499">
        <v>0</v>
      </c>
      <c r="K29" s="499">
        <v>0</v>
      </c>
      <c r="L29" s="499">
        <v>0</v>
      </c>
      <c r="M29" s="499">
        <v>0</v>
      </c>
      <c r="N29" s="499">
        <v>0</v>
      </c>
      <c r="O29" s="499">
        <v>0</v>
      </c>
      <c r="P29" s="499">
        <v>0</v>
      </c>
      <c r="Q29" s="502">
        <f t="shared" si="11"/>
        <v>0</v>
      </c>
    </row>
    <row r="30" spans="2:17" ht="15.75">
      <c r="B30" s="529" t="s">
        <v>994</v>
      </c>
      <c r="C30" s="527">
        <v>0</v>
      </c>
      <c r="D30" s="527">
        <v>0</v>
      </c>
      <c r="E30" s="527">
        <v>0</v>
      </c>
      <c r="F30" s="527">
        <v>0</v>
      </c>
      <c r="G30" s="527">
        <v>0</v>
      </c>
      <c r="H30" s="524">
        <v>1.4</v>
      </c>
      <c r="I30" s="525">
        <f t="shared" si="3"/>
        <v>0</v>
      </c>
      <c r="J30" s="499">
        <v>0</v>
      </c>
      <c r="K30" s="499">
        <v>0</v>
      </c>
      <c r="L30" s="499">
        <v>0</v>
      </c>
      <c r="M30" s="499">
        <v>0</v>
      </c>
      <c r="N30" s="499">
        <v>0</v>
      </c>
      <c r="O30" s="499">
        <v>0</v>
      </c>
      <c r="P30" s="499">
        <v>0</v>
      </c>
      <c r="Q30" s="502">
        <f>SUM(Q31:Q33)</f>
        <v>0</v>
      </c>
    </row>
    <row r="31" spans="2:17" ht="15.75">
      <c r="B31" s="528" t="s">
        <v>976</v>
      </c>
      <c r="C31" s="527">
        <v>0</v>
      </c>
      <c r="D31" s="527">
        <v>0</v>
      </c>
      <c r="E31" s="527">
        <v>0</v>
      </c>
      <c r="F31" s="527">
        <v>0</v>
      </c>
      <c r="G31" s="527">
        <v>0</v>
      </c>
      <c r="H31" s="524">
        <v>1.4</v>
      </c>
      <c r="I31" s="525">
        <f t="shared" si="3"/>
        <v>0</v>
      </c>
      <c r="J31" s="499">
        <v>0</v>
      </c>
      <c r="K31" s="499">
        <v>0</v>
      </c>
      <c r="L31" s="499">
        <v>0</v>
      </c>
      <c r="M31" s="499">
        <v>0</v>
      </c>
      <c r="N31" s="499">
        <v>0</v>
      </c>
      <c r="O31" s="499">
        <v>0</v>
      </c>
      <c r="P31" s="499">
        <v>0</v>
      </c>
      <c r="Q31" s="502">
        <f>SUMPRODUCT($J$5:$P$5,J31:P31)</f>
        <v>0</v>
      </c>
    </row>
    <row r="32" spans="2:17" ht="15.75">
      <c r="B32" s="528" t="s">
        <v>977</v>
      </c>
      <c r="C32" s="527">
        <v>0</v>
      </c>
      <c r="D32" s="527">
        <v>0</v>
      </c>
      <c r="E32" s="527">
        <v>0</v>
      </c>
      <c r="F32" s="527">
        <v>0</v>
      </c>
      <c r="G32" s="527">
        <v>0</v>
      </c>
      <c r="H32" s="524">
        <v>1.4</v>
      </c>
      <c r="I32" s="525">
        <f t="shared" si="3"/>
        <v>0</v>
      </c>
      <c r="J32" s="499">
        <v>0</v>
      </c>
      <c r="K32" s="499">
        <v>0</v>
      </c>
      <c r="L32" s="499">
        <v>0</v>
      </c>
      <c r="M32" s="499">
        <v>0</v>
      </c>
      <c r="N32" s="499">
        <v>0</v>
      </c>
      <c r="O32" s="499">
        <v>0</v>
      </c>
      <c r="P32" s="499">
        <v>0</v>
      </c>
      <c r="Q32" s="502">
        <f t="shared" ref="Q32:Q33" si="12">SUMPRODUCT($J$5:$P$5,J32:P32)</f>
        <v>0</v>
      </c>
    </row>
    <row r="33" spans="2:17" ht="15.75">
      <c r="B33" s="528" t="s">
        <v>978</v>
      </c>
      <c r="C33" s="527">
        <v>0</v>
      </c>
      <c r="D33" s="527">
        <v>0</v>
      </c>
      <c r="E33" s="527">
        <v>0</v>
      </c>
      <c r="F33" s="527">
        <v>0</v>
      </c>
      <c r="G33" s="527">
        <v>0</v>
      </c>
      <c r="H33" s="524">
        <v>1.4</v>
      </c>
      <c r="I33" s="525">
        <f t="shared" si="3"/>
        <v>0</v>
      </c>
      <c r="J33" s="499">
        <v>0</v>
      </c>
      <c r="K33" s="499">
        <v>0</v>
      </c>
      <c r="L33" s="499">
        <v>0</v>
      </c>
      <c r="M33" s="499">
        <v>0</v>
      </c>
      <c r="N33" s="499">
        <v>0</v>
      </c>
      <c r="O33" s="499">
        <v>0</v>
      </c>
      <c r="P33" s="499">
        <v>0</v>
      </c>
      <c r="Q33" s="502">
        <f t="shared" si="12"/>
        <v>0</v>
      </c>
    </row>
    <row r="34" spans="2:17" ht="15.75">
      <c r="B34" s="530" t="s">
        <v>66</v>
      </c>
      <c r="C34" s="531">
        <f>C6</f>
        <v>69750683.792132005</v>
      </c>
      <c r="D34" s="531">
        <f t="shared" ref="D34:G34" si="13">D6</f>
        <v>0</v>
      </c>
      <c r="E34" s="531">
        <f t="shared" si="13"/>
        <v>0</v>
      </c>
      <c r="F34" s="531">
        <f t="shared" si="13"/>
        <v>2695100</v>
      </c>
      <c r="G34" s="531">
        <f t="shared" si="13"/>
        <v>2333134.770934891</v>
      </c>
      <c r="H34" s="524">
        <v>1.4</v>
      </c>
      <c r="I34" s="525">
        <f>(F34+G34)*H34</f>
        <v>7039528.6793088466</v>
      </c>
      <c r="J34" s="531">
        <f t="shared" ref="J34:Q34" si="14">J6</f>
        <v>0</v>
      </c>
      <c r="K34" s="531">
        <f t="shared" si="14"/>
        <v>1407905.7358617694</v>
      </c>
      <c r="L34" s="531">
        <f t="shared" si="14"/>
        <v>0</v>
      </c>
      <c r="M34" s="531">
        <f t="shared" si="14"/>
        <v>0</v>
      </c>
      <c r="N34" s="531">
        <f t="shared" si="14"/>
        <v>0</v>
      </c>
      <c r="O34" s="531">
        <f t="shared" si="14"/>
        <v>0</v>
      </c>
      <c r="P34" s="531">
        <f t="shared" si="14"/>
        <v>0</v>
      </c>
      <c r="Q34" s="531">
        <f t="shared" si="14"/>
        <v>281581.14717235387</v>
      </c>
    </row>
  </sheetData>
  <conditionalFormatting sqref="I8:I34">
    <cfRule type="expression" dxfId="26" priority="1">
      <formula>(C8*#REF!)&lt;&gt;SUM(#REF!)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L53"/>
  <sheetViews>
    <sheetView zoomScale="90" zoomScaleNormal="90" workbookViewId="0">
      <pane xSplit="1" ySplit="5" topLeftCell="B6" activePane="bottomRight" state="frozen"/>
      <selection pane="topRight" activeCell="B1" sqref="B1"/>
      <selection pane="bottomLeft" activeCell="A6" sqref="A6"/>
      <selection pane="bottomRight" activeCell="K18" sqref="K18"/>
    </sheetView>
  </sheetViews>
  <sheetFormatPr defaultRowHeight="15.75"/>
  <cols>
    <col min="1" max="1" width="9.5703125" style="14" bestFit="1" customWidth="1"/>
    <col min="2" max="2" width="88.42578125" style="12" customWidth="1"/>
    <col min="3" max="3" width="12.85546875" style="12" customWidth="1"/>
    <col min="4" max="7" width="12.85546875" style="1" customWidth="1"/>
    <col min="8" max="9" width="6.85546875" customWidth="1"/>
    <col min="12" max="12" width="10.28515625" style="547" bestFit="1" customWidth="1"/>
  </cols>
  <sheetData>
    <row r="1" spans="1:11">
      <c r="A1" s="13" t="s">
        <v>97</v>
      </c>
      <c r="B1" s="235" t="str">
        <f>Info!C2</f>
        <v>სს "ბაზისბანკი"</v>
      </c>
    </row>
    <row r="2" spans="1:11">
      <c r="A2" s="13" t="s">
        <v>98</v>
      </c>
      <c r="B2" s="645">
        <v>46022</v>
      </c>
    </row>
    <row r="3" spans="1:11" ht="16.5" thickBot="1">
      <c r="A3" s="13"/>
    </row>
    <row r="4" spans="1:11" ht="15" customHeight="1" thickBot="1">
      <c r="A4" s="31" t="s">
        <v>241</v>
      </c>
      <c r="B4" s="111" t="s">
        <v>128</v>
      </c>
      <c r="C4" s="112"/>
      <c r="D4" s="682" t="s">
        <v>904</v>
      </c>
      <c r="E4" s="683"/>
      <c r="F4" s="683"/>
      <c r="G4" s="684"/>
    </row>
    <row r="5" spans="1:11" ht="15">
      <c r="A5" s="162" t="s">
        <v>25</v>
      </c>
      <c r="B5" s="163"/>
      <c r="C5" s="254" t="str">
        <f>INT((MONTH($B$2))/3)&amp;"Q"&amp;"-"&amp;YEAR($B$2)</f>
        <v>4Q-2025</v>
      </c>
      <c r="D5" s="254" t="str">
        <f>IF(INT(MONTH($B$2))=3, "4"&amp;"Q"&amp;"-"&amp;YEAR($B$2)-1, IF(INT(MONTH($B$2))=6, "1"&amp;"Q"&amp;"-"&amp;YEAR($B$2), IF(INT(MONTH($B$2))=9, "2"&amp;"Q"&amp;"-"&amp;YEAR($B$2),IF(INT(MONTH($B$2))=12, "3"&amp;"Q"&amp;"-"&amp;YEAR($B$2), 0))))</f>
        <v>3Q-2025</v>
      </c>
      <c r="E5" s="254" t="str">
        <f>IF(INT(MONTH($B$2))=3, "3"&amp;"Q"&amp;"-"&amp;YEAR($B$2)-1, IF(INT(MONTH($B$2))=6, "4"&amp;"Q"&amp;"-"&amp;YEAR($B$2)-1, IF(INT(MONTH($B$2))=9, "1"&amp;"Q"&amp;"-"&amp;YEAR($B$2),IF(INT(MONTH($B$2))=12, "2"&amp;"Q"&amp;"-"&amp;YEAR($B$2), 0))))</f>
        <v>2Q-2025</v>
      </c>
      <c r="F5" s="254" t="str">
        <f>IF(INT(MONTH($B$2))=3, "2"&amp;"Q"&amp;"-"&amp;YEAR($B$2)-1, IF(INT(MONTH($B$2))=6, "3"&amp;"Q"&amp;"-"&amp;YEAR($B$2)-1, IF(INT(MONTH($B$2))=9, "4"&amp;"Q"&amp;"-"&amp;YEAR($B$2)-1,IF(INT(MONTH($B$2))=12, "1"&amp;"Q"&amp;"-"&amp;YEAR($B$2), 0))))</f>
        <v>1Q-2025</v>
      </c>
      <c r="G5" s="255" t="str">
        <f>IF(INT(MONTH($B$2))=3, "1"&amp;"Q"&amp;"-"&amp;YEAR($B$2)-1, IF(INT(MONTH($B$2))=6, "2"&amp;"Q"&amp;"-"&amp;YEAR($B$2)-1, IF(INT(MONTH($B$2))=9, "3"&amp;"Q"&amp;"-"&amp;YEAR($B$2)-1,IF(INT(MONTH($B$2))=12, "4"&amp;"Q"&amp;"-"&amp;YEAR($B$2)-1, 0))))</f>
        <v>4Q-2024</v>
      </c>
    </row>
    <row r="6" spans="1:11" ht="15">
      <c r="A6" s="256"/>
      <c r="B6" s="257" t="s">
        <v>95</v>
      </c>
      <c r="C6" s="164"/>
      <c r="D6" s="164"/>
      <c r="E6" s="164"/>
      <c r="F6" s="164"/>
      <c r="G6" s="165"/>
    </row>
    <row r="7" spans="1:11" ht="15">
      <c r="A7" s="256"/>
      <c r="B7" s="258" t="s">
        <v>99</v>
      </c>
      <c r="C7" s="164"/>
      <c r="D7" s="164"/>
      <c r="E7" s="164"/>
      <c r="F7" s="164"/>
      <c r="G7" s="165"/>
    </row>
    <row r="8" spans="1:11" ht="15">
      <c r="A8" s="239">
        <v>1</v>
      </c>
      <c r="B8" s="240" t="s">
        <v>22</v>
      </c>
      <c r="C8" s="259">
        <v>651840367.48000002</v>
      </c>
      <c r="D8" s="260">
        <v>621275283.23000002</v>
      </c>
      <c r="E8" s="260">
        <v>593988940.35496247</v>
      </c>
      <c r="F8" s="260">
        <v>594772798.11000001</v>
      </c>
      <c r="G8" s="261">
        <v>572235300.61000001</v>
      </c>
      <c r="K8" s="545"/>
    </row>
    <row r="9" spans="1:11" ht="15">
      <c r="A9" s="239">
        <v>2</v>
      </c>
      <c r="B9" s="240" t="s">
        <v>75</v>
      </c>
      <c r="C9" s="259">
        <v>651840367.48000002</v>
      </c>
      <c r="D9" s="260">
        <v>621275283.23000002</v>
      </c>
      <c r="E9" s="260">
        <v>593988940.35496247</v>
      </c>
      <c r="F9" s="260">
        <v>594772798.11000001</v>
      </c>
      <c r="G9" s="261">
        <v>572235300.61000001</v>
      </c>
      <c r="K9" s="545"/>
    </row>
    <row r="10" spans="1:11" ht="15">
      <c r="A10" s="239">
        <v>3</v>
      </c>
      <c r="B10" s="240" t="s">
        <v>74</v>
      </c>
      <c r="C10" s="259">
        <v>821179852.51999998</v>
      </c>
      <c r="D10" s="260">
        <v>764005182.75</v>
      </c>
      <c r="E10" s="260">
        <v>725435305.15496242</v>
      </c>
      <c r="F10" s="260">
        <v>729708654.50999999</v>
      </c>
      <c r="G10" s="261">
        <v>712179243.00999999</v>
      </c>
      <c r="K10" s="545"/>
    </row>
    <row r="11" spans="1:11" ht="15">
      <c r="A11" s="239">
        <v>4</v>
      </c>
      <c r="B11" s="240" t="s">
        <v>414</v>
      </c>
      <c r="C11" s="259">
        <v>525138370.90827</v>
      </c>
      <c r="D11" s="260">
        <v>488195666.95267648</v>
      </c>
      <c r="E11" s="260">
        <v>475458851.747931</v>
      </c>
      <c r="F11" s="260">
        <v>456655092.27105713</v>
      </c>
      <c r="G11" s="261">
        <v>444424967.91407746</v>
      </c>
      <c r="K11" s="545"/>
    </row>
    <row r="12" spans="1:11" ht="15">
      <c r="A12" s="239">
        <v>5</v>
      </c>
      <c r="B12" s="240" t="s">
        <v>415</v>
      </c>
      <c r="C12" s="259">
        <v>624880799.56008446</v>
      </c>
      <c r="D12" s="260">
        <v>582881261.1017766</v>
      </c>
      <c r="E12" s="260">
        <v>567487105.74555469</v>
      </c>
      <c r="F12" s="260">
        <v>544377831.38104427</v>
      </c>
      <c r="G12" s="261">
        <v>532354383.05040246</v>
      </c>
      <c r="K12" s="545"/>
    </row>
    <row r="13" spans="1:11" ht="15">
      <c r="A13" s="239">
        <v>6</v>
      </c>
      <c r="B13" s="240" t="s">
        <v>416</v>
      </c>
      <c r="C13" s="259">
        <v>757184095.70654643</v>
      </c>
      <c r="D13" s="260">
        <v>708482772.55755532</v>
      </c>
      <c r="E13" s="260">
        <v>689582344.07103682</v>
      </c>
      <c r="F13" s="260">
        <v>660764769.75274539</v>
      </c>
      <c r="G13" s="261">
        <v>649023320.07871497</v>
      </c>
      <c r="K13" s="545"/>
    </row>
    <row r="14" spans="1:11" ht="15">
      <c r="A14" s="256"/>
      <c r="B14" s="257" t="s">
        <v>418</v>
      </c>
      <c r="C14" s="164"/>
      <c r="D14" s="164"/>
      <c r="E14" s="164"/>
      <c r="F14" s="164"/>
      <c r="G14" s="165"/>
    </row>
    <row r="15" spans="1:11" ht="21.95" customHeight="1">
      <c r="A15" s="239">
        <v>7</v>
      </c>
      <c r="B15" s="240" t="s">
        <v>417</v>
      </c>
      <c r="C15" s="262">
        <v>4040382097.4835844</v>
      </c>
      <c r="D15" s="260">
        <v>3857772786.4580984</v>
      </c>
      <c r="E15" s="260">
        <v>3820635648.7141485</v>
      </c>
      <c r="F15" s="260">
        <v>3656842811.3698497</v>
      </c>
      <c r="G15" s="261">
        <v>3694885025.9622736</v>
      </c>
      <c r="K15" s="545"/>
    </row>
    <row r="16" spans="1:11" ht="15">
      <c r="A16" s="256"/>
      <c r="B16" s="257" t="s">
        <v>421</v>
      </c>
      <c r="C16" s="164"/>
      <c r="D16" s="164"/>
      <c r="E16" s="164"/>
      <c r="F16" s="164"/>
      <c r="G16" s="165"/>
    </row>
    <row r="17" spans="1:12" ht="15">
      <c r="A17" s="239"/>
      <c r="B17" s="258" t="s">
        <v>967</v>
      </c>
      <c r="C17" s="164"/>
      <c r="D17" s="164"/>
      <c r="E17" s="164"/>
      <c r="F17" s="164"/>
      <c r="G17" s="165"/>
    </row>
    <row r="18" spans="1:12" ht="15">
      <c r="A18" s="239">
        <v>8</v>
      </c>
      <c r="B18" s="240" t="s">
        <v>412</v>
      </c>
      <c r="C18" s="539">
        <v>0.16133136712143556</v>
      </c>
      <c r="D18" s="540">
        <v>0.16104506864967696</v>
      </c>
      <c r="E18" s="540">
        <v>0.15546861699698375</v>
      </c>
      <c r="F18" s="540">
        <v>0.16264653111715205</v>
      </c>
      <c r="G18" s="273">
        <v>0.15487228874218367</v>
      </c>
      <c r="K18" s="546"/>
    </row>
    <row r="19" spans="1:12" ht="15" customHeight="1">
      <c r="A19" s="239">
        <v>9</v>
      </c>
      <c r="B19" s="240" t="s">
        <v>411</v>
      </c>
      <c r="C19" s="539">
        <v>0.16133136712143556</v>
      </c>
      <c r="D19" s="540">
        <v>0.16104506864967696</v>
      </c>
      <c r="E19" s="540">
        <v>0.15546861699698375</v>
      </c>
      <c r="F19" s="540">
        <v>0.16264653111715205</v>
      </c>
      <c r="G19" s="273">
        <v>0.15487228874218367</v>
      </c>
      <c r="K19" s="546"/>
    </row>
    <row r="20" spans="1:12" ht="15">
      <c r="A20" s="239">
        <v>10</v>
      </c>
      <c r="B20" s="240" t="s">
        <v>413</v>
      </c>
      <c r="C20" s="539">
        <v>0.20324311728622008</v>
      </c>
      <c r="D20" s="540">
        <v>0.1980430743437975</v>
      </c>
      <c r="E20" s="540">
        <v>0.18987293525335525</v>
      </c>
      <c r="F20" s="540">
        <v>0.1995460817296251</v>
      </c>
      <c r="G20" s="273">
        <v>0.19274733530430335</v>
      </c>
      <c r="K20" s="546"/>
    </row>
    <row r="21" spans="1:12" ht="15">
      <c r="A21" s="239">
        <v>11</v>
      </c>
      <c r="B21" s="240" t="s">
        <v>414</v>
      </c>
      <c r="C21" s="539">
        <v>0.12997245266365642</v>
      </c>
      <c r="D21" s="540">
        <v>0.1265485797054676</v>
      </c>
      <c r="E21" s="540">
        <v>0.12444496033217634</v>
      </c>
      <c r="F21" s="540">
        <v>0.12488276477936706</v>
      </c>
      <c r="G21" s="273">
        <v>0.12028113589226883</v>
      </c>
      <c r="K21" s="546"/>
    </row>
    <row r="22" spans="1:12" ht="15">
      <c r="A22" s="239">
        <v>12</v>
      </c>
      <c r="B22" s="240" t="s">
        <v>415</v>
      </c>
      <c r="C22" s="539">
        <v>0.15465883782359852</v>
      </c>
      <c r="D22" s="540">
        <v>0.15109268828580547</v>
      </c>
      <c r="E22" s="540">
        <v>0.14853211819256959</v>
      </c>
      <c r="F22" s="540">
        <v>0.14887255133707766</v>
      </c>
      <c r="G22" s="273">
        <v>0.14407874110013999</v>
      </c>
      <c r="K22" s="546"/>
    </row>
    <row r="23" spans="1:12" ht="15">
      <c r="A23" s="239">
        <v>13</v>
      </c>
      <c r="B23" s="240" t="s">
        <v>416</v>
      </c>
      <c r="C23" s="539">
        <v>0.18740408145510123</v>
      </c>
      <c r="D23" s="540">
        <v>0.18365072589151321</v>
      </c>
      <c r="E23" s="540">
        <v>0.18048890485098174</v>
      </c>
      <c r="F23" s="540">
        <v>0.18070121786038112</v>
      </c>
      <c r="G23" s="273">
        <v>0.17565453742628628</v>
      </c>
      <c r="K23" s="546"/>
    </row>
    <row r="24" spans="1:12" ht="15">
      <c r="A24" s="256"/>
      <c r="B24" s="257" t="s">
        <v>952</v>
      </c>
      <c r="C24" s="164"/>
      <c r="D24" s="164"/>
      <c r="E24" s="164"/>
      <c r="F24" s="164"/>
      <c r="G24" s="165"/>
    </row>
    <row r="25" spans="1:12" ht="25.5">
      <c r="A25" s="239">
        <v>14</v>
      </c>
      <c r="B25" s="240" t="s">
        <v>953</v>
      </c>
      <c r="C25" s="271"/>
      <c r="D25" s="272"/>
      <c r="E25" s="272"/>
      <c r="F25" s="272"/>
      <c r="G25" s="273"/>
    </row>
    <row r="26" spans="1:12" ht="15">
      <c r="A26" s="256"/>
      <c r="B26" s="257" t="s">
        <v>6</v>
      </c>
      <c r="C26" s="164"/>
      <c r="D26" s="164"/>
      <c r="E26" s="164"/>
      <c r="F26" s="164"/>
      <c r="G26" s="165"/>
    </row>
    <row r="27" spans="1:12" ht="15" customHeight="1">
      <c r="A27" s="263">
        <v>15</v>
      </c>
      <c r="B27" s="264" t="s">
        <v>7</v>
      </c>
      <c r="C27" s="533">
        <v>9.580107436752118E-2</v>
      </c>
      <c r="D27" s="534">
        <v>9.6111294921593607E-2</v>
      </c>
      <c r="E27" s="534">
        <v>9.5387820500343501E-2</v>
      </c>
      <c r="F27" s="534">
        <v>9.4939468067011756E-2</v>
      </c>
      <c r="G27" s="549">
        <v>9.7035780753728207E-2</v>
      </c>
      <c r="K27" s="546"/>
      <c r="L27" s="548"/>
    </row>
    <row r="28" spans="1:12" ht="15">
      <c r="A28" s="263">
        <v>16</v>
      </c>
      <c r="B28" s="264" t="s">
        <v>8</v>
      </c>
      <c r="C28" s="533">
        <v>5.3685785894842936E-2</v>
      </c>
      <c r="D28" s="534">
        <v>5.3479499499457718E-2</v>
      </c>
      <c r="E28" s="534">
        <v>5.373578048410451E-2</v>
      </c>
      <c r="F28" s="534">
        <v>5.4042034798423899E-2</v>
      </c>
      <c r="G28" s="549">
        <v>5.4276388756476314E-2</v>
      </c>
      <c r="K28" s="546"/>
    </row>
    <row r="29" spans="1:12" ht="15">
      <c r="A29" s="263">
        <v>17</v>
      </c>
      <c r="B29" s="264" t="s">
        <v>9</v>
      </c>
      <c r="C29" s="533">
        <v>2.9905579401520874E-2</v>
      </c>
      <c r="D29" s="534">
        <v>3.0274276562836055E-2</v>
      </c>
      <c r="E29" s="534">
        <v>2.9380461967543278E-2</v>
      </c>
      <c r="F29" s="534">
        <v>2.6992282930121354E-2</v>
      </c>
      <c r="G29" s="549">
        <v>2.6630418135509887E-2</v>
      </c>
      <c r="K29" s="546"/>
    </row>
    <row r="30" spans="1:12" ht="15">
      <c r="A30" s="263">
        <v>18</v>
      </c>
      <c r="B30" s="264" t="s">
        <v>129</v>
      </c>
      <c r="C30" s="533">
        <v>4.2115288472678258E-2</v>
      </c>
      <c r="D30" s="534">
        <v>4.2631795422135896E-2</v>
      </c>
      <c r="E30" s="534">
        <v>4.1652040016238991E-2</v>
      </c>
      <c r="F30" s="534">
        <v>4.0897433268587864E-2</v>
      </c>
      <c r="G30" s="549">
        <v>4.2759391997251886E-2</v>
      </c>
      <c r="K30" s="546"/>
    </row>
    <row r="31" spans="1:12" ht="15">
      <c r="A31" s="263">
        <v>19</v>
      </c>
      <c r="B31" s="264" t="s">
        <v>10</v>
      </c>
      <c r="C31" s="533">
        <v>2.5614637617549021E-2</v>
      </c>
      <c r="D31" s="534">
        <v>2.5361075982280126E-2</v>
      </c>
      <c r="E31" s="534">
        <v>2.5070352007026859E-2</v>
      </c>
      <c r="F31" s="534">
        <v>2.3017267835178244E-2</v>
      </c>
      <c r="G31" s="549">
        <v>2.1560851428916228E-2</v>
      </c>
      <c r="K31" s="546"/>
    </row>
    <row r="32" spans="1:12" ht="15">
      <c r="A32" s="263">
        <v>20</v>
      </c>
      <c r="B32" s="264" t="s">
        <v>11</v>
      </c>
      <c r="C32" s="533">
        <v>0.17254275800929295</v>
      </c>
      <c r="D32" s="534">
        <v>0.16798647006761688</v>
      </c>
      <c r="E32" s="534">
        <v>0.1645656268566891</v>
      </c>
      <c r="F32" s="534">
        <v>0.15092830751023922</v>
      </c>
      <c r="G32" s="549">
        <v>0.14052243376488144</v>
      </c>
      <c r="K32" s="546"/>
    </row>
    <row r="33" spans="1:11" ht="15">
      <c r="A33" s="256"/>
      <c r="B33" s="257" t="s">
        <v>12</v>
      </c>
      <c r="C33" s="535"/>
      <c r="D33" s="535"/>
      <c r="E33" s="535"/>
      <c r="F33" s="535"/>
      <c r="G33" s="550"/>
    </row>
    <row r="34" spans="1:11" ht="15">
      <c r="A34" s="263">
        <v>21</v>
      </c>
      <c r="B34" s="264" t="s">
        <v>13</v>
      </c>
      <c r="C34" s="533">
        <v>3.2202478315542203E-2</v>
      </c>
      <c r="D34" s="534">
        <v>2.9478721207752658E-2</v>
      </c>
      <c r="E34" s="534">
        <v>3.2176434962880605E-2</v>
      </c>
      <c r="F34" s="534">
        <v>3.3378491555042335E-2</v>
      </c>
      <c r="G34" s="549">
        <v>3.1424689759871297E-2</v>
      </c>
      <c r="K34" s="546"/>
    </row>
    <row r="35" spans="1:11" ht="15" customHeight="1">
      <c r="A35" s="263">
        <v>22</v>
      </c>
      <c r="B35" s="264" t="s">
        <v>917</v>
      </c>
      <c r="C35" s="533">
        <v>9.0812253638492095E-3</v>
      </c>
      <c r="D35" s="534">
        <v>1.1279640610169759E-2</v>
      </c>
      <c r="E35" s="534">
        <v>1.1819610987849191E-2</v>
      </c>
      <c r="F35" s="534">
        <v>1.1843088060171526E-2</v>
      </c>
      <c r="G35" s="549">
        <v>1.1825169251152696E-2</v>
      </c>
      <c r="H35" s="541"/>
      <c r="K35" s="546"/>
    </row>
    <row r="36" spans="1:11" ht="15">
      <c r="A36" s="263">
        <v>23</v>
      </c>
      <c r="B36" s="264" t="s">
        <v>14</v>
      </c>
      <c r="C36" s="533">
        <v>0.49334058041649748</v>
      </c>
      <c r="D36" s="534">
        <v>0.49367913431619481</v>
      </c>
      <c r="E36" s="534">
        <v>0.49197882339762367</v>
      </c>
      <c r="F36" s="534">
        <v>0.4874266447523728</v>
      </c>
      <c r="G36" s="549">
        <v>0.49851557965618526</v>
      </c>
      <c r="K36" s="546"/>
    </row>
    <row r="37" spans="1:11" ht="15" customHeight="1">
      <c r="A37" s="263">
        <v>24</v>
      </c>
      <c r="B37" s="264" t="s">
        <v>15</v>
      </c>
      <c r="C37" s="533">
        <v>0.47595227981107452</v>
      </c>
      <c r="D37" s="534">
        <v>0.47315691309160646</v>
      </c>
      <c r="E37" s="534">
        <v>0.48119098079602035</v>
      </c>
      <c r="F37" s="534">
        <v>0.46064302138122815</v>
      </c>
      <c r="G37" s="549">
        <v>0.4657716222403791</v>
      </c>
      <c r="K37" s="546"/>
    </row>
    <row r="38" spans="1:11" ht="15">
      <c r="A38" s="263">
        <v>25</v>
      </c>
      <c r="B38" s="264" t="s">
        <v>16</v>
      </c>
      <c r="C38" s="533">
        <v>0.15496912738444915</v>
      </c>
      <c r="D38" s="534">
        <v>5.9506043774167565E-2</v>
      </c>
      <c r="E38" s="534">
        <v>3.2446609171718065E-2</v>
      </c>
      <c r="F38" s="534">
        <v>1.8749620918767813E-2</v>
      </c>
      <c r="G38" s="549">
        <v>0.17014012528025771</v>
      </c>
      <c r="K38" s="546"/>
    </row>
    <row r="39" spans="1:11" ht="15" customHeight="1">
      <c r="A39" s="256"/>
      <c r="B39" s="257" t="s">
        <v>17</v>
      </c>
      <c r="C39" s="535"/>
      <c r="D39" s="535"/>
      <c r="E39" s="535"/>
      <c r="F39" s="535"/>
      <c r="G39" s="550"/>
    </row>
    <row r="40" spans="1:11" ht="15" customHeight="1">
      <c r="A40" s="263">
        <v>26</v>
      </c>
      <c r="B40" s="264" t="s">
        <v>18</v>
      </c>
      <c r="C40" s="533">
        <v>0.28025288038616103</v>
      </c>
      <c r="D40" s="533">
        <v>0.27416697371828852</v>
      </c>
      <c r="E40" s="533">
        <v>0.24388363300884491</v>
      </c>
      <c r="F40" s="533">
        <v>0.18564243543079456</v>
      </c>
      <c r="G40" s="551">
        <v>0.17347809700497843</v>
      </c>
      <c r="K40" s="546"/>
    </row>
    <row r="41" spans="1:11" ht="15" customHeight="1">
      <c r="A41" s="263">
        <v>27</v>
      </c>
      <c r="B41" s="264" t="s">
        <v>19</v>
      </c>
      <c r="C41" s="533">
        <v>0.56824154813000893</v>
      </c>
      <c r="D41" s="533">
        <v>0.57277924243197043</v>
      </c>
      <c r="E41" s="533">
        <v>0.57201359214740477</v>
      </c>
      <c r="F41" s="533">
        <v>0.55339077429653172</v>
      </c>
      <c r="G41" s="551">
        <v>0.56765844949228761</v>
      </c>
      <c r="K41" s="546"/>
    </row>
    <row r="42" spans="1:11" ht="15" customHeight="1">
      <c r="A42" s="263">
        <v>28</v>
      </c>
      <c r="B42" s="265" t="s">
        <v>20</v>
      </c>
      <c r="C42" s="533">
        <v>0.21551335034500896</v>
      </c>
      <c r="D42" s="533">
        <v>0.21560305237467253</v>
      </c>
      <c r="E42" s="533">
        <v>0.23016144006983333</v>
      </c>
      <c r="F42" s="533">
        <v>0.17282133342677553</v>
      </c>
      <c r="G42" s="551">
        <v>0.18411574066036315</v>
      </c>
      <c r="K42" s="546"/>
    </row>
    <row r="43" spans="1:11" ht="15" customHeight="1">
      <c r="A43" s="269"/>
      <c r="B43" s="257" t="s">
        <v>344</v>
      </c>
      <c r="C43" s="164"/>
      <c r="D43" s="164"/>
      <c r="E43" s="164"/>
      <c r="F43" s="164"/>
      <c r="G43" s="165"/>
    </row>
    <row r="44" spans="1:11" ht="15" customHeight="1">
      <c r="A44" s="263">
        <v>29</v>
      </c>
      <c r="B44" s="311" t="s">
        <v>328</v>
      </c>
      <c r="C44" s="676">
        <f>'14. LCR'!H23</f>
        <v>1299107707.411088</v>
      </c>
      <c r="D44" s="265">
        <v>1046753317.473913</v>
      </c>
      <c r="E44" s="265">
        <v>830751289.43956029</v>
      </c>
      <c r="F44" s="265">
        <v>756423121.88688886</v>
      </c>
      <c r="G44" s="268">
        <v>638817317.38271785</v>
      </c>
      <c r="K44" s="545"/>
    </row>
    <row r="45" spans="1:11" ht="15">
      <c r="A45" s="263">
        <v>30</v>
      </c>
      <c r="B45" s="264" t="s">
        <v>329</v>
      </c>
      <c r="C45" s="676">
        <f>'14. LCR'!H24</f>
        <v>580953739.37596476</v>
      </c>
      <c r="D45" s="266">
        <v>492162811.40429771</v>
      </c>
      <c r="E45" s="266">
        <v>448879613.11788929</v>
      </c>
      <c r="F45" s="266">
        <v>346144449.96547502</v>
      </c>
      <c r="G45" s="267">
        <v>453177025.41497707</v>
      </c>
      <c r="K45" s="545"/>
    </row>
    <row r="46" spans="1:11" ht="15">
      <c r="A46" s="307">
        <v>31</v>
      </c>
      <c r="B46" s="308" t="s">
        <v>327</v>
      </c>
      <c r="C46" s="679">
        <f>C44/C45</f>
        <v>2.2361637758051667</v>
      </c>
      <c r="D46" s="533">
        <v>2.1423191236210721</v>
      </c>
      <c r="E46" s="533">
        <v>1.8507218086141506</v>
      </c>
      <c r="F46" s="533">
        <v>2.1852816705925391</v>
      </c>
      <c r="G46" s="536">
        <v>1.421907460919452</v>
      </c>
      <c r="K46" s="546"/>
    </row>
    <row r="47" spans="1:11" ht="15">
      <c r="A47" s="307"/>
      <c r="B47" s="257" t="s">
        <v>422</v>
      </c>
      <c r="C47" s="164"/>
      <c r="D47" s="164"/>
      <c r="E47" s="164"/>
      <c r="F47" s="164"/>
      <c r="G47" s="165"/>
    </row>
    <row r="48" spans="1:11" ht="15">
      <c r="A48" s="307">
        <v>32</v>
      </c>
      <c r="B48" s="308" t="s">
        <v>429</v>
      </c>
      <c r="C48" s="677">
        <f>'16. NSFR'!G21</f>
        <v>3500865648.6999998</v>
      </c>
      <c r="D48" s="309">
        <v>3174929303.3499999</v>
      </c>
      <c r="E48" s="309">
        <v>3022505201.8561544</v>
      </c>
      <c r="F48" s="309">
        <v>2899896693.7834997</v>
      </c>
      <c r="G48" s="310">
        <v>2889772416.3434997</v>
      </c>
      <c r="K48" s="545"/>
    </row>
    <row r="49" spans="1:11" ht="15">
      <c r="A49" s="307">
        <v>33</v>
      </c>
      <c r="B49" s="308" t="s">
        <v>442</v>
      </c>
      <c r="C49" s="677">
        <f>'16. NSFR'!G37</f>
        <v>2609834858.3899999</v>
      </c>
      <c r="D49" s="309">
        <v>2398164031.2499995</v>
      </c>
      <c r="E49" s="309">
        <v>2366748005.6260004</v>
      </c>
      <c r="F49" s="309">
        <v>2365710757.9953175</v>
      </c>
      <c r="G49" s="310">
        <v>2326196042.3259497</v>
      </c>
      <c r="K49" s="545"/>
    </row>
    <row r="50" spans="1:11" thickBot="1">
      <c r="A50" s="60">
        <v>34</v>
      </c>
      <c r="B50" s="134" t="s">
        <v>456</v>
      </c>
      <c r="C50" s="678">
        <f>C48/C49</f>
        <v>1.3414127094844899</v>
      </c>
      <c r="D50" s="537">
        <v>1.323899975972505</v>
      </c>
      <c r="E50" s="537">
        <v>1.2770709829146798</v>
      </c>
      <c r="F50" s="537">
        <v>1.225803570441911</v>
      </c>
      <c r="G50" s="538">
        <v>1.2422738082960683</v>
      </c>
      <c r="K50" s="546"/>
    </row>
    <row r="51" spans="1:11">
      <c r="A51" s="15"/>
    </row>
    <row r="52" spans="1:11">
      <c r="B52" s="17"/>
      <c r="C52" s="1"/>
    </row>
    <row r="53" spans="1:11" ht="65.25">
      <c r="B53" s="198" t="s">
        <v>343</v>
      </c>
      <c r="C53" s="675"/>
      <c r="D53" s="675"/>
      <c r="E53" s="675"/>
      <c r="F53" s="675"/>
      <c r="G53" s="675"/>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C39"/>
  <sheetViews>
    <sheetView zoomScale="80" zoomScaleNormal="80" workbookViewId="0">
      <selection activeCell="A5" sqref="A5:C37"/>
    </sheetView>
  </sheetViews>
  <sheetFormatPr defaultRowHeight="15"/>
  <cols>
    <col min="1" max="1" width="11.42578125" customWidth="1"/>
    <col min="2" max="2" width="76.85546875" style="2" customWidth="1"/>
    <col min="3" max="3" width="22.85546875" customWidth="1"/>
  </cols>
  <sheetData>
    <row r="1" spans="1:3">
      <c r="A1" s="1" t="s">
        <v>97</v>
      </c>
      <c r="B1" t="str">
        <f>Info!C2</f>
        <v>სს "ბაზისბანკი"</v>
      </c>
    </row>
    <row r="2" spans="1:3">
      <c r="A2" s="1" t="s">
        <v>98</v>
      </c>
      <c r="B2" s="645">
        <f>'1. key ratios'!B2</f>
        <v>46022</v>
      </c>
    </row>
    <row r="3" spans="1:3">
      <c r="A3" s="1"/>
      <c r="B3" s="646"/>
    </row>
    <row r="4" spans="1:3" ht="15.75" thickBot="1">
      <c r="A4" s="1" t="s">
        <v>406</v>
      </c>
      <c r="B4" t="s">
        <v>375</v>
      </c>
    </row>
    <row r="5" spans="1:3">
      <c r="A5" s="907"/>
      <c r="B5" s="908" t="s">
        <v>376</v>
      </c>
      <c r="C5" s="909"/>
    </row>
    <row r="6" spans="1:3">
      <c r="A6" s="910">
        <v>1</v>
      </c>
      <c r="B6" s="506" t="s">
        <v>376</v>
      </c>
      <c r="C6" s="911">
        <v>4871506586.1360025</v>
      </c>
    </row>
    <row r="7" spans="1:3">
      <c r="A7" s="910">
        <v>2</v>
      </c>
      <c r="B7" s="506" t="s">
        <v>377</v>
      </c>
      <c r="C7" s="911">
        <v>-35177222.899999999</v>
      </c>
    </row>
    <row r="8" spans="1:3">
      <c r="A8" s="912">
        <v>3</v>
      </c>
      <c r="B8" s="507" t="s">
        <v>378</v>
      </c>
      <c r="C8" s="913">
        <f>C6+C7</f>
        <v>4836329363.2360029</v>
      </c>
    </row>
    <row r="9" spans="1:3">
      <c r="A9" s="914"/>
      <c r="B9" s="508" t="s">
        <v>379</v>
      </c>
      <c r="C9" s="915"/>
    </row>
    <row r="10" spans="1:3">
      <c r="A10" s="916">
        <v>4</v>
      </c>
      <c r="B10" s="509" t="s">
        <v>380</v>
      </c>
      <c r="C10" s="917">
        <f>'15. CCR'!F34</f>
        <v>2695100</v>
      </c>
    </row>
    <row r="11" spans="1:3">
      <c r="A11" s="916">
        <v>5</v>
      </c>
      <c r="B11" s="510" t="s">
        <v>381</v>
      </c>
      <c r="C11" s="917">
        <f>'15. CCR'!G34</f>
        <v>2333134.770934891</v>
      </c>
    </row>
    <row r="12" spans="1:3">
      <c r="A12" s="916">
        <v>6</v>
      </c>
      <c r="B12" s="511" t="s">
        <v>979</v>
      </c>
      <c r="C12" s="913">
        <f>'15. CCR'!I34</f>
        <v>7039528.6793088466</v>
      </c>
    </row>
    <row r="13" spans="1:3">
      <c r="A13" s="918">
        <v>7</v>
      </c>
      <c r="B13" s="512" t="s">
        <v>382</v>
      </c>
      <c r="C13" s="917">
        <f>'15. CCR'!E34</f>
        <v>0</v>
      </c>
    </row>
    <row r="14" spans="1:3">
      <c r="A14" s="919">
        <v>8</v>
      </c>
      <c r="B14" s="513" t="s">
        <v>383</v>
      </c>
      <c r="C14" s="913">
        <f>C12</f>
        <v>7039528.6793088466</v>
      </c>
    </row>
    <row r="15" spans="1:3">
      <c r="A15" s="914"/>
      <c r="B15" s="508" t="s">
        <v>384</v>
      </c>
      <c r="C15" s="920"/>
    </row>
    <row r="16" spans="1:3">
      <c r="A16" s="918">
        <v>9</v>
      </c>
      <c r="B16" s="514" t="s">
        <v>385</v>
      </c>
      <c r="C16" s="917">
        <v>0</v>
      </c>
    </row>
    <row r="17" spans="1:3">
      <c r="A17" s="916">
        <v>10</v>
      </c>
      <c r="B17" s="506" t="s">
        <v>386</v>
      </c>
      <c r="C17" s="917">
        <v>0</v>
      </c>
    </row>
    <row r="18" spans="1:3">
      <c r="A18" s="916">
        <v>11</v>
      </c>
      <c r="B18" s="506" t="s">
        <v>387</v>
      </c>
      <c r="C18" s="917">
        <v>0</v>
      </c>
    </row>
    <row r="19" spans="1:3" ht="24">
      <c r="A19" s="918">
        <v>12</v>
      </c>
      <c r="B19" s="514" t="s">
        <v>388</v>
      </c>
      <c r="C19" s="917">
        <v>0</v>
      </c>
    </row>
    <row r="20" spans="1:3">
      <c r="A20" s="918">
        <v>13</v>
      </c>
      <c r="B20" s="514" t="s">
        <v>389</v>
      </c>
      <c r="C20" s="917">
        <v>0</v>
      </c>
    </row>
    <row r="21" spans="1:3">
      <c r="A21" s="918">
        <v>14</v>
      </c>
      <c r="B21" s="506" t="s">
        <v>390</v>
      </c>
      <c r="C21" s="917">
        <v>0</v>
      </c>
    </row>
    <row r="22" spans="1:3">
      <c r="A22" s="919">
        <v>15</v>
      </c>
      <c r="B22" s="513" t="s">
        <v>391</v>
      </c>
      <c r="C22" s="913">
        <f>SUM(C16:C21)</f>
        <v>0</v>
      </c>
    </row>
    <row r="23" spans="1:3">
      <c r="A23" s="914"/>
      <c r="B23" s="508" t="s">
        <v>392</v>
      </c>
      <c r="C23" s="915"/>
    </row>
    <row r="24" spans="1:3">
      <c r="A24" s="916">
        <v>16</v>
      </c>
      <c r="B24" s="506" t="s">
        <v>393</v>
      </c>
      <c r="C24" s="917">
        <v>653902338.53759992</v>
      </c>
    </row>
    <row r="25" spans="1:3">
      <c r="A25" s="916">
        <v>17</v>
      </c>
      <c r="B25" s="506" t="s">
        <v>394</v>
      </c>
      <c r="C25" s="917">
        <v>-245099548.31067991</v>
      </c>
    </row>
    <row r="26" spans="1:3">
      <c r="A26" s="919">
        <v>18</v>
      </c>
      <c r="B26" s="513" t="s">
        <v>395</v>
      </c>
      <c r="C26" s="913">
        <f>C24+C25</f>
        <v>408802790.22692001</v>
      </c>
    </row>
    <row r="27" spans="1:3">
      <c r="A27" s="914"/>
      <c r="B27" s="508" t="s">
        <v>396</v>
      </c>
      <c r="C27" s="920"/>
    </row>
    <row r="28" spans="1:3">
      <c r="A28" s="916">
        <v>19</v>
      </c>
      <c r="B28" s="506" t="s">
        <v>397</v>
      </c>
      <c r="C28" s="917">
        <v>0</v>
      </c>
    </row>
    <row r="29" spans="1:3">
      <c r="A29" s="916">
        <v>20</v>
      </c>
      <c r="B29" s="506" t="s">
        <v>398</v>
      </c>
      <c r="C29" s="917">
        <v>0</v>
      </c>
    </row>
    <row r="30" spans="1:3">
      <c r="A30" s="914"/>
      <c r="B30" s="508" t="s">
        <v>399</v>
      </c>
      <c r="C30" s="915"/>
    </row>
    <row r="31" spans="1:3">
      <c r="A31" s="919">
        <v>21</v>
      </c>
      <c r="B31" s="513" t="s">
        <v>75</v>
      </c>
      <c r="C31" s="913">
        <v>651840367.48000002</v>
      </c>
    </row>
    <row r="32" spans="1:3">
      <c r="A32" s="919">
        <v>22</v>
      </c>
      <c r="B32" s="513" t="s">
        <v>400</v>
      </c>
      <c r="C32" s="913">
        <f>C8+C14+C22+C26</f>
        <v>5252171682.1422319</v>
      </c>
    </row>
    <row r="33" spans="1:3">
      <c r="A33" s="921"/>
      <c r="B33" s="515" t="s">
        <v>375</v>
      </c>
      <c r="C33" s="915"/>
    </row>
    <row r="34" spans="1:3">
      <c r="A34" s="919">
        <v>23</v>
      </c>
      <c r="B34" s="513" t="s">
        <v>375</v>
      </c>
      <c r="C34" s="922">
        <f>IFERROR(C31/C32,0)</f>
        <v>0.12410873195487973</v>
      </c>
    </row>
    <row r="35" spans="1:3">
      <c r="A35" s="921"/>
      <c r="B35" s="515" t="s">
        <v>401</v>
      </c>
      <c r="C35" s="915"/>
    </row>
    <row r="36" spans="1:3">
      <c r="A36" s="918" t="s">
        <v>402</v>
      </c>
      <c r="B36" s="514" t="s">
        <v>403</v>
      </c>
      <c r="C36" s="923">
        <v>0</v>
      </c>
    </row>
    <row r="37" spans="1:3" ht="15.75" thickBot="1">
      <c r="A37" s="924" t="s">
        <v>404</v>
      </c>
      <c r="B37" s="925" t="s">
        <v>405</v>
      </c>
      <c r="C37" s="926">
        <v>0</v>
      </c>
    </row>
    <row r="39" spans="1:3">
      <c r="B39" s="236"/>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9.9978637043366805E-2"/>
  </sheetPr>
  <dimension ref="A1:F9"/>
  <sheetViews>
    <sheetView zoomScale="80" zoomScaleNormal="80" workbookViewId="0">
      <selection activeCell="I17" sqref="I17"/>
    </sheetView>
  </sheetViews>
  <sheetFormatPr defaultRowHeight="15"/>
  <cols>
    <col min="1" max="1" width="11.42578125" customWidth="1"/>
    <col min="2" max="2" width="76.85546875" style="2" customWidth="1"/>
    <col min="3" max="6" width="24.42578125" customWidth="1"/>
  </cols>
  <sheetData>
    <row r="1" spans="1:6">
      <c r="A1" s="12" t="s">
        <v>97</v>
      </c>
      <c r="B1" t="str">
        <f>Info!C2</f>
        <v>სს "ბაზისბანკი"</v>
      </c>
    </row>
    <row r="2" spans="1:6">
      <c r="A2" s="1" t="s">
        <v>98</v>
      </c>
      <c r="B2" s="645">
        <f>'1. key ratios'!B2</f>
        <v>46022</v>
      </c>
    </row>
    <row r="3" spans="1:6">
      <c r="A3" s="1"/>
      <c r="B3"/>
    </row>
    <row r="4" spans="1:6">
      <c r="A4" s="505" t="s">
        <v>971</v>
      </c>
    </row>
    <row r="5" spans="1:6" ht="105">
      <c r="B5" s="499"/>
      <c r="C5" s="500" t="s">
        <v>972</v>
      </c>
      <c r="D5" s="500" t="s">
        <v>973</v>
      </c>
      <c r="E5" s="500" t="s">
        <v>974</v>
      </c>
      <c r="F5" s="500" t="s">
        <v>975</v>
      </c>
    </row>
    <row r="6" spans="1:6">
      <c r="B6" s="501" t="s">
        <v>970</v>
      </c>
      <c r="C6" s="502">
        <f>IF(C7&gt;0,C7,IF(C8&gt;0,C8,IF(C9&gt;0,C9,0)))</f>
        <v>0</v>
      </c>
      <c r="D6" s="502">
        <f>IF(D7&gt;0,D7,IF(D8&gt;0,D8,IF(D9&gt;0,D9)))</f>
        <v>140187.08469920751</v>
      </c>
      <c r="E6" s="502">
        <f>IF(E7&gt;0,E7,IF(E8&gt;0,E8,IF(E9&gt;0,E9,0)))</f>
        <v>0</v>
      </c>
      <c r="F6" s="502">
        <f>IF(F7&gt;0,F7,IF(F8&gt;0,F8,IF(F9&gt;0,F9)))</f>
        <v>1752338.5587400938</v>
      </c>
    </row>
    <row r="7" spans="1:6">
      <c r="B7" s="503" t="s">
        <v>976</v>
      </c>
      <c r="C7" s="504">
        <v>0</v>
      </c>
      <c r="D7" s="504">
        <v>140187.08469920751</v>
      </c>
      <c r="E7" s="504"/>
      <c r="F7" s="504">
        <v>1752338.5587400938</v>
      </c>
    </row>
    <row r="8" spans="1:6">
      <c r="B8" s="503" t="s">
        <v>977</v>
      </c>
      <c r="C8" s="504">
        <v>0</v>
      </c>
      <c r="D8" s="504">
        <v>0</v>
      </c>
      <c r="E8" s="504">
        <v>0</v>
      </c>
      <c r="F8" s="504">
        <v>0</v>
      </c>
    </row>
    <row r="9" spans="1:6">
      <c r="B9" s="503" t="s">
        <v>978</v>
      </c>
      <c r="C9" s="504">
        <v>0</v>
      </c>
      <c r="D9" s="504">
        <v>0</v>
      </c>
      <c r="E9" s="504">
        <v>0</v>
      </c>
      <c r="F9" s="504">
        <v>0</v>
      </c>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9.9978637043366805E-2"/>
  </sheetPr>
  <dimension ref="A1:G42"/>
  <sheetViews>
    <sheetView zoomScale="80" zoomScaleNormal="80" workbookViewId="0">
      <pane xSplit="2" ySplit="6" topLeftCell="C12" activePane="bottomRight" state="frozen"/>
      <selection pane="topRight" activeCell="C1" sqref="C1"/>
      <selection pane="bottomLeft" activeCell="A7" sqref="A7"/>
      <selection pane="bottomRight" activeCell="G41" sqref="G41"/>
    </sheetView>
  </sheetViews>
  <sheetFormatPr defaultRowHeight="15"/>
  <cols>
    <col min="1" max="1" width="9.85546875" style="1" bestFit="1" customWidth="1"/>
    <col min="2" max="2" width="82.5703125" style="17" customWidth="1"/>
    <col min="3" max="7" width="17.5703125" style="1" customWidth="1"/>
  </cols>
  <sheetData>
    <row r="1" spans="1:7">
      <c r="A1" s="1" t="s">
        <v>97</v>
      </c>
      <c r="B1" s="1" t="str">
        <f>Info!C2</f>
        <v>სს "ბაზისბანკი"</v>
      </c>
    </row>
    <row r="2" spans="1:7">
      <c r="A2" s="1" t="s">
        <v>98</v>
      </c>
      <c r="B2" s="645">
        <f>'1. key ratios'!B2</f>
        <v>46022</v>
      </c>
    </row>
    <row r="3" spans="1:7">
      <c r="B3" s="270"/>
    </row>
    <row r="4" spans="1:7" ht="15.75" thickBot="1">
      <c r="A4" s="1" t="s">
        <v>457</v>
      </c>
      <c r="B4" s="157" t="s">
        <v>422</v>
      </c>
    </row>
    <row r="5" spans="1:7">
      <c r="A5" s="274"/>
      <c r="B5" s="275"/>
      <c r="C5" s="734" t="s">
        <v>423</v>
      </c>
      <c r="D5" s="734"/>
      <c r="E5" s="734"/>
      <c r="F5" s="734"/>
      <c r="G5" s="735" t="s">
        <v>424</v>
      </c>
    </row>
    <row r="6" spans="1:7">
      <c r="A6" s="276"/>
      <c r="B6" s="277"/>
      <c r="C6" s="278" t="s">
        <v>425</v>
      </c>
      <c r="D6" s="278" t="s">
        <v>426</v>
      </c>
      <c r="E6" s="278" t="s">
        <v>427</v>
      </c>
      <c r="F6" s="278" t="s">
        <v>428</v>
      </c>
      <c r="G6" s="736"/>
    </row>
    <row r="7" spans="1:7">
      <c r="A7" s="279"/>
      <c r="B7" s="280" t="s">
        <v>429</v>
      </c>
      <c r="C7" s="281"/>
      <c r="D7" s="281"/>
      <c r="E7" s="281"/>
      <c r="F7" s="281"/>
      <c r="G7" s="282"/>
    </row>
    <row r="8" spans="1:7">
      <c r="A8" s="283">
        <v>1</v>
      </c>
      <c r="B8" s="284" t="s">
        <v>430</v>
      </c>
      <c r="C8" s="285">
        <f>SUM(C9:C10)</f>
        <v>0</v>
      </c>
      <c r="D8" s="285">
        <f>SUM(D9:D10)</f>
        <v>0</v>
      </c>
      <c r="E8" s="285">
        <f>SUM(E9:E10)</f>
        <v>0</v>
      </c>
      <c r="F8" s="285">
        <f>SUM(F9:F10)</f>
        <v>1482036950.0999999</v>
      </c>
      <c r="G8" s="286">
        <f>SUM(G9:G10)</f>
        <v>1482036950</v>
      </c>
    </row>
    <row r="9" spans="1:7">
      <c r="A9" s="283">
        <v>2</v>
      </c>
      <c r="B9" s="287" t="s">
        <v>74</v>
      </c>
      <c r="C9" s="285">
        <v>0</v>
      </c>
      <c r="D9" s="285">
        <v>0</v>
      </c>
      <c r="E9" s="285">
        <v>0</v>
      </c>
      <c r="F9" s="285">
        <v>821179853</v>
      </c>
      <c r="G9" s="286">
        <v>821179853</v>
      </c>
    </row>
    <row r="10" spans="1:7">
      <c r="A10" s="283">
        <v>3</v>
      </c>
      <c r="B10" s="287" t="s">
        <v>431</v>
      </c>
      <c r="C10" s="288"/>
      <c r="D10" s="288"/>
      <c r="E10" s="288"/>
      <c r="F10" s="285">
        <v>660857097.10000002</v>
      </c>
      <c r="G10" s="286">
        <v>660857097</v>
      </c>
    </row>
    <row r="11" spans="1:7" ht="26.25">
      <c r="A11" s="283">
        <v>4</v>
      </c>
      <c r="B11" s="284" t="s">
        <v>432</v>
      </c>
      <c r="C11" s="285">
        <f t="shared" ref="C11:F11" si="0">SUM(C12:C13)</f>
        <v>353714357.23000002</v>
      </c>
      <c r="D11" s="285">
        <f t="shared" si="0"/>
        <v>669729243.06999993</v>
      </c>
      <c r="E11" s="285">
        <f t="shared" si="0"/>
        <v>337246690.73000002</v>
      </c>
      <c r="F11" s="285">
        <f t="shared" si="0"/>
        <v>0</v>
      </c>
      <c r="G11" s="286">
        <f>SUM(G12:G13)</f>
        <v>1159411741.6999998</v>
      </c>
    </row>
    <row r="12" spans="1:7">
      <c r="A12" s="283">
        <v>5</v>
      </c>
      <c r="B12" s="287" t="s">
        <v>433</v>
      </c>
      <c r="C12" s="285">
        <v>265488952.31</v>
      </c>
      <c r="D12" s="289">
        <v>504016175.14999998</v>
      </c>
      <c r="E12" s="285">
        <v>295087308.75999999</v>
      </c>
      <c r="F12" s="285"/>
      <c r="G12" s="286">
        <v>1011362814.1999999</v>
      </c>
    </row>
    <row r="13" spans="1:7">
      <c r="A13" s="283">
        <v>6</v>
      </c>
      <c r="B13" s="287" t="s">
        <v>434</v>
      </c>
      <c r="C13" s="285">
        <v>88225404.920000002</v>
      </c>
      <c r="D13" s="289">
        <v>165713067.91999999</v>
      </c>
      <c r="E13" s="285">
        <v>42159381.969999999</v>
      </c>
      <c r="F13" s="285"/>
      <c r="G13" s="286">
        <v>148048927.5</v>
      </c>
    </row>
    <row r="14" spans="1:7">
      <c r="A14" s="283">
        <v>7</v>
      </c>
      <c r="B14" s="284" t="s">
        <v>435</v>
      </c>
      <c r="C14" s="285">
        <f t="shared" ref="C14:F14" si="1">SUM(C15:C16)</f>
        <v>746007508.52999997</v>
      </c>
      <c r="D14" s="285">
        <f t="shared" si="1"/>
        <v>591168894.46000004</v>
      </c>
      <c r="E14" s="285">
        <f t="shared" si="1"/>
        <v>553681164.78999996</v>
      </c>
      <c r="F14" s="285">
        <f t="shared" si="1"/>
        <v>0</v>
      </c>
      <c r="G14" s="286">
        <f>SUM(G15:G16)</f>
        <v>859416956.99999976</v>
      </c>
    </row>
    <row r="15" spans="1:7" ht="51.75">
      <c r="A15" s="283">
        <v>8</v>
      </c>
      <c r="B15" s="287" t="s">
        <v>436</v>
      </c>
      <c r="C15" s="285">
        <v>686673798.41999996</v>
      </c>
      <c r="D15" s="285">
        <v>478478950.99000001</v>
      </c>
      <c r="E15" s="285">
        <v>430770626.38999999</v>
      </c>
      <c r="F15" s="285"/>
      <c r="G15" s="286">
        <v>797961688</v>
      </c>
    </row>
    <row r="16" spans="1:7" ht="26.25">
      <c r="A16" s="283">
        <v>9</v>
      </c>
      <c r="B16" s="287" t="s">
        <v>437</v>
      </c>
      <c r="C16" s="285">
        <v>59333710.109999999</v>
      </c>
      <c r="D16" s="285">
        <v>112689943.47</v>
      </c>
      <c r="E16" s="285">
        <v>122910538.40000001</v>
      </c>
      <c r="F16" s="285"/>
      <c r="G16" s="286">
        <v>61455268.999999806</v>
      </c>
    </row>
    <row r="17" spans="1:7">
      <c r="A17" s="283">
        <v>10</v>
      </c>
      <c r="B17" s="284" t="s">
        <v>438</v>
      </c>
      <c r="C17" s="285">
        <v>0</v>
      </c>
      <c r="D17" s="289"/>
      <c r="E17" s="285"/>
      <c r="F17" s="285"/>
      <c r="G17" s="286">
        <v>0</v>
      </c>
    </row>
    <row r="18" spans="1:7">
      <c r="A18" s="283">
        <v>11</v>
      </c>
      <c r="B18" s="284" t="s">
        <v>78</v>
      </c>
      <c r="C18" s="285">
        <f>SUM(C19:C20)</f>
        <v>44802362</v>
      </c>
      <c r="D18" s="289">
        <f t="shared" ref="D18:G18" si="2">SUM(D19:D20)</f>
        <v>28496705.210000001</v>
      </c>
      <c r="E18" s="285">
        <f t="shared" si="2"/>
        <v>18429117.170000002</v>
      </c>
      <c r="F18" s="285">
        <f t="shared" si="2"/>
        <v>9124575.8199999705</v>
      </c>
      <c r="G18" s="286">
        <f t="shared" si="2"/>
        <v>0</v>
      </c>
    </row>
    <row r="19" spans="1:7">
      <c r="A19" s="283">
        <v>12</v>
      </c>
      <c r="B19" s="287" t="s">
        <v>439</v>
      </c>
      <c r="C19" s="288"/>
      <c r="D19" s="289">
        <v>772316.18</v>
      </c>
      <c r="E19" s="285">
        <v>0</v>
      </c>
      <c r="F19" s="285">
        <v>0</v>
      </c>
      <c r="G19" s="286">
        <v>0</v>
      </c>
    </row>
    <row r="20" spans="1:7" ht="26.25">
      <c r="A20" s="283">
        <v>13</v>
      </c>
      <c r="B20" s="287" t="s">
        <v>440</v>
      </c>
      <c r="C20" s="285">
        <v>44802362</v>
      </c>
      <c r="D20" s="285">
        <v>27724389.030000001</v>
      </c>
      <c r="E20" s="285">
        <v>18429117.170000002</v>
      </c>
      <c r="F20" s="285">
        <v>9124575.8199999705</v>
      </c>
      <c r="G20" s="286">
        <v>0</v>
      </c>
    </row>
    <row r="21" spans="1:7">
      <c r="A21" s="290">
        <v>14</v>
      </c>
      <c r="B21" s="291" t="s">
        <v>441</v>
      </c>
      <c r="C21" s="288"/>
      <c r="D21" s="288"/>
      <c r="E21" s="288"/>
      <c r="F21" s="288"/>
      <c r="G21" s="292">
        <f>SUM(G8,G11,G14,G17,G18)</f>
        <v>3500865648.6999998</v>
      </c>
    </row>
    <row r="22" spans="1:7">
      <c r="A22" s="293"/>
      <c r="B22" s="312" t="s">
        <v>442</v>
      </c>
      <c r="C22" s="294"/>
      <c r="D22" s="295"/>
      <c r="E22" s="294"/>
      <c r="F22" s="294"/>
      <c r="G22" s="296"/>
    </row>
    <row r="23" spans="1:7">
      <c r="A23" s="283">
        <v>15</v>
      </c>
      <c r="B23" s="284" t="s">
        <v>310</v>
      </c>
      <c r="C23" s="297">
        <v>863889285.58000004</v>
      </c>
      <c r="D23" s="298">
        <v>126225015.41999999</v>
      </c>
      <c r="E23" s="297">
        <v>1700000</v>
      </c>
      <c r="F23" s="297">
        <v>372093800</v>
      </c>
      <c r="G23" s="286">
        <v>42954986.299999997</v>
      </c>
    </row>
    <row r="24" spans="1:7">
      <c r="A24" s="283">
        <v>16</v>
      </c>
      <c r="B24" s="284" t="s">
        <v>443</v>
      </c>
      <c r="C24" s="285">
        <f>SUM(C25:C27,C29,C31)</f>
        <v>296406825.19999999</v>
      </c>
      <c r="D24" s="289">
        <f t="shared" ref="D24:G24" si="3">SUM(D25:D27,D29,D31)</f>
        <v>595041545.12</v>
      </c>
      <c r="E24" s="285">
        <f t="shared" si="3"/>
        <v>434187036.21999997</v>
      </c>
      <c r="F24" s="285">
        <f t="shared" si="3"/>
        <v>1798750186.8199999</v>
      </c>
      <c r="G24" s="286">
        <f t="shared" si="3"/>
        <v>2065843962.5555</v>
      </c>
    </row>
    <row r="25" spans="1:7" ht="26.25">
      <c r="A25" s="283">
        <v>17</v>
      </c>
      <c r="B25" s="287" t="s">
        <v>444</v>
      </c>
      <c r="C25" s="285">
        <v>0</v>
      </c>
      <c r="D25" s="289">
        <v>100012621</v>
      </c>
      <c r="E25" s="285">
        <v>0</v>
      </c>
      <c r="F25" s="285">
        <v>0</v>
      </c>
      <c r="G25" s="286">
        <v>10001262.1</v>
      </c>
    </row>
    <row r="26" spans="1:7" ht="26.25">
      <c r="A26" s="283">
        <v>18</v>
      </c>
      <c r="B26" s="287" t="s">
        <v>445</v>
      </c>
      <c r="C26" s="285">
        <v>12206796.9</v>
      </c>
      <c r="D26" s="289">
        <v>33865203.670000017</v>
      </c>
      <c r="E26" s="285">
        <v>139748108.69999999</v>
      </c>
      <c r="F26" s="285">
        <v>1099003.73</v>
      </c>
      <c r="G26" s="286">
        <v>77779729.819999993</v>
      </c>
    </row>
    <row r="27" spans="1:7">
      <c r="A27" s="283">
        <v>19</v>
      </c>
      <c r="B27" s="287" t="s">
        <v>446</v>
      </c>
      <c r="C27" s="285">
        <v>243702392.88</v>
      </c>
      <c r="D27" s="289">
        <v>424067355.82999998</v>
      </c>
      <c r="E27" s="285">
        <v>266698625.5</v>
      </c>
      <c r="F27" s="285">
        <v>1408064164.29</v>
      </c>
      <c r="G27" s="286">
        <v>1664467510.1800001</v>
      </c>
    </row>
    <row r="28" spans="1:7">
      <c r="A28" s="283">
        <v>20</v>
      </c>
      <c r="B28" s="299" t="s">
        <v>447</v>
      </c>
      <c r="C28" s="285">
        <v>0</v>
      </c>
      <c r="D28" s="289">
        <v>0</v>
      </c>
      <c r="E28" s="285">
        <v>0</v>
      </c>
      <c r="F28" s="285">
        <v>0</v>
      </c>
      <c r="G28" s="286">
        <v>0</v>
      </c>
    </row>
    <row r="29" spans="1:7">
      <c r="A29" s="283">
        <v>21</v>
      </c>
      <c r="B29" s="287" t="s">
        <v>448</v>
      </c>
      <c r="C29" s="285">
        <v>40497635.420000002</v>
      </c>
      <c r="D29" s="289">
        <v>32568739.949999999</v>
      </c>
      <c r="E29" s="285">
        <v>26749176.489999998</v>
      </c>
      <c r="F29" s="285">
        <v>360843608</v>
      </c>
      <c r="G29" s="286">
        <v>284472623.60549998</v>
      </c>
    </row>
    <row r="30" spans="1:7">
      <c r="A30" s="283">
        <v>22</v>
      </c>
      <c r="B30" s="299" t="s">
        <v>447</v>
      </c>
      <c r="C30" s="285">
        <v>40497635.420000002</v>
      </c>
      <c r="D30" s="289">
        <v>32568739.949999999</v>
      </c>
      <c r="E30" s="285">
        <v>26749176.489999998</v>
      </c>
      <c r="F30" s="285">
        <v>360843608</v>
      </c>
      <c r="G30" s="286">
        <v>284472623.60549998</v>
      </c>
    </row>
    <row r="31" spans="1:7" ht="26.25">
      <c r="A31" s="283">
        <v>23</v>
      </c>
      <c r="B31" s="287" t="s">
        <v>449</v>
      </c>
      <c r="C31" s="285">
        <v>0</v>
      </c>
      <c r="D31" s="289">
        <v>4527624.67</v>
      </c>
      <c r="E31" s="285">
        <v>991125.53</v>
      </c>
      <c r="F31" s="285">
        <v>28743410.799999993</v>
      </c>
      <c r="G31" s="286">
        <v>29122836.850000001</v>
      </c>
    </row>
    <row r="32" spans="1:7">
      <c r="A32" s="283">
        <v>24</v>
      </c>
      <c r="B32" s="284" t="s">
        <v>450</v>
      </c>
      <c r="C32" s="285">
        <v>0</v>
      </c>
      <c r="D32" s="289">
        <v>0</v>
      </c>
      <c r="E32" s="285">
        <v>0</v>
      </c>
      <c r="F32" s="285">
        <v>0</v>
      </c>
      <c r="G32" s="286">
        <v>0</v>
      </c>
    </row>
    <row r="33" spans="1:7">
      <c r="A33" s="283">
        <v>25</v>
      </c>
      <c r="B33" s="284" t="s">
        <v>88</v>
      </c>
      <c r="C33" s="285">
        <f>SUM(C34:C35)</f>
        <v>19763275.449999999</v>
      </c>
      <c r="D33" s="285">
        <f>SUM(D34:D35)</f>
        <v>42361342.780000001</v>
      </c>
      <c r="E33" s="285">
        <f>SUM(E34:E35)</f>
        <v>26781585.140000001</v>
      </c>
      <c r="F33" s="285">
        <f>SUM(F34:F35)</f>
        <v>424026060.11000001</v>
      </c>
      <c r="G33" s="286">
        <f>SUM(G34:G35)</f>
        <v>446123409.43450004</v>
      </c>
    </row>
    <row r="34" spans="1:7">
      <c r="A34" s="283">
        <v>26</v>
      </c>
      <c r="B34" s="287" t="s">
        <v>451</v>
      </c>
      <c r="C34" s="288"/>
      <c r="D34" s="289">
        <v>0</v>
      </c>
      <c r="E34" s="285">
        <v>0</v>
      </c>
      <c r="F34" s="285">
        <v>0</v>
      </c>
      <c r="G34" s="286">
        <v>0</v>
      </c>
    </row>
    <row r="35" spans="1:7">
      <c r="A35" s="283">
        <v>27</v>
      </c>
      <c r="B35" s="287" t="s">
        <v>452</v>
      </c>
      <c r="C35" s="285">
        <v>19763275.449999999</v>
      </c>
      <c r="D35" s="289">
        <v>42361342.780000001</v>
      </c>
      <c r="E35" s="285">
        <v>26781585.140000001</v>
      </c>
      <c r="F35" s="285">
        <v>424026060.11000001</v>
      </c>
      <c r="G35" s="286">
        <v>446123409.43450004</v>
      </c>
    </row>
    <row r="36" spans="1:7">
      <c r="A36" s="283">
        <v>28</v>
      </c>
      <c r="B36" s="284" t="s">
        <v>453</v>
      </c>
      <c r="C36" s="285">
        <v>304483732.53000003</v>
      </c>
      <c r="D36" s="289">
        <v>134156760.56</v>
      </c>
      <c r="E36" s="285">
        <v>117851236.91</v>
      </c>
      <c r="F36" s="285">
        <v>97410600</v>
      </c>
      <c r="G36" s="286">
        <v>54912500.100000001</v>
      </c>
    </row>
    <row r="37" spans="1:7">
      <c r="A37" s="290">
        <v>29</v>
      </c>
      <c r="B37" s="291" t="s">
        <v>454</v>
      </c>
      <c r="C37" s="288"/>
      <c r="D37" s="288"/>
      <c r="E37" s="288"/>
      <c r="F37" s="288"/>
      <c r="G37" s="292">
        <f>SUM(G23:G24,G32:G33,G36)</f>
        <v>2609834858.3899999</v>
      </c>
    </row>
    <row r="38" spans="1:7">
      <c r="A38" s="279"/>
      <c r="B38" s="300"/>
      <c r="C38" s="301"/>
      <c r="D38" s="301"/>
      <c r="E38" s="301"/>
      <c r="F38" s="301"/>
      <c r="G38" s="302"/>
    </row>
    <row r="39" spans="1:7" ht="15.75" thickBot="1">
      <c r="A39" s="303">
        <v>30</v>
      </c>
      <c r="B39" s="304" t="s">
        <v>422</v>
      </c>
      <c r="C39" s="192"/>
      <c r="D39" s="176"/>
      <c r="E39" s="176"/>
      <c r="F39" s="305"/>
      <c r="G39" s="306">
        <f>IFERROR(G21/G37,0)</f>
        <v>1.3414127094844899</v>
      </c>
    </row>
    <row r="42" spans="1:7" ht="39">
      <c r="B42" s="17" t="s">
        <v>455</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9.9978637043366805E-2"/>
  </sheetPr>
  <dimension ref="A1:H26"/>
  <sheetViews>
    <sheetView showGridLines="0" zoomScale="80" zoomScaleNormal="80" workbookViewId="0">
      <selection activeCell="G34" sqref="G34"/>
    </sheetView>
  </sheetViews>
  <sheetFormatPr defaultColWidth="9.140625" defaultRowHeight="12.75"/>
  <cols>
    <col min="1" max="1" width="11.85546875" style="317" bestFit="1" customWidth="1"/>
    <col min="2" max="2" width="105.140625" style="317" bestFit="1" customWidth="1"/>
    <col min="3" max="3" width="18.85546875" style="317" bestFit="1" customWidth="1"/>
    <col min="4" max="4" width="20.140625" style="317" bestFit="1" customWidth="1"/>
    <col min="5" max="5" width="20.85546875" style="317" bestFit="1" customWidth="1"/>
    <col min="6" max="6" width="20.5703125" style="317" bestFit="1" customWidth="1"/>
    <col min="7" max="7" width="30.42578125" style="317" customWidth="1"/>
    <col min="8" max="8" width="21.28515625" style="317" bestFit="1" customWidth="1"/>
    <col min="9" max="16384" width="9.140625" style="317"/>
  </cols>
  <sheetData>
    <row r="1" spans="1:8" ht="13.5">
      <c r="A1" s="316" t="s">
        <v>97</v>
      </c>
      <c r="B1" s="235" t="str">
        <f>Info!C2</f>
        <v>სს "ბაზისბანკი"</v>
      </c>
    </row>
    <row r="2" spans="1:8">
      <c r="A2" s="316" t="s">
        <v>98</v>
      </c>
      <c r="B2" s="647">
        <f>'1. key ratios'!B2</f>
        <v>46022</v>
      </c>
    </row>
    <row r="3" spans="1:8">
      <c r="A3" s="318" t="s">
        <v>462</v>
      </c>
    </row>
    <row r="4" spans="1:8" ht="13.5" thickBot="1"/>
    <row r="5" spans="1:8">
      <c r="A5" s="927" t="s">
        <v>463</v>
      </c>
      <c r="B5" s="928"/>
      <c r="C5" s="929" t="s">
        <v>464</v>
      </c>
      <c r="D5" s="930"/>
      <c r="E5" s="930"/>
      <c r="F5" s="930"/>
      <c r="G5" s="930"/>
      <c r="H5" s="931"/>
    </row>
    <row r="6" spans="1:8">
      <c r="A6" s="932"/>
      <c r="B6" s="739"/>
      <c r="C6" s="742"/>
      <c r="D6" s="743"/>
      <c r="E6" s="743"/>
      <c r="F6" s="743"/>
      <c r="G6" s="743"/>
      <c r="H6" s="933"/>
    </row>
    <row r="7" spans="1:8" ht="25.5">
      <c r="A7" s="934"/>
      <c r="B7" s="741"/>
      <c r="C7" s="362" t="s">
        <v>465</v>
      </c>
      <c r="D7" s="362" t="s">
        <v>466</v>
      </c>
      <c r="E7" s="362" t="s">
        <v>467</v>
      </c>
      <c r="F7" s="362" t="s">
        <v>468</v>
      </c>
      <c r="G7" s="362" t="s">
        <v>648</v>
      </c>
      <c r="H7" s="935" t="s">
        <v>66</v>
      </c>
    </row>
    <row r="8" spans="1:8">
      <c r="A8" s="936">
        <v>1</v>
      </c>
      <c r="B8" s="937" t="s">
        <v>123</v>
      </c>
      <c r="C8" s="650">
        <v>342271463.99849999</v>
      </c>
      <c r="D8" s="650">
        <v>104988480.39219999</v>
      </c>
      <c r="E8" s="650">
        <v>307005407.02069998</v>
      </c>
      <c r="F8" s="650">
        <v>52761553.325499997</v>
      </c>
      <c r="G8" s="650">
        <v>0</v>
      </c>
      <c r="H8" s="938">
        <f t="shared" ref="H8:H20" si="0">SUM(C8:G8)</f>
        <v>807026904.73689997</v>
      </c>
    </row>
    <row r="9" spans="1:8">
      <c r="A9" s="936">
        <v>2</v>
      </c>
      <c r="B9" s="937" t="s">
        <v>124</v>
      </c>
      <c r="C9" s="650">
        <v>0</v>
      </c>
      <c r="D9" s="650">
        <v>0</v>
      </c>
      <c r="E9" s="650">
        <v>0</v>
      </c>
      <c r="F9" s="650">
        <v>0</v>
      </c>
      <c r="G9" s="650">
        <v>0</v>
      </c>
      <c r="H9" s="938">
        <f t="shared" si="0"/>
        <v>0</v>
      </c>
    </row>
    <row r="10" spans="1:8">
      <c r="A10" s="936">
        <v>3</v>
      </c>
      <c r="B10" s="937" t="s">
        <v>125</v>
      </c>
      <c r="C10" s="650">
        <v>0</v>
      </c>
      <c r="D10" s="650">
        <v>45660.770100000002</v>
      </c>
      <c r="E10" s="650">
        <v>3</v>
      </c>
      <c r="F10" s="650">
        <v>956873.05339999998</v>
      </c>
      <c r="G10" s="650">
        <v>1E-4</v>
      </c>
      <c r="H10" s="938">
        <f t="shared" si="0"/>
        <v>1002536.8235999999</v>
      </c>
    </row>
    <row r="11" spans="1:8">
      <c r="A11" s="936">
        <v>4</v>
      </c>
      <c r="B11" s="937" t="s">
        <v>126</v>
      </c>
      <c r="C11" s="650">
        <v>0</v>
      </c>
      <c r="D11" s="650">
        <v>1799185.6462999999</v>
      </c>
      <c r="E11" s="650">
        <v>0</v>
      </c>
      <c r="F11" s="650">
        <v>0</v>
      </c>
      <c r="G11" s="650">
        <v>0</v>
      </c>
      <c r="H11" s="938">
        <f t="shared" si="0"/>
        <v>1799185.6462999999</v>
      </c>
    </row>
    <row r="12" spans="1:8">
      <c r="A12" s="936">
        <v>5</v>
      </c>
      <c r="B12" s="937" t="s">
        <v>912</v>
      </c>
      <c r="C12" s="650">
        <v>0</v>
      </c>
      <c r="D12" s="650">
        <v>0</v>
      </c>
      <c r="E12" s="650">
        <v>0</v>
      </c>
      <c r="F12" s="650">
        <v>0</v>
      </c>
      <c r="G12" s="650">
        <v>0</v>
      </c>
      <c r="H12" s="938">
        <f t="shared" si="0"/>
        <v>0</v>
      </c>
    </row>
    <row r="13" spans="1:8">
      <c r="A13" s="936">
        <v>6</v>
      </c>
      <c r="B13" s="937" t="s">
        <v>127</v>
      </c>
      <c r="C13" s="650">
        <v>277086176.22280002</v>
      </c>
      <c r="D13" s="650">
        <v>100146783.397</v>
      </c>
      <c r="E13" s="650">
        <v>10716725.782099999</v>
      </c>
      <c r="F13" s="650">
        <v>0</v>
      </c>
      <c r="G13" s="650">
        <v>0</v>
      </c>
      <c r="H13" s="938">
        <f t="shared" si="0"/>
        <v>387949685.40190005</v>
      </c>
    </row>
    <row r="14" spans="1:8">
      <c r="A14" s="936">
        <v>7</v>
      </c>
      <c r="B14" s="937" t="s">
        <v>71</v>
      </c>
      <c r="C14" s="650">
        <v>519528.32549999998</v>
      </c>
      <c r="D14" s="650">
        <v>647180812.43799996</v>
      </c>
      <c r="E14" s="650">
        <v>492654872.19559997</v>
      </c>
      <c r="F14" s="650">
        <v>897389075.28139997</v>
      </c>
      <c r="G14" s="650">
        <v>2430471.8944000001</v>
      </c>
      <c r="H14" s="938">
        <f t="shared" si="0"/>
        <v>2040174760.1348999</v>
      </c>
    </row>
    <row r="15" spans="1:8">
      <c r="A15" s="936">
        <v>8</v>
      </c>
      <c r="B15" s="939" t="s">
        <v>72</v>
      </c>
      <c r="C15" s="650">
        <v>952390.32790000003</v>
      </c>
      <c r="D15" s="650">
        <v>41126740.108900003</v>
      </c>
      <c r="E15" s="650">
        <v>173254549.8206</v>
      </c>
      <c r="F15" s="650">
        <v>134864708.07190001</v>
      </c>
      <c r="G15" s="650">
        <v>4195651.2358999997</v>
      </c>
      <c r="H15" s="938">
        <f t="shared" si="0"/>
        <v>354394039.56520003</v>
      </c>
    </row>
    <row r="16" spans="1:8">
      <c r="A16" s="936">
        <v>9</v>
      </c>
      <c r="B16" s="937" t="s">
        <v>913</v>
      </c>
      <c r="C16" s="650">
        <v>205375.79149999999</v>
      </c>
      <c r="D16" s="650">
        <v>26104576.9166</v>
      </c>
      <c r="E16" s="650">
        <v>126278633.09909999</v>
      </c>
      <c r="F16" s="650">
        <v>356396220.8707</v>
      </c>
      <c r="G16" s="650">
        <v>9.3799999999999994E-2</v>
      </c>
      <c r="H16" s="938">
        <f t="shared" si="0"/>
        <v>508984806.77169997</v>
      </c>
    </row>
    <row r="17" spans="1:8">
      <c r="A17" s="936">
        <v>10</v>
      </c>
      <c r="B17" s="940" t="s">
        <v>483</v>
      </c>
      <c r="C17" s="650">
        <v>7007383.6361999996</v>
      </c>
      <c r="D17" s="650">
        <v>5038262.6925999997</v>
      </c>
      <c r="E17" s="650">
        <v>11068122.6337</v>
      </c>
      <c r="F17" s="650">
        <v>22214852.5447</v>
      </c>
      <c r="G17" s="650">
        <v>11800.896000000001</v>
      </c>
      <c r="H17" s="938">
        <f t="shared" si="0"/>
        <v>45340422.403200001</v>
      </c>
    </row>
    <row r="18" spans="1:8">
      <c r="A18" s="936">
        <v>11</v>
      </c>
      <c r="B18" s="937" t="s">
        <v>68</v>
      </c>
      <c r="C18" s="650">
        <v>0</v>
      </c>
      <c r="D18" s="650">
        <v>0</v>
      </c>
      <c r="E18" s="650">
        <v>0</v>
      </c>
      <c r="F18" s="650">
        <v>0</v>
      </c>
      <c r="G18" s="650">
        <v>985555.46</v>
      </c>
      <c r="H18" s="938">
        <f t="shared" si="0"/>
        <v>985555.46</v>
      </c>
    </row>
    <row r="19" spans="1:8">
      <c r="A19" s="936">
        <v>12</v>
      </c>
      <c r="B19" s="937" t="s">
        <v>69</v>
      </c>
      <c r="C19" s="650">
        <v>0</v>
      </c>
      <c r="D19" s="650">
        <v>15630911.503900001</v>
      </c>
      <c r="E19" s="650">
        <v>0</v>
      </c>
      <c r="F19" s="650">
        <v>0</v>
      </c>
      <c r="G19" s="650">
        <v>1.2999999999999999E-3</v>
      </c>
      <c r="H19" s="938">
        <f t="shared" si="0"/>
        <v>15630911.5052</v>
      </c>
    </row>
    <row r="20" spans="1:8">
      <c r="A20" s="941">
        <v>13</v>
      </c>
      <c r="B20" s="939" t="s">
        <v>70</v>
      </c>
      <c r="C20" s="650">
        <v>0</v>
      </c>
      <c r="D20" s="650">
        <v>0</v>
      </c>
      <c r="E20" s="650">
        <v>0</v>
      </c>
      <c r="F20" s="650">
        <v>0</v>
      </c>
      <c r="G20" s="650">
        <v>0</v>
      </c>
      <c r="H20" s="938">
        <f t="shared" si="0"/>
        <v>0</v>
      </c>
    </row>
    <row r="21" spans="1:8">
      <c r="A21" s="936">
        <v>14</v>
      </c>
      <c r="B21" s="937" t="s">
        <v>469</v>
      </c>
      <c r="C21" s="650">
        <v>43674.659599999999</v>
      </c>
      <c r="D21" s="650">
        <v>165619008.0839</v>
      </c>
      <c r="E21" s="650">
        <v>97628184.731900007</v>
      </c>
      <c r="F21" s="650">
        <v>177468816.8355</v>
      </c>
      <c r="G21" s="650">
        <v>277621291.96749997</v>
      </c>
      <c r="H21" s="938">
        <f>SUM(C21:G21)</f>
        <v>718380976.27839994</v>
      </c>
    </row>
    <row r="22" spans="1:8" ht="13.5" thickBot="1">
      <c r="A22" s="942">
        <v>15</v>
      </c>
      <c r="B22" s="943" t="s">
        <v>66</v>
      </c>
      <c r="C22" s="944">
        <f>SUM(C18:C21)+SUM(C8:C16)</f>
        <v>621078609.32580006</v>
      </c>
      <c r="D22" s="944">
        <f t="shared" ref="D22:H22" si="1">SUM(D18:D21)+SUM(D8:D16)</f>
        <v>1102642159.2568998</v>
      </c>
      <c r="E22" s="944">
        <f t="shared" si="1"/>
        <v>1207538375.6499999</v>
      </c>
      <c r="F22" s="944">
        <f t="shared" si="1"/>
        <v>1619837247.4384</v>
      </c>
      <c r="G22" s="944">
        <f t="shared" si="1"/>
        <v>285232970.653</v>
      </c>
      <c r="H22" s="945">
        <f t="shared" si="1"/>
        <v>4836329362.3240995</v>
      </c>
    </row>
    <row r="26" spans="1:8" ht="38.25">
      <c r="B26" s="333" t="s">
        <v>647</v>
      </c>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9.9978637043366805E-2"/>
  </sheetPr>
  <dimension ref="A1:H26"/>
  <sheetViews>
    <sheetView showGridLines="0" zoomScale="80" zoomScaleNormal="80" workbookViewId="0">
      <selection activeCell="C32" sqref="C32"/>
    </sheetView>
  </sheetViews>
  <sheetFormatPr defaultColWidth="9.140625" defaultRowHeight="12.75"/>
  <cols>
    <col min="1" max="1" width="11.85546875" style="319" bestFit="1" customWidth="1"/>
    <col min="2" max="2" width="86.85546875" style="317" customWidth="1"/>
    <col min="3" max="4" width="31.5703125" style="317" customWidth="1"/>
    <col min="5" max="5" width="16.42578125" style="317" bestFit="1" customWidth="1"/>
    <col min="6" max="6" width="14.140625" style="317" bestFit="1" customWidth="1"/>
    <col min="7" max="7" width="20" style="317" bestFit="1" customWidth="1"/>
    <col min="8" max="8" width="25.140625" style="317" bestFit="1" customWidth="1"/>
    <col min="9" max="16384" width="9.140625" style="317"/>
  </cols>
  <sheetData>
    <row r="1" spans="1:8" ht="13.5">
      <c r="A1" s="316" t="s">
        <v>97</v>
      </c>
      <c r="B1" s="235" t="str">
        <f>Info!C2</f>
        <v>სს "ბაზისბანკი"</v>
      </c>
      <c r="C1" s="354"/>
      <c r="D1" s="354"/>
      <c r="E1" s="354"/>
      <c r="F1" s="354"/>
      <c r="G1" s="354"/>
      <c r="H1" s="354"/>
    </row>
    <row r="2" spans="1:8">
      <c r="A2" s="316" t="s">
        <v>98</v>
      </c>
      <c r="B2" s="647">
        <f>'1. key ratios'!B2</f>
        <v>46022</v>
      </c>
      <c r="C2" s="354"/>
      <c r="D2" s="354"/>
      <c r="E2" s="354"/>
      <c r="F2" s="354"/>
      <c r="G2" s="354"/>
      <c r="H2" s="354"/>
    </row>
    <row r="3" spans="1:8">
      <c r="A3" s="318" t="s">
        <v>470</v>
      </c>
      <c r="B3" s="354"/>
      <c r="C3" s="354"/>
      <c r="D3" s="354"/>
      <c r="E3" s="354"/>
      <c r="F3" s="354"/>
      <c r="G3" s="354"/>
      <c r="H3" s="354"/>
    </row>
    <row r="4" spans="1:8" ht="13.5" thickBot="1">
      <c r="A4" s="355"/>
      <c r="B4" s="354"/>
      <c r="C4" s="946" t="s">
        <v>471</v>
      </c>
      <c r="D4" s="946" t="s">
        <v>472</v>
      </c>
      <c r="E4" s="946" t="s">
        <v>473</v>
      </c>
      <c r="F4" s="946" t="s">
        <v>474</v>
      </c>
      <c r="G4" s="946" t="s">
        <v>475</v>
      </c>
      <c r="H4" s="946" t="s">
        <v>476</v>
      </c>
    </row>
    <row r="5" spans="1:8" ht="33.950000000000003" customHeight="1">
      <c r="A5" s="927" t="s">
        <v>835</v>
      </c>
      <c r="B5" s="928"/>
      <c r="C5" s="947" t="s">
        <v>565</v>
      </c>
      <c r="D5" s="947"/>
      <c r="E5" s="947" t="s">
        <v>834</v>
      </c>
      <c r="F5" s="948" t="s">
        <v>833</v>
      </c>
      <c r="G5" s="948" t="s">
        <v>480</v>
      </c>
      <c r="H5" s="949" t="s">
        <v>832</v>
      </c>
    </row>
    <row r="6" spans="1:8" ht="25.5">
      <c r="A6" s="934"/>
      <c r="B6" s="741"/>
      <c r="C6" s="353" t="s">
        <v>481</v>
      </c>
      <c r="D6" s="353" t="s">
        <v>482</v>
      </c>
      <c r="E6" s="746"/>
      <c r="F6" s="745"/>
      <c r="G6" s="745"/>
      <c r="H6" s="628" t="s">
        <v>831</v>
      </c>
    </row>
    <row r="7" spans="1:8">
      <c r="A7" s="950">
        <v>1</v>
      </c>
      <c r="B7" s="937" t="s">
        <v>123</v>
      </c>
      <c r="C7" s="648">
        <v>0</v>
      </c>
      <c r="D7" s="648">
        <v>807715782.41209996</v>
      </c>
      <c r="E7" s="648">
        <v>614984.4645</v>
      </c>
      <c r="F7" s="648"/>
      <c r="G7" s="648">
        <v>0</v>
      </c>
      <c r="H7" s="951">
        <f t="shared" ref="H7:H20" si="0">C7+D7-E7-F7</f>
        <v>807100797.94760001</v>
      </c>
    </row>
    <row r="8" spans="1:8" ht="14.45" customHeight="1">
      <c r="A8" s="950">
        <v>2</v>
      </c>
      <c r="B8" s="937" t="s">
        <v>124</v>
      </c>
      <c r="C8" s="648">
        <v>0</v>
      </c>
      <c r="D8" s="648">
        <v>0</v>
      </c>
      <c r="E8" s="648">
        <v>0</v>
      </c>
      <c r="F8" s="648"/>
      <c r="G8" s="648">
        <v>0</v>
      </c>
      <c r="H8" s="951">
        <f t="shared" si="0"/>
        <v>0</v>
      </c>
    </row>
    <row r="9" spans="1:8">
      <c r="A9" s="950">
        <v>3</v>
      </c>
      <c r="B9" s="937" t="s">
        <v>125</v>
      </c>
      <c r="C9" s="648">
        <v>0</v>
      </c>
      <c r="D9" s="648">
        <v>1003696.0891</v>
      </c>
      <c r="E9" s="648">
        <v>1159.2655</v>
      </c>
      <c r="F9" s="648"/>
      <c r="G9" s="648">
        <v>0</v>
      </c>
      <c r="H9" s="951">
        <f t="shared" si="0"/>
        <v>1002536.8236</v>
      </c>
    </row>
    <row r="10" spans="1:8">
      <c r="A10" s="950">
        <v>4</v>
      </c>
      <c r="B10" s="937" t="s">
        <v>126</v>
      </c>
      <c r="C10" s="648">
        <v>0</v>
      </c>
      <c r="D10" s="648">
        <v>1805127.5995120972</v>
      </c>
      <c r="E10" s="648">
        <v>5941.5995120972002</v>
      </c>
      <c r="F10" s="648"/>
      <c r="G10" s="648">
        <v>0</v>
      </c>
      <c r="H10" s="951">
        <f t="shared" si="0"/>
        <v>1799186</v>
      </c>
    </row>
    <row r="11" spans="1:8">
      <c r="A11" s="950">
        <v>5</v>
      </c>
      <c r="B11" s="937" t="s">
        <v>912</v>
      </c>
      <c r="C11" s="648">
        <v>0</v>
      </c>
      <c r="D11" s="648">
        <v>0</v>
      </c>
      <c r="E11" s="648">
        <v>0</v>
      </c>
      <c r="F11" s="648"/>
      <c r="G11" s="648">
        <v>0</v>
      </c>
      <c r="H11" s="951">
        <f t="shared" si="0"/>
        <v>0</v>
      </c>
    </row>
    <row r="12" spans="1:8">
      <c r="A12" s="950">
        <v>6</v>
      </c>
      <c r="B12" s="937" t="s">
        <v>127</v>
      </c>
      <c r="C12" s="648">
        <v>0</v>
      </c>
      <c r="D12" s="648">
        <v>388027098.93808788</v>
      </c>
      <c r="E12" s="648">
        <v>77413.850387902814</v>
      </c>
      <c r="F12" s="648"/>
      <c r="G12" s="648">
        <v>0</v>
      </c>
      <c r="H12" s="951">
        <f t="shared" si="0"/>
        <v>387949685.08769995</v>
      </c>
    </row>
    <row r="13" spans="1:8">
      <c r="A13" s="950">
        <v>7</v>
      </c>
      <c r="B13" s="937" t="s">
        <v>71</v>
      </c>
      <c r="C13" s="648">
        <v>38769112.172899999</v>
      </c>
      <c r="D13" s="648">
        <v>2012130265.2730999</v>
      </c>
      <c r="E13" s="648">
        <v>10724617.3111261</v>
      </c>
      <c r="F13" s="648"/>
      <c r="G13" s="648">
        <v>593.26</v>
      </c>
      <c r="H13" s="951">
        <f t="shared" si="0"/>
        <v>2040174760.1348739</v>
      </c>
    </row>
    <row r="14" spans="1:8">
      <c r="A14" s="950">
        <v>8</v>
      </c>
      <c r="B14" s="939" t="s">
        <v>72</v>
      </c>
      <c r="C14" s="648">
        <v>57599557.904299997</v>
      </c>
      <c r="D14" s="648">
        <v>313667178.16731399</v>
      </c>
      <c r="E14" s="648">
        <v>16872696.506313398</v>
      </c>
      <c r="F14" s="648"/>
      <c r="G14" s="648">
        <v>1975766.05928207</v>
      </c>
      <c r="H14" s="951">
        <f t="shared" si="0"/>
        <v>354394039.56530058</v>
      </c>
    </row>
    <row r="15" spans="1:8">
      <c r="A15" s="950">
        <v>9</v>
      </c>
      <c r="B15" s="937" t="s">
        <v>913</v>
      </c>
      <c r="C15" s="648">
        <v>9905440.7873</v>
      </c>
      <c r="D15" s="648">
        <v>500501024.54119998</v>
      </c>
      <c r="E15" s="648">
        <v>1421658.55711265</v>
      </c>
      <c r="F15" s="648"/>
      <c r="G15" s="648">
        <v>0</v>
      </c>
      <c r="H15" s="951">
        <f t="shared" si="0"/>
        <v>508984806.77138734</v>
      </c>
    </row>
    <row r="16" spans="1:8">
      <c r="A16" s="950">
        <v>10</v>
      </c>
      <c r="B16" s="940" t="s">
        <v>483</v>
      </c>
      <c r="C16" s="648">
        <v>51028472.516099997</v>
      </c>
      <c r="D16" s="648">
        <v>5337628.3205999499</v>
      </c>
      <c r="E16" s="648">
        <v>11025678.433526</v>
      </c>
      <c r="F16" s="648"/>
      <c r="G16" s="648">
        <v>0</v>
      </c>
      <c r="H16" s="951">
        <f t="shared" si="0"/>
        <v>45340422.403173946</v>
      </c>
    </row>
    <row r="17" spans="1:8">
      <c r="A17" s="950">
        <v>11</v>
      </c>
      <c r="B17" s="937" t="s">
        <v>68</v>
      </c>
      <c r="C17" s="648">
        <v>0</v>
      </c>
      <c r="D17" s="648">
        <v>985555.46</v>
      </c>
      <c r="E17" s="648">
        <v>0</v>
      </c>
      <c r="F17" s="648"/>
      <c r="G17" s="648">
        <v>0</v>
      </c>
      <c r="H17" s="951">
        <f t="shared" si="0"/>
        <v>985555.46</v>
      </c>
    </row>
    <row r="18" spans="1:8">
      <c r="A18" s="950">
        <v>12</v>
      </c>
      <c r="B18" s="937" t="s">
        <v>69</v>
      </c>
      <c r="C18" s="648">
        <v>0</v>
      </c>
      <c r="D18" s="648">
        <v>15643040.4716</v>
      </c>
      <c r="E18" s="648">
        <v>12128.9664166074</v>
      </c>
      <c r="F18" s="648"/>
      <c r="G18" s="648">
        <v>0</v>
      </c>
      <c r="H18" s="951">
        <f t="shared" si="0"/>
        <v>15630911.505183393</v>
      </c>
    </row>
    <row r="19" spans="1:8">
      <c r="A19" s="952">
        <v>13</v>
      </c>
      <c r="B19" s="939" t="s">
        <v>70</v>
      </c>
      <c r="C19" s="648">
        <v>0</v>
      </c>
      <c r="D19" s="648">
        <v>0</v>
      </c>
      <c r="E19" s="648">
        <v>0</v>
      </c>
      <c r="F19" s="648"/>
      <c r="G19" s="648">
        <v>0</v>
      </c>
      <c r="H19" s="951">
        <f t="shared" si="0"/>
        <v>0</v>
      </c>
    </row>
    <row r="20" spans="1:8">
      <c r="A20" s="950">
        <v>14</v>
      </c>
      <c r="B20" s="937" t="s">
        <v>469</v>
      </c>
      <c r="C20" s="648">
        <v>4982825.9242000002</v>
      </c>
      <c r="D20" s="648">
        <v>752243973.62502408</v>
      </c>
      <c r="E20" s="648">
        <v>3742493.1413230798</v>
      </c>
      <c r="F20" s="648"/>
      <c r="G20" s="648">
        <v>0</v>
      </c>
      <c r="H20" s="951">
        <f t="shared" si="0"/>
        <v>753484306.40790105</v>
      </c>
    </row>
    <row r="21" spans="1:8" s="320" customFormat="1">
      <c r="A21" s="953">
        <v>15</v>
      </c>
      <c r="B21" s="351" t="s">
        <v>66</v>
      </c>
      <c r="C21" s="649">
        <f t="shared" ref="C21:H21" si="1">SUM(C7:C15)+SUM(C17:C20)</f>
        <v>111256936.7887</v>
      </c>
      <c r="D21" s="649">
        <f t="shared" si="1"/>
        <v>4793722742.5770388</v>
      </c>
      <c r="E21" s="649">
        <f t="shared" si="1"/>
        <v>33473093.662191834</v>
      </c>
      <c r="F21" s="649">
        <f t="shared" si="1"/>
        <v>0</v>
      </c>
      <c r="G21" s="649">
        <f t="shared" si="1"/>
        <v>1976359.31928207</v>
      </c>
      <c r="H21" s="951">
        <f t="shared" si="1"/>
        <v>4871506585.7035456</v>
      </c>
    </row>
    <row r="22" spans="1:8">
      <c r="A22" s="954">
        <v>16</v>
      </c>
      <c r="B22" s="350" t="s">
        <v>484</v>
      </c>
      <c r="C22" s="648">
        <v>110008700.9183</v>
      </c>
      <c r="D22" s="648">
        <v>3306147657.2214999</v>
      </c>
      <c r="E22" s="648">
        <v>31022885.73</v>
      </c>
      <c r="F22" s="648"/>
      <c r="G22" s="648">
        <v>1976359.31928206</v>
      </c>
      <c r="H22" s="951">
        <f>C22+D22-E22-F22</f>
        <v>3385133472.4098001</v>
      </c>
    </row>
    <row r="23" spans="1:8" ht="13.5" thickBot="1">
      <c r="A23" s="955">
        <v>17</v>
      </c>
      <c r="B23" s="956" t="s">
        <v>485</v>
      </c>
      <c r="C23" s="663">
        <v>0</v>
      </c>
      <c r="D23" s="663">
        <v>446449511.1067</v>
      </c>
      <c r="E23" s="663">
        <v>478972.95570000005</v>
      </c>
      <c r="F23" s="663"/>
      <c r="G23" s="663">
        <v>0</v>
      </c>
      <c r="H23" s="957">
        <f>C23+D23-E23-F23</f>
        <v>445970538.15100002</v>
      </c>
    </row>
    <row r="26" spans="1:8" ht="42.6" customHeight="1">
      <c r="B26" s="333" t="s">
        <v>647</v>
      </c>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2" tint="-9.9978637043366805E-2"/>
  </sheetPr>
  <dimension ref="A1:H36"/>
  <sheetViews>
    <sheetView showGridLines="0" zoomScale="80" zoomScaleNormal="80" workbookViewId="0">
      <selection activeCell="C41" sqref="C41"/>
    </sheetView>
  </sheetViews>
  <sheetFormatPr defaultColWidth="9.140625" defaultRowHeight="12.75"/>
  <cols>
    <col min="1" max="1" width="11" style="317" bestFit="1" customWidth="1"/>
    <col min="2" max="2" width="93.42578125" style="317" customWidth="1"/>
    <col min="3" max="4" width="35" style="317" customWidth="1"/>
    <col min="5" max="7" width="22" style="317" customWidth="1"/>
    <col min="8" max="8" width="42.140625" style="317" bestFit="1" customWidth="1"/>
    <col min="9" max="16384" width="9.140625" style="317"/>
  </cols>
  <sheetData>
    <row r="1" spans="1:8" ht="13.5">
      <c r="A1" s="316" t="s">
        <v>97</v>
      </c>
      <c r="B1" s="235" t="str">
        <f>Info!C2</f>
        <v>სს "ბაზისბანკი"</v>
      </c>
      <c r="C1" s="354"/>
      <c r="D1" s="354"/>
      <c r="E1" s="354"/>
      <c r="F1" s="354"/>
      <c r="G1" s="354"/>
      <c r="H1" s="354"/>
    </row>
    <row r="2" spans="1:8">
      <c r="A2" s="316" t="s">
        <v>98</v>
      </c>
      <c r="B2" s="647">
        <f>'1. key ratios'!B2</f>
        <v>46022</v>
      </c>
      <c r="C2" s="354"/>
      <c r="D2" s="354"/>
      <c r="E2" s="354"/>
      <c r="F2" s="354"/>
      <c r="G2" s="354"/>
      <c r="H2" s="354"/>
    </row>
    <row r="3" spans="1:8">
      <c r="A3" s="318" t="s">
        <v>486</v>
      </c>
      <c r="B3" s="354"/>
      <c r="C3" s="354"/>
      <c r="D3" s="354"/>
      <c r="E3" s="354"/>
      <c r="F3" s="354"/>
      <c r="G3" s="354"/>
      <c r="H3" s="354"/>
    </row>
    <row r="4" spans="1:8" ht="13.5" thickBot="1">
      <c r="A4" s="354"/>
      <c r="B4" s="354"/>
      <c r="C4" s="946" t="s">
        <v>471</v>
      </c>
      <c r="D4" s="946" t="s">
        <v>472</v>
      </c>
      <c r="E4" s="946" t="s">
        <v>473</v>
      </c>
      <c r="F4" s="946" t="s">
        <v>474</v>
      </c>
      <c r="G4" s="946" t="s">
        <v>475</v>
      </c>
      <c r="H4" s="946" t="s">
        <v>476</v>
      </c>
    </row>
    <row r="5" spans="1:8" ht="41.45" customHeight="1">
      <c r="A5" s="927" t="s">
        <v>837</v>
      </c>
      <c r="B5" s="928"/>
      <c r="C5" s="958" t="s">
        <v>565</v>
      </c>
      <c r="D5" s="959"/>
      <c r="E5" s="948" t="s">
        <v>834</v>
      </c>
      <c r="F5" s="948" t="s">
        <v>833</v>
      </c>
      <c r="G5" s="948" t="s">
        <v>480</v>
      </c>
      <c r="H5" s="949" t="s">
        <v>832</v>
      </c>
    </row>
    <row r="6" spans="1:8" ht="25.5">
      <c r="A6" s="934"/>
      <c r="B6" s="741"/>
      <c r="C6" s="353" t="s">
        <v>481</v>
      </c>
      <c r="D6" s="353" t="s">
        <v>482</v>
      </c>
      <c r="E6" s="745"/>
      <c r="F6" s="745"/>
      <c r="G6" s="745"/>
      <c r="H6" s="628" t="s">
        <v>831</v>
      </c>
    </row>
    <row r="7" spans="1:8">
      <c r="A7" s="960">
        <v>1</v>
      </c>
      <c r="B7" s="357" t="s">
        <v>487</v>
      </c>
      <c r="C7" s="648">
        <v>2459502.6661</v>
      </c>
      <c r="D7" s="648">
        <v>865178523.90262794</v>
      </c>
      <c r="E7" s="648">
        <v>1498362.61377801</v>
      </c>
      <c r="F7" s="648">
        <v>0</v>
      </c>
      <c r="G7" s="648">
        <v>235670.14062993001</v>
      </c>
      <c r="H7" s="961">
        <f t="shared" ref="H7:H34" si="0">C7+D7-E7-F7</f>
        <v>866139663.95494998</v>
      </c>
    </row>
    <row r="8" spans="1:8">
      <c r="A8" s="960">
        <v>2</v>
      </c>
      <c r="B8" s="357" t="s">
        <v>488</v>
      </c>
      <c r="C8" s="648">
        <v>2062161.6865000001</v>
      </c>
      <c r="D8" s="648">
        <v>687692714.65418041</v>
      </c>
      <c r="E8" s="648">
        <v>1285265.00311184</v>
      </c>
      <c r="F8" s="648">
        <v>0</v>
      </c>
      <c r="G8" s="648">
        <v>68369.746013679993</v>
      </c>
      <c r="H8" s="961">
        <f t="shared" si="0"/>
        <v>688469611.33756852</v>
      </c>
    </row>
    <row r="9" spans="1:8">
      <c r="A9" s="960">
        <v>3</v>
      </c>
      <c r="B9" s="357" t="s">
        <v>836</v>
      </c>
      <c r="C9" s="648">
        <v>0</v>
      </c>
      <c r="D9" s="648">
        <v>97411.6397</v>
      </c>
      <c r="E9" s="648">
        <v>5.1943956713999997</v>
      </c>
      <c r="F9" s="648">
        <v>0</v>
      </c>
      <c r="G9" s="648">
        <v>0</v>
      </c>
      <c r="H9" s="961">
        <f t="shared" si="0"/>
        <v>97406.445304328605</v>
      </c>
    </row>
    <row r="10" spans="1:8">
      <c r="A10" s="960">
        <v>4</v>
      </c>
      <c r="B10" s="357" t="s">
        <v>489</v>
      </c>
      <c r="C10" s="648">
        <v>5848630.5625999998</v>
      </c>
      <c r="D10" s="648">
        <v>260779110.73299801</v>
      </c>
      <c r="E10" s="648">
        <v>927206.301472213</v>
      </c>
      <c r="F10" s="648">
        <v>0</v>
      </c>
      <c r="G10" s="648">
        <v>50792.052965249997</v>
      </c>
      <c r="H10" s="961">
        <f t="shared" si="0"/>
        <v>265700534.99412578</v>
      </c>
    </row>
    <row r="11" spans="1:8">
      <c r="A11" s="960">
        <v>5</v>
      </c>
      <c r="B11" s="357" t="s">
        <v>490</v>
      </c>
      <c r="C11" s="648">
        <v>3177724.4975999999</v>
      </c>
      <c r="D11" s="648">
        <v>277158090.033099</v>
      </c>
      <c r="E11" s="648">
        <v>581382.92842790997</v>
      </c>
      <c r="F11" s="648">
        <v>0</v>
      </c>
      <c r="G11" s="648">
        <v>0</v>
      </c>
      <c r="H11" s="961">
        <f t="shared" si="0"/>
        <v>279754431.60227108</v>
      </c>
    </row>
    <row r="12" spans="1:8">
      <c r="A12" s="960">
        <v>6</v>
      </c>
      <c r="B12" s="357" t="s">
        <v>491</v>
      </c>
      <c r="C12" s="648">
        <v>2704719.5789000001</v>
      </c>
      <c r="D12" s="648">
        <v>90016097.547000304</v>
      </c>
      <c r="E12" s="648">
        <v>482939.31620748201</v>
      </c>
      <c r="F12" s="648">
        <v>0</v>
      </c>
      <c r="G12" s="648">
        <v>0</v>
      </c>
      <c r="H12" s="961">
        <f t="shared" si="0"/>
        <v>92237877.809692815</v>
      </c>
    </row>
    <row r="13" spans="1:8">
      <c r="A13" s="960">
        <v>7</v>
      </c>
      <c r="B13" s="357" t="s">
        <v>492</v>
      </c>
      <c r="C13" s="648">
        <v>2119846.5781</v>
      </c>
      <c r="D13" s="648">
        <v>79153777.041600093</v>
      </c>
      <c r="E13" s="648">
        <v>981322.063907673</v>
      </c>
      <c r="F13" s="648">
        <v>0</v>
      </c>
      <c r="G13" s="648">
        <v>0</v>
      </c>
      <c r="H13" s="961">
        <f t="shared" si="0"/>
        <v>80292301.555792421</v>
      </c>
    </row>
    <row r="14" spans="1:8">
      <c r="A14" s="960">
        <v>8</v>
      </c>
      <c r="B14" s="357" t="s">
        <v>493</v>
      </c>
      <c r="C14" s="648">
        <v>1935560.9611</v>
      </c>
      <c r="D14" s="648">
        <v>247071884.42059901</v>
      </c>
      <c r="E14" s="648">
        <v>1088680.08928617</v>
      </c>
      <c r="F14" s="648">
        <v>0</v>
      </c>
      <c r="G14" s="648">
        <v>21417.345000000001</v>
      </c>
      <c r="H14" s="961">
        <f t="shared" si="0"/>
        <v>247918765.29241285</v>
      </c>
    </row>
    <row r="15" spans="1:8">
      <c r="A15" s="960">
        <v>9</v>
      </c>
      <c r="B15" s="357" t="s">
        <v>494</v>
      </c>
      <c r="C15" s="648">
        <v>577487.81110000005</v>
      </c>
      <c r="D15" s="648">
        <v>82774667.690600097</v>
      </c>
      <c r="E15" s="648">
        <v>559460.20080217102</v>
      </c>
      <c r="F15" s="648">
        <v>0</v>
      </c>
      <c r="G15" s="648">
        <v>0</v>
      </c>
      <c r="H15" s="961">
        <f t="shared" si="0"/>
        <v>82792695.300897926</v>
      </c>
    </row>
    <row r="16" spans="1:8">
      <c r="A16" s="960">
        <v>10</v>
      </c>
      <c r="B16" s="357" t="s">
        <v>495</v>
      </c>
      <c r="C16" s="648">
        <v>897846.85690000001</v>
      </c>
      <c r="D16" s="648">
        <v>38629353.2399</v>
      </c>
      <c r="E16" s="648">
        <v>456317.89808904298</v>
      </c>
      <c r="F16" s="648">
        <v>0</v>
      </c>
      <c r="G16" s="648">
        <v>0</v>
      </c>
      <c r="H16" s="961">
        <f t="shared" si="0"/>
        <v>39070882.198710956</v>
      </c>
    </row>
    <row r="17" spans="1:8">
      <c r="A17" s="960">
        <v>11</v>
      </c>
      <c r="B17" s="357" t="s">
        <v>496</v>
      </c>
      <c r="C17" s="648">
        <v>0</v>
      </c>
      <c r="D17" s="648">
        <v>3015263.7719999999</v>
      </c>
      <c r="E17" s="648">
        <v>1874.0923117829</v>
      </c>
      <c r="F17" s="648">
        <v>0</v>
      </c>
      <c r="G17" s="648">
        <v>0</v>
      </c>
      <c r="H17" s="961">
        <f t="shared" si="0"/>
        <v>3013389.6796882171</v>
      </c>
    </row>
    <row r="18" spans="1:8">
      <c r="A18" s="960">
        <v>12</v>
      </c>
      <c r="B18" s="357" t="s">
        <v>497</v>
      </c>
      <c r="C18" s="648">
        <v>1424297.2719000001</v>
      </c>
      <c r="D18" s="648">
        <v>67838111.580000907</v>
      </c>
      <c r="E18" s="648">
        <v>473370.74238114298</v>
      </c>
      <c r="F18" s="648">
        <v>0</v>
      </c>
      <c r="G18" s="648">
        <v>47467.025314279999</v>
      </c>
      <c r="H18" s="961">
        <f t="shared" si="0"/>
        <v>68789038.109519765</v>
      </c>
    </row>
    <row r="19" spans="1:8">
      <c r="A19" s="960">
        <v>13</v>
      </c>
      <c r="B19" s="357" t="s">
        <v>498</v>
      </c>
      <c r="C19" s="648">
        <v>391699.83179999999</v>
      </c>
      <c r="D19" s="648">
        <v>80765421.488500506</v>
      </c>
      <c r="E19" s="648">
        <v>460152.18061336502</v>
      </c>
      <c r="F19" s="648">
        <v>0</v>
      </c>
      <c r="G19" s="648">
        <v>5751.85306571</v>
      </c>
      <c r="H19" s="961">
        <f t="shared" si="0"/>
        <v>80696969.139687136</v>
      </c>
    </row>
    <row r="20" spans="1:8">
      <c r="A20" s="960">
        <v>14</v>
      </c>
      <c r="B20" s="357" t="s">
        <v>499</v>
      </c>
      <c r="C20" s="648">
        <v>41334669.641400002</v>
      </c>
      <c r="D20" s="648">
        <v>156011001.9691</v>
      </c>
      <c r="E20" s="648">
        <v>4945078.1021468602</v>
      </c>
      <c r="F20" s="648">
        <v>0</v>
      </c>
      <c r="G20" s="648">
        <v>506.31960880000003</v>
      </c>
      <c r="H20" s="961">
        <f t="shared" si="0"/>
        <v>192400593.50835314</v>
      </c>
    </row>
    <row r="21" spans="1:8">
      <c r="A21" s="960">
        <v>15</v>
      </c>
      <c r="B21" s="357" t="s">
        <v>500</v>
      </c>
      <c r="C21" s="648">
        <v>0</v>
      </c>
      <c r="D21" s="648">
        <v>66532342.233199999</v>
      </c>
      <c r="E21" s="648">
        <v>92883.238390370694</v>
      </c>
      <c r="F21" s="648">
        <v>0</v>
      </c>
      <c r="G21" s="648">
        <v>0</v>
      </c>
      <c r="H21" s="961">
        <f t="shared" si="0"/>
        <v>66439458.994809628</v>
      </c>
    </row>
    <row r="22" spans="1:8">
      <c r="A22" s="960">
        <v>16</v>
      </c>
      <c r="B22" s="357" t="s">
        <v>501</v>
      </c>
      <c r="C22" s="648">
        <v>4719813.1794999996</v>
      </c>
      <c r="D22" s="648">
        <v>3102231.9251000001</v>
      </c>
      <c r="E22" s="648">
        <v>2425314.6367006698</v>
      </c>
      <c r="F22" s="648">
        <v>0</v>
      </c>
      <c r="G22" s="648">
        <v>0</v>
      </c>
      <c r="H22" s="961">
        <f t="shared" si="0"/>
        <v>5396730.46789933</v>
      </c>
    </row>
    <row r="23" spans="1:8">
      <c r="A23" s="960">
        <v>17</v>
      </c>
      <c r="B23" s="357" t="s">
        <v>502</v>
      </c>
      <c r="C23" s="648">
        <v>0</v>
      </c>
      <c r="D23" s="648">
        <v>88964122.7227</v>
      </c>
      <c r="E23" s="648">
        <v>839525.2892</v>
      </c>
      <c r="F23" s="648">
        <v>0</v>
      </c>
      <c r="G23" s="648">
        <v>0</v>
      </c>
      <c r="H23" s="961">
        <f t="shared" si="0"/>
        <v>88124597.433500007</v>
      </c>
    </row>
    <row r="24" spans="1:8">
      <c r="A24" s="960">
        <v>18</v>
      </c>
      <c r="B24" s="357" t="s">
        <v>503</v>
      </c>
      <c r="C24" s="648">
        <v>1065971.4114999999</v>
      </c>
      <c r="D24" s="648">
        <v>211910280.734999</v>
      </c>
      <c r="E24" s="648">
        <v>933876.66880435101</v>
      </c>
      <c r="F24" s="648">
        <v>0</v>
      </c>
      <c r="G24" s="648">
        <v>5956.1329999999998</v>
      </c>
      <c r="H24" s="961">
        <f t="shared" si="0"/>
        <v>212042375.47769466</v>
      </c>
    </row>
    <row r="25" spans="1:8">
      <c r="A25" s="960">
        <v>19</v>
      </c>
      <c r="B25" s="357" t="s">
        <v>504</v>
      </c>
      <c r="C25" s="648">
        <v>0</v>
      </c>
      <c r="D25" s="648">
        <v>13452451.5834</v>
      </c>
      <c r="E25" s="648">
        <v>67106.2876001556</v>
      </c>
      <c r="F25" s="648">
        <v>0</v>
      </c>
      <c r="G25" s="648">
        <v>0</v>
      </c>
      <c r="H25" s="961">
        <f t="shared" si="0"/>
        <v>13385345.295799844</v>
      </c>
    </row>
    <row r="26" spans="1:8">
      <c r="A26" s="960">
        <v>20</v>
      </c>
      <c r="B26" s="357" t="s">
        <v>505</v>
      </c>
      <c r="C26" s="648">
        <v>1428610.1078999999</v>
      </c>
      <c r="D26" s="648">
        <v>162324853.81969899</v>
      </c>
      <c r="E26" s="648">
        <v>574033.75803517306</v>
      </c>
      <c r="F26" s="648">
        <v>0</v>
      </c>
      <c r="G26" s="648">
        <v>9730.6440000000002</v>
      </c>
      <c r="H26" s="961">
        <f t="shared" si="0"/>
        <v>163179430.1695638</v>
      </c>
    </row>
    <row r="27" spans="1:8">
      <c r="A27" s="960">
        <v>21</v>
      </c>
      <c r="B27" s="357" t="s">
        <v>506</v>
      </c>
      <c r="C27" s="648">
        <v>579316.86490000004</v>
      </c>
      <c r="D27" s="648">
        <v>42994538.994600199</v>
      </c>
      <c r="E27" s="648">
        <v>140587.33379918401</v>
      </c>
      <c r="F27" s="648">
        <v>0</v>
      </c>
      <c r="G27" s="648">
        <v>0</v>
      </c>
      <c r="H27" s="961">
        <f t="shared" si="0"/>
        <v>43433268.525701016</v>
      </c>
    </row>
    <row r="28" spans="1:8">
      <c r="A28" s="960">
        <v>22</v>
      </c>
      <c r="B28" s="357" t="s">
        <v>507</v>
      </c>
      <c r="C28" s="648">
        <v>136895.29629999999</v>
      </c>
      <c r="D28" s="648">
        <v>5029243.8107999796</v>
      </c>
      <c r="E28" s="648">
        <v>23610.9712865775</v>
      </c>
      <c r="F28" s="648">
        <v>0</v>
      </c>
      <c r="G28" s="648">
        <v>23812.312999999998</v>
      </c>
      <c r="H28" s="961">
        <f t="shared" si="0"/>
        <v>5142528.135813402</v>
      </c>
    </row>
    <row r="29" spans="1:8">
      <c r="A29" s="960">
        <v>23</v>
      </c>
      <c r="B29" s="357" t="s">
        <v>508</v>
      </c>
      <c r="C29" s="648">
        <v>7463272.1177000003</v>
      </c>
      <c r="D29" s="648">
        <v>318037218.259588</v>
      </c>
      <c r="E29" s="648">
        <v>2475363.4047479699</v>
      </c>
      <c r="F29" s="648">
        <v>0</v>
      </c>
      <c r="G29" s="648">
        <v>176783.84695614001</v>
      </c>
      <c r="H29" s="961">
        <f t="shared" si="0"/>
        <v>323025126.97254002</v>
      </c>
    </row>
    <row r="30" spans="1:8">
      <c r="A30" s="960">
        <v>24</v>
      </c>
      <c r="B30" s="357" t="s">
        <v>509</v>
      </c>
      <c r="C30" s="648">
        <v>4687132.0443000002</v>
      </c>
      <c r="D30" s="648">
        <v>173532397.018199</v>
      </c>
      <c r="E30" s="648">
        <v>1867233.34690833</v>
      </c>
      <c r="F30" s="648">
        <v>0</v>
      </c>
      <c r="G30" s="648">
        <v>0</v>
      </c>
      <c r="H30" s="961">
        <f t="shared" si="0"/>
        <v>176352295.71559066</v>
      </c>
    </row>
    <row r="31" spans="1:8">
      <c r="A31" s="960">
        <v>25</v>
      </c>
      <c r="B31" s="357" t="s">
        <v>510</v>
      </c>
      <c r="C31" s="648">
        <v>13196163.3971</v>
      </c>
      <c r="D31" s="648">
        <v>333452307.27609599</v>
      </c>
      <c r="E31" s="648">
        <v>4085799.1954187402</v>
      </c>
      <c r="F31" s="648">
        <v>0</v>
      </c>
      <c r="G31" s="648">
        <v>526478.02203994</v>
      </c>
      <c r="H31" s="961">
        <f t="shared" si="0"/>
        <v>342562671.47777724</v>
      </c>
    </row>
    <row r="32" spans="1:8">
      <c r="A32" s="960">
        <v>26</v>
      </c>
      <c r="B32" s="357" t="s">
        <v>511</v>
      </c>
      <c r="C32" s="648">
        <v>11797378.5551</v>
      </c>
      <c r="D32" s="648">
        <v>152409914.38090399</v>
      </c>
      <c r="E32" s="648">
        <v>4713790.3923689397</v>
      </c>
      <c r="F32" s="648">
        <v>0</v>
      </c>
      <c r="G32" s="648">
        <v>622720.17768834019</v>
      </c>
      <c r="H32" s="961">
        <f t="shared" si="0"/>
        <v>159493502.54363504</v>
      </c>
    </row>
    <row r="33" spans="1:8">
      <c r="A33" s="960">
        <v>27</v>
      </c>
      <c r="B33" s="349" t="s">
        <v>88</v>
      </c>
      <c r="C33" s="648">
        <v>1248235.8703999999</v>
      </c>
      <c r="D33" s="648">
        <v>285799410.09310102</v>
      </c>
      <c r="E33" s="648">
        <v>1492552.412</v>
      </c>
      <c r="F33" s="648">
        <v>0</v>
      </c>
      <c r="G33" s="648">
        <v>180903.7</v>
      </c>
      <c r="H33" s="961">
        <f t="shared" si="0"/>
        <v>285555093.55150104</v>
      </c>
    </row>
    <row r="34" spans="1:8" ht="13.5" thickBot="1">
      <c r="A34" s="962">
        <v>28</v>
      </c>
      <c r="B34" s="963" t="s">
        <v>66</v>
      </c>
      <c r="C34" s="964">
        <f>SUM(C7:C33)</f>
        <v>111256936.78869998</v>
      </c>
      <c r="D34" s="964">
        <f>SUM(D7:D33)</f>
        <v>4793722742.5642929</v>
      </c>
      <c r="E34" s="964">
        <f>SUM(E7:E33)</f>
        <v>33473093.662191793</v>
      </c>
      <c r="F34" s="964">
        <f>SUM(F7:F33)</f>
        <v>0</v>
      </c>
      <c r="G34" s="964">
        <f>SUM(G7:G33)</f>
        <v>1976359.31928207</v>
      </c>
      <c r="H34" s="965">
        <f t="shared" si="0"/>
        <v>4871506585.6908016</v>
      </c>
    </row>
    <row r="36" spans="1:8">
      <c r="B36" s="321"/>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9.9978637043366805E-2"/>
  </sheetPr>
  <dimension ref="A1:D15"/>
  <sheetViews>
    <sheetView showGridLines="0" zoomScale="80" zoomScaleNormal="80" workbookViewId="0">
      <selection activeCell="M37" sqref="M37"/>
    </sheetView>
  </sheetViews>
  <sheetFormatPr defaultColWidth="9.140625" defaultRowHeight="12.75"/>
  <cols>
    <col min="1" max="1" width="11.85546875" style="317" bestFit="1" customWidth="1"/>
    <col min="2" max="2" width="108" style="317" bestFit="1" customWidth="1"/>
    <col min="3" max="3" width="35.5703125" style="317" customWidth="1"/>
    <col min="4" max="4" width="38.42578125" style="317" customWidth="1"/>
    <col min="5" max="16384" width="9.140625" style="317"/>
  </cols>
  <sheetData>
    <row r="1" spans="1:4" ht="13.5">
      <c r="A1" s="316" t="s">
        <v>97</v>
      </c>
      <c r="B1" s="235" t="str">
        <f>Info!C2</f>
        <v>სს "ბაზისბანკი"</v>
      </c>
    </row>
    <row r="2" spans="1:4">
      <c r="A2" s="316" t="s">
        <v>98</v>
      </c>
      <c r="B2" s="647">
        <f>'1. key ratios'!B2</f>
        <v>46022</v>
      </c>
    </row>
    <row r="3" spans="1:4">
      <c r="A3" s="318" t="s">
        <v>512</v>
      </c>
    </row>
    <row r="4" spans="1:4" ht="13.5" thickBot="1"/>
    <row r="5" spans="1:4">
      <c r="A5" s="966" t="s">
        <v>848</v>
      </c>
      <c r="B5" s="967"/>
      <c r="C5" s="968" t="s">
        <v>531</v>
      </c>
      <c r="D5" s="969" t="s">
        <v>847</v>
      </c>
    </row>
    <row r="6" spans="1:4">
      <c r="A6" s="970">
        <v>1</v>
      </c>
      <c r="B6" s="358" t="s">
        <v>846</v>
      </c>
      <c r="C6" s="650">
        <v>35348099.204098016</v>
      </c>
      <c r="D6" s="971">
        <v>288012.09931647411</v>
      </c>
    </row>
    <row r="7" spans="1:4">
      <c r="A7" s="388">
        <v>2</v>
      </c>
      <c r="B7" s="358" t="s">
        <v>845</v>
      </c>
      <c r="C7" s="650">
        <f>SUM(C8:C9)</f>
        <v>6906795.739468948</v>
      </c>
      <c r="D7" s="971">
        <f>SUM(D8:D9)</f>
        <v>138387.19426138882</v>
      </c>
    </row>
    <row r="8" spans="1:4">
      <c r="A8" s="972">
        <v>2.1</v>
      </c>
      <c r="B8" s="361" t="s">
        <v>844</v>
      </c>
      <c r="C8" s="650">
        <v>1595395.6418667715</v>
      </c>
      <c r="D8" s="971">
        <v>138387.19426138882</v>
      </c>
    </row>
    <row r="9" spans="1:4">
      <c r="A9" s="972">
        <v>2.2000000000000002</v>
      </c>
      <c r="B9" s="361" t="s">
        <v>843</v>
      </c>
      <c r="C9" s="650">
        <v>5311400.0976021765</v>
      </c>
      <c r="D9" s="971">
        <v>0</v>
      </c>
    </row>
    <row r="10" spans="1:4">
      <c r="A10" s="970">
        <v>3</v>
      </c>
      <c r="B10" s="358" t="s">
        <v>842</v>
      </c>
      <c r="C10" s="650">
        <f>SUM(C11:C13)</f>
        <v>11033576.559098449</v>
      </c>
      <c r="D10" s="971">
        <f>SUM(D11:D13)</f>
        <v>104872.47516144287</v>
      </c>
    </row>
    <row r="11" spans="1:4">
      <c r="A11" s="972">
        <v>3.1</v>
      </c>
      <c r="B11" s="361" t="s">
        <v>513</v>
      </c>
      <c r="C11" s="650">
        <v>1976359.223543657</v>
      </c>
      <c r="D11" s="971">
        <v>0</v>
      </c>
    </row>
    <row r="12" spans="1:4">
      <c r="A12" s="972">
        <v>3.2</v>
      </c>
      <c r="B12" s="361" t="s">
        <v>841</v>
      </c>
      <c r="C12" s="650">
        <v>7343372.1302140206</v>
      </c>
      <c r="D12" s="971">
        <v>104872.47516144287</v>
      </c>
    </row>
    <row r="13" spans="1:4">
      <c r="A13" s="972">
        <v>3.3</v>
      </c>
      <c r="B13" s="361" t="s">
        <v>840</v>
      </c>
      <c r="C13" s="650">
        <v>1713845.205340771</v>
      </c>
      <c r="D13" s="971">
        <v>0</v>
      </c>
    </row>
    <row r="14" spans="1:4">
      <c r="A14" s="388">
        <v>4</v>
      </c>
      <c r="B14" s="359" t="s">
        <v>839</v>
      </c>
      <c r="C14" s="650">
        <v>-198433</v>
      </c>
      <c r="D14" s="971">
        <v>0</v>
      </c>
    </row>
    <row r="15" spans="1:4" ht="13.5" thickBot="1">
      <c r="A15" s="973">
        <v>5</v>
      </c>
      <c r="B15" s="974" t="s">
        <v>838</v>
      </c>
      <c r="C15" s="944">
        <f>C6+C7-C10+C14</f>
        <v>31022885.384468514</v>
      </c>
      <c r="D15" s="945">
        <f>D6+D7-D10+D14</f>
        <v>321526.81841642002</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2" tint="-9.9978637043366805E-2"/>
  </sheetPr>
  <dimension ref="A1:D23"/>
  <sheetViews>
    <sheetView showGridLines="0" zoomScale="80" zoomScaleNormal="80" workbookViewId="0">
      <selection activeCell="G39" sqref="G39"/>
    </sheetView>
  </sheetViews>
  <sheetFormatPr defaultColWidth="9.140625" defaultRowHeight="12.75"/>
  <cols>
    <col min="1" max="1" width="11.85546875" style="354" bestFit="1" customWidth="1"/>
    <col min="2" max="2" width="128.85546875" style="354" bestFit="1" customWidth="1"/>
    <col min="3" max="3" width="37" style="354" customWidth="1"/>
    <col min="4" max="4" width="50.5703125" style="354" customWidth="1"/>
    <col min="5" max="16384" width="9.140625" style="354"/>
  </cols>
  <sheetData>
    <row r="1" spans="1:4" ht="13.5">
      <c r="A1" s="316" t="s">
        <v>97</v>
      </c>
      <c r="B1" s="235" t="str">
        <f>Info!C2</f>
        <v>სს "ბაზისბანკი"</v>
      </c>
    </row>
    <row r="2" spans="1:4">
      <c r="A2" s="316" t="s">
        <v>98</v>
      </c>
      <c r="B2" s="647">
        <f>'1. key ratios'!B2</f>
        <v>46022</v>
      </c>
    </row>
    <row r="3" spans="1:4">
      <c r="A3" s="318" t="s">
        <v>514</v>
      </c>
    </row>
    <row r="4" spans="1:4" ht="13.5" thickBot="1">
      <c r="A4" s="318"/>
    </row>
    <row r="5" spans="1:4" ht="15" customHeight="1">
      <c r="A5" s="975" t="s">
        <v>515</v>
      </c>
      <c r="B5" s="976"/>
      <c r="C5" s="977" t="s">
        <v>516</v>
      </c>
      <c r="D5" s="978" t="s">
        <v>517</v>
      </c>
    </row>
    <row r="6" spans="1:4">
      <c r="A6" s="979"/>
      <c r="B6" s="749"/>
      <c r="C6" s="750"/>
      <c r="D6" s="980"/>
    </row>
    <row r="7" spans="1:4">
      <c r="A7" s="981">
        <v>1</v>
      </c>
      <c r="B7" s="351" t="s">
        <v>518</v>
      </c>
      <c r="C7" s="648">
        <v>92380315.761700064</v>
      </c>
      <c r="D7" s="982"/>
    </row>
    <row r="8" spans="1:4">
      <c r="A8" s="960">
        <v>2</v>
      </c>
      <c r="B8" s="349" t="s">
        <v>519</v>
      </c>
      <c r="C8" s="648">
        <v>41927620.130103298</v>
      </c>
      <c r="D8" s="982"/>
    </row>
    <row r="9" spans="1:4">
      <c r="A9" s="960">
        <v>3</v>
      </c>
      <c r="B9" s="364" t="s">
        <v>520</v>
      </c>
      <c r="C9" s="648">
        <v>0</v>
      </c>
      <c r="D9" s="982"/>
    </row>
    <row r="10" spans="1:4">
      <c r="A10" s="960">
        <v>4</v>
      </c>
      <c r="B10" s="349" t="s">
        <v>521</v>
      </c>
      <c r="C10" s="648">
        <f>SUM(C11:C17)</f>
        <v>24299234.973503355</v>
      </c>
      <c r="D10" s="982"/>
    </row>
    <row r="11" spans="1:4">
      <c r="A11" s="960">
        <v>5</v>
      </c>
      <c r="B11" s="363" t="s">
        <v>849</v>
      </c>
      <c r="C11" s="648">
        <v>6571708.8466000007</v>
      </c>
      <c r="D11" s="982"/>
    </row>
    <row r="12" spans="1:4">
      <c r="A12" s="960">
        <v>6</v>
      </c>
      <c r="B12" s="363" t="s">
        <v>522</v>
      </c>
      <c r="C12" s="648">
        <v>7552385.7526298463</v>
      </c>
      <c r="D12" s="982"/>
    </row>
    <row r="13" spans="1:4">
      <c r="A13" s="960">
        <v>7</v>
      </c>
      <c r="B13" s="363" t="s">
        <v>525</v>
      </c>
      <c r="C13" s="648">
        <v>1976359.2235000238</v>
      </c>
      <c r="D13" s="982"/>
    </row>
    <row r="14" spans="1:4">
      <c r="A14" s="960">
        <v>8</v>
      </c>
      <c r="B14" s="363" t="s">
        <v>523</v>
      </c>
      <c r="C14" s="648">
        <v>7959487.1507734843</v>
      </c>
      <c r="D14" s="654">
        <v>7959487.1507734843</v>
      </c>
    </row>
    <row r="15" spans="1:4">
      <c r="A15" s="960">
        <v>9</v>
      </c>
      <c r="B15" s="363" t="s">
        <v>524</v>
      </c>
      <c r="C15" s="648">
        <v>0</v>
      </c>
      <c r="D15" s="654">
        <v>0</v>
      </c>
    </row>
    <row r="16" spans="1:4">
      <c r="A16" s="960">
        <v>10</v>
      </c>
      <c r="B16" s="363" t="s">
        <v>526</v>
      </c>
      <c r="C16" s="648">
        <v>0</v>
      </c>
      <c r="D16" s="654">
        <v>0</v>
      </c>
    </row>
    <row r="17" spans="1:4" ht="25.5">
      <c r="A17" s="960">
        <v>11</v>
      </c>
      <c r="B17" s="363" t="s">
        <v>527</v>
      </c>
      <c r="C17" s="648">
        <v>239294</v>
      </c>
      <c r="D17" s="982"/>
    </row>
    <row r="18" spans="1:4" ht="13.5" thickBot="1">
      <c r="A18" s="983">
        <v>12</v>
      </c>
      <c r="B18" s="984" t="s">
        <v>528</v>
      </c>
      <c r="C18" s="964">
        <f>C7+C8+C9-C10</f>
        <v>110008700.9183</v>
      </c>
      <c r="D18" s="985"/>
    </row>
    <row r="21" spans="1:4">
      <c r="B21" s="316"/>
    </row>
    <row r="22" spans="1:4">
      <c r="B22" s="316"/>
    </row>
    <row r="23" spans="1:4">
      <c r="B23" s="318"/>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9.9978637043366805E-2"/>
  </sheetPr>
  <dimension ref="A1:AB28"/>
  <sheetViews>
    <sheetView showGridLines="0" zoomScale="80" zoomScaleNormal="80" workbookViewId="0">
      <selection activeCell="F25" sqref="F25"/>
    </sheetView>
  </sheetViews>
  <sheetFormatPr defaultColWidth="9.140625" defaultRowHeight="12.75"/>
  <cols>
    <col min="1" max="1" width="11.85546875" style="354" bestFit="1" customWidth="1"/>
    <col min="2" max="2" width="63.85546875" style="354" customWidth="1"/>
    <col min="3" max="3" width="20.42578125" style="354" customWidth="1"/>
    <col min="4" max="18" width="22.140625" style="354" customWidth="1"/>
    <col min="19" max="19" width="23.140625" style="354" bestFit="1" customWidth="1"/>
    <col min="20" max="26" width="22.140625" style="354" customWidth="1"/>
    <col min="27" max="27" width="23.140625" style="354" bestFit="1" customWidth="1"/>
    <col min="28" max="28" width="20" style="354" customWidth="1"/>
    <col min="29" max="16384" width="9.140625" style="354"/>
  </cols>
  <sheetData>
    <row r="1" spans="1:28" ht="13.5">
      <c r="A1" s="316" t="s">
        <v>97</v>
      </c>
      <c r="B1" s="235" t="str">
        <f>Info!C2</f>
        <v>სს "ბაზისბანკი"</v>
      </c>
    </row>
    <row r="2" spans="1:28">
      <c r="A2" s="316" t="s">
        <v>98</v>
      </c>
      <c r="B2" s="647">
        <f>'1. key ratios'!B2</f>
        <v>46022</v>
      </c>
      <c r="C2" s="355"/>
    </row>
    <row r="3" spans="1:28">
      <c r="A3" s="318" t="s">
        <v>529</v>
      </c>
    </row>
    <row r="5" spans="1:28" ht="15" customHeight="1">
      <c r="A5" s="751" t="s">
        <v>862</v>
      </c>
      <c r="B5" s="752"/>
      <c r="C5" s="747" t="s">
        <v>861</v>
      </c>
      <c r="D5" s="757"/>
      <c r="E5" s="757"/>
      <c r="F5" s="757"/>
      <c r="G5" s="757"/>
      <c r="H5" s="757"/>
      <c r="I5" s="757"/>
      <c r="J5" s="757"/>
      <c r="K5" s="757"/>
      <c r="L5" s="757"/>
      <c r="M5" s="757"/>
      <c r="N5" s="757"/>
      <c r="O5" s="757"/>
      <c r="P5" s="757"/>
      <c r="Q5" s="757"/>
      <c r="R5" s="757"/>
      <c r="S5" s="757"/>
      <c r="T5" s="374"/>
      <c r="U5" s="374"/>
      <c r="V5" s="374"/>
      <c r="W5" s="374"/>
      <c r="X5" s="374"/>
      <c r="Y5" s="374"/>
      <c r="Z5" s="374"/>
      <c r="AA5" s="373"/>
      <c r="AB5" s="366"/>
    </row>
    <row r="6" spans="1:28">
      <c r="A6" s="753"/>
      <c r="B6" s="754"/>
      <c r="C6" s="758" t="s">
        <v>66</v>
      </c>
      <c r="D6" s="760" t="s">
        <v>860</v>
      </c>
      <c r="E6" s="760"/>
      <c r="F6" s="760"/>
      <c r="G6" s="760"/>
      <c r="H6" s="761" t="s">
        <v>859</v>
      </c>
      <c r="I6" s="762"/>
      <c r="J6" s="762"/>
      <c r="K6" s="763"/>
      <c r="L6" s="371"/>
      <c r="M6" s="764" t="s">
        <v>858</v>
      </c>
      <c r="N6" s="764"/>
      <c r="O6" s="764"/>
      <c r="P6" s="764"/>
      <c r="Q6" s="764"/>
      <c r="R6" s="764"/>
      <c r="S6" s="745"/>
      <c r="T6" s="372"/>
      <c r="U6" s="748" t="s">
        <v>857</v>
      </c>
      <c r="V6" s="748"/>
      <c r="W6" s="748"/>
      <c r="X6" s="748"/>
      <c r="Y6" s="748"/>
      <c r="Z6" s="748"/>
      <c r="AA6" s="746"/>
      <c r="AB6" s="371"/>
    </row>
    <row r="7" spans="1:28" ht="25.5">
      <c r="A7" s="755"/>
      <c r="B7" s="756"/>
      <c r="C7" s="759"/>
      <c r="D7" s="370"/>
      <c r="E7" s="352" t="s">
        <v>530</v>
      </c>
      <c r="F7" s="352" t="s">
        <v>855</v>
      </c>
      <c r="G7" s="352" t="s">
        <v>856</v>
      </c>
      <c r="H7" s="369"/>
      <c r="I7" s="352" t="s">
        <v>530</v>
      </c>
      <c r="J7" s="352" t="s">
        <v>855</v>
      </c>
      <c r="K7" s="352" t="s">
        <v>856</v>
      </c>
      <c r="L7" s="368"/>
      <c r="M7" s="352" t="s">
        <v>530</v>
      </c>
      <c r="N7" s="352" t="s">
        <v>855</v>
      </c>
      <c r="O7" s="352" t="s">
        <v>854</v>
      </c>
      <c r="P7" s="352" t="s">
        <v>853</v>
      </c>
      <c r="Q7" s="352" t="s">
        <v>852</v>
      </c>
      <c r="R7" s="352" t="s">
        <v>851</v>
      </c>
      <c r="S7" s="352" t="s">
        <v>850</v>
      </c>
      <c r="T7" s="367"/>
      <c r="U7" s="352" t="s">
        <v>530</v>
      </c>
      <c r="V7" s="352" t="s">
        <v>855</v>
      </c>
      <c r="W7" s="352" t="s">
        <v>854</v>
      </c>
      <c r="X7" s="352" t="s">
        <v>853</v>
      </c>
      <c r="Y7" s="352" t="s">
        <v>852</v>
      </c>
      <c r="Z7" s="352" t="s">
        <v>851</v>
      </c>
      <c r="AA7" s="352" t="s">
        <v>850</v>
      </c>
      <c r="AB7" s="366"/>
    </row>
    <row r="8" spans="1:28">
      <c r="A8" s="365">
        <v>1</v>
      </c>
      <c r="B8" s="351" t="s">
        <v>531</v>
      </c>
      <c r="C8" s="649">
        <v>3416156353.8936567</v>
      </c>
      <c r="D8" s="648">
        <v>3143176108.3052187</v>
      </c>
      <c r="E8" s="648">
        <v>15220044.348601</v>
      </c>
      <c r="F8" s="648">
        <v>0</v>
      </c>
      <c r="G8" s="648">
        <v>0</v>
      </c>
      <c r="H8" s="648">
        <v>162971544.67206502</v>
      </c>
      <c r="I8" s="648">
        <v>18916684.386611998</v>
      </c>
      <c r="J8" s="648">
        <v>27962265.581767</v>
      </c>
      <c r="K8" s="648">
        <v>0</v>
      </c>
      <c r="L8" s="648">
        <v>110008700.91637307</v>
      </c>
      <c r="M8" s="648">
        <v>5309367.2922729999</v>
      </c>
      <c r="N8" s="648">
        <v>5699847.8597459961</v>
      </c>
      <c r="O8" s="648">
        <v>7889913.8543919958</v>
      </c>
      <c r="P8" s="648">
        <v>11575049.401101004</v>
      </c>
      <c r="Q8" s="648">
        <v>10000501.753228003</v>
      </c>
      <c r="R8" s="648">
        <v>16807243.578594998</v>
      </c>
      <c r="S8" s="648">
        <v>0</v>
      </c>
      <c r="T8" s="648">
        <v>0</v>
      </c>
      <c r="U8" s="648">
        <v>0</v>
      </c>
      <c r="V8" s="648">
        <v>0</v>
      </c>
      <c r="W8" s="648">
        <v>0</v>
      </c>
      <c r="X8" s="648">
        <v>0</v>
      </c>
      <c r="Y8" s="648">
        <v>0</v>
      </c>
      <c r="Z8" s="648">
        <v>0</v>
      </c>
      <c r="AA8" s="648">
        <v>0</v>
      </c>
    </row>
    <row r="9" spans="1:28">
      <c r="A9" s="349">
        <v>1.1000000000000001</v>
      </c>
      <c r="B9" s="360" t="s">
        <v>532</v>
      </c>
      <c r="C9" s="651">
        <v>0</v>
      </c>
      <c r="D9" s="648">
        <v>0</v>
      </c>
      <c r="E9" s="648">
        <v>0</v>
      </c>
      <c r="F9" s="648">
        <v>0</v>
      </c>
      <c r="G9" s="648">
        <v>0</v>
      </c>
      <c r="H9" s="648">
        <v>0</v>
      </c>
      <c r="I9" s="648">
        <v>0</v>
      </c>
      <c r="J9" s="648">
        <v>0</v>
      </c>
      <c r="K9" s="648">
        <v>0</v>
      </c>
      <c r="L9" s="648">
        <v>0</v>
      </c>
      <c r="M9" s="648">
        <v>0</v>
      </c>
      <c r="N9" s="648">
        <v>0</v>
      </c>
      <c r="O9" s="648">
        <v>0</v>
      </c>
      <c r="P9" s="648">
        <v>0</v>
      </c>
      <c r="Q9" s="648">
        <v>0</v>
      </c>
      <c r="R9" s="648">
        <v>0</v>
      </c>
      <c r="S9" s="648">
        <v>0</v>
      </c>
      <c r="T9" s="648">
        <v>0</v>
      </c>
      <c r="U9" s="648">
        <v>0</v>
      </c>
      <c r="V9" s="648">
        <v>0</v>
      </c>
      <c r="W9" s="648">
        <v>0</v>
      </c>
      <c r="X9" s="648">
        <v>0</v>
      </c>
      <c r="Y9" s="648">
        <v>0</v>
      </c>
      <c r="Z9" s="648">
        <v>0</v>
      </c>
      <c r="AA9" s="648">
        <v>0</v>
      </c>
    </row>
    <row r="10" spans="1:28">
      <c r="A10" s="349">
        <v>1.2</v>
      </c>
      <c r="B10" s="360" t="s">
        <v>533</v>
      </c>
      <c r="C10" s="651">
        <v>0</v>
      </c>
      <c r="D10" s="648">
        <v>0</v>
      </c>
      <c r="E10" s="648">
        <v>0</v>
      </c>
      <c r="F10" s="648">
        <v>0</v>
      </c>
      <c r="G10" s="648">
        <v>0</v>
      </c>
      <c r="H10" s="648">
        <v>0</v>
      </c>
      <c r="I10" s="648">
        <v>0</v>
      </c>
      <c r="J10" s="648">
        <v>0</v>
      </c>
      <c r="K10" s="648">
        <v>0</v>
      </c>
      <c r="L10" s="648">
        <v>0</v>
      </c>
      <c r="M10" s="648">
        <v>0</v>
      </c>
      <c r="N10" s="648">
        <v>0</v>
      </c>
      <c r="O10" s="648">
        <v>0</v>
      </c>
      <c r="P10" s="648">
        <v>0</v>
      </c>
      <c r="Q10" s="648">
        <v>0</v>
      </c>
      <c r="R10" s="648">
        <v>0</v>
      </c>
      <c r="S10" s="648">
        <v>0</v>
      </c>
      <c r="T10" s="648">
        <v>0</v>
      </c>
      <c r="U10" s="648">
        <v>0</v>
      </c>
      <c r="V10" s="648">
        <v>0</v>
      </c>
      <c r="W10" s="648">
        <v>0</v>
      </c>
      <c r="X10" s="648">
        <v>0</v>
      </c>
      <c r="Y10" s="648">
        <v>0</v>
      </c>
      <c r="Z10" s="648">
        <v>0</v>
      </c>
      <c r="AA10" s="648">
        <v>0</v>
      </c>
    </row>
    <row r="11" spans="1:28">
      <c r="A11" s="349">
        <v>1.3</v>
      </c>
      <c r="B11" s="360" t="s">
        <v>534</v>
      </c>
      <c r="C11" s="651">
        <v>100012620.78</v>
      </c>
      <c r="D11" s="648">
        <v>100012620.78</v>
      </c>
      <c r="E11" s="648">
        <v>0</v>
      </c>
      <c r="F11" s="648">
        <v>0</v>
      </c>
      <c r="G11" s="648">
        <v>0</v>
      </c>
      <c r="H11" s="648">
        <v>0</v>
      </c>
      <c r="I11" s="648">
        <v>0</v>
      </c>
      <c r="J11" s="648">
        <v>0</v>
      </c>
      <c r="K11" s="648">
        <v>0</v>
      </c>
      <c r="L11" s="648">
        <v>0</v>
      </c>
      <c r="M11" s="648">
        <v>0</v>
      </c>
      <c r="N11" s="648">
        <v>0</v>
      </c>
      <c r="O11" s="648">
        <v>0</v>
      </c>
      <c r="P11" s="648">
        <v>0</v>
      </c>
      <c r="Q11" s="648">
        <v>0</v>
      </c>
      <c r="R11" s="648">
        <v>0</v>
      </c>
      <c r="S11" s="648">
        <v>0</v>
      </c>
      <c r="T11" s="648">
        <v>0</v>
      </c>
      <c r="U11" s="648">
        <v>0</v>
      </c>
      <c r="V11" s="648">
        <v>0</v>
      </c>
      <c r="W11" s="648">
        <v>0</v>
      </c>
      <c r="X11" s="648">
        <v>0</v>
      </c>
      <c r="Y11" s="648">
        <v>0</v>
      </c>
      <c r="Z11" s="648">
        <v>0</v>
      </c>
      <c r="AA11" s="648">
        <v>0</v>
      </c>
    </row>
    <row r="12" spans="1:28">
      <c r="A12" s="349">
        <v>1.4</v>
      </c>
      <c r="B12" s="360" t="s">
        <v>535</v>
      </c>
      <c r="C12" s="651">
        <v>186840922.71251902</v>
      </c>
      <c r="D12" s="648">
        <v>185088278.54931903</v>
      </c>
      <c r="E12" s="648">
        <v>0</v>
      </c>
      <c r="F12" s="648">
        <v>0</v>
      </c>
      <c r="G12" s="648">
        <v>0</v>
      </c>
      <c r="H12" s="648">
        <v>1752644.1632000001</v>
      </c>
      <c r="I12" s="648">
        <v>0</v>
      </c>
      <c r="J12" s="648">
        <v>0</v>
      </c>
      <c r="K12" s="648">
        <v>0</v>
      </c>
      <c r="L12" s="648">
        <v>0</v>
      </c>
      <c r="M12" s="648">
        <v>0</v>
      </c>
      <c r="N12" s="648">
        <v>0</v>
      </c>
      <c r="O12" s="648">
        <v>0</v>
      </c>
      <c r="P12" s="648">
        <v>0</v>
      </c>
      <c r="Q12" s="648">
        <v>0</v>
      </c>
      <c r="R12" s="648">
        <v>0</v>
      </c>
      <c r="S12" s="648">
        <v>0</v>
      </c>
      <c r="T12" s="648">
        <v>0</v>
      </c>
      <c r="U12" s="648">
        <v>0</v>
      </c>
      <c r="V12" s="648">
        <v>0</v>
      </c>
      <c r="W12" s="648">
        <v>0</v>
      </c>
      <c r="X12" s="648">
        <v>0</v>
      </c>
      <c r="Y12" s="648">
        <v>0</v>
      </c>
      <c r="Z12" s="648">
        <v>0</v>
      </c>
      <c r="AA12" s="648">
        <v>0</v>
      </c>
    </row>
    <row r="13" spans="1:28">
      <c r="A13" s="349">
        <v>1.5</v>
      </c>
      <c r="B13" s="360" t="s">
        <v>536</v>
      </c>
      <c r="C13" s="651">
        <v>1906560484.8617275</v>
      </c>
      <c r="D13" s="648">
        <v>1748558490.8816774</v>
      </c>
      <c r="E13" s="648">
        <v>3930610.2759349998</v>
      </c>
      <c r="F13" s="648">
        <v>0</v>
      </c>
      <c r="G13" s="648">
        <v>0</v>
      </c>
      <c r="H13" s="648">
        <v>111960338.98397402</v>
      </c>
      <c r="I13" s="648">
        <v>12270043.807247998</v>
      </c>
      <c r="J13" s="648">
        <v>20430640.962349001</v>
      </c>
      <c r="K13" s="648">
        <v>0</v>
      </c>
      <c r="L13" s="648">
        <v>46041654.996076003</v>
      </c>
      <c r="M13" s="648">
        <v>1478192.1236</v>
      </c>
      <c r="N13" s="648">
        <v>0</v>
      </c>
      <c r="O13" s="648">
        <v>57314.890899999999</v>
      </c>
      <c r="P13" s="648">
        <v>1283531.2719649998</v>
      </c>
      <c r="Q13" s="648">
        <v>1605586.3655639999</v>
      </c>
      <c r="R13" s="648">
        <v>2945138.9230260001</v>
      </c>
      <c r="S13" s="648">
        <v>0</v>
      </c>
      <c r="T13" s="648">
        <v>0</v>
      </c>
      <c r="U13" s="648">
        <v>0</v>
      </c>
      <c r="V13" s="648">
        <v>0</v>
      </c>
      <c r="W13" s="648">
        <v>0</v>
      </c>
      <c r="X13" s="648">
        <v>0</v>
      </c>
      <c r="Y13" s="648">
        <v>0</v>
      </c>
      <c r="Z13" s="648">
        <v>0</v>
      </c>
      <c r="AA13" s="648">
        <v>0</v>
      </c>
    </row>
    <row r="14" spans="1:28">
      <c r="A14" s="349">
        <v>1.6</v>
      </c>
      <c r="B14" s="360" t="s">
        <v>537</v>
      </c>
      <c r="C14" s="651">
        <v>1222742325.5394104</v>
      </c>
      <c r="D14" s="648">
        <v>1109516718.0942223</v>
      </c>
      <c r="E14" s="648">
        <v>11289434.072666001</v>
      </c>
      <c r="F14" s="648">
        <v>0</v>
      </c>
      <c r="G14" s="648">
        <v>0</v>
      </c>
      <c r="H14" s="648">
        <v>49258561.524890989</v>
      </c>
      <c r="I14" s="648">
        <v>6646640.5793640018</v>
      </c>
      <c r="J14" s="648">
        <v>7531624.6194179989</v>
      </c>
      <c r="K14" s="648">
        <v>0</v>
      </c>
      <c r="L14" s="648">
        <v>63967045.920297071</v>
      </c>
      <c r="M14" s="648">
        <v>3831175.1686730003</v>
      </c>
      <c r="N14" s="648">
        <v>5699847.8597459961</v>
      </c>
      <c r="O14" s="648">
        <v>7832598.9634919958</v>
      </c>
      <c r="P14" s="648">
        <v>10291518.129136004</v>
      </c>
      <c r="Q14" s="648">
        <v>8394915.3876640033</v>
      </c>
      <c r="R14" s="648">
        <v>13862104.655568998</v>
      </c>
      <c r="S14" s="648">
        <v>0</v>
      </c>
      <c r="T14" s="648">
        <v>0</v>
      </c>
      <c r="U14" s="648">
        <v>0</v>
      </c>
      <c r="V14" s="648">
        <v>0</v>
      </c>
      <c r="W14" s="648">
        <v>0</v>
      </c>
      <c r="X14" s="648">
        <v>0</v>
      </c>
      <c r="Y14" s="648">
        <v>0</v>
      </c>
      <c r="Z14" s="648">
        <v>0</v>
      </c>
      <c r="AA14" s="648">
        <v>0</v>
      </c>
    </row>
    <row r="15" spans="1:28">
      <c r="A15" s="365">
        <v>2</v>
      </c>
      <c r="B15" s="351" t="s">
        <v>538</v>
      </c>
      <c r="C15" s="649">
        <v>446449511.10659993</v>
      </c>
      <c r="D15" s="648">
        <v>446449511.10659993</v>
      </c>
      <c r="E15" s="648">
        <v>0</v>
      </c>
      <c r="F15" s="648">
        <v>0</v>
      </c>
      <c r="G15" s="648">
        <v>0</v>
      </c>
      <c r="H15" s="648">
        <v>0</v>
      </c>
      <c r="I15" s="648">
        <v>0</v>
      </c>
      <c r="J15" s="648">
        <v>0</v>
      </c>
      <c r="K15" s="648">
        <v>0</v>
      </c>
      <c r="L15" s="648">
        <v>0</v>
      </c>
      <c r="M15" s="648">
        <v>0</v>
      </c>
      <c r="N15" s="648">
        <v>0</v>
      </c>
      <c r="O15" s="648">
        <v>0</v>
      </c>
      <c r="P15" s="648">
        <v>0</v>
      </c>
      <c r="Q15" s="648">
        <v>0</v>
      </c>
      <c r="R15" s="648">
        <v>0</v>
      </c>
      <c r="S15" s="648">
        <v>0</v>
      </c>
      <c r="T15" s="648">
        <v>0</v>
      </c>
      <c r="U15" s="648">
        <v>0</v>
      </c>
      <c r="V15" s="648">
        <v>0</v>
      </c>
      <c r="W15" s="648">
        <v>0</v>
      </c>
      <c r="X15" s="648">
        <v>0</v>
      </c>
      <c r="Y15" s="648">
        <v>0</v>
      </c>
      <c r="Z15" s="648">
        <v>0</v>
      </c>
      <c r="AA15" s="648">
        <v>0</v>
      </c>
    </row>
    <row r="16" spans="1:28">
      <c r="A16" s="349">
        <v>2.1</v>
      </c>
      <c r="B16" s="360" t="s">
        <v>532</v>
      </c>
      <c r="C16" s="651">
        <v>0</v>
      </c>
      <c r="D16" s="648">
        <v>0</v>
      </c>
      <c r="E16" s="648">
        <v>0</v>
      </c>
      <c r="F16" s="648">
        <v>0</v>
      </c>
      <c r="G16" s="648">
        <v>0</v>
      </c>
      <c r="H16" s="648">
        <v>0</v>
      </c>
      <c r="I16" s="648">
        <v>0</v>
      </c>
      <c r="J16" s="648">
        <v>0</v>
      </c>
      <c r="K16" s="648">
        <v>0</v>
      </c>
      <c r="L16" s="648">
        <v>0</v>
      </c>
      <c r="M16" s="648">
        <v>0</v>
      </c>
      <c r="N16" s="648">
        <v>0</v>
      </c>
      <c r="O16" s="648">
        <v>0</v>
      </c>
      <c r="P16" s="648">
        <v>0</v>
      </c>
      <c r="Q16" s="648">
        <v>0</v>
      </c>
      <c r="R16" s="648">
        <v>0</v>
      </c>
      <c r="S16" s="648">
        <v>0</v>
      </c>
      <c r="T16" s="648">
        <v>0</v>
      </c>
      <c r="U16" s="648">
        <v>0</v>
      </c>
      <c r="V16" s="648">
        <v>0</v>
      </c>
      <c r="W16" s="648">
        <v>0</v>
      </c>
      <c r="X16" s="648">
        <v>0</v>
      </c>
      <c r="Y16" s="648">
        <v>0</v>
      </c>
      <c r="Z16" s="648">
        <v>0</v>
      </c>
      <c r="AA16" s="648">
        <v>0</v>
      </c>
    </row>
    <row r="17" spans="1:27">
      <c r="A17" s="349">
        <v>2.2000000000000002</v>
      </c>
      <c r="B17" s="360" t="s">
        <v>533</v>
      </c>
      <c r="C17" s="651">
        <v>359998299.69419992</v>
      </c>
      <c r="D17" s="648">
        <v>359998299.69419992</v>
      </c>
      <c r="E17" s="648">
        <v>0</v>
      </c>
      <c r="F17" s="648">
        <v>0</v>
      </c>
      <c r="G17" s="648">
        <v>0</v>
      </c>
      <c r="H17" s="648">
        <v>0</v>
      </c>
      <c r="I17" s="648">
        <v>0</v>
      </c>
      <c r="J17" s="648">
        <v>0</v>
      </c>
      <c r="K17" s="648">
        <v>0</v>
      </c>
      <c r="L17" s="648">
        <v>0</v>
      </c>
      <c r="M17" s="648">
        <v>0</v>
      </c>
      <c r="N17" s="648">
        <v>0</v>
      </c>
      <c r="O17" s="648">
        <v>0</v>
      </c>
      <c r="P17" s="648">
        <v>0</v>
      </c>
      <c r="Q17" s="648">
        <v>0</v>
      </c>
      <c r="R17" s="648">
        <v>0</v>
      </c>
      <c r="S17" s="648">
        <v>0</v>
      </c>
      <c r="T17" s="648">
        <v>0</v>
      </c>
      <c r="U17" s="648">
        <v>0</v>
      </c>
      <c r="V17" s="648">
        <v>0</v>
      </c>
      <c r="W17" s="648">
        <v>0</v>
      </c>
      <c r="X17" s="648">
        <v>0</v>
      </c>
      <c r="Y17" s="648">
        <v>0</v>
      </c>
      <c r="Z17" s="648">
        <v>0</v>
      </c>
      <c r="AA17" s="648">
        <v>0</v>
      </c>
    </row>
    <row r="18" spans="1:27">
      <c r="A18" s="349">
        <v>2.2999999999999998</v>
      </c>
      <c r="B18" s="360" t="s">
        <v>534</v>
      </c>
      <c r="C18" s="651">
        <v>10778973.854900001</v>
      </c>
      <c r="D18" s="648">
        <v>10778973.854900001</v>
      </c>
      <c r="E18" s="648">
        <v>0</v>
      </c>
      <c r="F18" s="648">
        <v>0</v>
      </c>
      <c r="G18" s="648">
        <v>0</v>
      </c>
      <c r="H18" s="648">
        <v>0</v>
      </c>
      <c r="I18" s="648">
        <v>0</v>
      </c>
      <c r="J18" s="648">
        <v>0</v>
      </c>
      <c r="K18" s="648">
        <v>0</v>
      </c>
      <c r="L18" s="648">
        <v>0</v>
      </c>
      <c r="M18" s="648">
        <v>0</v>
      </c>
      <c r="N18" s="648">
        <v>0</v>
      </c>
      <c r="O18" s="648">
        <v>0</v>
      </c>
      <c r="P18" s="648">
        <v>0</v>
      </c>
      <c r="Q18" s="648">
        <v>0</v>
      </c>
      <c r="R18" s="648">
        <v>0</v>
      </c>
      <c r="S18" s="648">
        <v>0</v>
      </c>
      <c r="T18" s="648">
        <v>0</v>
      </c>
      <c r="U18" s="648">
        <v>0</v>
      </c>
      <c r="V18" s="648">
        <v>0</v>
      </c>
      <c r="W18" s="648">
        <v>0</v>
      </c>
      <c r="X18" s="648">
        <v>0</v>
      </c>
      <c r="Y18" s="648">
        <v>0</v>
      </c>
      <c r="Z18" s="648">
        <v>0</v>
      </c>
      <c r="AA18" s="648">
        <v>0</v>
      </c>
    </row>
    <row r="19" spans="1:27">
      <c r="A19" s="349">
        <v>2.4</v>
      </c>
      <c r="B19" s="360" t="s">
        <v>535</v>
      </c>
      <c r="C19" s="651">
        <v>24592833.603899997</v>
      </c>
      <c r="D19" s="648">
        <v>24592833.603899997</v>
      </c>
      <c r="E19" s="648">
        <v>0</v>
      </c>
      <c r="F19" s="648">
        <v>0</v>
      </c>
      <c r="G19" s="648">
        <v>0</v>
      </c>
      <c r="H19" s="648">
        <v>0</v>
      </c>
      <c r="I19" s="648">
        <v>0</v>
      </c>
      <c r="J19" s="648">
        <v>0</v>
      </c>
      <c r="K19" s="648">
        <v>0</v>
      </c>
      <c r="L19" s="648">
        <v>0</v>
      </c>
      <c r="M19" s="648">
        <v>0</v>
      </c>
      <c r="N19" s="648">
        <v>0</v>
      </c>
      <c r="O19" s="648">
        <v>0</v>
      </c>
      <c r="P19" s="648">
        <v>0</v>
      </c>
      <c r="Q19" s="648">
        <v>0</v>
      </c>
      <c r="R19" s="648">
        <v>0</v>
      </c>
      <c r="S19" s="648">
        <v>0</v>
      </c>
      <c r="T19" s="648">
        <v>0</v>
      </c>
      <c r="U19" s="648">
        <v>0</v>
      </c>
      <c r="V19" s="648">
        <v>0</v>
      </c>
      <c r="W19" s="648">
        <v>0</v>
      </c>
      <c r="X19" s="648">
        <v>0</v>
      </c>
      <c r="Y19" s="648">
        <v>0</v>
      </c>
      <c r="Z19" s="648">
        <v>0</v>
      </c>
      <c r="AA19" s="648">
        <v>0</v>
      </c>
    </row>
    <row r="20" spans="1:27">
      <c r="A20" s="349">
        <v>2.5</v>
      </c>
      <c r="B20" s="360" t="s">
        <v>536</v>
      </c>
      <c r="C20" s="651">
        <v>51079403.953599997</v>
      </c>
      <c r="D20" s="648">
        <v>51079403.953599997</v>
      </c>
      <c r="E20" s="648">
        <v>0</v>
      </c>
      <c r="F20" s="648">
        <v>0</v>
      </c>
      <c r="G20" s="648">
        <v>0</v>
      </c>
      <c r="H20" s="648">
        <v>0</v>
      </c>
      <c r="I20" s="648">
        <v>0</v>
      </c>
      <c r="J20" s="648">
        <v>0</v>
      </c>
      <c r="K20" s="648">
        <v>0</v>
      </c>
      <c r="L20" s="648">
        <v>0</v>
      </c>
      <c r="M20" s="648">
        <v>0</v>
      </c>
      <c r="N20" s="648">
        <v>0</v>
      </c>
      <c r="O20" s="648">
        <v>0</v>
      </c>
      <c r="P20" s="648">
        <v>0</v>
      </c>
      <c r="Q20" s="648">
        <v>0</v>
      </c>
      <c r="R20" s="648">
        <v>0</v>
      </c>
      <c r="S20" s="648">
        <v>0</v>
      </c>
      <c r="T20" s="648">
        <v>0</v>
      </c>
      <c r="U20" s="648">
        <v>0</v>
      </c>
      <c r="V20" s="648">
        <v>0</v>
      </c>
      <c r="W20" s="648">
        <v>0</v>
      </c>
      <c r="X20" s="648">
        <v>0</v>
      </c>
      <c r="Y20" s="648">
        <v>0</v>
      </c>
      <c r="Z20" s="648">
        <v>0</v>
      </c>
      <c r="AA20" s="648">
        <v>0</v>
      </c>
    </row>
    <row r="21" spans="1:27">
      <c r="A21" s="349">
        <v>2.6</v>
      </c>
      <c r="B21" s="360" t="s">
        <v>537</v>
      </c>
      <c r="C21" s="651">
        <v>0</v>
      </c>
      <c r="D21" s="648">
        <v>0</v>
      </c>
      <c r="E21" s="648">
        <v>0</v>
      </c>
      <c r="F21" s="648">
        <v>0</v>
      </c>
      <c r="G21" s="648">
        <v>0</v>
      </c>
      <c r="H21" s="648">
        <v>0</v>
      </c>
      <c r="I21" s="648">
        <v>0</v>
      </c>
      <c r="J21" s="648">
        <v>0</v>
      </c>
      <c r="K21" s="648">
        <v>0</v>
      </c>
      <c r="L21" s="648">
        <v>0</v>
      </c>
      <c r="M21" s="648">
        <v>0</v>
      </c>
      <c r="N21" s="648">
        <v>0</v>
      </c>
      <c r="O21" s="648">
        <v>0</v>
      </c>
      <c r="P21" s="648">
        <v>0</v>
      </c>
      <c r="Q21" s="648">
        <v>0</v>
      </c>
      <c r="R21" s="648">
        <v>0</v>
      </c>
      <c r="S21" s="648">
        <v>0</v>
      </c>
      <c r="T21" s="648">
        <v>0</v>
      </c>
      <c r="U21" s="648">
        <v>0</v>
      </c>
      <c r="V21" s="648">
        <v>0</v>
      </c>
      <c r="W21" s="648">
        <v>0</v>
      </c>
      <c r="X21" s="648">
        <v>0</v>
      </c>
      <c r="Y21" s="648">
        <v>0</v>
      </c>
      <c r="Z21" s="648">
        <v>0</v>
      </c>
      <c r="AA21" s="648">
        <v>0</v>
      </c>
    </row>
    <row r="22" spans="1:27">
      <c r="A22" s="365">
        <v>3</v>
      </c>
      <c r="B22" s="351" t="s">
        <v>539</v>
      </c>
      <c r="C22" s="649">
        <v>656351723.68063986</v>
      </c>
      <c r="D22" s="649">
        <v>621310896.94443595</v>
      </c>
      <c r="E22" s="652"/>
      <c r="F22" s="652"/>
      <c r="G22" s="652"/>
      <c r="H22" s="649">
        <v>34213988.336204</v>
      </c>
      <c r="I22" s="652"/>
      <c r="J22" s="652"/>
      <c r="K22" s="652"/>
      <c r="L22" s="649">
        <v>826838.4</v>
      </c>
      <c r="M22" s="652"/>
      <c r="N22" s="652"/>
      <c r="O22" s="652"/>
      <c r="P22" s="652"/>
      <c r="Q22" s="652"/>
      <c r="R22" s="652"/>
      <c r="S22" s="652"/>
      <c r="T22" s="649">
        <v>0</v>
      </c>
      <c r="U22" s="652"/>
      <c r="V22" s="652"/>
      <c r="W22" s="652"/>
      <c r="X22" s="652"/>
      <c r="Y22" s="652"/>
      <c r="Z22" s="652"/>
      <c r="AA22" s="652"/>
    </row>
    <row r="23" spans="1:27">
      <c r="A23" s="349">
        <v>3.1</v>
      </c>
      <c r="B23" s="360" t="s">
        <v>532</v>
      </c>
      <c r="C23" s="651">
        <v>0</v>
      </c>
      <c r="D23" s="649">
        <v>0</v>
      </c>
      <c r="E23" s="652"/>
      <c r="F23" s="652"/>
      <c r="G23" s="652"/>
      <c r="H23" s="649">
        <v>0</v>
      </c>
      <c r="I23" s="652"/>
      <c r="J23" s="652"/>
      <c r="K23" s="652"/>
      <c r="L23" s="649">
        <v>0</v>
      </c>
      <c r="M23" s="652"/>
      <c r="N23" s="652"/>
      <c r="O23" s="652"/>
      <c r="P23" s="652"/>
      <c r="Q23" s="652"/>
      <c r="R23" s="652"/>
      <c r="S23" s="652"/>
      <c r="T23" s="649">
        <v>0</v>
      </c>
      <c r="U23" s="652"/>
      <c r="V23" s="652"/>
      <c r="W23" s="652"/>
      <c r="X23" s="652"/>
      <c r="Y23" s="652"/>
      <c r="Z23" s="652"/>
      <c r="AA23" s="652"/>
    </row>
    <row r="24" spans="1:27">
      <c r="A24" s="349">
        <v>3.2</v>
      </c>
      <c r="B24" s="360" t="s">
        <v>533</v>
      </c>
      <c r="C24" s="651">
        <v>0</v>
      </c>
      <c r="D24" s="649">
        <v>0</v>
      </c>
      <c r="E24" s="652"/>
      <c r="F24" s="652"/>
      <c r="G24" s="652"/>
      <c r="H24" s="649">
        <v>0</v>
      </c>
      <c r="I24" s="652"/>
      <c r="J24" s="652"/>
      <c r="K24" s="652"/>
      <c r="L24" s="649">
        <v>0</v>
      </c>
      <c r="M24" s="652"/>
      <c r="N24" s="652"/>
      <c r="O24" s="652"/>
      <c r="P24" s="652"/>
      <c r="Q24" s="652"/>
      <c r="R24" s="652"/>
      <c r="S24" s="652"/>
      <c r="T24" s="649">
        <v>0</v>
      </c>
      <c r="U24" s="652"/>
      <c r="V24" s="652"/>
      <c r="W24" s="652"/>
      <c r="X24" s="652"/>
      <c r="Y24" s="652"/>
      <c r="Z24" s="652"/>
      <c r="AA24" s="652"/>
    </row>
    <row r="25" spans="1:27">
      <c r="A25" s="349">
        <v>3.3</v>
      </c>
      <c r="B25" s="360" t="s">
        <v>534</v>
      </c>
      <c r="C25" s="651">
        <v>0</v>
      </c>
      <c r="D25" s="649">
        <v>0</v>
      </c>
      <c r="E25" s="652"/>
      <c r="F25" s="652"/>
      <c r="G25" s="652"/>
      <c r="H25" s="649">
        <v>0</v>
      </c>
      <c r="I25" s="652"/>
      <c r="J25" s="652"/>
      <c r="K25" s="652"/>
      <c r="L25" s="649">
        <v>0</v>
      </c>
      <c r="M25" s="652"/>
      <c r="N25" s="652"/>
      <c r="O25" s="652"/>
      <c r="P25" s="652"/>
      <c r="Q25" s="652"/>
      <c r="R25" s="652"/>
      <c r="S25" s="652"/>
      <c r="T25" s="649">
        <v>0</v>
      </c>
      <c r="U25" s="652"/>
      <c r="V25" s="652"/>
      <c r="W25" s="652"/>
      <c r="X25" s="652"/>
      <c r="Y25" s="652"/>
      <c r="Z25" s="652"/>
      <c r="AA25" s="652"/>
    </row>
    <row r="26" spans="1:27">
      <c r="A26" s="349">
        <v>3.4</v>
      </c>
      <c r="B26" s="360" t="s">
        <v>535</v>
      </c>
      <c r="C26" s="651">
        <v>8067345.1771000009</v>
      </c>
      <c r="D26" s="649">
        <v>8067345.1771000009</v>
      </c>
      <c r="E26" s="652"/>
      <c r="F26" s="652"/>
      <c r="G26" s="652"/>
      <c r="H26" s="649">
        <v>0</v>
      </c>
      <c r="I26" s="652"/>
      <c r="J26" s="652"/>
      <c r="K26" s="652"/>
      <c r="L26" s="649">
        <v>0</v>
      </c>
      <c r="M26" s="652"/>
      <c r="N26" s="652"/>
      <c r="O26" s="652"/>
      <c r="P26" s="652"/>
      <c r="Q26" s="652"/>
      <c r="R26" s="652"/>
      <c r="S26" s="652"/>
      <c r="T26" s="649">
        <v>0</v>
      </c>
      <c r="U26" s="652"/>
      <c r="V26" s="652"/>
      <c r="W26" s="652"/>
      <c r="X26" s="652"/>
      <c r="Y26" s="652"/>
      <c r="Z26" s="652"/>
      <c r="AA26" s="652"/>
    </row>
    <row r="27" spans="1:27">
      <c r="A27" s="349">
        <v>3.5</v>
      </c>
      <c r="B27" s="360" t="s">
        <v>536</v>
      </c>
      <c r="C27" s="651">
        <v>612600390.90083992</v>
      </c>
      <c r="D27" s="649">
        <v>577828867.33463597</v>
      </c>
      <c r="E27" s="652"/>
      <c r="F27" s="652"/>
      <c r="G27" s="652"/>
      <c r="H27" s="649">
        <v>34064140.046204001</v>
      </c>
      <c r="I27" s="652"/>
      <c r="J27" s="652"/>
      <c r="K27" s="652"/>
      <c r="L27" s="649">
        <v>707383.52</v>
      </c>
      <c r="M27" s="652"/>
      <c r="N27" s="652"/>
      <c r="O27" s="652"/>
      <c r="P27" s="652"/>
      <c r="Q27" s="652"/>
      <c r="R27" s="652"/>
      <c r="S27" s="652"/>
      <c r="T27" s="649">
        <v>0</v>
      </c>
      <c r="U27" s="652"/>
      <c r="V27" s="652"/>
      <c r="W27" s="652"/>
      <c r="X27" s="652"/>
      <c r="Y27" s="652"/>
      <c r="Z27" s="652"/>
      <c r="AA27" s="652"/>
    </row>
    <row r="28" spans="1:27">
      <c r="A28" s="349">
        <v>3.6</v>
      </c>
      <c r="B28" s="360" t="s">
        <v>537</v>
      </c>
      <c r="C28" s="651">
        <v>35683987.60270004</v>
      </c>
      <c r="D28" s="649">
        <v>35414684.432700038</v>
      </c>
      <c r="E28" s="652"/>
      <c r="F28" s="652"/>
      <c r="G28" s="652"/>
      <c r="H28" s="649">
        <v>149848.28999999998</v>
      </c>
      <c r="I28" s="652"/>
      <c r="J28" s="652"/>
      <c r="K28" s="652"/>
      <c r="L28" s="649">
        <v>119454.87999999999</v>
      </c>
      <c r="M28" s="652"/>
      <c r="N28" s="652"/>
      <c r="O28" s="652"/>
      <c r="P28" s="652"/>
      <c r="Q28" s="652"/>
      <c r="R28" s="652"/>
      <c r="S28" s="652"/>
      <c r="T28" s="649">
        <v>0</v>
      </c>
      <c r="U28" s="652"/>
      <c r="V28" s="652"/>
      <c r="W28" s="652"/>
      <c r="X28" s="652"/>
      <c r="Y28" s="652"/>
      <c r="Z28" s="652"/>
      <c r="AA28" s="652"/>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9.9978637043366805E-2"/>
  </sheetPr>
  <dimension ref="A1:AA22"/>
  <sheetViews>
    <sheetView showGridLines="0" tabSelected="1" zoomScale="80" zoomScaleNormal="80" workbookViewId="0">
      <selection activeCell="E32" sqref="E32"/>
    </sheetView>
  </sheetViews>
  <sheetFormatPr defaultColWidth="9.140625" defaultRowHeight="12.75"/>
  <cols>
    <col min="1" max="1" width="11.85546875" style="354" bestFit="1" customWidth="1"/>
    <col min="2" max="2" width="90.140625" style="354" bestFit="1" customWidth="1"/>
    <col min="3" max="3" width="20.140625" style="354" customWidth="1"/>
    <col min="4" max="4" width="22.140625" style="354" customWidth="1"/>
    <col min="5" max="7" width="17.140625" style="354" customWidth="1"/>
    <col min="8" max="8" width="22.140625" style="354" customWidth="1"/>
    <col min="9" max="10" width="17.140625" style="354" customWidth="1"/>
    <col min="11" max="27" width="22.140625" style="354" customWidth="1"/>
    <col min="28" max="16384" width="9.140625" style="354"/>
  </cols>
  <sheetData>
    <row r="1" spans="1:27" ht="13.5">
      <c r="A1" s="316" t="s">
        <v>97</v>
      </c>
      <c r="B1" s="235" t="str">
        <f>Info!C2</f>
        <v>სს "ბაზისბანკი"</v>
      </c>
    </row>
    <row r="2" spans="1:27">
      <c r="A2" s="316" t="s">
        <v>98</v>
      </c>
      <c r="B2" s="647">
        <f>'1. key ratios'!B2</f>
        <v>46022</v>
      </c>
    </row>
    <row r="3" spans="1:27">
      <c r="A3" s="318" t="s">
        <v>540</v>
      </c>
      <c r="C3" s="356"/>
    </row>
    <row r="4" spans="1:27" ht="13.5" thickBot="1">
      <c r="A4" s="318"/>
      <c r="B4" s="356"/>
      <c r="C4" s="356"/>
    </row>
    <row r="5" spans="1:27" ht="13.5" customHeight="1">
      <c r="A5" s="769" t="s">
        <v>869</v>
      </c>
      <c r="B5" s="770"/>
      <c r="C5" s="766" t="s">
        <v>541</v>
      </c>
      <c r="D5" s="767"/>
      <c r="E5" s="767"/>
      <c r="F5" s="767"/>
      <c r="G5" s="767"/>
      <c r="H5" s="767"/>
      <c r="I5" s="767"/>
      <c r="J5" s="767"/>
      <c r="K5" s="767"/>
      <c r="L5" s="767"/>
      <c r="M5" s="767"/>
      <c r="N5" s="767"/>
      <c r="O5" s="767"/>
      <c r="P5" s="767"/>
      <c r="Q5" s="767"/>
      <c r="R5" s="767"/>
      <c r="S5" s="767"/>
      <c r="T5" s="767"/>
      <c r="U5" s="767"/>
      <c r="V5" s="767"/>
      <c r="W5" s="767"/>
      <c r="X5" s="767"/>
      <c r="Y5" s="767"/>
      <c r="Z5" s="767"/>
      <c r="AA5" s="768"/>
    </row>
    <row r="6" spans="1:27" ht="12" customHeight="1">
      <c r="A6" s="771"/>
      <c r="B6" s="772"/>
      <c r="C6" s="775" t="s">
        <v>66</v>
      </c>
      <c r="D6" s="744" t="s">
        <v>860</v>
      </c>
      <c r="E6" s="744"/>
      <c r="F6" s="744"/>
      <c r="G6" s="744"/>
      <c r="H6" s="761" t="s">
        <v>859</v>
      </c>
      <c r="I6" s="762"/>
      <c r="J6" s="762"/>
      <c r="K6" s="762"/>
      <c r="L6" s="372"/>
      <c r="M6" s="748" t="s">
        <v>858</v>
      </c>
      <c r="N6" s="748"/>
      <c r="O6" s="748"/>
      <c r="P6" s="748"/>
      <c r="Q6" s="748"/>
      <c r="R6" s="748"/>
      <c r="S6" s="746"/>
      <c r="T6" s="372"/>
      <c r="U6" s="748" t="s">
        <v>857</v>
      </c>
      <c r="V6" s="748"/>
      <c r="W6" s="748"/>
      <c r="X6" s="748"/>
      <c r="Y6" s="748"/>
      <c r="Z6" s="748"/>
      <c r="AA6" s="765"/>
    </row>
    <row r="7" spans="1:27" ht="38.25">
      <c r="A7" s="773"/>
      <c r="B7" s="774"/>
      <c r="C7" s="776"/>
      <c r="D7" s="370"/>
      <c r="E7" s="352" t="s">
        <v>530</v>
      </c>
      <c r="F7" s="352" t="s">
        <v>855</v>
      </c>
      <c r="G7" s="352" t="s">
        <v>856</v>
      </c>
      <c r="H7" s="355"/>
      <c r="I7" s="352" t="s">
        <v>530</v>
      </c>
      <c r="J7" s="352" t="s">
        <v>855</v>
      </c>
      <c r="K7" s="352" t="s">
        <v>856</v>
      </c>
      <c r="L7" s="367"/>
      <c r="M7" s="352" t="s">
        <v>530</v>
      </c>
      <c r="N7" s="352" t="s">
        <v>868</v>
      </c>
      <c r="O7" s="352" t="s">
        <v>867</v>
      </c>
      <c r="P7" s="352" t="s">
        <v>866</v>
      </c>
      <c r="Q7" s="352" t="s">
        <v>865</v>
      </c>
      <c r="R7" s="352" t="s">
        <v>864</v>
      </c>
      <c r="S7" s="352" t="s">
        <v>850</v>
      </c>
      <c r="T7" s="367"/>
      <c r="U7" s="352" t="s">
        <v>530</v>
      </c>
      <c r="V7" s="352" t="s">
        <v>868</v>
      </c>
      <c r="W7" s="352" t="s">
        <v>867</v>
      </c>
      <c r="X7" s="352" t="s">
        <v>866</v>
      </c>
      <c r="Y7" s="352" t="s">
        <v>865</v>
      </c>
      <c r="Z7" s="352" t="s">
        <v>864</v>
      </c>
      <c r="AA7" s="352" t="s">
        <v>850</v>
      </c>
    </row>
    <row r="8" spans="1:27">
      <c r="A8" s="396">
        <v>1</v>
      </c>
      <c r="B8" s="395" t="s">
        <v>531</v>
      </c>
      <c r="C8" s="653">
        <v>3416156353.8936591</v>
      </c>
      <c r="D8" s="648">
        <v>3143176108.3052187</v>
      </c>
      <c r="E8" s="648">
        <v>15220044.348601</v>
      </c>
      <c r="F8" s="648">
        <v>0</v>
      </c>
      <c r="G8" s="648">
        <v>0</v>
      </c>
      <c r="H8" s="648">
        <v>162971544.67206502</v>
      </c>
      <c r="I8" s="648">
        <v>18916684.386611998</v>
      </c>
      <c r="J8" s="648">
        <v>27962265.581767</v>
      </c>
      <c r="K8" s="648">
        <v>0</v>
      </c>
      <c r="L8" s="648">
        <v>110008700.91637307</v>
      </c>
      <c r="M8" s="648">
        <v>5309367.2922729999</v>
      </c>
      <c r="N8" s="648">
        <v>5699847.8597459961</v>
      </c>
      <c r="O8" s="648">
        <v>7889913.8543919958</v>
      </c>
      <c r="P8" s="648">
        <v>11575049.401101004</v>
      </c>
      <c r="Q8" s="648">
        <v>10000501.753228003</v>
      </c>
      <c r="R8" s="648">
        <v>16807243.578594998</v>
      </c>
      <c r="S8" s="648">
        <v>0</v>
      </c>
      <c r="T8" s="648">
        <v>0</v>
      </c>
      <c r="U8" s="648">
        <v>0</v>
      </c>
      <c r="V8" s="648">
        <v>0</v>
      </c>
      <c r="W8" s="648">
        <v>0</v>
      </c>
      <c r="X8" s="648">
        <v>0</v>
      </c>
      <c r="Y8" s="648">
        <v>0</v>
      </c>
      <c r="Z8" s="648">
        <v>0</v>
      </c>
      <c r="AA8" s="654">
        <v>0</v>
      </c>
    </row>
    <row r="9" spans="1:27">
      <c r="A9" s="388">
        <v>1.1000000000000001</v>
      </c>
      <c r="B9" s="394" t="s">
        <v>542</v>
      </c>
      <c r="C9" s="655">
        <v>2672461220.8520069</v>
      </c>
      <c r="D9" s="648">
        <v>2409407435.607851</v>
      </c>
      <c r="E9" s="648">
        <v>14182642.383401001</v>
      </c>
      <c r="F9" s="648">
        <v>0</v>
      </c>
      <c r="G9" s="648">
        <v>0</v>
      </c>
      <c r="H9" s="648">
        <v>159361140.46876499</v>
      </c>
      <c r="I9" s="648">
        <v>18069745.366211999</v>
      </c>
      <c r="J9" s="648">
        <v>27043742.444967002</v>
      </c>
      <c r="K9" s="648">
        <v>0</v>
      </c>
      <c r="L9" s="648">
        <v>103692644.77539098</v>
      </c>
      <c r="M9" s="648">
        <v>4872324.6201330004</v>
      </c>
      <c r="N9" s="648">
        <v>4822445.0583389997</v>
      </c>
      <c r="O9" s="648">
        <v>6193669.5802279999</v>
      </c>
      <c r="P9" s="648">
        <v>9955050.8882320002</v>
      </c>
      <c r="Q9" s="648">
        <v>10000501.753227999</v>
      </c>
      <c r="R9" s="648">
        <v>16807243.578595001</v>
      </c>
      <c r="S9" s="648">
        <v>0</v>
      </c>
      <c r="T9" s="648">
        <v>0</v>
      </c>
      <c r="U9" s="648">
        <v>0</v>
      </c>
      <c r="V9" s="648">
        <v>0</v>
      </c>
      <c r="W9" s="648">
        <v>0</v>
      </c>
      <c r="X9" s="648">
        <v>0</v>
      </c>
      <c r="Y9" s="648">
        <v>0</v>
      </c>
      <c r="Z9" s="648">
        <v>0</v>
      </c>
      <c r="AA9" s="654">
        <v>0</v>
      </c>
    </row>
    <row r="10" spans="1:27">
      <c r="A10" s="392" t="s">
        <v>146</v>
      </c>
      <c r="B10" s="393" t="s">
        <v>543</v>
      </c>
      <c r="C10" s="656">
        <v>2642395711.3997521</v>
      </c>
      <c r="D10" s="648">
        <v>2379993644.5820708</v>
      </c>
      <c r="E10" s="648">
        <v>14165310.821201</v>
      </c>
      <c r="F10" s="648">
        <v>0</v>
      </c>
      <c r="G10" s="648">
        <v>0</v>
      </c>
      <c r="H10" s="648">
        <v>159216540.62036499</v>
      </c>
      <c r="I10" s="648">
        <v>18069745.366211999</v>
      </c>
      <c r="J10" s="648">
        <v>26963723.242267001</v>
      </c>
      <c r="K10" s="648">
        <v>0</v>
      </c>
      <c r="L10" s="648">
        <v>103185526.19731599</v>
      </c>
      <c r="M10" s="648">
        <v>4791946.4907330004</v>
      </c>
      <c r="N10" s="648">
        <v>4813447.2283389997</v>
      </c>
      <c r="O10" s="648">
        <v>6049889.1108280001</v>
      </c>
      <c r="P10" s="648">
        <v>9715597.2538569998</v>
      </c>
      <c r="Q10" s="648">
        <v>10000501.753227999</v>
      </c>
      <c r="R10" s="648">
        <v>16807243.578595001</v>
      </c>
      <c r="S10" s="648">
        <v>0</v>
      </c>
      <c r="T10" s="648">
        <v>0</v>
      </c>
      <c r="U10" s="648">
        <v>0</v>
      </c>
      <c r="V10" s="648">
        <v>0</v>
      </c>
      <c r="W10" s="648">
        <v>0</v>
      </c>
      <c r="X10" s="648">
        <v>0</v>
      </c>
      <c r="Y10" s="648">
        <v>0</v>
      </c>
      <c r="Z10" s="648">
        <v>0</v>
      </c>
      <c r="AA10" s="654">
        <v>0</v>
      </c>
    </row>
    <row r="11" spans="1:27">
      <c r="A11" s="390" t="s">
        <v>544</v>
      </c>
      <c r="B11" s="391" t="s">
        <v>545</v>
      </c>
      <c r="C11" s="657">
        <v>1790539011.4049819</v>
      </c>
      <c r="D11" s="648">
        <v>1607705808.712945</v>
      </c>
      <c r="E11" s="648">
        <v>12510974.435765</v>
      </c>
      <c r="F11" s="648">
        <v>0</v>
      </c>
      <c r="G11" s="648">
        <v>0</v>
      </c>
      <c r="H11" s="648">
        <v>113427901.57214698</v>
      </c>
      <c r="I11" s="648">
        <v>16167793.367388999</v>
      </c>
      <c r="J11" s="648">
        <v>25664601.310484</v>
      </c>
      <c r="K11" s="648">
        <v>0</v>
      </c>
      <c r="L11" s="648">
        <v>69405301.119890004</v>
      </c>
      <c r="M11" s="648">
        <v>2806976.7967329999</v>
      </c>
      <c r="N11" s="648">
        <v>3883619.107876</v>
      </c>
      <c r="O11" s="648">
        <v>5084089.275928</v>
      </c>
      <c r="P11" s="648">
        <v>4770144.2083520005</v>
      </c>
      <c r="Q11" s="648">
        <v>7991878.1629090002</v>
      </c>
      <c r="R11" s="648">
        <v>7073703.1309599997</v>
      </c>
      <c r="S11" s="648">
        <v>0</v>
      </c>
      <c r="T11" s="648">
        <v>0</v>
      </c>
      <c r="U11" s="648">
        <v>0</v>
      </c>
      <c r="V11" s="648">
        <v>0</v>
      </c>
      <c r="W11" s="648">
        <v>0</v>
      </c>
      <c r="X11" s="648">
        <v>0</v>
      </c>
      <c r="Y11" s="648">
        <v>0</v>
      </c>
      <c r="Z11" s="648">
        <v>0</v>
      </c>
      <c r="AA11" s="654">
        <v>0</v>
      </c>
    </row>
    <row r="12" spans="1:27">
      <c r="A12" s="390" t="s">
        <v>546</v>
      </c>
      <c r="B12" s="391" t="s">
        <v>547</v>
      </c>
      <c r="C12" s="657">
        <v>322250220.78960896</v>
      </c>
      <c r="D12" s="648">
        <v>287950278.78083396</v>
      </c>
      <c r="E12" s="648">
        <v>1195597.8234999999</v>
      </c>
      <c r="F12" s="648">
        <v>0</v>
      </c>
      <c r="G12" s="648">
        <v>0</v>
      </c>
      <c r="H12" s="648">
        <v>16253741.275779</v>
      </c>
      <c r="I12" s="648">
        <v>1026736.7696999999</v>
      </c>
      <c r="J12" s="648">
        <v>709312.12439999997</v>
      </c>
      <c r="K12" s="648">
        <v>0</v>
      </c>
      <c r="L12" s="648">
        <v>18046200.732995998</v>
      </c>
      <c r="M12" s="648">
        <v>970209.69700000004</v>
      </c>
      <c r="N12" s="648">
        <v>811016.75506300002</v>
      </c>
      <c r="O12" s="648">
        <v>330094.7352</v>
      </c>
      <c r="P12" s="648">
        <v>2776005.8678049999</v>
      </c>
      <c r="Q12" s="648">
        <v>1664686.009719</v>
      </c>
      <c r="R12" s="648">
        <v>5069525.3398050005</v>
      </c>
      <c r="S12" s="648">
        <v>0</v>
      </c>
      <c r="T12" s="648">
        <v>0</v>
      </c>
      <c r="U12" s="648">
        <v>0</v>
      </c>
      <c r="V12" s="648">
        <v>0</v>
      </c>
      <c r="W12" s="648">
        <v>0</v>
      </c>
      <c r="X12" s="648">
        <v>0</v>
      </c>
      <c r="Y12" s="648">
        <v>0</v>
      </c>
      <c r="Z12" s="648">
        <v>0</v>
      </c>
      <c r="AA12" s="654">
        <v>0</v>
      </c>
    </row>
    <row r="13" spans="1:27">
      <c r="A13" s="390" t="s">
        <v>548</v>
      </c>
      <c r="B13" s="391" t="s">
        <v>549</v>
      </c>
      <c r="C13" s="657">
        <v>76219983.082930014</v>
      </c>
      <c r="D13" s="648">
        <v>67317815.261487007</v>
      </c>
      <c r="E13" s="648">
        <v>0</v>
      </c>
      <c r="F13" s="648">
        <v>0</v>
      </c>
      <c r="G13" s="648">
        <v>0</v>
      </c>
      <c r="H13" s="648">
        <v>3402957.6118999999</v>
      </c>
      <c r="I13" s="648">
        <v>106584.8101</v>
      </c>
      <c r="J13" s="648">
        <v>0</v>
      </c>
      <c r="K13" s="648">
        <v>0</v>
      </c>
      <c r="L13" s="648">
        <v>5499210.2095430009</v>
      </c>
      <c r="M13" s="648">
        <v>78451.823300000004</v>
      </c>
      <c r="N13" s="648">
        <v>0</v>
      </c>
      <c r="O13" s="648">
        <v>35482.4715</v>
      </c>
      <c r="P13" s="648">
        <v>1930191.2283000001</v>
      </c>
      <c r="Q13" s="648">
        <v>124377.9629</v>
      </c>
      <c r="R13" s="648">
        <v>3203572.3799430002</v>
      </c>
      <c r="S13" s="648">
        <v>0</v>
      </c>
      <c r="T13" s="648">
        <v>0</v>
      </c>
      <c r="U13" s="648">
        <v>0</v>
      </c>
      <c r="V13" s="648">
        <v>0</v>
      </c>
      <c r="W13" s="648">
        <v>0</v>
      </c>
      <c r="X13" s="648">
        <v>0</v>
      </c>
      <c r="Y13" s="648">
        <v>0</v>
      </c>
      <c r="Z13" s="648">
        <v>0</v>
      </c>
      <c r="AA13" s="654">
        <v>0</v>
      </c>
    </row>
    <row r="14" spans="1:27">
      <c r="A14" s="390" t="s">
        <v>550</v>
      </c>
      <c r="B14" s="391" t="s">
        <v>551</v>
      </c>
      <c r="C14" s="657">
        <v>453386496.122226</v>
      </c>
      <c r="D14" s="648">
        <v>417019741.82680005</v>
      </c>
      <c r="E14" s="648">
        <v>458738.56193600001</v>
      </c>
      <c r="F14" s="648">
        <v>0</v>
      </c>
      <c r="G14" s="648">
        <v>0</v>
      </c>
      <c r="H14" s="648">
        <v>26131940.160539001</v>
      </c>
      <c r="I14" s="648">
        <v>768630.41902300005</v>
      </c>
      <c r="J14" s="648">
        <v>589809.80738300004</v>
      </c>
      <c r="K14" s="648">
        <v>0</v>
      </c>
      <c r="L14" s="648">
        <v>10234814.134886999</v>
      </c>
      <c r="M14" s="648">
        <v>936308.17370000004</v>
      </c>
      <c r="N14" s="648">
        <v>118811.3654</v>
      </c>
      <c r="O14" s="648">
        <v>600222.62820000004</v>
      </c>
      <c r="P14" s="648">
        <v>239255.94940000001</v>
      </c>
      <c r="Q14" s="648">
        <v>219559.6177</v>
      </c>
      <c r="R14" s="648">
        <v>1460442.727887</v>
      </c>
      <c r="S14" s="648">
        <v>0</v>
      </c>
      <c r="T14" s="648">
        <v>0</v>
      </c>
      <c r="U14" s="648">
        <v>0</v>
      </c>
      <c r="V14" s="648">
        <v>0</v>
      </c>
      <c r="W14" s="648">
        <v>0</v>
      </c>
      <c r="X14" s="648">
        <v>0</v>
      </c>
      <c r="Y14" s="648">
        <v>0</v>
      </c>
      <c r="Z14" s="648">
        <v>0</v>
      </c>
      <c r="AA14" s="654">
        <v>0</v>
      </c>
    </row>
    <row r="15" spans="1:27">
      <c r="A15" s="389">
        <v>1.2</v>
      </c>
      <c r="B15" s="387" t="s">
        <v>863</v>
      </c>
      <c r="C15" s="655">
        <v>20985147.871096499</v>
      </c>
      <c r="D15" s="648">
        <v>3618225.0520617603</v>
      </c>
      <c r="E15" s="648">
        <v>15064.386435189999</v>
      </c>
      <c r="F15" s="648">
        <v>0</v>
      </c>
      <c r="G15" s="648">
        <v>0</v>
      </c>
      <c r="H15" s="648">
        <v>1140225.4664881099</v>
      </c>
      <c r="I15" s="648">
        <v>89381.414801990002</v>
      </c>
      <c r="J15" s="648">
        <v>285791.19526593998</v>
      </c>
      <c r="K15" s="648">
        <v>0</v>
      </c>
      <c r="L15" s="648">
        <v>16226697.35254663</v>
      </c>
      <c r="M15" s="648">
        <v>1079881.4731201399</v>
      </c>
      <c r="N15" s="648">
        <v>410880.11550194997</v>
      </c>
      <c r="O15" s="648">
        <v>703263.57028746</v>
      </c>
      <c r="P15" s="648">
        <v>1598754.31723242</v>
      </c>
      <c r="Q15" s="648">
        <v>1136334.8360355401</v>
      </c>
      <c r="R15" s="648">
        <v>3433531.0285964198</v>
      </c>
      <c r="S15" s="648">
        <v>0</v>
      </c>
      <c r="T15" s="648">
        <v>0</v>
      </c>
      <c r="U15" s="648">
        <v>0</v>
      </c>
      <c r="V15" s="648">
        <v>0</v>
      </c>
      <c r="W15" s="648">
        <v>0</v>
      </c>
      <c r="X15" s="648">
        <v>0</v>
      </c>
      <c r="Y15" s="648">
        <v>0</v>
      </c>
      <c r="Z15" s="648">
        <v>0</v>
      </c>
      <c r="AA15" s="654">
        <v>0</v>
      </c>
    </row>
    <row r="16" spans="1:27">
      <c r="A16" s="388">
        <v>1.3</v>
      </c>
      <c r="B16" s="387" t="s">
        <v>552</v>
      </c>
      <c r="C16" s="386"/>
      <c r="D16" s="385"/>
      <c r="E16" s="385"/>
      <c r="F16" s="385"/>
      <c r="G16" s="385"/>
      <c r="H16" s="385"/>
      <c r="I16" s="385"/>
      <c r="J16" s="385"/>
      <c r="K16" s="385"/>
      <c r="L16" s="385"/>
      <c r="M16" s="385"/>
      <c r="N16" s="385"/>
      <c r="O16" s="385"/>
      <c r="P16" s="385"/>
      <c r="Q16" s="385"/>
      <c r="R16" s="385"/>
      <c r="S16" s="385"/>
      <c r="T16" s="385"/>
      <c r="U16" s="385"/>
      <c r="V16" s="385"/>
      <c r="W16" s="385"/>
      <c r="X16" s="385"/>
      <c r="Y16" s="385"/>
      <c r="Z16" s="385"/>
      <c r="AA16" s="384"/>
    </row>
    <row r="17" spans="1:27" ht="25.5">
      <c r="A17" s="381" t="s">
        <v>553</v>
      </c>
      <c r="B17" s="383" t="s">
        <v>554</v>
      </c>
      <c r="C17" s="658">
        <v>2493332258.4959402</v>
      </c>
      <c r="D17" s="648">
        <v>2241284666.8509231</v>
      </c>
      <c r="E17" s="648">
        <v>14049774.963033</v>
      </c>
      <c r="F17" s="648">
        <v>0</v>
      </c>
      <c r="G17" s="648">
        <v>0</v>
      </c>
      <c r="H17" s="648">
        <v>150028684.92389399</v>
      </c>
      <c r="I17" s="648">
        <v>17723909.905283999</v>
      </c>
      <c r="J17" s="648">
        <v>26582189.681492001</v>
      </c>
      <c r="K17" s="648">
        <v>0</v>
      </c>
      <c r="L17" s="648">
        <v>102018906.721123</v>
      </c>
      <c r="M17" s="648">
        <v>4562819.1202769997</v>
      </c>
      <c r="N17" s="648">
        <v>4819522.992939</v>
      </c>
      <c r="O17" s="648">
        <v>5967143.1478960002</v>
      </c>
      <c r="P17" s="648">
        <v>9926845.5247310009</v>
      </c>
      <c r="Q17" s="648">
        <v>9989797.6515480001</v>
      </c>
      <c r="R17" s="648">
        <v>16626737.418219</v>
      </c>
      <c r="S17" s="648">
        <v>0</v>
      </c>
      <c r="T17" s="648">
        <v>0</v>
      </c>
      <c r="U17" s="648">
        <v>0</v>
      </c>
      <c r="V17" s="648">
        <v>0</v>
      </c>
      <c r="W17" s="648">
        <v>0</v>
      </c>
      <c r="X17" s="648">
        <v>0</v>
      </c>
      <c r="Y17" s="648">
        <v>0</v>
      </c>
      <c r="Z17" s="648">
        <v>0</v>
      </c>
      <c r="AA17" s="654">
        <v>0</v>
      </c>
    </row>
    <row r="18" spans="1:27" ht="25.5">
      <c r="A18" s="379" t="s">
        <v>555</v>
      </c>
      <c r="B18" s="380" t="s">
        <v>556</v>
      </c>
      <c r="C18" s="659">
        <v>2427729125.0794878</v>
      </c>
      <c r="D18" s="648">
        <v>2180468007.1181531</v>
      </c>
      <c r="E18" s="648">
        <v>14032443.400832999</v>
      </c>
      <c r="F18" s="648">
        <v>0</v>
      </c>
      <c r="G18" s="648">
        <v>0</v>
      </c>
      <c r="H18" s="648">
        <v>147905686.694316</v>
      </c>
      <c r="I18" s="648">
        <v>17723909.905283999</v>
      </c>
      <c r="J18" s="648">
        <v>26502170.478792001</v>
      </c>
      <c r="K18" s="648">
        <v>0</v>
      </c>
      <c r="L18" s="648">
        <v>99355431.267018989</v>
      </c>
      <c r="M18" s="648">
        <v>4489882.0691769999</v>
      </c>
      <c r="N18" s="648">
        <v>4810525.1629389999</v>
      </c>
      <c r="O18" s="648">
        <v>5836151.8222960001</v>
      </c>
      <c r="P18" s="648">
        <v>9687391.8903560005</v>
      </c>
      <c r="Q18" s="648">
        <v>9989797.6515480001</v>
      </c>
      <c r="R18" s="648">
        <v>16345046.652469</v>
      </c>
      <c r="S18" s="648">
        <v>0</v>
      </c>
      <c r="T18" s="648">
        <v>0</v>
      </c>
      <c r="U18" s="648">
        <v>0</v>
      </c>
      <c r="V18" s="648">
        <v>0</v>
      </c>
      <c r="W18" s="648">
        <v>0</v>
      </c>
      <c r="X18" s="648">
        <v>0</v>
      </c>
      <c r="Y18" s="648">
        <v>0</v>
      </c>
      <c r="Z18" s="648">
        <v>0</v>
      </c>
      <c r="AA18" s="654">
        <v>0</v>
      </c>
    </row>
    <row r="19" spans="1:27">
      <c r="A19" s="381" t="s">
        <v>557</v>
      </c>
      <c r="B19" s="382" t="s">
        <v>558</v>
      </c>
      <c r="C19" s="660">
        <v>4379071965.0844574</v>
      </c>
      <c r="D19" s="648">
        <v>3941185108.1074014</v>
      </c>
      <c r="E19" s="648">
        <v>21105302.854481</v>
      </c>
      <c r="F19" s="648">
        <v>0</v>
      </c>
      <c r="G19" s="648">
        <v>0</v>
      </c>
      <c r="H19" s="648">
        <v>304316987.137483</v>
      </c>
      <c r="I19" s="648">
        <v>41154974.868934996</v>
      </c>
      <c r="J19" s="648">
        <v>56083133.920336001</v>
      </c>
      <c r="K19" s="648">
        <v>0</v>
      </c>
      <c r="L19" s="648">
        <v>133569869.839573</v>
      </c>
      <c r="M19" s="648">
        <v>4968003.6671129996</v>
      </c>
      <c r="N19" s="648">
        <v>7278354.8823140003</v>
      </c>
      <c r="O19" s="648">
        <v>14075046.413885999</v>
      </c>
      <c r="P19" s="648">
        <v>12131928.73195</v>
      </c>
      <c r="Q19" s="648">
        <v>18140706.172049001</v>
      </c>
      <c r="R19" s="648">
        <v>11089076.380083</v>
      </c>
      <c r="S19" s="648">
        <v>0</v>
      </c>
      <c r="T19" s="648">
        <v>0</v>
      </c>
      <c r="U19" s="648">
        <v>0</v>
      </c>
      <c r="V19" s="648">
        <v>0</v>
      </c>
      <c r="W19" s="648">
        <v>0</v>
      </c>
      <c r="X19" s="648">
        <v>0</v>
      </c>
      <c r="Y19" s="648">
        <v>0</v>
      </c>
      <c r="Z19" s="648">
        <v>0</v>
      </c>
      <c r="AA19" s="654">
        <v>0</v>
      </c>
    </row>
    <row r="20" spans="1:27">
      <c r="A20" s="379" t="s">
        <v>559</v>
      </c>
      <c r="B20" s="380" t="s">
        <v>560</v>
      </c>
      <c r="C20" s="659">
        <v>4070242094.8968501</v>
      </c>
      <c r="D20" s="648">
        <v>3667060973.153038</v>
      </c>
      <c r="E20" s="648">
        <v>21003370.391118001</v>
      </c>
      <c r="F20" s="648">
        <v>0</v>
      </c>
      <c r="G20" s="648">
        <v>0</v>
      </c>
      <c r="H20" s="648">
        <v>273436360.682136</v>
      </c>
      <c r="I20" s="648">
        <v>39664594.195332997</v>
      </c>
      <c r="J20" s="648">
        <v>37972116.334429003</v>
      </c>
      <c r="K20" s="648">
        <v>0</v>
      </c>
      <c r="L20" s="648">
        <v>129744761.06167598</v>
      </c>
      <c r="M20" s="648">
        <v>4583756.5748619996</v>
      </c>
      <c r="N20" s="648">
        <v>7174097.7123140004</v>
      </c>
      <c r="O20" s="648">
        <v>13689184.901994999</v>
      </c>
      <c r="P20" s="648">
        <v>10649632.804834001</v>
      </c>
      <c r="Q20" s="648">
        <v>18140706.172049001</v>
      </c>
      <c r="R20" s="648">
        <v>10988062.945853001</v>
      </c>
      <c r="S20" s="648">
        <v>0</v>
      </c>
      <c r="T20" s="648">
        <v>0</v>
      </c>
      <c r="U20" s="648">
        <v>0</v>
      </c>
      <c r="V20" s="648">
        <v>0</v>
      </c>
      <c r="W20" s="648">
        <v>0</v>
      </c>
      <c r="X20" s="648">
        <v>0</v>
      </c>
      <c r="Y20" s="648">
        <v>0</v>
      </c>
      <c r="Z20" s="648">
        <v>0</v>
      </c>
      <c r="AA20" s="654">
        <v>0</v>
      </c>
    </row>
    <row r="21" spans="1:27">
      <c r="A21" s="378">
        <v>1.4</v>
      </c>
      <c r="B21" s="377" t="s">
        <v>649</v>
      </c>
      <c r="C21" s="661">
        <v>38067300.167965017</v>
      </c>
      <c r="D21" s="648">
        <v>35271761.884352013</v>
      </c>
      <c r="E21" s="648">
        <v>83641.723593999996</v>
      </c>
      <c r="F21" s="648">
        <v>0</v>
      </c>
      <c r="G21" s="648">
        <v>0</v>
      </c>
      <c r="H21" s="648">
        <v>1103319.4359800001</v>
      </c>
      <c r="I21" s="648">
        <v>86476.443750000006</v>
      </c>
      <c r="J21" s="648">
        <v>0</v>
      </c>
      <c r="K21" s="648">
        <v>0</v>
      </c>
      <c r="L21" s="648">
        <v>951471.39084000001</v>
      </c>
      <c r="M21" s="648">
        <v>427775.07944900001</v>
      </c>
      <c r="N21" s="648">
        <v>0</v>
      </c>
      <c r="O21" s="648">
        <v>0</v>
      </c>
      <c r="P21" s="648">
        <v>142854.21000000002</v>
      </c>
      <c r="Q21" s="648">
        <v>0</v>
      </c>
      <c r="R21" s="648">
        <v>0</v>
      </c>
      <c r="S21" s="648">
        <v>0</v>
      </c>
      <c r="T21" s="648">
        <v>0</v>
      </c>
      <c r="U21" s="648">
        <v>0</v>
      </c>
      <c r="V21" s="648">
        <v>0</v>
      </c>
      <c r="W21" s="648">
        <v>0</v>
      </c>
      <c r="X21" s="648">
        <v>0</v>
      </c>
      <c r="Y21" s="648">
        <v>0</v>
      </c>
      <c r="Z21" s="648">
        <v>0</v>
      </c>
      <c r="AA21" s="654">
        <v>0</v>
      </c>
    </row>
    <row r="22" spans="1:27" ht="13.5" thickBot="1">
      <c r="A22" s="376">
        <v>1.5</v>
      </c>
      <c r="B22" s="375" t="s">
        <v>650</v>
      </c>
      <c r="C22" s="662">
        <v>24189155.23753589</v>
      </c>
      <c r="D22" s="663">
        <v>24189155.23753589</v>
      </c>
      <c r="E22" s="663">
        <v>24189155.23753589</v>
      </c>
      <c r="F22" s="663">
        <v>0</v>
      </c>
      <c r="G22" s="663">
        <v>0</v>
      </c>
      <c r="H22" s="663">
        <v>0</v>
      </c>
      <c r="I22" s="663">
        <v>0</v>
      </c>
      <c r="J22" s="663">
        <v>0</v>
      </c>
      <c r="K22" s="663">
        <v>0</v>
      </c>
      <c r="L22" s="663">
        <v>0</v>
      </c>
      <c r="M22" s="663">
        <v>0</v>
      </c>
      <c r="N22" s="663">
        <v>0</v>
      </c>
      <c r="O22" s="663">
        <v>0</v>
      </c>
      <c r="P22" s="663">
        <v>0</v>
      </c>
      <c r="Q22" s="663">
        <v>0</v>
      </c>
      <c r="R22" s="663">
        <v>0</v>
      </c>
      <c r="S22" s="663">
        <v>0</v>
      </c>
      <c r="T22" s="663">
        <v>0</v>
      </c>
      <c r="U22" s="663">
        <v>0</v>
      </c>
      <c r="V22" s="663">
        <v>0</v>
      </c>
      <c r="W22" s="663">
        <v>0</v>
      </c>
      <c r="X22" s="663">
        <v>0</v>
      </c>
      <c r="Y22" s="663">
        <v>0</v>
      </c>
      <c r="Z22" s="663">
        <v>0</v>
      </c>
      <c r="AA22" s="664">
        <v>0</v>
      </c>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Q72"/>
  <sheetViews>
    <sheetView topLeftCell="A35" zoomScale="80" zoomScaleNormal="80" workbookViewId="0">
      <selection activeCell="B2" sqref="B2"/>
    </sheetView>
  </sheetViews>
  <sheetFormatPr defaultRowHeight="15"/>
  <cols>
    <col min="1" max="1" width="8.85546875" style="347"/>
    <col min="2" max="2" width="69.140625" style="345" customWidth="1"/>
    <col min="3" max="5" width="15.140625" style="608" bestFit="1" customWidth="1"/>
    <col min="6" max="7" width="17.85546875" style="608" bestFit="1" customWidth="1"/>
    <col min="8" max="8" width="15.140625" style="608" bestFit="1" customWidth="1"/>
    <col min="9" max="9" width="13" bestFit="1" customWidth="1"/>
    <col min="10" max="10" width="11.28515625" bestFit="1" customWidth="1"/>
    <col min="11" max="11" width="13.42578125" bestFit="1" customWidth="1"/>
    <col min="12" max="12" width="13" bestFit="1" customWidth="1"/>
    <col min="13" max="13" width="10.28515625" bestFit="1" customWidth="1"/>
  </cols>
  <sheetData>
    <row r="1" spans="1:17" ht="15.75">
      <c r="A1" s="13" t="s">
        <v>97</v>
      </c>
      <c r="B1" s="235" t="str">
        <f>Info!C2</f>
        <v>სს "ბაზისბანკი"</v>
      </c>
      <c r="C1" s="607"/>
      <c r="D1" s="606"/>
      <c r="E1" s="606"/>
      <c r="F1" s="606"/>
      <c r="G1" s="606"/>
    </row>
    <row r="2" spans="1:17" ht="15.75">
      <c r="A2" s="13" t="s">
        <v>98</v>
      </c>
      <c r="B2" s="645">
        <f>'1. key ratios'!B2</f>
        <v>46022</v>
      </c>
      <c r="C2" s="607"/>
      <c r="D2" s="606"/>
      <c r="E2" s="606"/>
      <c r="F2" s="606"/>
      <c r="G2" s="606"/>
    </row>
    <row r="3" spans="1:17" ht="15.75">
      <c r="A3" s="13"/>
      <c r="B3" s="12"/>
      <c r="C3" s="607"/>
      <c r="D3" s="606"/>
      <c r="E3" s="606"/>
      <c r="F3" s="606"/>
      <c r="G3" s="606"/>
    </row>
    <row r="4" spans="1:17" ht="21" customHeight="1">
      <c r="A4" s="689" t="s">
        <v>25</v>
      </c>
      <c r="B4" s="690" t="s">
        <v>697</v>
      </c>
      <c r="C4" s="692" t="s">
        <v>103</v>
      </c>
      <c r="D4" s="692"/>
      <c r="E4" s="692"/>
      <c r="F4" s="692" t="s">
        <v>104</v>
      </c>
      <c r="G4" s="692"/>
      <c r="H4" s="693"/>
    </row>
    <row r="5" spans="1:17" ht="21" customHeight="1">
      <c r="A5" s="689"/>
      <c r="B5" s="691"/>
      <c r="C5" s="563" t="s">
        <v>26</v>
      </c>
      <c r="D5" s="563" t="s">
        <v>77</v>
      </c>
      <c r="E5" s="563" t="s">
        <v>66</v>
      </c>
      <c r="F5" s="563" t="s">
        <v>26</v>
      </c>
      <c r="G5" s="563" t="s">
        <v>77</v>
      </c>
      <c r="H5" s="563" t="s">
        <v>66</v>
      </c>
    </row>
    <row r="6" spans="1:17" ht="26.45" customHeight="1">
      <c r="A6" s="689"/>
      <c r="B6" s="334" t="s">
        <v>84</v>
      </c>
      <c r="C6" s="694"/>
      <c r="D6" s="695"/>
      <c r="E6" s="695"/>
      <c r="F6" s="695"/>
      <c r="G6" s="695"/>
      <c r="H6" s="686"/>
    </row>
    <row r="7" spans="1:17" ht="23.1" customHeight="1">
      <c r="A7" s="346">
        <v>1</v>
      </c>
      <c r="B7" s="568" t="s">
        <v>811</v>
      </c>
      <c r="C7" s="583">
        <f>SUM(C8:C10)</f>
        <v>141044413.4756</v>
      </c>
      <c r="D7" s="583">
        <f>SUM(D8:D10)</f>
        <v>639843363.02419996</v>
      </c>
      <c r="E7" s="584">
        <f>C7+D7</f>
        <v>780887776.49979997</v>
      </c>
      <c r="F7" s="599">
        <v>95291007.221600011</v>
      </c>
      <c r="G7" s="599">
        <v>401745606.58279997</v>
      </c>
      <c r="H7" s="584">
        <f>F7+G7</f>
        <v>497036613.80439997</v>
      </c>
      <c r="O7" s="601"/>
      <c r="P7" s="601"/>
      <c r="Q7" s="601"/>
    </row>
    <row r="8" spans="1:17">
      <c r="A8" s="346">
        <v>1.1000000000000001</v>
      </c>
      <c r="B8" s="567" t="s">
        <v>85</v>
      </c>
      <c r="C8" s="583">
        <v>26849726.956900001</v>
      </c>
      <c r="D8" s="583">
        <v>29691928.9298</v>
      </c>
      <c r="E8" s="584">
        <f t="shared" ref="E8:E36" si="0">C8+D8</f>
        <v>56541655.886700004</v>
      </c>
      <c r="F8" s="599">
        <v>28423509.300000001</v>
      </c>
      <c r="G8" s="599">
        <v>26604778.678100001</v>
      </c>
      <c r="H8" s="584">
        <f t="shared" ref="H8:H36" si="1">F8+G8</f>
        <v>55028287.978100002</v>
      </c>
      <c r="O8" s="601"/>
      <c r="P8" s="601"/>
      <c r="Q8" s="601"/>
    </row>
    <row r="9" spans="1:17">
      <c r="A9" s="346">
        <v>1.2</v>
      </c>
      <c r="B9" s="567" t="s">
        <v>86</v>
      </c>
      <c r="C9" s="583">
        <v>109278611.098</v>
      </c>
      <c r="D9" s="583">
        <v>337981333.29269999</v>
      </c>
      <c r="E9" s="584">
        <f t="shared" si="0"/>
        <v>447259944.39069998</v>
      </c>
      <c r="F9" s="599">
        <v>65034933.925100006</v>
      </c>
      <c r="G9" s="599">
        <v>277240828.83179998</v>
      </c>
      <c r="H9" s="584">
        <f t="shared" si="1"/>
        <v>342275762.75690001</v>
      </c>
      <c r="O9" s="601"/>
      <c r="P9" s="601"/>
      <c r="Q9" s="601"/>
    </row>
    <row r="10" spans="1:17">
      <c r="A10" s="346">
        <v>1.3</v>
      </c>
      <c r="B10" s="567" t="s">
        <v>87</v>
      </c>
      <c r="C10" s="583">
        <v>4916075.4207000006</v>
      </c>
      <c r="D10" s="583">
        <v>272170100.8017</v>
      </c>
      <c r="E10" s="584">
        <f t="shared" si="0"/>
        <v>277086176.22240001</v>
      </c>
      <c r="F10" s="599">
        <v>1832563.9965000001</v>
      </c>
      <c r="G10" s="599">
        <v>97899999.072899997</v>
      </c>
      <c r="H10" s="584">
        <f t="shared" si="1"/>
        <v>99732563.069399998</v>
      </c>
      <c r="O10" s="601"/>
      <c r="P10" s="601"/>
      <c r="Q10" s="601"/>
    </row>
    <row r="11" spans="1:17">
      <c r="A11" s="346">
        <v>2</v>
      </c>
      <c r="B11" s="561" t="s">
        <v>698</v>
      </c>
      <c r="C11" s="583">
        <v>0</v>
      </c>
      <c r="D11" s="583">
        <v>0</v>
      </c>
      <c r="E11" s="584">
        <f t="shared" si="0"/>
        <v>0</v>
      </c>
      <c r="F11" s="599">
        <v>109215.86</v>
      </c>
      <c r="G11" s="599">
        <v>0</v>
      </c>
      <c r="H11" s="584">
        <f t="shared" si="1"/>
        <v>109215.86</v>
      </c>
      <c r="O11" s="601"/>
      <c r="P11" s="601"/>
      <c r="Q11" s="601"/>
    </row>
    <row r="12" spans="1:17">
      <c r="A12" s="346">
        <v>2.1</v>
      </c>
      <c r="B12" s="582" t="s">
        <v>699</v>
      </c>
      <c r="C12" s="583">
        <v>0</v>
      </c>
      <c r="D12" s="583">
        <v>0</v>
      </c>
      <c r="E12" s="584">
        <f t="shared" si="0"/>
        <v>0</v>
      </c>
      <c r="F12" s="599">
        <v>109215.86</v>
      </c>
      <c r="G12" s="599">
        <v>0</v>
      </c>
      <c r="H12" s="584">
        <f t="shared" si="1"/>
        <v>109215.86</v>
      </c>
      <c r="O12" s="601"/>
      <c r="P12" s="601"/>
      <c r="Q12" s="601"/>
    </row>
    <row r="13" spans="1:17" ht="26.45" customHeight="1">
      <c r="A13" s="346">
        <v>3</v>
      </c>
      <c r="B13" s="602" t="s">
        <v>700</v>
      </c>
      <c r="C13" s="583">
        <v>0</v>
      </c>
      <c r="D13" s="583">
        <v>0</v>
      </c>
      <c r="E13" s="584">
        <f t="shared" si="0"/>
        <v>0</v>
      </c>
      <c r="F13" s="599">
        <v>0</v>
      </c>
      <c r="G13" s="599">
        <v>0</v>
      </c>
      <c r="H13" s="584">
        <f t="shared" si="1"/>
        <v>0</v>
      </c>
      <c r="O13" s="601"/>
      <c r="P13" s="601"/>
      <c r="Q13" s="601"/>
    </row>
    <row r="14" spans="1:17" ht="26.45" customHeight="1">
      <c r="A14" s="346">
        <v>4</v>
      </c>
      <c r="B14" s="595" t="s">
        <v>701</v>
      </c>
      <c r="C14" s="583">
        <v>0</v>
      </c>
      <c r="D14" s="583">
        <v>0</v>
      </c>
      <c r="E14" s="584">
        <f t="shared" si="0"/>
        <v>0</v>
      </c>
      <c r="F14" s="599">
        <v>0</v>
      </c>
      <c r="G14" s="599">
        <v>0</v>
      </c>
      <c r="H14" s="584">
        <f t="shared" si="1"/>
        <v>0</v>
      </c>
      <c r="O14" s="601"/>
      <c r="P14" s="601"/>
      <c r="Q14" s="601"/>
    </row>
    <row r="15" spans="1:17" ht="24.6" customHeight="1">
      <c r="A15" s="346">
        <v>5</v>
      </c>
      <c r="B15" s="595" t="s">
        <v>702</v>
      </c>
      <c r="C15" s="587">
        <f>SUM(C16:C18)</f>
        <v>240406233.77000001</v>
      </c>
      <c r="D15" s="587">
        <f>SUM(D16:D18)</f>
        <v>0</v>
      </c>
      <c r="E15" s="566">
        <f t="shared" si="0"/>
        <v>240406233.77000001</v>
      </c>
      <c r="F15" s="609">
        <v>231754836.84999999</v>
      </c>
      <c r="G15" s="609">
        <v>0</v>
      </c>
      <c r="H15" s="566">
        <f t="shared" si="1"/>
        <v>231754836.84999999</v>
      </c>
      <c r="O15" s="601"/>
      <c r="P15" s="601"/>
      <c r="Q15" s="601"/>
    </row>
    <row r="16" spans="1:17">
      <c r="A16" s="346">
        <v>5.0999999999999996</v>
      </c>
      <c r="B16" s="597" t="s">
        <v>703</v>
      </c>
      <c r="C16" s="583">
        <v>0</v>
      </c>
      <c r="D16" s="583">
        <v>0</v>
      </c>
      <c r="E16" s="584">
        <f t="shared" si="0"/>
        <v>0</v>
      </c>
      <c r="F16" s="599">
        <v>0</v>
      </c>
      <c r="G16" s="599">
        <v>0</v>
      </c>
      <c r="H16" s="584">
        <f t="shared" si="1"/>
        <v>0</v>
      </c>
      <c r="O16" s="601"/>
      <c r="P16" s="601"/>
      <c r="Q16" s="601"/>
    </row>
    <row r="17" spans="1:17">
      <c r="A17" s="346">
        <v>5.2</v>
      </c>
      <c r="B17" s="597" t="s">
        <v>538</v>
      </c>
      <c r="C17" s="583">
        <v>240406233.77000001</v>
      </c>
      <c r="D17" s="583">
        <v>0</v>
      </c>
      <c r="E17" s="584">
        <f t="shared" si="0"/>
        <v>240406233.77000001</v>
      </c>
      <c r="F17" s="599">
        <v>231754836.84999999</v>
      </c>
      <c r="G17" s="599">
        <v>0</v>
      </c>
      <c r="H17" s="584">
        <f t="shared" si="1"/>
        <v>231754836.84999999</v>
      </c>
      <c r="O17" s="601"/>
      <c r="P17" s="601"/>
      <c r="Q17" s="601"/>
    </row>
    <row r="18" spans="1:17">
      <c r="A18" s="346">
        <v>5.3</v>
      </c>
      <c r="B18" s="597" t="s">
        <v>704</v>
      </c>
      <c r="C18" s="583">
        <v>0</v>
      </c>
      <c r="D18" s="583">
        <v>0</v>
      </c>
      <c r="E18" s="584">
        <f t="shared" si="0"/>
        <v>0</v>
      </c>
      <c r="F18" s="599">
        <v>0</v>
      </c>
      <c r="G18" s="599">
        <v>0</v>
      </c>
      <c r="H18" s="584">
        <f t="shared" si="1"/>
        <v>0</v>
      </c>
      <c r="O18" s="601"/>
      <c r="P18" s="601"/>
      <c r="Q18" s="601"/>
    </row>
    <row r="19" spans="1:17">
      <c r="A19" s="346">
        <v>6</v>
      </c>
      <c r="B19" s="602" t="s">
        <v>705</v>
      </c>
      <c r="C19" s="583">
        <f>SUM(C20:C21)</f>
        <v>1914768507.2510002</v>
      </c>
      <c r="D19" s="583">
        <f>SUM(D20:D21)</f>
        <v>1675929265.5300002</v>
      </c>
      <c r="E19" s="584">
        <f t="shared" si="0"/>
        <v>3590697772.7810001</v>
      </c>
      <c r="F19" s="599">
        <v>1615526313.7287002</v>
      </c>
      <c r="G19" s="599">
        <v>1462154665.6199999</v>
      </c>
      <c r="H19" s="584">
        <f t="shared" si="1"/>
        <v>3077680979.3487</v>
      </c>
      <c r="O19" s="601"/>
      <c r="P19" s="601"/>
      <c r="Q19" s="601"/>
    </row>
    <row r="20" spans="1:17">
      <c r="A20" s="346">
        <v>6.1</v>
      </c>
      <c r="B20" s="597" t="s">
        <v>538</v>
      </c>
      <c r="C20" s="583">
        <v>205564304.38100001</v>
      </c>
      <c r="D20" s="583">
        <v>0</v>
      </c>
      <c r="E20" s="584">
        <f t="shared" si="0"/>
        <v>205564304.38100001</v>
      </c>
      <c r="F20" s="599">
        <v>154867159.46869999</v>
      </c>
      <c r="G20" s="599">
        <v>0</v>
      </c>
      <c r="H20" s="584">
        <f t="shared" si="1"/>
        <v>154867159.46869999</v>
      </c>
      <c r="O20" s="601"/>
      <c r="P20" s="601"/>
      <c r="Q20" s="601"/>
    </row>
    <row r="21" spans="1:17">
      <c r="A21" s="346">
        <v>6.2</v>
      </c>
      <c r="B21" s="597" t="s">
        <v>704</v>
      </c>
      <c r="C21" s="583">
        <v>1709204202.8700001</v>
      </c>
      <c r="D21" s="583">
        <v>1675929265.5300002</v>
      </c>
      <c r="E21" s="584">
        <f t="shared" si="0"/>
        <v>3385133468.4000006</v>
      </c>
      <c r="F21" s="599">
        <v>1460659154.2600002</v>
      </c>
      <c r="G21" s="599">
        <v>1462154665.6199999</v>
      </c>
      <c r="H21" s="584">
        <f t="shared" si="1"/>
        <v>2922813819.8800001</v>
      </c>
      <c r="O21" s="601"/>
      <c r="P21" s="601"/>
      <c r="Q21" s="601"/>
    </row>
    <row r="22" spans="1:17">
      <c r="A22" s="346">
        <v>7</v>
      </c>
      <c r="B22" s="603" t="s">
        <v>706</v>
      </c>
      <c r="C22" s="583">
        <v>27859354.66</v>
      </c>
      <c r="D22" s="583">
        <v>0</v>
      </c>
      <c r="E22" s="584">
        <f t="shared" si="0"/>
        <v>27859354.66</v>
      </c>
      <c r="F22" s="599">
        <v>27859354.66</v>
      </c>
      <c r="G22" s="599">
        <v>0</v>
      </c>
      <c r="H22" s="584">
        <f t="shared" si="1"/>
        <v>27859354.66</v>
      </c>
      <c r="O22" s="601"/>
      <c r="P22" s="601"/>
      <c r="Q22" s="601"/>
    </row>
    <row r="23" spans="1:17" ht="21">
      <c r="A23" s="346">
        <v>8</v>
      </c>
      <c r="B23" s="603" t="s">
        <v>707</v>
      </c>
      <c r="C23" s="583">
        <v>752889.05999999994</v>
      </c>
      <c r="D23" s="583">
        <v>0</v>
      </c>
      <c r="E23" s="584">
        <f t="shared" si="0"/>
        <v>752889.05999999994</v>
      </c>
      <c r="F23" s="599">
        <v>965579.66847110051</v>
      </c>
      <c r="G23" s="599">
        <v>0</v>
      </c>
      <c r="H23" s="584">
        <f t="shared" si="1"/>
        <v>965579.66847110051</v>
      </c>
      <c r="O23" s="601"/>
      <c r="P23" s="601"/>
      <c r="Q23" s="601"/>
    </row>
    <row r="24" spans="1:17">
      <c r="A24" s="346">
        <v>9</v>
      </c>
      <c r="B24" s="595" t="s">
        <v>708</v>
      </c>
      <c r="C24" s="583">
        <f>SUM(C25:C26)</f>
        <v>144648681.10999998</v>
      </c>
      <c r="D24" s="583">
        <f>SUM(D25:D26)</f>
        <v>0</v>
      </c>
      <c r="E24" s="584">
        <f t="shared" si="0"/>
        <v>144648681.10999998</v>
      </c>
      <c r="F24" s="599">
        <v>117107431.86000001</v>
      </c>
      <c r="G24" s="599">
        <v>0</v>
      </c>
      <c r="H24" s="584">
        <f t="shared" si="1"/>
        <v>117107431.86000001</v>
      </c>
      <c r="O24" s="601"/>
      <c r="P24" s="601"/>
      <c r="Q24" s="601"/>
    </row>
    <row r="25" spans="1:17">
      <c r="A25" s="346">
        <v>9.1</v>
      </c>
      <c r="B25" s="598" t="s">
        <v>709</v>
      </c>
      <c r="C25" s="583">
        <v>144648681.10999998</v>
      </c>
      <c r="D25" s="583">
        <v>0</v>
      </c>
      <c r="E25" s="584">
        <f t="shared" si="0"/>
        <v>144648681.10999998</v>
      </c>
      <c r="F25" s="599">
        <v>117107431.86000001</v>
      </c>
      <c r="G25" s="599">
        <v>0</v>
      </c>
      <c r="H25" s="584">
        <f t="shared" si="1"/>
        <v>117107431.86000001</v>
      </c>
      <c r="O25" s="601"/>
      <c r="P25" s="601"/>
      <c r="Q25" s="601"/>
    </row>
    <row r="26" spans="1:17">
      <c r="A26" s="346">
        <v>9.1999999999999993</v>
      </c>
      <c r="B26" s="598" t="s">
        <v>710</v>
      </c>
      <c r="C26" s="583">
        <v>0</v>
      </c>
      <c r="D26" s="583">
        <v>0</v>
      </c>
      <c r="E26" s="584">
        <f t="shared" si="0"/>
        <v>0</v>
      </c>
      <c r="F26" s="599">
        <v>0</v>
      </c>
      <c r="G26" s="599">
        <v>0</v>
      </c>
      <c r="H26" s="584">
        <f t="shared" si="1"/>
        <v>0</v>
      </c>
      <c r="O26" s="601"/>
      <c r="P26" s="601"/>
      <c r="Q26" s="601"/>
    </row>
    <row r="27" spans="1:17">
      <c r="A27" s="346">
        <v>10</v>
      </c>
      <c r="B27" s="595" t="s">
        <v>36</v>
      </c>
      <c r="C27" s="583">
        <f>SUM(C28:C29)</f>
        <v>16944677.02</v>
      </c>
      <c r="D27" s="583">
        <f>SUM(D28:D29)</f>
        <v>0</v>
      </c>
      <c r="E27" s="584">
        <f t="shared" si="0"/>
        <v>16944677.02</v>
      </c>
      <c r="F27" s="599">
        <v>13753570.17</v>
      </c>
      <c r="G27" s="599">
        <v>0</v>
      </c>
      <c r="H27" s="584">
        <f t="shared" si="1"/>
        <v>13753570.17</v>
      </c>
      <c r="O27" s="601"/>
      <c r="P27" s="601"/>
      <c r="Q27" s="601"/>
    </row>
    <row r="28" spans="1:17">
      <c r="A28" s="346">
        <v>10.1</v>
      </c>
      <c r="B28" s="598" t="s">
        <v>711</v>
      </c>
      <c r="C28" s="583">
        <v>0</v>
      </c>
      <c r="D28" s="583">
        <v>0</v>
      </c>
      <c r="E28" s="584">
        <f t="shared" si="0"/>
        <v>0</v>
      </c>
      <c r="F28" s="599">
        <v>0</v>
      </c>
      <c r="G28" s="599">
        <v>0</v>
      </c>
      <c r="H28" s="584">
        <f t="shared" si="1"/>
        <v>0</v>
      </c>
      <c r="O28" s="601"/>
      <c r="P28" s="601"/>
      <c r="Q28" s="601"/>
    </row>
    <row r="29" spans="1:17">
      <c r="A29" s="346">
        <v>10.199999999999999</v>
      </c>
      <c r="B29" s="598" t="s">
        <v>712</v>
      </c>
      <c r="C29" s="583">
        <v>16944677.02</v>
      </c>
      <c r="D29" s="583">
        <v>0</v>
      </c>
      <c r="E29" s="584">
        <f t="shared" si="0"/>
        <v>16944677.02</v>
      </c>
      <c r="F29" s="599">
        <v>13753570.17</v>
      </c>
      <c r="G29" s="599">
        <v>0</v>
      </c>
      <c r="H29" s="584">
        <f t="shared" si="1"/>
        <v>13753570.17</v>
      </c>
      <c r="O29" s="601"/>
      <c r="P29" s="601"/>
      <c r="Q29" s="601"/>
    </row>
    <row r="30" spans="1:17">
      <c r="A30" s="346">
        <v>11</v>
      </c>
      <c r="B30" s="595" t="s">
        <v>713</v>
      </c>
      <c r="C30" s="583">
        <f>SUM(C31:C32)</f>
        <v>58241.19</v>
      </c>
      <c r="D30" s="583">
        <f>SUM(D31:D32)</f>
        <v>0</v>
      </c>
      <c r="E30" s="584">
        <f t="shared" si="0"/>
        <v>58241.19</v>
      </c>
      <c r="F30" s="599">
        <v>3866093.38</v>
      </c>
      <c r="G30" s="599">
        <v>0</v>
      </c>
      <c r="H30" s="584">
        <f t="shared" si="1"/>
        <v>3866093.38</v>
      </c>
      <c r="O30" s="601"/>
      <c r="P30" s="601"/>
      <c r="Q30" s="601"/>
    </row>
    <row r="31" spans="1:17">
      <c r="A31" s="346">
        <v>11.1</v>
      </c>
      <c r="B31" s="598" t="s">
        <v>714</v>
      </c>
      <c r="C31" s="583">
        <v>58241.19</v>
      </c>
      <c r="D31" s="583">
        <v>0</v>
      </c>
      <c r="E31" s="584">
        <f t="shared" si="0"/>
        <v>58241.19</v>
      </c>
      <c r="F31" s="599">
        <v>3866093.38</v>
      </c>
      <c r="G31" s="599">
        <v>0</v>
      </c>
      <c r="H31" s="584">
        <f t="shared" si="1"/>
        <v>3866093.38</v>
      </c>
      <c r="O31" s="601"/>
      <c r="P31" s="601"/>
      <c r="Q31" s="601"/>
    </row>
    <row r="32" spans="1:17">
      <c r="A32" s="346">
        <v>11.2</v>
      </c>
      <c r="B32" s="598" t="s">
        <v>715</v>
      </c>
      <c r="C32" s="583">
        <v>0</v>
      </c>
      <c r="D32" s="583">
        <v>0</v>
      </c>
      <c r="E32" s="584">
        <f t="shared" si="0"/>
        <v>0</v>
      </c>
      <c r="F32" s="599">
        <v>0</v>
      </c>
      <c r="G32" s="599">
        <v>0</v>
      </c>
      <c r="H32" s="584">
        <f t="shared" si="1"/>
        <v>0</v>
      </c>
      <c r="O32" s="601"/>
      <c r="P32" s="601"/>
      <c r="Q32" s="601"/>
    </row>
    <row r="33" spans="1:17">
      <c r="A33" s="346">
        <v>13</v>
      </c>
      <c r="B33" s="595" t="s">
        <v>88</v>
      </c>
      <c r="C33" s="583">
        <v>66418922.580000021</v>
      </c>
      <c r="D33" s="583">
        <v>2832037.0199999996</v>
      </c>
      <c r="E33" s="584">
        <f t="shared" si="0"/>
        <v>69250959.600000024</v>
      </c>
      <c r="F33" s="599">
        <v>35399021.329999998</v>
      </c>
      <c r="G33" s="599">
        <v>3300442.3899999997</v>
      </c>
      <c r="H33" s="584">
        <f t="shared" si="1"/>
        <v>38699463.719999999</v>
      </c>
      <c r="I33" s="601"/>
      <c r="O33" s="601"/>
      <c r="P33" s="601"/>
      <c r="Q33" s="601"/>
    </row>
    <row r="34" spans="1:17">
      <c r="A34" s="346">
        <v>13.1</v>
      </c>
      <c r="B34" s="588" t="s">
        <v>716</v>
      </c>
      <c r="C34" s="583">
        <v>54025526.420000002</v>
      </c>
      <c r="D34" s="583">
        <v>0</v>
      </c>
      <c r="E34" s="584">
        <f t="shared" si="0"/>
        <v>54025526.420000002</v>
      </c>
      <c r="F34" s="599">
        <v>24543952.411528897</v>
      </c>
      <c r="G34" s="599">
        <v>0</v>
      </c>
      <c r="H34" s="584">
        <f t="shared" si="1"/>
        <v>24543952.411528897</v>
      </c>
      <c r="I34" s="601"/>
      <c r="J34" s="601"/>
      <c r="O34" s="601"/>
      <c r="P34" s="601"/>
      <c r="Q34" s="601"/>
    </row>
    <row r="35" spans="1:17">
      <c r="A35" s="346">
        <v>13.2</v>
      </c>
      <c r="B35" s="588" t="s">
        <v>717</v>
      </c>
      <c r="C35" s="583">
        <v>0</v>
      </c>
      <c r="D35" s="583">
        <v>0</v>
      </c>
      <c r="E35" s="584">
        <f t="shared" si="0"/>
        <v>0</v>
      </c>
      <c r="F35" s="599">
        <v>0</v>
      </c>
      <c r="G35" s="599">
        <v>0</v>
      </c>
      <c r="H35" s="584">
        <f t="shared" si="1"/>
        <v>0</v>
      </c>
      <c r="O35" s="601"/>
      <c r="P35" s="601"/>
      <c r="Q35" s="601"/>
    </row>
    <row r="36" spans="1:17">
      <c r="A36" s="346">
        <v>14</v>
      </c>
      <c r="B36" s="496" t="s">
        <v>718</v>
      </c>
      <c r="C36" s="583">
        <f>SUM(C7,C11,C13,C14,C15,C19,C22,C23,C24,C27,C30,C33)</f>
        <v>2552901920.1166</v>
      </c>
      <c r="D36" s="583">
        <f>SUM(D7,D11,D13,D14,D15,D19,D22,D23,D24,D27,D30,D33)</f>
        <v>2318604665.5742002</v>
      </c>
      <c r="E36" s="584">
        <f t="shared" si="0"/>
        <v>4871506585.6907997</v>
      </c>
      <c r="F36" s="599">
        <v>2141632424.7287717</v>
      </c>
      <c r="G36" s="599">
        <v>1867200714.5927999</v>
      </c>
      <c r="H36" s="584">
        <f t="shared" si="1"/>
        <v>4008833139.3215714</v>
      </c>
      <c r="O36" s="601"/>
      <c r="P36" s="601"/>
      <c r="Q36" s="601"/>
    </row>
    <row r="37" spans="1:17" ht="22.5" customHeight="1">
      <c r="A37" s="569"/>
      <c r="B37" s="590" t="s">
        <v>93</v>
      </c>
      <c r="C37" s="685"/>
      <c r="D37" s="685"/>
      <c r="E37" s="685"/>
      <c r="F37" s="685"/>
      <c r="G37" s="685"/>
      <c r="H37" s="686"/>
      <c r="O37" s="601"/>
      <c r="P37" s="601"/>
      <c r="Q37" s="601"/>
    </row>
    <row r="38" spans="1:17">
      <c r="A38" s="596">
        <v>15</v>
      </c>
      <c r="B38" s="603" t="s">
        <v>719</v>
      </c>
      <c r="C38" s="599">
        <v>772316.16999999993</v>
      </c>
      <c r="D38" s="599">
        <v>0</v>
      </c>
      <c r="E38" s="600">
        <f>C38+D38</f>
        <v>772316.16999999993</v>
      </c>
      <c r="F38" s="599">
        <v>1350000</v>
      </c>
      <c r="G38" s="599">
        <v>0</v>
      </c>
      <c r="H38" s="585">
        <f>F38+G38</f>
        <v>1350000</v>
      </c>
      <c r="O38" s="601"/>
      <c r="P38" s="601"/>
      <c r="Q38" s="601"/>
    </row>
    <row r="39" spans="1:17">
      <c r="A39" s="596">
        <v>15.1</v>
      </c>
      <c r="B39" s="582" t="s">
        <v>699</v>
      </c>
      <c r="C39" s="599">
        <v>772316.16999999993</v>
      </c>
      <c r="D39" s="599">
        <v>0</v>
      </c>
      <c r="E39" s="600">
        <f t="shared" ref="E39:E53" si="2">C39+D39</f>
        <v>772316.16999999993</v>
      </c>
      <c r="F39" s="599">
        <v>1350000</v>
      </c>
      <c r="G39" s="599">
        <v>0</v>
      </c>
      <c r="H39" s="585">
        <f t="shared" ref="H39:H53" si="3">F39+G39</f>
        <v>1350000</v>
      </c>
      <c r="O39" s="601"/>
      <c r="P39" s="601"/>
      <c r="Q39" s="601"/>
    </row>
    <row r="40" spans="1:17" ht="24" customHeight="1">
      <c r="A40" s="596">
        <v>16</v>
      </c>
      <c r="B40" s="603" t="s">
        <v>720</v>
      </c>
      <c r="C40" s="599">
        <v>0</v>
      </c>
      <c r="D40" s="599">
        <v>0</v>
      </c>
      <c r="E40" s="600">
        <f t="shared" si="2"/>
        <v>0</v>
      </c>
      <c r="F40" s="599">
        <v>0</v>
      </c>
      <c r="G40" s="599">
        <v>0</v>
      </c>
      <c r="H40" s="585">
        <f t="shared" si="3"/>
        <v>0</v>
      </c>
      <c r="O40" s="601"/>
      <c r="P40" s="601"/>
      <c r="Q40" s="601"/>
    </row>
    <row r="41" spans="1:17" ht="21">
      <c r="A41" s="596">
        <v>17</v>
      </c>
      <c r="B41" s="603" t="s">
        <v>721</v>
      </c>
      <c r="C41" s="599">
        <f>SUM(C42:C45)</f>
        <v>1773559763.79</v>
      </c>
      <c r="D41" s="599">
        <f>SUM(D42:D45)</f>
        <v>2158948120.48</v>
      </c>
      <c r="E41" s="600">
        <f t="shared" si="2"/>
        <v>3932507884.27</v>
      </c>
      <c r="F41" s="599">
        <v>1446499227.2633002</v>
      </c>
      <c r="G41" s="599">
        <v>1763028526.0095088</v>
      </c>
      <c r="H41" s="585">
        <f t="shared" si="3"/>
        <v>3209527753.272809</v>
      </c>
      <c r="O41" s="601"/>
      <c r="P41" s="601"/>
      <c r="Q41" s="601"/>
    </row>
    <row r="42" spans="1:17">
      <c r="A42" s="596">
        <v>17.100000000000001</v>
      </c>
      <c r="B42" s="580" t="s">
        <v>722</v>
      </c>
      <c r="C42" s="599">
        <v>1767905152.8899999</v>
      </c>
      <c r="D42" s="599">
        <v>1692119786.8099999</v>
      </c>
      <c r="E42" s="600">
        <f t="shared" si="2"/>
        <v>3460024939.6999998</v>
      </c>
      <c r="F42" s="599">
        <v>1265241223.3200002</v>
      </c>
      <c r="G42" s="599">
        <v>1291587040.9405088</v>
      </c>
      <c r="H42" s="585">
        <f t="shared" si="3"/>
        <v>2556828264.260509</v>
      </c>
      <c r="O42" s="601"/>
      <c r="P42" s="601"/>
      <c r="Q42" s="601"/>
    </row>
    <row r="43" spans="1:17">
      <c r="A43" s="596">
        <v>17.2</v>
      </c>
      <c r="B43" s="567" t="s">
        <v>89</v>
      </c>
      <c r="C43" s="599">
        <v>4171947.41</v>
      </c>
      <c r="D43" s="599">
        <v>401026019.70999998</v>
      </c>
      <c r="E43" s="600">
        <f t="shared" si="2"/>
        <v>405197967.12</v>
      </c>
      <c r="F43" s="599">
        <v>179423351.49330002</v>
      </c>
      <c r="G43" s="599">
        <v>401377370.72900003</v>
      </c>
      <c r="H43" s="585">
        <f t="shared" si="3"/>
        <v>580800722.22230005</v>
      </c>
      <c r="O43" s="601"/>
      <c r="P43" s="601"/>
      <c r="Q43" s="601"/>
    </row>
    <row r="44" spans="1:17">
      <c r="A44" s="596">
        <v>17.3</v>
      </c>
      <c r="B44" s="580" t="s">
        <v>723</v>
      </c>
      <c r="C44" s="599">
        <v>0</v>
      </c>
      <c r="D44" s="599">
        <v>55405810.580000006</v>
      </c>
      <c r="E44" s="600">
        <f t="shared" si="2"/>
        <v>55405810.580000006</v>
      </c>
      <c r="F44" s="599">
        <v>0</v>
      </c>
      <c r="G44" s="599">
        <v>57707484.740000002</v>
      </c>
      <c r="H44" s="585">
        <f t="shared" si="3"/>
        <v>57707484.740000002</v>
      </c>
      <c r="O44" s="601"/>
      <c r="P44" s="601"/>
      <c r="Q44" s="601"/>
    </row>
    <row r="45" spans="1:17">
      <c r="A45" s="596">
        <v>17.399999999999999</v>
      </c>
      <c r="B45" s="580" t="s">
        <v>724</v>
      </c>
      <c r="C45" s="599">
        <v>1482663.49</v>
      </c>
      <c r="D45" s="599">
        <v>10396503.379999999</v>
      </c>
      <c r="E45" s="600">
        <f t="shared" si="2"/>
        <v>11879166.869999999</v>
      </c>
      <c r="F45" s="599">
        <v>1834652.45</v>
      </c>
      <c r="G45" s="599">
        <v>12356629.6</v>
      </c>
      <c r="H45" s="585">
        <f t="shared" si="3"/>
        <v>14191282.049999999</v>
      </c>
      <c r="I45" s="541"/>
      <c r="O45" s="601"/>
      <c r="P45" s="601"/>
      <c r="Q45" s="601"/>
    </row>
    <row r="46" spans="1:17">
      <c r="A46" s="596">
        <v>18</v>
      </c>
      <c r="B46" s="595" t="s">
        <v>725</v>
      </c>
      <c r="C46" s="599">
        <v>1958576.8199999998</v>
      </c>
      <c r="D46" s="599">
        <v>1124299.8500000001</v>
      </c>
      <c r="E46" s="600">
        <f t="shared" si="2"/>
        <v>3082876.67</v>
      </c>
      <c r="F46" s="599">
        <v>1521066.3499999999</v>
      </c>
      <c r="G46" s="599">
        <v>548872.55999999994</v>
      </c>
      <c r="H46" s="585">
        <f t="shared" si="3"/>
        <v>2069938.9099999997</v>
      </c>
      <c r="O46" s="601"/>
      <c r="P46" s="601"/>
      <c r="Q46" s="601"/>
    </row>
    <row r="47" spans="1:17">
      <c r="A47" s="596">
        <v>19</v>
      </c>
      <c r="B47" s="595" t="s">
        <v>726</v>
      </c>
      <c r="C47" s="599">
        <f>SUM(C48:C49)</f>
        <v>6255226.4900000002</v>
      </c>
      <c r="D47" s="599">
        <f>SUM(D48:D49)</f>
        <v>0</v>
      </c>
      <c r="E47" s="600">
        <f t="shared" si="2"/>
        <v>6255226.4900000002</v>
      </c>
      <c r="F47" s="599">
        <v>685617.64</v>
      </c>
      <c r="G47" s="599">
        <v>0</v>
      </c>
      <c r="H47" s="585">
        <f t="shared" si="3"/>
        <v>685617.64</v>
      </c>
      <c r="O47" s="601"/>
      <c r="P47" s="601"/>
      <c r="Q47" s="601"/>
    </row>
    <row r="48" spans="1:17">
      <c r="A48" s="596">
        <v>19.100000000000001</v>
      </c>
      <c r="B48" s="581" t="s">
        <v>727</v>
      </c>
      <c r="C48" s="599">
        <v>6158787.3200000003</v>
      </c>
      <c r="D48" s="599">
        <v>0</v>
      </c>
      <c r="E48" s="600">
        <f t="shared" si="2"/>
        <v>6158787.3200000003</v>
      </c>
      <c r="F48" s="599">
        <v>0</v>
      </c>
      <c r="G48" s="599">
        <v>0</v>
      </c>
      <c r="H48" s="585">
        <f t="shared" si="3"/>
        <v>0</v>
      </c>
      <c r="O48" s="601"/>
      <c r="P48" s="601"/>
      <c r="Q48" s="601"/>
    </row>
    <row r="49" spans="1:17">
      <c r="A49" s="596">
        <v>19.2</v>
      </c>
      <c r="B49" s="581" t="s">
        <v>728</v>
      </c>
      <c r="C49" s="599">
        <v>96439.17</v>
      </c>
      <c r="D49" s="599">
        <v>0</v>
      </c>
      <c r="E49" s="600">
        <f t="shared" si="2"/>
        <v>96439.17</v>
      </c>
      <c r="F49" s="599">
        <v>685617.64</v>
      </c>
      <c r="G49" s="599">
        <v>0</v>
      </c>
      <c r="H49" s="585">
        <f t="shared" si="3"/>
        <v>685617.64</v>
      </c>
      <c r="O49" s="601"/>
      <c r="P49" s="601"/>
      <c r="Q49" s="601"/>
    </row>
    <row r="50" spans="1:17">
      <c r="A50" s="596">
        <v>20</v>
      </c>
      <c r="B50" s="496" t="s">
        <v>90</v>
      </c>
      <c r="C50" s="599">
        <v>0</v>
      </c>
      <c r="D50" s="599">
        <v>210654098.30000001</v>
      </c>
      <c r="E50" s="600">
        <f t="shared" si="2"/>
        <v>210654098.30000001</v>
      </c>
      <c r="F50" s="599">
        <v>0</v>
      </c>
      <c r="G50" s="599">
        <v>163305802.11000001</v>
      </c>
      <c r="H50" s="585">
        <f t="shared" si="3"/>
        <v>163305802.11000001</v>
      </c>
      <c r="O50" s="601"/>
      <c r="P50" s="601"/>
      <c r="Q50" s="601"/>
    </row>
    <row r="51" spans="1:17">
      <c r="A51" s="596">
        <v>21</v>
      </c>
      <c r="B51" s="561" t="s">
        <v>78</v>
      </c>
      <c r="C51" s="599">
        <v>24142607.320000004</v>
      </c>
      <c r="D51" s="599">
        <v>7073986.3400000008</v>
      </c>
      <c r="E51" s="600">
        <f t="shared" si="2"/>
        <v>31216593.660000004</v>
      </c>
      <c r="F51" s="599">
        <v>21669858.439999998</v>
      </c>
      <c r="G51" s="599">
        <v>5472289.450000002</v>
      </c>
      <c r="H51" s="585">
        <f t="shared" si="3"/>
        <v>27142147.890000001</v>
      </c>
      <c r="O51" s="601"/>
      <c r="P51" s="601"/>
      <c r="Q51" s="601"/>
    </row>
    <row r="52" spans="1:17">
      <c r="A52" s="596">
        <v>21.1</v>
      </c>
      <c r="B52" s="567" t="s">
        <v>729</v>
      </c>
      <c r="C52" s="599">
        <v>0</v>
      </c>
      <c r="D52" s="599">
        <v>0</v>
      </c>
      <c r="E52" s="600">
        <f t="shared" si="2"/>
        <v>0</v>
      </c>
      <c r="F52" s="599">
        <v>0</v>
      </c>
      <c r="G52" s="599">
        <v>0</v>
      </c>
      <c r="H52" s="585">
        <f t="shared" si="3"/>
        <v>0</v>
      </c>
      <c r="O52" s="601"/>
      <c r="P52" s="601"/>
      <c r="Q52" s="601"/>
    </row>
    <row r="53" spans="1:17">
      <c r="A53" s="596">
        <v>22</v>
      </c>
      <c r="B53" s="496" t="s">
        <v>730</v>
      </c>
      <c r="C53" s="599">
        <f>SUM(C38,C40,C41,C46,C47,C50,C51)</f>
        <v>1806688490.5899999</v>
      </c>
      <c r="D53" s="599">
        <f>SUM(D38,D40,D41,D46,D47,D50,D51)</f>
        <v>2377800504.9700003</v>
      </c>
      <c r="E53" s="600">
        <f t="shared" si="2"/>
        <v>4184488995.5600004</v>
      </c>
      <c r="F53" s="599">
        <v>1471725769.6933002</v>
      </c>
      <c r="G53" s="599">
        <v>1932355490.1295087</v>
      </c>
      <c r="H53" s="585">
        <f t="shared" si="3"/>
        <v>3404081259.8228092</v>
      </c>
      <c r="O53" s="601"/>
      <c r="P53" s="601"/>
      <c r="Q53" s="601"/>
    </row>
    <row r="54" spans="1:17" ht="24" customHeight="1">
      <c r="A54" s="569"/>
      <c r="B54" s="590" t="s">
        <v>731</v>
      </c>
      <c r="C54" s="685"/>
      <c r="D54" s="687"/>
      <c r="E54" s="687"/>
      <c r="F54" s="687"/>
      <c r="G54" s="687"/>
      <c r="H54" s="688"/>
      <c r="O54" s="601"/>
      <c r="P54" s="601"/>
      <c r="Q54" s="601"/>
    </row>
    <row r="55" spans="1:17">
      <c r="A55" s="596">
        <v>23</v>
      </c>
      <c r="B55" s="496" t="s">
        <v>960</v>
      </c>
      <c r="C55" s="599">
        <v>18251557</v>
      </c>
      <c r="D55" s="562">
        <v>0</v>
      </c>
      <c r="E55" s="585">
        <f>C55+D55</f>
        <v>18251557</v>
      </c>
      <c r="F55" s="599">
        <v>18212575</v>
      </c>
      <c r="G55" s="599">
        <v>0</v>
      </c>
      <c r="H55" s="585">
        <f>F55+G55</f>
        <v>18212575</v>
      </c>
      <c r="O55" s="601"/>
      <c r="P55" s="601"/>
      <c r="Q55" s="601"/>
    </row>
    <row r="56" spans="1:17">
      <c r="A56" s="596">
        <v>24</v>
      </c>
      <c r="B56" s="496" t="s">
        <v>732</v>
      </c>
      <c r="C56" s="599">
        <v>0</v>
      </c>
      <c r="D56" s="562">
        <v>0</v>
      </c>
      <c r="E56" s="585">
        <f t="shared" ref="E56:E69" si="4">C56+D56</f>
        <v>0</v>
      </c>
      <c r="F56" s="599">
        <v>0</v>
      </c>
      <c r="G56" s="599"/>
      <c r="H56" s="585">
        <f t="shared" ref="H56:H68" si="5">F56+G56</f>
        <v>0</v>
      </c>
      <c r="O56" s="601"/>
      <c r="P56" s="601"/>
      <c r="Q56" s="601"/>
    </row>
    <row r="57" spans="1:17">
      <c r="A57" s="596">
        <v>25</v>
      </c>
      <c r="B57" s="496" t="s">
        <v>91</v>
      </c>
      <c r="C57" s="599">
        <v>131442316.56999999</v>
      </c>
      <c r="D57" s="562">
        <v>0</v>
      </c>
      <c r="E57" s="585">
        <f t="shared" si="4"/>
        <v>131442316.56999999</v>
      </c>
      <c r="F57" s="599">
        <v>130405755.95</v>
      </c>
      <c r="G57" s="599">
        <v>0</v>
      </c>
      <c r="H57" s="585">
        <f t="shared" si="5"/>
        <v>130405755.95</v>
      </c>
      <c r="O57" s="601"/>
      <c r="P57" s="601"/>
      <c r="Q57" s="601"/>
    </row>
    <row r="58" spans="1:17">
      <c r="A58" s="596">
        <v>26</v>
      </c>
      <c r="B58" s="595" t="s">
        <v>733</v>
      </c>
      <c r="C58" s="599">
        <v>0</v>
      </c>
      <c r="D58" s="562">
        <v>0</v>
      </c>
      <c r="E58" s="585">
        <f t="shared" si="4"/>
        <v>0</v>
      </c>
      <c r="F58" s="599">
        <v>0</v>
      </c>
      <c r="G58" s="599">
        <v>0</v>
      </c>
      <c r="H58" s="585">
        <f t="shared" si="5"/>
        <v>0</v>
      </c>
      <c r="O58" s="601"/>
      <c r="P58" s="601"/>
      <c r="Q58" s="601"/>
    </row>
    <row r="59" spans="1:17" ht="21">
      <c r="A59" s="596">
        <v>27</v>
      </c>
      <c r="B59" s="595" t="s">
        <v>734</v>
      </c>
      <c r="C59" s="599">
        <f>SUM(C60:C61)</f>
        <v>0</v>
      </c>
      <c r="D59" s="562">
        <f>SUM(D60:D61)</f>
        <v>0</v>
      </c>
      <c r="E59" s="585">
        <f t="shared" si="4"/>
        <v>0</v>
      </c>
      <c r="F59" s="599">
        <v>0</v>
      </c>
      <c r="G59" s="599">
        <v>0</v>
      </c>
      <c r="H59" s="585">
        <f t="shared" si="5"/>
        <v>0</v>
      </c>
      <c r="O59" s="601"/>
      <c r="P59" s="601"/>
      <c r="Q59" s="601"/>
    </row>
    <row r="60" spans="1:17">
      <c r="A60" s="596">
        <v>27.1</v>
      </c>
      <c r="B60" s="581" t="s">
        <v>735</v>
      </c>
      <c r="C60" s="599">
        <v>0</v>
      </c>
      <c r="D60" s="562">
        <v>0</v>
      </c>
      <c r="E60" s="585">
        <f t="shared" si="4"/>
        <v>0</v>
      </c>
      <c r="F60" s="599">
        <v>0</v>
      </c>
      <c r="G60" s="599">
        <v>0</v>
      </c>
      <c r="H60" s="585">
        <f t="shared" si="5"/>
        <v>0</v>
      </c>
      <c r="O60" s="601"/>
      <c r="P60" s="601"/>
      <c r="Q60" s="601"/>
    </row>
    <row r="61" spans="1:17">
      <c r="A61" s="596">
        <v>27.2</v>
      </c>
      <c r="B61" s="580" t="s">
        <v>736</v>
      </c>
      <c r="C61" s="599">
        <v>0</v>
      </c>
      <c r="D61" s="562">
        <v>0</v>
      </c>
      <c r="E61" s="585">
        <f t="shared" si="4"/>
        <v>0</v>
      </c>
      <c r="F61" s="599">
        <v>0</v>
      </c>
      <c r="G61" s="599">
        <v>0</v>
      </c>
      <c r="H61" s="585">
        <f t="shared" si="5"/>
        <v>0</v>
      </c>
      <c r="O61" s="601"/>
      <c r="P61" s="601"/>
      <c r="Q61" s="601"/>
    </row>
    <row r="62" spans="1:17">
      <c r="A62" s="596">
        <v>28</v>
      </c>
      <c r="B62" s="561" t="s">
        <v>737</v>
      </c>
      <c r="C62" s="599">
        <v>0</v>
      </c>
      <c r="D62" s="562">
        <v>0</v>
      </c>
      <c r="E62" s="585">
        <f t="shared" si="4"/>
        <v>0</v>
      </c>
      <c r="F62" s="599">
        <v>0</v>
      </c>
      <c r="G62" s="599">
        <v>0</v>
      </c>
      <c r="H62" s="585">
        <f t="shared" si="5"/>
        <v>0</v>
      </c>
      <c r="O62" s="601"/>
      <c r="P62" s="601"/>
      <c r="Q62" s="601"/>
    </row>
    <row r="63" spans="1:17">
      <c r="A63" s="596">
        <v>29</v>
      </c>
      <c r="B63" s="595" t="s">
        <v>738</v>
      </c>
      <c r="C63" s="599">
        <f>SUM(C64:C66)</f>
        <v>14435895.879999999</v>
      </c>
      <c r="D63" s="562">
        <f>SUM(D64:D66)</f>
        <v>0</v>
      </c>
      <c r="E63" s="585">
        <f t="shared" si="4"/>
        <v>14435895.879999999</v>
      </c>
      <c r="F63" s="599">
        <v>14966358.6</v>
      </c>
      <c r="G63" s="599">
        <v>0</v>
      </c>
      <c r="H63" s="585">
        <f t="shared" si="5"/>
        <v>14966358.6</v>
      </c>
      <c r="J63" s="601"/>
      <c r="O63" s="601"/>
      <c r="P63" s="601"/>
      <c r="Q63" s="601"/>
    </row>
    <row r="64" spans="1:17">
      <c r="A64" s="596">
        <v>29.1</v>
      </c>
      <c r="B64" s="597" t="s">
        <v>739</v>
      </c>
      <c r="C64" s="599">
        <v>14362002.669999998</v>
      </c>
      <c r="D64" s="562">
        <v>0</v>
      </c>
      <c r="E64" s="585">
        <f t="shared" si="4"/>
        <v>14362002.669999998</v>
      </c>
      <c r="F64" s="599">
        <v>14362002.67</v>
      </c>
      <c r="G64" s="599">
        <v>0</v>
      </c>
      <c r="H64" s="585">
        <f>F64+G64</f>
        <v>14362002.67</v>
      </c>
      <c r="J64" s="601"/>
      <c r="O64" s="601"/>
      <c r="P64" s="601"/>
      <c r="Q64" s="601"/>
    </row>
    <row r="65" spans="1:17" ht="24.95" customHeight="1">
      <c r="A65" s="596">
        <v>29.2</v>
      </c>
      <c r="B65" s="581" t="s">
        <v>740</v>
      </c>
      <c r="C65" s="599">
        <v>0</v>
      </c>
      <c r="D65" s="562">
        <v>0</v>
      </c>
      <c r="E65" s="585">
        <f t="shared" si="4"/>
        <v>0</v>
      </c>
      <c r="F65" s="599">
        <v>0</v>
      </c>
      <c r="G65" s="599">
        <v>0</v>
      </c>
      <c r="H65" s="585">
        <f t="shared" si="5"/>
        <v>0</v>
      </c>
      <c r="J65" s="601"/>
      <c r="O65" s="601"/>
      <c r="P65" s="601"/>
      <c r="Q65" s="601"/>
    </row>
    <row r="66" spans="1:17" ht="22.5" customHeight="1">
      <c r="A66" s="596">
        <v>29.3</v>
      </c>
      <c r="B66" s="598" t="s">
        <v>741</v>
      </c>
      <c r="C66" s="599">
        <v>73893.209999999963</v>
      </c>
      <c r="D66" s="562">
        <v>0</v>
      </c>
      <c r="E66" s="585">
        <f t="shared" si="4"/>
        <v>73893.209999999963</v>
      </c>
      <c r="F66" s="599">
        <v>604355.9299999997</v>
      </c>
      <c r="G66" s="599">
        <v>0</v>
      </c>
      <c r="H66" s="585">
        <f t="shared" si="5"/>
        <v>604355.9299999997</v>
      </c>
      <c r="I66" s="541"/>
      <c r="J66" s="601"/>
      <c r="O66" s="601"/>
      <c r="P66" s="601"/>
      <c r="Q66" s="601"/>
    </row>
    <row r="67" spans="1:17">
      <c r="A67" s="596">
        <v>30</v>
      </c>
      <c r="B67" s="595" t="s">
        <v>92</v>
      </c>
      <c r="C67" s="599">
        <v>522887820.93000001</v>
      </c>
      <c r="D67" s="562">
        <v>0</v>
      </c>
      <c r="E67" s="585">
        <f t="shared" si="4"/>
        <v>522887820.93000001</v>
      </c>
      <c r="F67" s="599">
        <v>441167189.88999999</v>
      </c>
      <c r="G67" s="599">
        <v>0</v>
      </c>
      <c r="H67" s="585">
        <f t="shared" si="5"/>
        <v>441167189.88999999</v>
      </c>
      <c r="I67" s="601"/>
      <c r="J67" s="601"/>
      <c r="K67" s="601"/>
      <c r="L67" s="601"/>
      <c r="M67" s="601"/>
      <c r="O67" s="601"/>
      <c r="P67" s="601"/>
      <c r="Q67" s="601"/>
    </row>
    <row r="68" spans="1:17">
      <c r="A68" s="346">
        <v>31</v>
      </c>
      <c r="B68" s="343" t="s">
        <v>1000</v>
      </c>
      <c r="C68" s="562">
        <f>SUM(C55,C56,C57,C58,C59,C62,C63,C67)</f>
        <v>687017590.38</v>
      </c>
      <c r="D68" s="562">
        <f>SUM(D55,D56,D57,D58,D59,D62,D63,D67)</f>
        <v>0</v>
      </c>
      <c r="E68" s="585">
        <f t="shared" si="4"/>
        <v>687017590.38</v>
      </c>
      <c r="F68" s="562">
        <f>SUM(F55,F56,F57,F58,F59,F62,F63,F67)</f>
        <v>604751879.43999994</v>
      </c>
      <c r="G68" s="599">
        <v>0</v>
      </c>
      <c r="H68" s="585">
        <f t="shared" si="5"/>
        <v>604751879.43999994</v>
      </c>
      <c r="J68" s="601"/>
      <c r="O68" s="601"/>
      <c r="P68" s="601"/>
      <c r="Q68" s="601"/>
    </row>
    <row r="69" spans="1:17">
      <c r="A69" s="346">
        <v>32</v>
      </c>
      <c r="B69" s="344" t="s">
        <v>743</v>
      </c>
      <c r="C69" s="562">
        <f>SUM(C53,C68)</f>
        <v>2493706080.9699998</v>
      </c>
      <c r="D69" s="562">
        <f>SUM(D53,D68)</f>
        <v>2377800504.9700003</v>
      </c>
      <c r="E69" s="585">
        <f t="shared" si="4"/>
        <v>4871506585.9400005</v>
      </c>
      <c r="F69" s="562">
        <f>SUM(F53,F68)</f>
        <v>2076477649.1333003</v>
      </c>
      <c r="G69" s="562">
        <f>SUM(G53,G68)</f>
        <v>1932355490.1295087</v>
      </c>
      <c r="H69" s="585">
        <f>F69+G69</f>
        <v>4008833139.2628088</v>
      </c>
      <c r="J69" s="601"/>
      <c r="O69" s="601"/>
      <c r="P69" s="601"/>
      <c r="Q69" s="601"/>
    </row>
    <row r="72" spans="1:17" ht="24.95" customHeight="1">
      <c r="B72" s="532" t="s">
        <v>1001</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L35"/>
  <sheetViews>
    <sheetView showGridLines="0" zoomScale="80" zoomScaleNormal="80" workbookViewId="0">
      <selection activeCell="B2" sqref="B2"/>
    </sheetView>
  </sheetViews>
  <sheetFormatPr defaultColWidth="9.140625" defaultRowHeight="12.75"/>
  <cols>
    <col min="1" max="1" width="11.85546875" style="354" bestFit="1" customWidth="1"/>
    <col min="2" max="2" width="93.42578125" style="354" customWidth="1"/>
    <col min="3" max="3" width="21.42578125" style="354" customWidth="1"/>
    <col min="4" max="5" width="16.140625" style="354" customWidth="1"/>
    <col min="6" max="6" width="16.140625" style="366" customWidth="1"/>
    <col min="7" max="7" width="25.140625" style="366" customWidth="1"/>
    <col min="8" max="8" width="16.140625" style="354" customWidth="1"/>
    <col min="9" max="11" width="16.140625" style="366" customWidth="1"/>
    <col min="12" max="12" width="26.140625" style="366" customWidth="1"/>
    <col min="13" max="16384" width="9.140625" style="354"/>
  </cols>
  <sheetData>
    <row r="1" spans="1:12" ht="13.5">
      <c r="A1" s="316" t="s">
        <v>97</v>
      </c>
      <c r="B1" s="235" t="str">
        <f>Info!C2</f>
        <v>სს "ბაზისბანკი"</v>
      </c>
      <c r="F1" s="354"/>
      <c r="G1" s="354"/>
      <c r="I1" s="354"/>
      <c r="J1" s="354"/>
      <c r="K1" s="354"/>
      <c r="L1" s="354"/>
    </row>
    <row r="2" spans="1:12">
      <c r="A2" s="316" t="s">
        <v>98</v>
      </c>
      <c r="B2" s="647">
        <f>'1. key ratios'!B2</f>
        <v>46022</v>
      </c>
      <c r="F2" s="354"/>
      <c r="G2" s="354"/>
      <c r="I2" s="354"/>
      <c r="J2" s="354"/>
      <c r="K2" s="354"/>
      <c r="L2" s="354"/>
    </row>
    <row r="3" spans="1:12">
      <c r="A3" s="318" t="s">
        <v>563</v>
      </c>
      <c r="F3" s="354"/>
      <c r="G3" s="354"/>
      <c r="I3" s="354"/>
      <c r="J3" s="354"/>
      <c r="K3" s="354"/>
      <c r="L3" s="354"/>
    </row>
    <row r="4" spans="1:12">
      <c r="F4" s="354"/>
      <c r="G4" s="354"/>
      <c r="I4" s="354"/>
      <c r="J4" s="354"/>
      <c r="K4" s="354"/>
      <c r="L4" s="354"/>
    </row>
    <row r="5" spans="1:12" ht="37.5" customHeight="1">
      <c r="A5" s="737" t="s">
        <v>564</v>
      </c>
      <c r="B5" s="738"/>
      <c r="C5" s="777" t="s">
        <v>565</v>
      </c>
      <c r="D5" s="778"/>
      <c r="E5" s="778"/>
      <c r="F5" s="778"/>
      <c r="G5" s="778"/>
      <c r="H5" s="777" t="s">
        <v>875</v>
      </c>
      <c r="I5" s="779"/>
      <c r="J5" s="779"/>
      <c r="K5" s="779"/>
      <c r="L5" s="780"/>
    </row>
    <row r="6" spans="1:12" ht="39.6" customHeight="1">
      <c r="A6" s="740"/>
      <c r="B6" s="741"/>
      <c r="C6" s="322"/>
      <c r="D6" s="353" t="s">
        <v>860</v>
      </c>
      <c r="E6" s="353" t="s">
        <v>859</v>
      </c>
      <c r="F6" s="353" t="s">
        <v>858</v>
      </c>
      <c r="G6" s="353" t="s">
        <v>857</v>
      </c>
      <c r="H6" s="367"/>
      <c r="I6" s="353" t="s">
        <v>860</v>
      </c>
      <c r="J6" s="353" t="s">
        <v>859</v>
      </c>
      <c r="K6" s="353" t="s">
        <v>858</v>
      </c>
      <c r="L6" s="353" t="s">
        <v>857</v>
      </c>
    </row>
    <row r="7" spans="1:12">
      <c r="A7" s="349">
        <v>1</v>
      </c>
      <c r="B7" s="357" t="s">
        <v>487</v>
      </c>
      <c r="C7" s="665">
        <v>59922243.741451003</v>
      </c>
      <c r="D7" s="648">
        <v>56144700.992904</v>
      </c>
      <c r="E7" s="648">
        <v>1318040.0847469999</v>
      </c>
      <c r="F7" s="667">
        <v>2459502.6638000002</v>
      </c>
      <c r="G7" s="667">
        <v>0</v>
      </c>
      <c r="H7" s="648">
        <v>883378.15157377673</v>
      </c>
      <c r="I7" s="667">
        <v>282064.76704824454</v>
      </c>
      <c r="J7" s="667">
        <v>6859.6721423004155</v>
      </c>
      <c r="K7" s="667">
        <v>594453.71238323185</v>
      </c>
      <c r="L7" s="667">
        <v>0</v>
      </c>
    </row>
    <row r="8" spans="1:12">
      <c r="A8" s="349">
        <v>2</v>
      </c>
      <c r="B8" s="357" t="s">
        <v>488</v>
      </c>
      <c r="C8" s="665">
        <v>352335217.62691087</v>
      </c>
      <c r="D8" s="648">
        <v>347835711.14972889</v>
      </c>
      <c r="E8" s="648">
        <v>2437344.7902520001</v>
      </c>
      <c r="F8" s="666">
        <v>2062161.6869299999</v>
      </c>
      <c r="G8" s="666">
        <v>0</v>
      </c>
      <c r="H8" s="648">
        <v>1171234.4115463037</v>
      </c>
      <c r="I8" s="666">
        <v>655815.21057048533</v>
      </c>
      <c r="J8" s="666">
        <v>12643.348406548172</v>
      </c>
      <c r="K8" s="666">
        <v>502775.85256927024</v>
      </c>
      <c r="L8" s="666">
        <v>0</v>
      </c>
    </row>
    <row r="9" spans="1:12">
      <c r="A9" s="349">
        <v>3</v>
      </c>
      <c r="B9" s="357" t="s">
        <v>836</v>
      </c>
      <c r="C9" s="665">
        <v>97411.638399999996</v>
      </c>
      <c r="D9" s="648">
        <v>97411.638399999996</v>
      </c>
      <c r="E9" s="648">
        <v>0</v>
      </c>
      <c r="F9" s="667">
        <v>0</v>
      </c>
      <c r="G9" s="667">
        <v>0</v>
      </c>
      <c r="H9" s="648">
        <v>5.1943783745449714</v>
      </c>
      <c r="I9" s="667">
        <v>5.1943783745449714</v>
      </c>
      <c r="J9" s="667">
        <v>0</v>
      </c>
      <c r="K9" s="667">
        <v>0</v>
      </c>
      <c r="L9" s="667">
        <v>0</v>
      </c>
    </row>
    <row r="10" spans="1:12">
      <c r="A10" s="349">
        <v>4</v>
      </c>
      <c r="B10" s="357" t="s">
        <v>489</v>
      </c>
      <c r="C10" s="665">
        <v>266620454.95846492</v>
      </c>
      <c r="D10" s="648">
        <v>250007942.19237792</v>
      </c>
      <c r="E10" s="648">
        <v>10763882.202032</v>
      </c>
      <c r="F10" s="667">
        <v>5848630.5640549902</v>
      </c>
      <c r="G10" s="667">
        <v>0</v>
      </c>
      <c r="H10" s="648">
        <v>927206.29984773137</v>
      </c>
      <c r="I10" s="667">
        <v>273053.84247659292</v>
      </c>
      <c r="J10" s="667">
        <v>10563.167401317911</v>
      </c>
      <c r="K10" s="667">
        <v>643589.28996982053</v>
      </c>
      <c r="L10" s="667">
        <v>0</v>
      </c>
    </row>
    <row r="11" spans="1:12">
      <c r="A11" s="349">
        <v>5</v>
      </c>
      <c r="B11" s="357" t="s">
        <v>490</v>
      </c>
      <c r="C11" s="665">
        <v>276535897.11611789</v>
      </c>
      <c r="D11" s="648">
        <v>249978663.93920791</v>
      </c>
      <c r="E11" s="648">
        <v>23379508.679862998</v>
      </c>
      <c r="F11" s="667">
        <v>3177724.4970469996</v>
      </c>
      <c r="G11" s="667">
        <v>0</v>
      </c>
      <c r="H11" s="648">
        <v>581382.92768769222</v>
      </c>
      <c r="I11" s="667">
        <v>264182.86494650593</v>
      </c>
      <c r="J11" s="667">
        <v>102360.53633282483</v>
      </c>
      <c r="K11" s="667">
        <v>214839.52640836139</v>
      </c>
      <c r="L11" s="667">
        <v>0</v>
      </c>
    </row>
    <row r="12" spans="1:12">
      <c r="A12" s="349">
        <v>6</v>
      </c>
      <c r="B12" s="357" t="s">
        <v>491</v>
      </c>
      <c r="C12" s="665">
        <v>92560472.591952786</v>
      </c>
      <c r="D12" s="648">
        <v>83714028.2379518</v>
      </c>
      <c r="E12" s="648">
        <v>6141724.7733080005</v>
      </c>
      <c r="F12" s="667">
        <v>2704719.5806929898</v>
      </c>
      <c r="G12" s="667">
        <v>0</v>
      </c>
      <c r="H12" s="648">
        <v>482939.31560335419</v>
      </c>
      <c r="I12" s="667">
        <v>152540.51428046662</v>
      </c>
      <c r="J12" s="667">
        <v>60570.780088611958</v>
      </c>
      <c r="K12" s="667">
        <v>269828.0212342756</v>
      </c>
      <c r="L12" s="667">
        <v>0</v>
      </c>
    </row>
    <row r="13" spans="1:12">
      <c r="A13" s="349">
        <v>7</v>
      </c>
      <c r="B13" s="357" t="s">
        <v>492</v>
      </c>
      <c r="C13" s="665">
        <v>81198639.737393901</v>
      </c>
      <c r="D13" s="648">
        <v>77566834.798129901</v>
      </c>
      <c r="E13" s="648">
        <v>1511958.3615599999</v>
      </c>
      <c r="F13" s="667">
        <v>2119846.5777039998</v>
      </c>
      <c r="G13" s="667">
        <v>0</v>
      </c>
      <c r="H13" s="648">
        <v>981322.06344892189</v>
      </c>
      <c r="I13" s="667">
        <v>117373.52308941742</v>
      </c>
      <c r="J13" s="667">
        <v>4039.0325950284296</v>
      </c>
      <c r="K13" s="667">
        <v>859909.507764476</v>
      </c>
      <c r="L13" s="667">
        <v>0</v>
      </c>
    </row>
    <row r="14" spans="1:12">
      <c r="A14" s="349">
        <v>8</v>
      </c>
      <c r="B14" s="357" t="s">
        <v>493</v>
      </c>
      <c r="C14" s="665">
        <v>234154133.27039385</v>
      </c>
      <c r="D14" s="648">
        <v>215913167.29092887</v>
      </c>
      <c r="E14" s="648">
        <v>16305405.020392999</v>
      </c>
      <c r="F14" s="667">
        <v>1935560.9590720001</v>
      </c>
      <c r="G14" s="667">
        <v>0</v>
      </c>
      <c r="H14" s="648">
        <v>1035668.0138673967</v>
      </c>
      <c r="I14" s="667">
        <v>244288.09796158984</v>
      </c>
      <c r="J14" s="667">
        <v>321527.93267915305</v>
      </c>
      <c r="K14" s="667">
        <v>469851.98322665389</v>
      </c>
      <c r="L14" s="667">
        <v>0</v>
      </c>
    </row>
    <row r="15" spans="1:12">
      <c r="A15" s="349">
        <v>9</v>
      </c>
      <c r="B15" s="357" t="s">
        <v>494</v>
      </c>
      <c r="C15" s="665">
        <v>78339921.656601965</v>
      </c>
      <c r="D15" s="648">
        <v>51303933.638382986</v>
      </c>
      <c r="E15" s="648">
        <v>26458500.207818981</v>
      </c>
      <c r="F15" s="667">
        <v>577487.81039999996</v>
      </c>
      <c r="G15" s="667">
        <v>0</v>
      </c>
      <c r="H15" s="648">
        <v>541543.80657576642</v>
      </c>
      <c r="I15" s="667">
        <v>188507.95963017017</v>
      </c>
      <c r="J15" s="667">
        <v>318783.22142559628</v>
      </c>
      <c r="K15" s="667">
        <v>34252.625520000001</v>
      </c>
      <c r="L15" s="667">
        <v>0</v>
      </c>
    </row>
    <row r="16" spans="1:12">
      <c r="A16" s="349">
        <v>10</v>
      </c>
      <c r="B16" s="357" t="s">
        <v>495</v>
      </c>
      <c r="C16" s="665">
        <v>39514317.924454994</v>
      </c>
      <c r="D16" s="648">
        <v>37216976.910460994</v>
      </c>
      <c r="E16" s="648">
        <v>1399494.1571499999</v>
      </c>
      <c r="F16" s="667">
        <v>897846.85684400005</v>
      </c>
      <c r="G16" s="667">
        <v>0</v>
      </c>
      <c r="H16" s="648">
        <v>456317.89888550091</v>
      </c>
      <c r="I16" s="667">
        <v>19366.620285851433</v>
      </c>
      <c r="J16" s="667">
        <v>977.06595901807839</v>
      </c>
      <c r="K16" s="667">
        <v>435974.21264063142</v>
      </c>
      <c r="L16" s="667">
        <v>0</v>
      </c>
    </row>
    <row r="17" spans="1:12">
      <c r="A17" s="349">
        <v>11</v>
      </c>
      <c r="B17" s="357" t="s">
        <v>496</v>
      </c>
      <c r="C17" s="665">
        <v>3014994.8929830003</v>
      </c>
      <c r="D17" s="648">
        <v>3014994.8929830003</v>
      </c>
      <c r="E17" s="648">
        <v>0</v>
      </c>
      <c r="F17" s="667">
        <v>0</v>
      </c>
      <c r="G17" s="667">
        <v>0</v>
      </c>
      <c r="H17" s="648">
        <v>1874.0924741492595</v>
      </c>
      <c r="I17" s="667">
        <v>1874.0924741492595</v>
      </c>
      <c r="J17" s="667">
        <v>0</v>
      </c>
      <c r="K17" s="667">
        <v>0</v>
      </c>
      <c r="L17" s="667">
        <v>0</v>
      </c>
    </row>
    <row r="18" spans="1:12">
      <c r="A18" s="349">
        <v>12</v>
      </c>
      <c r="B18" s="357" t="s">
        <v>497</v>
      </c>
      <c r="C18" s="665">
        <v>44150557.90346089</v>
      </c>
      <c r="D18" s="648">
        <v>38340862.238224894</v>
      </c>
      <c r="E18" s="648">
        <v>4385398.3942360003</v>
      </c>
      <c r="F18" s="667">
        <v>1424297.2709999999</v>
      </c>
      <c r="G18" s="667">
        <v>0</v>
      </c>
      <c r="H18" s="648">
        <v>383547.70783903648</v>
      </c>
      <c r="I18" s="667">
        <v>138639.98856092975</v>
      </c>
      <c r="J18" s="667">
        <v>5041.9947978450255</v>
      </c>
      <c r="K18" s="667">
        <v>239865.72448026168</v>
      </c>
      <c r="L18" s="667">
        <v>0</v>
      </c>
    </row>
    <row r="19" spans="1:12">
      <c r="A19" s="349">
        <v>13</v>
      </c>
      <c r="B19" s="357" t="s">
        <v>498</v>
      </c>
      <c r="C19" s="665">
        <v>81154858.123950705</v>
      </c>
      <c r="D19" s="648">
        <v>80498769.951386705</v>
      </c>
      <c r="E19" s="648">
        <v>264388.34019999998</v>
      </c>
      <c r="F19" s="667">
        <v>391699.83236399997</v>
      </c>
      <c r="G19" s="667">
        <v>0</v>
      </c>
      <c r="H19" s="648">
        <v>460152.178764479</v>
      </c>
      <c r="I19" s="667">
        <v>303169.77863728028</v>
      </c>
      <c r="J19" s="667">
        <v>745.71370333057257</v>
      </c>
      <c r="K19" s="667">
        <v>156236.68642386814</v>
      </c>
      <c r="L19" s="667">
        <v>0</v>
      </c>
    </row>
    <row r="20" spans="1:12">
      <c r="A20" s="349">
        <v>14</v>
      </c>
      <c r="B20" s="357" t="s">
        <v>499</v>
      </c>
      <c r="C20" s="665">
        <v>197337506.64839256</v>
      </c>
      <c r="D20" s="648">
        <v>150771442.43947059</v>
      </c>
      <c r="E20" s="648">
        <v>5231394.5669309888</v>
      </c>
      <c r="F20" s="667">
        <v>41334669.641990997</v>
      </c>
      <c r="G20" s="667">
        <v>0</v>
      </c>
      <c r="H20" s="648">
        <v>4945078.1035634791</v>
      </c>
      <c r="I20" s="667">
        <v>131244.40598169196</v>
      </c>
      <c r="J20" s="667">
        <v>12539.388294941986</v>
      </c>
      <c r="K20" s="667">
        <v>4801294.3092868449</v>
      </c>
      <c r="L20" s="667">
        <v>0</v>
      </c>
    </row>
    <row r="21" spans="1:12">
      <c r="A21" s="349">
        <v>15</v>
      </c>
      <c r="B21" s="357" t="s">
        <v>500</v>
      </c>
      <c r="C21" s="665">
        <v>66531727.945715986</v>
      </c>
      <c r="D21" s="648">
        <v>66101175.188215986</v>
      </c>
      <c r="E21" s="648">
        <v>430552.75750000001</v>
      </c>
      <c r="F21" s="667">
        <v>0</v>
      </c>
      <c r="G21" s="667">
        <v>0</v>
      </c>
      <c r="H21" s="648">
        <v>92883.238228823378</v>
      </c>
      <c r="I21" s="667">
        <v>92447.173625548909</v>
      </c>
      <c r="J21" s="667">
        <v>436.06460327447263</v>
      </c>
      <c r="K21" s="667">
        <v>0</v>
      </c>
      <c r="L21" s="667">
        <v>0</v>
      </c>
    </row>
    <row r="22" spans="1:12">
      <c r="A22" s="349">
        <v>16</v>
      </c>
      <c r="B22" s="357" t="s">
        <v>501</v>
      </c>
      <c r="C22" s="665">
        <v>7822014.0453049894</v>
      </c>
      <c r="D22" s="648">
        <v>3100381.3521050001</v>
      </c>
      <c r="E22" s="648">
        <v>1819.5139999999999</v>
      </c>
      <c r="F22" s="667">
        <v>4719813.1791999899</v>
      </c>
      <c r="G22" s="667">
        <v>0</v>
      </c>
      <c r="H22" s="648">
        <v>2425314.6364893694</v>
      </c>
      <c r="I22" s="667">
        <v>8595.254989315561</v>
      </c>
      <c r="J22" s="667">
        <v>1.0533937753461013</v>
      </c>
      <c r="K22" s="667">
        <v>2416718.3281062786</v>
      </c>
      <c r="L22" s="667">
        <v>0</v>
      </c>
    </row>
    <row r="23" spans="1:12">
      <c r="A23" s="349">
        <v>17</v>
      </c>
      <c r="B23" s="357" t="s">
        <v>502</v>
      </c>
      <c r="C23" s="665">
        <v>88961053.807899803</v>
      </c>
      <c r="D23" s="648">
        <v>88961053.807899803</v>
      </c>
      <c r="E23" s="648">
        <v>0</v>
      </c>
      <c r="F23" s="667">
        <v>0</v>
      </c>
      <c r="G23" s="667">
        <v>0</v>
      </c>
      <c r="H23" s="648">
        <v>839525.28917267593</v>
      </c>
      <c r="I23" s="667">
        <v>839525.28917267593</v>
      </c>
      <c r="J23" s="667">
        <v>0</v>
      </c>
      <c r="K23" s="667">
        <v>0</v>
      </c>
      <c r="L23" s="667">
        <v>0</v>
      </c>
    </row>
    <row r="24" spans="1:12">
      <c r="A24" s="349">
        <v>18</v>
      </c>
      <c r="B24" s="357" t="s">
        <v>503</v>
      </c>
      <c r="C24" s="665">
        <v>212899230.63372684</v>
      </c>
      <c r="D24" s="648">
        <v>191590620.68532586</v>
      </c>
      <c r="E24" s="648">
        <v>20242638.535953</v>
      </c>
      <c r="F24" s="667">
        <v>1065971.4124479999</v>
      </c>
      <c r="G24" s="667">
        <v>0</v>
      </c>
      <c r="H24" s="648">
        <v>933876.66800716775</v>
      </c>
      <c r="I24" s="667">
        <v>483839.81163249665</v>
      </c>
      <c r="J24" s="667">
        <v>200486.44521485225</v>
      </c>
      <c r="K24" s="667">
        <v>249550.4111598189</v>
      </c>
      <c r="L24" s="667">
        <v>0</v>
      </c>
    </row>
    <row r="25" spans="1:12">
      <c r="A25" s="349">
        <v>19</v>
      </c>
      <c r="B25" s="357" t="s">
        <v>504</v>
      </c>
      <c r="C25" s="665">
        <v>13444147.5245369</v>
      </c>
      <c r="D25" s="648">
        <v>13444147.5245369</v>
      </c>
      <c r="E25" s="648">
        <v>0</v>
      </c>
      <c r="F25" s="667">
        <v>0</v>
      </c>
      <c r="G25" s="667">
        <v>0</v>
      </c>
      <c r="H25" s="648">
        <v>67106.287483137785</v>
      </c>
      <c r="I25" s="667">
        <v>67106.287483137785</v>
      </c>
      <c r="J25" s="667">
        <v>0</v>
      </c>
      <c r="K25" s="667">
        <v>0</v>
      </c>
      <c r="L25" s="667">
        <v>0</v>
      </c>
    </row>
    <row r="26" spans="1:12">
      <c r="A26" s="349">
        <v>20</v>
      </c>
      <c r="B26" s="357" t="s">
        <v>505</v>
      </c>
      <c r="C26" s="665">
        <v>159618858.89341578</v>
      </c>
      <c r="D26" s="648">
        <v>157853638.6322158</v>
      </c>
      <c r="E26" s="648">
        <v>336610.15350000001</v>
      </c>
      <c r="F26" s="667">
        <v>1428610.1077000001</v>
      </c>
      <c r="G26" s="667">
        <v>0</v>
      </c>
      <c r="H26" s="648">
        <v>519256.31729365798</v>
      </c>
      <c r="I26" s="667">
        <v>316173.11866863206</v>
      </c>
      <c r="J26" s="667">
        <v>2533.0235708789592</v>
      </c>
      <c r="K26" s="667">
        <v>200550.17505414697</v>
      </c>
      <c r="L26" s="667">
        <v>0</v>
      </c>
    </row>
    <row r="27" spans="1:12">
      <c r="A27" s="349">
        <v>21</v>
      </c>
      <c r="B27" s="357" t="s">
        <v>506</v>
      </c>
      <c r="C27" s="665">
        <v>43573855.819486991</v>
      </c>
      <c r="D27" s="648">
        <v>42665309.924686991</v>
      </c>
      <c r="E27" s="648">
        <v>329229.03029999998</v>
      </c>
      <c r="F27" s="667">
        <v>579316.86450000003</v>
      </c>
      <c r="G27" s="667">
        <v>0</v>
      </c>
      <c r="H27" s="648">
        <v>140587.33335443866</v>
      </c>
      <c r="I27" s="667">
        <v>36113.916587915621</v>
      </c>
      <c r="J27" s="667">
        <v>1098.0008869756405</v>
      </c>
      <c r="K27" s="667">
        <v>103375.41587954741</v>
      </c>
      <c r="L27" s="667">
        <v>0</v>
      </c>
    </row>
    <row r="28" spans="1:12">
      <c r="A28" s="349">
        <v>22</v>
      </c>
      <c r="B28" s="357" t="s">
        <v>507</v>
      </c>
      <c r="C28" s="665">
        <v>5166139.0727789989</v>
      </c>
      <c r="D28" s="648">
        <v>4789901.1990789995</v>
      </c>
      <c r="E28" s="648">
        <v>239342.57699999999</v>
      </c>
      <c r="F28" s="667">
        <v>136895.29670000001</v>
      </c>
      <c r="G28" s="667">
        <v>0</v>
      </c>
      <c r="H28" s="648">
        <v>23610.971157805521</v>
      </c>
      <c r="I28" s="667">
        <v>15680.100736653872</v>
      </c>
      <c r="J28" s="667">
        <v>1086.1055861516488</v>
      </c>
      <c r="K28" s="667">
        <v>6844.7648349999999</v>
      </c>
      <c r="L28" s="667">
        <v>0</v>
      </c>
    </row>
    <row r="29" spans="1:12">
      <c r="A29" s="349">
        <v>23</v>
      </c>
      <c r="B29" s="357" t="s">
        <v>508</v>
      </c>
      <c r="C29" s="665">
        <v>323479664.99263078</v>
      </c>
      <c r="D29" s="648">
        <v>306135577.83527076</v>
      </c>
      <c r="E29" s="648">
        <v>9880815.041390989</v>
      </c>
      <c r="F29" s="667">
        <v>7463272.1159690004</v>
      </c>
      <c r="G29" s="667">
        <v>0</v>
      </c>
      <c r="H29" s="648">
        <v>2468193.4993025572</v>
      </c>
      <c r="I29" s="667">
        <v>901461.93749338586</v>
      </c>
      <c r="J29" s="667">
        <v>45397.297560788698</v>
      </c>
      <c r="K29" s="667">
        <v>1521334.2642483828</v>
      </c>
      <c r="L29" s="667">
        <v>0</v>
      </c>
    </row>
    <row r="30" spans="1:12">
      <c r="A30" s="349">
        <v>24</v>
      </c>
      <c r="B30" s="357" t="s">
        <v>509</v>
      </c>
      <c r="C30" s="665">
        <v>178218863.4252539</v>
      </c>
      <c r="D30" s="648">
        <v>158191680.3514919</v>
      </c>
      <c r="E30" s="648">
        <v>15340051.028958</v>
      </c>
      <c r="F30" s="667">
        <v>4687132.0448040003</v>
      </c>
      <c r="G30" s="667">
        <v>0</v>
      </c>
      <c r="H30" s="648">
        <v>1867233.3466207839</v>
      </c>
      <c r="I30" s="667">
        <v>126049.00436695934</v>
      </c>
      <c r="J30" s="667">
        <v>31847.325273205417</v>
      </c>
      <c r="K30" s="667">
        <v>1709337.0169806192</v>
      </c>
      <c r="L30" s="667">
        <v>0</v>
      </c>
    </row>
    <row r="31" spans="1:12">
      <c r="A31" s="349">
        <v>25</v>
      </c>
      <c r="B31" s="357" t="s">
        <v>510</v>
      </c>
      <c r="C31" s="665">
        <v>345296877.98225093</v>
      </c>
      <c r="D31" s="648">
        <v>319927358.31875098</v>
      </c>
      <c r="E31" s="648">
        <v>12173356.260258991</v>
      </c>
      <c r="F31" s="667">
        <v>13196163.403240999</v>
      </c>
      <c r="G31" s="667">
        <v>0</v>
      </c>
      <c r="H31" s="648">
        <v>4079857.5945197297</v>
      </c>
      <c r="I31" s="667">
        <v>444603.26311757875</v>
      </c>
      <c r="J31" s="667">
        <v>69669.298936038016</v>
      </c>
      <c r="K31" s="667">
        <v>3565585.0324661131</v>
      </c>
      <c r="L31" s="667">
        <v>0</v>
      </c>
    </row>
    <row r="32" spans="1:12">
      <c r="A32" s="349">
        <v>26</v>
      </c>
      <c r="B32" s="357" t="s">
        <v>566</v>
      </c>
      <c r="C32" s="665">
        <v>164207291.91972515</v>
      </c>
      <c r="D32" s="648">
        <v>148009823.17510116</v>
      </c>
      <c r="E32" s="648">
        <v>4400090.1947129965</v>
      </c>
      <c r="F32" s="667">
        <v>11797378.549910992</v>
      </c>
      <c r="G32" s="667">
        <v>0</v>
      </c>
      <c r="H32" s="648">
        <v>4713790.3972403649</v>
      </c>
      <c r="I32" s="667">
        <v>1335220.7725973555</v>
      </c>
      <c r="J32" s="667">
        <v>101898.69068645834</v>
      </c>
      <c r="K32" s="667">
        <v>3276670.9339565514</v>
      </c>
      <c r="L32" s="667">
        <v>0</v>
      </c>
    </row>
    <row r="33" spans="1:12">
      <c r="A33" s="349">
        <v>27</v>
      </c>
      <c r="B33" s="398" t="s">
        <v>66</v>
      </c>
      <c r="C33" s="668">
        <v>3416156353.8936563</v>
      </c>
      <c r="D33" s="648">
        <v>3143176108.3052182</v>
      </c>
      <c r="E33" s="648">
        <v>162971544.67206499</v>
      </c>
      <c r="F33" s="667">
        <v>110008700.91637298</v>
      </c>
      <c r="G33" s="667">
        <v>0</v>
      </c>
      <c r="H33" s="648">
        <v>31022885.744926475</v>
      </c>
      <c r="I33" s="667">
        <v>7438942.7907934058</v>
      </c>
      <c r="J33" s="667">
        <v>1311105.1595389154</v>
      </c>
      <c r="K33" s="667">
        <v>22272837.794594154</v>
      </c>
      <c r="L33" s="667">
        <v>0</v>
      </c>
    </row>
    <row r="35" spans="1:12">
      <c r="B35" s="397"/>
      <c r="C35" s="397"/>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2" tint="-9.9978637043366805E-2"/>
  </sheetPr>
  <dimension ref="A1:K13"/>
  <sheetViews>
    <sheetView showGridLines="0" zoomScale="80" zoomScaleNormal="80" workbookViewId="0">
      <selection activeCell="B2" sqref="B2"/>
    </sheetView>
  </sheetViews>
  <sheetFormatPr defaultColWidth="8.85546875" defaultRowHeight="12"/>
  <cols>
    <col min="1" max="1" width="11.85546875" style="323" bestFit="1" customWidth="1"/>
    <col min="2" max="2" width="165.140625" style="323" customWidth="1"/>
    <col min="3" max="11" width="28.140625" style="323" customWidth="1"/>
    <col min="12" max="16384" width="8.85546875" style="323"/>
  </cols>
  <sheetData>
    <row r="1" spans="1:11" s="317" customFormat="1" ht="13.5">
      <c r="A1" s="316" t="s">
        <v>97</v>
      </c>
      <c r="B1" s="235" t="str">
        <f>Info!C2</f>
        <v>სს "ბაზისბანკი"</v>
      </c>
      <c r="C1" s="354"/>
      <c r="D1" s="354"/>
      <c r="E1" s="354"/>
      <c r="F1" s="354"/>
      <c r="G1" s="354"/>
      <c r="H1" s="354"/>
      <c r="I1" s="354"/>
      <c r="J1" s="354"/>
      <c r="K1" s="354"/>
    </row>
    <row r="2" spans="1:11" s="317" customFormat="1" ht="12.75">
      <c r="A2" s="316" t="s">
        <v>98</v>
      </c>
      <c r="B2" s="647">
        <f>'1. key ratios'!B2</f>
        <v>46022</v>
      </c>
      <c r="C2" s="354"/>
      <c r="D2" s="354"/>
      <c r="E2" s="354"/>
      <c r="F2" s="354"/>
      <c r="G2" s="354"/>
      <c r="H2" s="354"/>
      <c r="I2" s="354"/>
      <c r="J2" s="354"/>
      <c r="K2" s="354"/>
    </row>
    <row r="3" spans="1:11" s="317" customFormat="1" ht="12.75">
      <c r="A3" s="318" t="s">
        <v>567</v>
      </c>
      <c r="B3" s="354"/>
      <c r="C3" s="354"/>
      <c r="D3" s="354"/>
      <c r="E3" s="354"/>
      <c r="F3" s="354"/>
      <c r="G3" s="354"/>
      <c r="H3" s="354"/>
      <c r="I3" s="354"/>
      <c r="J3" s="354"/>
      <c r="K3" s="354"/>
    </row>
    <row r="4" spans="1:11">
      <c r="A4" s="402"/>
      <c r="B4" s="402"/>
      <c r="C4" s="401" t="s">
        <v>471</v>
      </c>
      <c r="D4" s="401" t="s">
        <v>472</v>
      </c>
      <c r="E4" s="401" t="s">
        <v>473</v>
      </c>
      <c r="F4" s="401" t="s">
        <v>474</v>
      </c>
      <c r="G4" s="401" t="s">
        <v>475</v>
      </c>
      <c r="H4" s="401" t="s">
        <v>476</v>
      </c>
      <c r="I4" s="401" t="s">
        <v>477</v>
      </c>
      <c r="J4" s="401" t="s">
        <v>478</v>
      </c>
      <c r="K4" s="401" t="s">
        <v>479</v>
      </c>
    </row>
    <row r="5" spans="1:11" ht="104.1" customHeight="1">
      <c r="A5" s="781" t="s">
        <v>874</v>
      </c>
      <c r="B5" s="782"/>
      <c r="C5" s="400" t="s">
        <v>568</v>
      </c>
      <c r="D5" s="400" t="s">
        <v>561</v>
      </c>
      <c r="E5" s="400" t="s">
        <v>562</v>
      </c>
      <c r="F5" s="400" t="s">
        <v>873</v>
      </c>
      <c r="G5" s="400" t="s">
        <v>569</v>
      </c>
      <c r="H5" s="400" t="s">
        <v>570</v>
      </c>
      <c r="I5" s="400" t="s">
        <v>571</v>
      </c>
      <c r="J5" s="400" t="s">
        <v>572</v>
      </c>
      <c r="K5" s="400" t="s">
        <v>573</v>
      </c>
    </row>
    <row r="6" spans="1:11" ht="12.75">
      <c r="A6" s="349">
        <v>1</v>
      </c>
      <c r="B6" s="349" t="s">
        <v>574</v>
      </c>
      <c r="C6" s="648">
        <v>284493164.17221683</v>
      </c>
      <c r="D6" s="648">
        <v>38067300.167965017</v>
      </c>
      <c r="E6" s="648">
        <v>9043399.4221229982</v>
      </c>
      <c r="F6" s="648">
        <v>0</v>
      </c>
      <c r="G6" s="648">
        <v>2387843163.4649143</v>
      </c>
      <c r="H6" s="648">
        <v>271598184.71224511</v>
      </c>
      <c r="I6" s="648">
        <v>62067966.241598025</v>
      </c>
      <c r="J6" s="648">
        <v>124126585.3929811</v>
      </c>
      <c r="K6" s="648">
        <v>238916590.31961408</v>
      </c>
    </row>
    <row r="7" spans="1:11" ht="12.75">
      <c r="A7" s="349">
        <v>2</v>
      </c>
      <c r="B7" s="349" t="s">
        <v>575</v>
      </c>
      <c r="C7" s="648">
        <v>0</v>
      </c>
      <c r="D7" s="648">
        <v>0</v>
      </c>
      <c r="E7" s="648">
        <v>0</v>
      </c>
      <c r="F7" s="648">
        <v>0</v>
      </c>
      <c r="G7" s="648">
        <v>0</v>
      </c>
      <c r="H7" s="648">
        <v>0</v>
      </c>
      <c r="I7" s="648">
        <v>0</v>
      </c>
      <c r="J7" s="648">
        <v>0</v>
      </c>
      <c r="K7" s="648">
        <v>86451211.412400007</v>
      </c>
    </row>
    <row r="8" spans="1:11" ht="12.75">
      <c r="A8" s="349">
        <v>3</v>
      </c>
      <c r="B8" s="349" t="s">
        <v>539</v>
      </c>
      <c r="C8" s="648">
        <v>105801634.32360995</v>
      </c>
      <c r="D8" s="648">
        <v>0</v>
      </c>
      <c r="E8" s="648">
        <v>3298179.1458999999</v>
      </c>
      <c r="F8" s="648">
        <v>0</v>
      </c>
      <c r="G8" s="648">
        <v>375652920.54559982</v>
      </c>
      <c r="H8" s="648">
        <v>526963.72553200007</v>
      </c>
      <c r="I8" s="648">
        <v>22417328.015255004</v>
      </c>
      <c r="J8" s="648">
        <v>92070116.719501972</v>
      </c>
      <c r="K8" s="648">
        <v>56584581.205240883</v>
      </c>
    </row>
    <row r="9" spans="1:11" ht="12.75">
      <c r="A9" s="349">
        <v>4</v>
      </c>
      <c r="B9" s="360" t="s">
        <v>872</v>
      </c>
      <c r="C9" s="669">
        <v>535378.5</v>
      </c>
      <c r="D9" s="669">
        <v>1522100.680289</v>
      </c>
      <c r="E9" s="669">
        <v>0</v>
      </c>
      <c r="F9" s="669">
        <v>0</v>
      </c>
      <c r="G9" s="669">
        <v>97819391.427520007</v>
      </c>
      <c r="H9" s="669">
        <v>9.7366449999999993</v>
      </c>
      <c r="I9" s="669">
        <v>2663468.4125589998</v>
      </c>
      <c r="J9" s="669">
        <v>221263.09115599995</v>
      </c>
      <c r="K9" s="669">
        <v>7247089.0682039894</v>
      </c>
    </row>
    <row r="10" spans="1:11" ht="12.75">
      <c r="A10" s="349">
        <v>5</v>
      </c>
      <c r="B10" s="360" t="s">
        <v>871</v>
      </c>
      <c r="C10" s="669">
        <v>0</v>
      </c>
      <c r="D10" s="669">
        <v>0</v>
      </c>
      <c r="E10" s="669">
        <v>0</v>
      </c>
      <c r="F10" s="669">
        <v>0</v>
      </c>
      <c r="G10" s="669">
        <v>0</v>
      </c>
      <c r="H10" s="669">
        <v>0</v>
      </c>
      <c r="I10" s="669">
        <v>0</v>
      </c>
      <c r="J10" s="669">
        <v>0</v>
      </c>
      <c r="K10" s="669">
        <v>0</v>
      </c>
    </row>
    <row r="11" spans="1:11" ht="12.75">
      <c r="A11" s="349">
        <v>6</v>
      </c>
      <c r="B11" s="360" t="s">
        <v>870</v>
      </c>
      <c r="C11" s="669">
        <v>0</v>
      </c>
      <c r="D11" s="669">
        <v>0</v>
      </c>
      <c r="E11" s="669">
        <v>0</v>
      </c>
      <c r="F11" s="669">
        <v>0</v>
      </c>
      <c r="G11" s="669">
        <v>699225.56671799999</v>
      </c>
      <c r="H11" s="669">
        <v>0</v>
      </c>
      <c r="I11" s="669">
        <v>0</v>
      </c>
      <c r="J11" s="669">
        <v>0.14799999999999991</v>
      </c>
      <c r="K11" s="669">
        <v>127612.68528199999</v>
      </c>
    </row>
    <row r="13" spans="1:11" ht="15">
      <c r="B13" s="399"/>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2" tint="-9.9978637043366805E-2"/>
  </sheetPr>
  <dimension ref="A1:V20"/>
  <sheetViews>
    <sheetView showGridLines="0" zoomScale="80" zoomScaleNormal="80" workbookViewId="0">
      <selection activeCell="B2" sqref="B2"/>
    </sheetView>
  </sheetViews>
  <sheetFormatPr defaultColWidth="8.85546875" defaultRowHeight="15"/>
  <cols>
    <col min="1" max="1" width="10" style="403" bestFit="1" customWidth="1"/>
    <col min="2" max="2" width="71.85546875" style="403" customWidth="1"/>
    <col min="3" max="4" width="15.85546875" style="403" bestFit="1" customWidth="1"/>
    <col min="5" max="5" width="15.28515625" style="403" bestFit="1" customWidth="1"/>
    <col min="6" max="6" width="20.140625" style="403" bestFit="1" customWidth="1"/>
    <col min="7" max="7" width="37.7109375" style="403" bestFit="1" customWidth="1"/>
    <col min="8" max="9" width="15.85546875" style="403" bestFit="1" customWidth="1"/>
    <col min="10" max="10" width="15.28515625" style="403" bestFit="1" customWidth="1"/>
    <col min="11" max="11" width="20.140625" style="403" bestFit="1" customWidth="1"/>
    <col min="12" max="12" width="37.7109375" style="403" bestFit="1" customWidth="1"/>
    <col min="13" max="13" width="13.5703125" style="403" bestFit="1" customWidth="1"/>
    <col min="14" max="15" width="15.28515625" style="403" bestFit="1" customWidth="1"/>
    <col min="16" max="16" width="20.140625" style="403" bestFit="1" customWidth="1"/>
    <col min="17" max="17" width="37.7109375" style="403" bestFit="1" customWidth="1"/>
    <col min="18" max="18" width="18.140625" style="403" bestFit="1" customWidth="1"/>
    <col min="19" max="19" width="48.140625" style="403" bestFit="1" customWidth="1"/>
    <col min="20" max="20" width="46" style="403" bestFit="1" customWidth="1"/>
    <col min="21" max="21" width="48.140625" style="403" bestFit="1" customWidth="1"/>
    <col min="22" max="22" width="44.5703125" style="403" bestFit="1" customWidth="1"/>
    <col min="23" max="16384" width="8.85546875" style="403"/>
  </cols>
  <sheetData>
    <row r="1" spans="1:22">
      <c r="A1" s="316" t="s">
        <v>97</v>
      </c>
      <c r="B1" s="235" t="str">
        <f>Info!C2</f>
        <v>სს "ბაზისბანკი"</v>
      </c>
    </row>
    <row r="2" spans="1:22">
      <c r="A2" s="316" t="s">
        <v>98</v>
      </c>
      <c r="B2" s="647">
        <f>'1. key ratios'!B2</f>
        <v>46022</v>
      </c>
    </row>
    <row r="3" spans="1:22">
      <c r="A3" s="318" t="s">
        <v>657</v>
      </c>
      <c r="B3" s="354"/>
    </row>
    <row r="4" spans="1:22">
      <c r="A4" s="318"/>
      <c r="B4" s="354"/>
    </row>
    <row r="5" spans="1:22" ht="24" customHeight="1">
      <c r="A5" s="783" t="s">
        <v>684</v>
      </c>
      <c r="B5" s="783"/>
      <c r="C5" s="785" t="s">
        <v>876</v>
      </c>
      <c r="D5" s="785"/>
      <c r="E5" s="785"/>
      <c r="F5" s="785"/>
      <c r="G5" s="785"/>
      <c r="H5" s="785" t="s">
        <v>565</v>
      </c>
      <c r="I5" s="785"/>
      <c r="J5" s="785"/>
      <c r="K5" s="785"/>
      <c r="L5" s="785"/>
      <c r="M5" s="785" t="s">
        <v>875</v>
      </c>
      <c r="N5" s="785"/>
      <c r="O5" s="785"/>
      <c r="P5" s="785"/>
      <c r="Q5" s="785"/>
      <c r="R5" s="784" t="s">
        <v>683</v>
      </c>
      <c r="S5" s="784" t="s">
        <v>687</v>
      </c>
      <c r="T5" s="784" t="s">
        <v>686</v>
      </c>
      <c r="U5" s="784" t="s">
        <v>915</v>
      </c>
      <c r="V5" s="784" t="s">
        <v>916</v>
      </c>
    </row>
    <row r="6" spans="1:22" ht="36" customHeight="1">
      <c r="A6" s="783"/>
      <c r="B6" s="783"/>
      <c r="C6" s="412"/>
      <c r="D6" s="353" t="s">
        <v>860</v>
      </c>
      <c r="E6" s="353" t="s">
        <v>859</v>
      </c>
      <c r="F6" s="353" t="s">
        <v>858</v>
      </c>
      <c r="G6" s="353" t="s">
        <v>857</v>
      </c>
      <c r="H6" s="412"/>
      <c r="I6" s="353" t="s">
        <v>860</v>
      </c>
      <c r="J6" s="353" t="s">
        <v>859</v>
      </c>
      <c r="K6" s="353" t="s">
        <v>858</v>
      </c>
      <c r="L6" s="353" t="s">
        <v>857</v>
      </c>
      <c r="M6" s="412"/>
      <c r="N6" s="353" t="s">
        <v>860</v>
      </c>
      <c r="O6" s="353" t="s">
        <v>859</v>
      </c>
      <c r="P6" s="353" t="s">
        <v>858</v>
      </c>
      <c r="Q6" s="353" t="s">
        <v>857</v>
      </c>
      <c r="R6" s="784"/>
      <c r="S6" s="784"/>
      <c r="T6" s="784"/>
      <c r="U6" s="784"/>
      <c r="V6" s="784"/>
    </row>
    <row r="7" spans="1:22">
      <c r="A7" s="407">
        <v>1</v>
      </c>
      <c r="B7" s="411" t="s">
        <v>658</v>
      </c>
      <c r="C7" s="669">
        <v>1052057.594609</v>
      </c>
      <c r="D7" s="669">
        <v>733908.64460899995</v>
      </c>
      <c r="E7" s="669">
        <v>103574.66</v>
      </c>
      <c r="F7" s="669">
        <v>214574.29</v>
      </c>
      <c r="G7" s="669">
        <v>0</v>
      </c>
      <c r="H7" s="669">
        <v>1075414.4231090001</v>
      </c>
      <c r="I7" s="669">
        <v>740071.70590900001</v>
      </c>
      <c r="J7" s="669">
        <v>108780.7313</v>
      </c>
      <c r="K7" s="669">
        <v>226561.9859</v>
      </c>
      <c r="L7" s="669">
        <v>0</v>
      </c>
      <c r="M7" s="669">
        <v>151315.26216176696</v>
      </c>
      <c r="N7" s="669">
        <v>2668.7102085357033</v>
      </c>
      <c r="O7" s="669">
        <v>658.52838321021716</v>
      </c>
      <c r="P7" s="669">
        <v>147988.02357002103</v>
      </c>
      <c r="Q7" s="669">
        <v>0</v>
      </c>
      <c r="R7" s="669">
        <v>63</v>
      </c>
      <c r="S7" s="671">
        <v>0</v>
      </c>
      <c r="T7" s="671">
        <v>0</v>
      </c>
      <c r="U7" s="671">
        <v>0.136598</v>
      </c>
      <c r="V7" s="673">
        <v>17.917517</v>
      </c>
    </row>
    <row r="8" spans="1:22">
      <c r="A8" s="407">
        <v>2</v>
      </c>
      <c r="B8" s="410" t="s">
        <v>659</v>
      </c>
      <c r="C8" s="669">
        <v>384094180.00833309</v>
      </c>
      <c r="D8" s="669">
        <v>357125465.13915706</v>
      </c>
      <c r="E8" s="669">
        <v>10923871.908806</v>
      </c>
      <c r="F8" s="669">
        <v>16044842.960369999</v>
      </c>
      <c r="G8" s="669">
        <v>0</v>
      </c>
      <c r="H8" s="669">
        <v>386323958.19133294</v>
      </c>
      <c r="I8" s="669">
        <v>358351622.72615695</v>
      </c>
      <c r="J8" s="669">
        <v>11028967.212706</v>
      </c>
      <c r="K8" s="669">
        <v>16943368.252470002</v>
      </c>
      <c r="L8" s="669">
        <v>0</v>
      </c>
      <c r="M8" s="669">
        <v>8848641.9684181157</v>
      </c>
      <c r="N8" s="669">
        <v>2613221.5918445732</v>
      </c>
      <c r="O8" s="669">
        <v>120588.51749012806</v>
      </c>
      <c r="P8" s="669">
        <v>6114831.8590834141</v>
      </c>
      <c r="Q8" s="669">
        <v>0</v>
      </c>
      <c r="R8" s="669">
        <v>14756</v>
      </c>
      <c r="S8" s="671">
        <v>0.1184323862138475</v>
      </c>
      <c r="T8" s="671">
        <v>0.13317488340686123</v>
      </c>
      <c r="U8" s="671">
        <v>0.11865000000000001</v>
      </c>
      <c r="V8" s="673">
        <v>48.676012999999998</v>
      </c>
    </row>
    <row r="9" spans="1:22">
      <c r="A9" s="407">
        <v>3</v>
      </c>
      <c r="B9" s="410" t="s">
        <v>660</v>
      </c>
      <c r="C9" s="669">
        <v>0</v>
      </c>
      <c r="D9" s="669">
        <v>0</v>
      </c>
      <c r="E9" s="669">
        <v>0</v>
      </c>
      <c r="F9" s="669">
        <v>0</v>
      </c>
      <c r="G9" s="669">
        <v>0</v>
      </c>
      <c r="H9" s="669">
        <v>0</v>
      </c>
      <c r="I9" s="669">
        <v>0</v>
      </c>
      <c r="J9" s="669">
        <v>0</v>
      </c>
      <c r="K9" s="669">
        <v>0</v>
      </c>
      <c r="L9" s="669">
        <v>0</v>
      </c>
      <c r="M9" s="669">
        <v>0</v>
      </c>
      <c r="N9" s="669">
        <v>0</v>
      </c>
      <c r="O9" s="669">
        <v>0</v>
      </c>
      <c r="P9" s="669">
        <v>0</v>
      </c>
      <c r="Q9" s="669">
        <v>0</v>
      </c>
      <c r="R9" s="669">
        <v>0</v>
      </c>
      <c r="S9" s="671">
        <v>0</v>
      </c>
      <c r="T9" s="671">
        <v>0</v>
      </c>
      <c r="U9" s="671">
        <v>0</v>
      </c>
      <c r="V9" s="673">
        <v>0</v>
      </c>
    </row>
    <row r="10" spans="1:22">
      <c r="A10" s="407">
        <v>4</v>
      </c>
      <c r="B10" s="410" t="s">
        <v>661</v>
      </c>
      <c r="C10" s="669">
        <v>148744.1</v>
      </c>
      <c r="D10" s="669">
        <v>148744.1</v>
      </c>
      <c r="E10" s="669">
        <v>0</v>
      </c>
      <c r="F10" s="669">
        <v>0</v>
      </c>
      <c r="G10" s="669">
        <v>0</v>
      </c>
      <c r="H10" s="669">
        <v>148603.54399999999</v>
      </c>
      <c r="I10" s="669">
        <v>148603.54399999999</v>
      </c>
      <c r="J10" s="669">
        <v>0</v>
      </c>
      <c r="K10" s="669">
        <v>0</v>
      </c>
      <c r="L10" s="669">
        <v>0</v>
      </c>
      <c r="M10" s="669">
        <v>2078.8115634793862</v>
      </c>
      <c r="N10" s="669">
        <v>2078.8115634793862</v>
      </c>
      <c r="O10" s="669">
        <v>0</v>
      </c>
      <c r="P10" s="669">
        <v>0</v>
      </c>
      <c r="Q10" s="669">
        <v>0</v>
      </c>
      <c r="R10" s="669">
        <v>44</v>
      </c>
      <c r="S10" s="671">
        <v>7.8730217333410193E-2</v>
      </c>
      <c r="T10" s="671">
        <v>0.25159599999999999</v>
      </c>
      <c r="U10" s="671">
        <v>1.7569999999999999E-2</v>
      </c>
      <c r="V10" s="673">
        <v>10.672999000000001</v>
      </c>
    </row>
    <row r="11" spans="1:22">
      <c r="A11" s="407">
        <v>5</v>
      </c>
      <c r="B11" s="410" t="s">
        <v>662</v>
      </c>
      <c r="C11" s="669">
        <v>677115.47901999997</v>
      </c>
      <c r="D11" s="669">
        <v>667200.47901999997</v>
      </c>
      <c r="E11" s="669">
        <v>5875.05</v>
      </c>
      <c r="F11" s="669">
        <v>4039.95</v>
      </c>
      <c r="G11" s="669">
        <v>0</v>
      </c>
      <c r="H11" s="669">
        <v>715140.88762000005</v>
      </c>
      <c r="I11" s="669">
        <v>704895.87202000001</v>
      </c>
      <c r="J11" s="669">
        <v>6019.43</v>
      </c>
      <c r="K11" s="669">
        <v>4225.5856000000003</v>
      </c>
      <c r="L11" s="669">
        <v>0</v>
      </c>
      <c r="M11" s="669">
        <v>11261.262591862105</v>
      </c>
      <c r="N11" s="669">
        <v>6536.6084492400387</v>
      </c>
      <c r="O11" s="669">
        <v>721.86883707006916</v>
      </c>
      <c r="P11" s="669">
        <v>4002.7853055519981</v>
      </c>
      <c r="Q11" s="669">
        <v>0</v>
      </c>
      <c r="R11" s="669">
        <v>1259</v>
      </c>
      <c r="S11" s="671">
        <v>0.17552660754247987</v>
      </c>
      <c r="T11" s="671">
        <v>0.19084699999999999</v>
      </c>
      <c r="U11" s="671">
        <v>0.17561099999999999</v>
      </c>
      <c r="V11" s="673">
        <v>10.026805</v>
      </c>
    </row>
    <row r="12" spans="1:22">
      <c r="A12" s="407">
        <v>6</v>
      </c>
      <c r="B12" s="410" t="s">
        <v>663</v>
      </c>
      <c r="C12" s="669">
        <v>16241454.578156358</v>
      </c>
      <c r="D12" s="669">
        <v>15354847.457181359</v>
      </c>
      <c r="E12" s="669">
        <v>579515.68000000005</v>
      </c>
      <c r="F12" s="669">
        <v>307091.44097499998</v>
      </c>
      <c r="G12" s="669">
        <v>0</v>
      </c>
      <c r="H12" s="669">
        <v>16777923.772721</v>
      </c>
      <c r="I12" s="669">
        <v>15846774.175945999</v>
      </c>
      <c r="J12" s="669">
        <v>602458.38029999996</v>
      </c>
      <c r="K12" s="669">
        <v>328691.21647500002</v>
      </c>
      <c r="L12" s="669">
        <v>0</v>
      </c>
      <c r="M12" s="669">
        <v>752695.23249474273</v>
      </c>
      <c r="N12" s="669">
        <v>377807.29711943964</v>
      </c>
      <c r="O12" s="669">
        <v>74832.607904748875</v>
      </c>
      <c r="P12" s="669">
        <v>300055.32747055421</v>
      </c>
      <c r="Q12" s="669">
        <v>0</v>
      </c>
      <c r="R12" s="669">
        <v>9244</v>
      </c>
      <c r="S12" s="671">
        <v>0.19950869739734381</v>
      </c>
      <c r="T12" s="671">
        <v>0.22209499999999999</v>
      </c>
      <c r="U12" s="671">
        <v>0.20844099999999999</v>
      </c>
      <c r="V12" s="673">
        <v>21.325236</v>
      </c>
    </row>
    <row r="13" spans="1:22">
      <c r="A13" s="407">
        <v>7</v>
      </c>
      <c r="B13" s="410" t="s">
        <v>664</v>
      </c>
      <c r="C13" s="669">
        <v>534257694.835639</v>
      </c>
      <c r="D13" s="669">
        <v>493595287.54313999</v>
      </c>
      <c r="E13" s="669">
        <v>16017602.863297001</v>
      </c>
      <c r="F13" s="669">
        <v>24644804.429202002</v>
      </c>
      <c r="G13" s="669">
        <v>0</v>
      </c>
      <c r="H13" s="669">
        <v>540674477.245538</v>
      </c>
      <c r="I13" s="669">
        <v>497959693.00323898</v>
      </c>
      <c r="J13" s="669">
        <v>16195209.86619699</v>
      </c>
      <c r="K13" s="669">
        <v>26519574.376101989</v>
      </c>
      <c r="L13" s="669">
        <v>0</v>
      </c>
      <c r="M13" s="669">
        <v>4405868.0341985542</v>
      </c>
      <c r="N13" s="669">
        <v>456055.62333825452</v>
      </c>
      <c r="O13" s="669">
        <v>34248.857406338364</v>
      </c>
      <c r="P13" s="669">
        <v>3915563.5534539609</v>
      </c>
      <c r="Q13" s="669">
        <v>0</v>
      </c>
      <c r="R13" s="669">
        <v>6796</v>
      </c>
      <c r="S13" s="671">
        <v>0.11823511985076367</v>
      </c>
      <c r="T13" s="671">
        <v>0.13295299999999999</v>
      </c>
      <c r="U13" s="671">
        <v>0.10856200000000001</v>
      </c>
      <c r="V13" s="673">
        <v>107.783506</v>
      </c>
    </row>
    <row r="14" spans="1:22">
      <c r="A14" s="405">
        <v>7.1</v>
      </c>
      <c r="B14" s="404" t="s">
        <v>665</v>
      </c>
      <c r="C14" s="669">
        <v>401572799.47954899</v>
      </c>
      <c r="D14" s="669">
        <v>367350496.19752198</v>
      </c>
      <c r="E14" s="669">
        <v>12878681.552218001</v>
      </c>
      <c r="F14" s="669">
        <v>21343621.729809001</v>
      </c>
      <c r="G14" s="669">
        <v>0</v>
      </c>
      <c r="H14" s="669">
        <v>406682820.81824797</v>
      </c>
      <c r="I14" s="669">
        <v>370701762.36932099</v>
      </c>
      <c r="J14" s="669">
        <v>13035169.15011799</v>
      </c>
      <c r="K14" s="669">
        <v>22945889.298808992</v>
      </c>
      <c r="L14" s="669">
        <v>0</v>
      </c>
      <c r="M14" s="669">
        <v>3687803.81704963</v>
      </c>
      <c r="N14" s="669">
        <v>337240.18951285584</v>
      </c>
      <c r="O14" s="669">
        <v>28841.583707357389</v>
      </c>
      <c r="P14" s="669">
        <v>3321722.0438294169</v>
      </c>
      <c r="Q14" s="669">
        <v>0</v>
      </c>
      <c r="R14" s="669">
        <v>4972</v>
      </c>
      <c r="S14" s="671">
        <v>0.11627840836073815</v>
      </c>
      <c r="T14" s="671">
        <v>0.12961800000000001</v>
      </c>
      <c r="U14" s="671">
        <v>0.105894</v>
      </c>
      <c r="V14" s="673">
        <v>106.91301199999999</v>
      </c>
    </row>
    <row r="15" spans="1:22" ht="25.5">
      <c r="A15" s="405">
        <v>7.2</v>
      </c>
      <c r="B15" s="404" t="s">
        <v>666</v>
      </c>
      <c r="C15" s="669">
        <v>102573573.490191</v>
      </c>
      <c r="D15" s="669">
        <v>96847534.113096997</v>
      </c>
      <c r="E15" s="669">
        <v>2665595.231079</v>
      </c>
      <c r="F15" s="669">
        <v>3060444.1460150001</v>
      </c>
      <c r="G15" s="669">
        <v>0</v>
      </c>
      <c r="H15" s="669">
        <v>103650917.82609099</v>
      </c>
      <c r="I15" s="669">
        <v>97667557.623696998</v>
      </c>
      <c r="J15" s="669">
        <v>2687800.4633790003</v>
      </c>
      <c r="K15" s="669">
        <v>3295559.7390149999</v>
      </c>
      <c r="L15" s="669">
        <v>0</v>
      </c>
      <c r="M15" s="669">
        <v>642532.01139982429</v>
      </c>
      <c r="N15" s="669">
        <v>92350.19011638932</v>
      </c>
      <c r="O15" s="669">
        <v>4538.7515833708148</v>
      </c>
      <c r="P15" s="669">
        <v>545643.06970006414</v>
      </c>
      <c r="Q15" s="669">
        <v>0</v>
      </c>
      <c r="R15" s="669">
        <v>1280</v>
      </c>
      <c r="S15" s="671">
        <v>0.12877984533729853</v>
      </c>
      <c r="T15" s="671">
        <v>0.14635899999999999</v>
      </c>
      <c r="U15" s="671">
        <v>0.117977</v>
      </c>
      <c r="V15" s="673">
        <v>109.47928</v>
      </c>
    </row>
    <row r="16" spans="1:22">
      <c r="A16" s="405">
        <v>7.3</v>
      </c>
      <c r="B16" s="404" t="s">
        <v>667</v>
      </c>
      <c r="C16" s="669">
        <v>30111321.865899</v>
      </c>
      <c r="D16" s="669">
        <v>29397257.232521001</v>
      </c>
      <c r="E16" s="669">
        <v>473326.08000000002</v>
      </c>
      <c r="F16" s="669">
        <v>240738.55337800001</v>
      </c>
      <c r="G16" s="669">
        <v>0</v>
      </c>
      <c r="H16" s="669">
        <v>30340738.601198982</v>
      </c>
      <c r="I16" s="669">
        <v>29590373.010220982</v>
      </c>
      <c r="J16" s="669">
        <v>472240.25270000001</v>
      </c>
      <c r="K16" s="669">
        <v>278125.33827800001</v>
      </c>
      <c r="L16" s="669">
        <v>0</v>
      </c>
      <c r="M16" s="669">
        <v>75532.205749099434</v>
      </c>
      <c r="N16" s="669">
        <v>26465.243709009352</v>
      </c>
      <c r="O16" s="669">
        <v>868.52211561016475</v>
      </c>
      <c r="P16" s="669">
        <v>48198.439924479921</v>
      </c>
      <c r="Q16" s="669">
        <v>0</v>
      </c>
      <c r="R16" s="669">
        <v>544</v>
      </c>
      <c r="S16" s="671">
        <v>0.12057440247535905</v>
      </c>
      <c r="T16" s="671">
        <v>0.14055200000000001</v>
      </c>
      <c r="U16" s="671">
        <v>0.112164</v>
      </c>
      <c r="V16" s="673">
        <v>113.658333</v>
      </c>
    </row>
    <row r="17" spans="1:22">
      <c r="A17" s="407">
        <v>8</v>
      </c>
      <c r="B17" s="410" t="s">
        <v>668</v>
      </c>
      <c r="C17" s="669">
        <v>0</v>
      </c>
      <c r="D17" s="669">
        <v>0</v>
      </c>
      <c r="E17" s="669">
        <v>0</v>
      </c>
      <c r="F17" s="669">
        <v>0</v>
      </c>
      <c r="G17" s="669">
        <v>0</v>
      </c>
      <c r="H17" s="669">
        <v>0</v>
      </c>
      <c r="I17" s="669">
        <v>0</v>
      </c>
      <c r="J17" s="669">
        <v>0</v>
      </c>
      <c r="K17" s="669">
        <v>0</v>
      </c>
      <c r="L17" s="669">
        <v>0</v>
      </c>
      <c r="M17" s="669">
        <v>0</v>
      </c>
      <c r="N17" s="669">
        <v>0</v>
      </c>
      <c r="O17" s="669">
        <v>0</v>
      </c>
      <c r="P17" s="669">
        <v>0</v>
      </c>
      <c r="Q17" s="669">
        <v>0</v>
      </c>
      <c r="R17" s="669">
        <v>0</v>
      </c>
      <c r="S17" s="671">
        <v>0</v>
      </c>
      <c r="T17" s="671">
        <v>0</v>
      </c>
      <c r="U17" s="671">
        <v>0</v>
      </c>
      <c r="V17" s="673">
        <v>0</v>
      </c>
    </row>
    <row r="18" spans="1:22">
      <c r="A18" s="409">
        <v>9</v>
      </c>
      <c r="B18" s="408" t="s">
        <v>669</v>
      </c>
      <c r="C18" s="670">
        <v>0</v>
      </c>
      <c r="D18" s="670">
        <v>0</v>
      </c>
      <c r="E18" s="670">
        <v>0</v>
      </c>
      <c r="F18" s="670">
        <v>0</v>
      </c>
      <c r="G18" s="670">
        <v>0</v>
      </c>
      <c r="H18" s="670">
        <v>0</v>
      </c>
      <c r="I18" s="670">
        <v>0</v>
      </c>
      <c r="J18" s="670">
        <v>0</v>
      </c>
      <c r="K18" s="670">
        <v>0</v>
      </c>
      <c r="L18" s="670">
        <v>0</v>
      </c>
      <c r="M18" s="670">
        <v>0</v>
      </c>
      <c r="N18" s="670">
        <v>0</v>
      </c>
      <c r="O18" s="670">
        <v>0</v>
      </c>
      <c r="P18" s="670">
        <v>0</v>
      </c>
      <c r="Q18" s="670">
        <v>0</v>
      </c>
      <c r="R18" s="670">
        <v>0</v>
      </c>
      <c r="S18" s="672">
        <v>0</v>
      </c>
      <c r="T18" s="672">
        <v>0</v>
      </c>
      <c r="U18" s="672">
        <v>0</v>
      </c>
      <c r="V18" s="674">
        <v>0</v>
      </c>
    </row>
    <row r="19" spans="1:22">
      <c r="A19" s="407">
        <v>10</v>
      </c>
      <c r="B19" s="406" t="s">
        <v>685</v>
      </c>
      <c r="C19" s="669">
        <v>936464165.91315413</v>
      </c>
      <c r="D19" s="669">
        <v>867618372.68050408</v>
      </c>
      <c r="E19" s="669">
        <v>27630440.162103001</v>
      </c>
      <c r="F19" s="669">
        <v>41215353.070547</v>
      </c>
      <c r="G19" s="669">
        <v>0</v>
      </c>
      <c r="H19" s="669">
        <v>945715518.0643208</v>
      </c>
      <c r="I19" s="669">
        <v>873751661.02727091</v>
      </c>
      <c r="J19" s="669">
        <v>27941435.62050299</v>
      </c>
      <c r="K19" s="669">
        <v>44022421.416546986</v>
      </c>
      <c r="L19" s="669">
        <v>0</v>
      </c>
      <c r="M19" s="669">
        <v>14171860.571428519</v>
      </c>
      <c r="N19" s="669">
        <v>3458368.6425235225</v>
      </c>
      <c r="O19" s="669">
        <v>231050.38002149557</v>
      </c>
      <c r="P19" s="669">
        <v>10482441.548883501</v>
      </c>
      <c r="Q19" s="669">
        <v>0</v>
      </c>
      <c r="R19" s="669">
        <v>32162</v>
      </c>
      <c r="S19" s="671">
        <v>0.13041014665880565</v>
      </c>
      <c r="T19" s="671">
        <v>0.14548009041347035</v>
      </c>
      <c r="U19" s="671">
        <v>0.114523</v>
      </c>
      <c r="V19" s="673">
        <v>81.91292</v>
      </c>
    </row>
    <row r="20" spans="1:22" ht="25.5">
      <c r="A20" s="405">
        <v>10.1</v>
      </c>
      <c r="B20" s="404" t="s">
        <v>688</v>
      </c>
      <c r="C20" s="669">
        <v>0</v>
      </c>
      <c r="D20" s="669">
        <v>0</v>
      </c>
      <c r="E20" s="669">
        <v>0</v>
      </c>
      <c r="F20" s="669">
        <v>0</v>
      </c>
      <c r="G20" s="669">
        <v>0</v>
      </c>
      <c r="H20" s="669">
        <v>0</v>
      </c>
      <c r="I20" s="669">
        <v>0</v>
      </c>
      <c r="J20" s="669">
        <v>0</v>
      </c>
      <c r="K20" s="669">
        <v>0</v>
      </c>
      <c r="L20" s="669">
        <v>0</v>
      </c>
      <c r="M20" s="669">
        <v>0</v>
      </c>
      <c r="N20" s="669">
        <v>0</v>
      </c>
      <c r="O20" s="669">
        <v>0</v>
      </c>
      <c r="P20" s="669">
        <v>0</v>
      </c>
      <c r="Q20" s="669">
        <v>0</v>
      </c>
      <c r="R20" s="669">
        <v>0</v>
      </c>
      <c r="S20" s="671">
        <v>0</v>
      </c>
      <c r="T20" s="671">
        <v>0</v>
      </c>
      <c r="U20" s="671">
        <v>0</v>
      </c>
      <c r="V20" s="673">
        <v>0</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237"/>
  <sheetViews>
    <sheetView topLeftCell="B60" zoomScale="110" zoomScaleNormal="110" workbookViewId="0">
      <selection activeCell="B62" sqref="B62:C62"/>
    </sheetView>
  </sheetViews>
  <sheetFormatPr defaultColWidth="43.5703125" defaultRowHeight="11.25"/>
  <cols>
    <col min="1" max="1" width="8" style="126" customWidth="1"/>
    <col min="2" max="2" width="66.140625" style="127" customWidth="1"/>
    <col min="3" max="3" width="131.42578125" style="128" customWidth="1"/>
    <col min="4" max="5" width="10.140625" style="119" customWidth="1"/>
    <col min="6" max="6" width="67.5703125" style="119" customWidth="1"/>
    <col min="7" max="16384" width="43.5703125" style="119"/>
  </cols>
  <sheetData>
    <row r="1" spans="1:3" ht="12.75" thickTop="1" thickBot="1">
      <c r="A1" s="786" t="s">
        <v>176</v>
      </c>
      <c r="B1" s="787"/>
      <c r="C1" s="788"/>
    </row>
    <row r="2" spans="1:3" ht="26.25" customHeight="1">
      <c r="A2" s="324"/>
      <c r="B2" s="789" t="s">
        <v>177</v>
      </c>
      <c r="C2" s="789"/>
    </row>
    <row r="3" spans="1:3" s="124" customFormat="1" ht="11.25" customHeight="1">
      <c r="A3" s="123"/>
      <c r="B3" s="789" t="s">
        <v>251</v>
      </c>
      <c r="C3" s="789"/>
    </row>
    <row r="4" spans="1:3" ht="12" customHeight="1" thickBot="1">
      <c r="A4" s="790" t="s">
        <v>255</v>
      </c>
      <c r="B4" s="791"/>
      <c r="C4" s="792"/>
    </row>
    <row r="5" spans="1:3" ht="12" thickTop="1">
      <c r="A5" s="120"/>
      <c r="B5" s="793" t="s">
        <v>178</v>
      </c>
      <c r="C5" s="794"/>
    </row>
    <row r="6" spans="1:3">
      <c r="A6" s="324"/>
      <c r="B6" s="795" t="s">
        <v>252</v>
      </c>
      <c r="C6" s="796"/>
    </row>
    <row r="7" spans="1:3">
      <c r="A7" s="324"/>
      <c r="B7" s="795" t="s">
        <v>179</v>
      </c>
      <c r="C7" s="796"/>
    </row>
    <row r="8" spans="1:3">
      <c r="A8" s="324"/>
      <c r="B8" s="795" t="s">
        <v>253</v>
      </c>
      <c r="C8" s="796"/>
    </row>
    <row r="9" spans="1:3">
      <c r="A9" s="324"/>
      <c r="B9" s="801" t="s">
        <v>254</v>
      </c>
      <c r="C9" s="802"/>
    </row>
    <row r="10" spans="1:3">
      <c r="A10" s="324"/>
      <c r="B10" s="799" t="s">
        <v>180</v>
      </c>
      <c r="C10" s="800" t="s">
        <v>180</v>
      </c>
    </row>
    <row r="11" spans="1:3">
      <c r="A11" s="324"/>
      <c r="B11" s="799" t="s">
        <v>181</v>
      </c>
      <c r="C11" s="800" t="s">
        <v>181</v>
      </c>
    </row>
    <row r="12" spans="1:3">
      <c r="A12" s="324"/>
      <c r="B12" s="799" t="s">
        <v>182</v>
      </c>
      <c r="C12" s="800" t="s">
        <v>182</v>
      </c>
    </row>
    <row r="13" spans="1:3">
      <c r="A13" s="324"/>
      <c r="B13" s="799" t="s">
        <v>183</v>
      </c>
      <c r="C13" s="800" t="s">
        <v>183</v>
      </c>
    </row>
    <row r="14" spans="1:3">
      <c r="A14" s="324"/>
      <c r="B14" s="799" t="s">
        <v>184</v>
      </c>
      <c r="C14" s="800" t="s">
        <v>184</v>
      </c>
    </row>
    <row r="15" spans="1:3" ht="21.75" customHeight="1">
      <c r="A15" s="324"/>
      <c r="B15" s="799" t="s">
        <v>185</v>
      </c>
      <c r="C15" s="800" t="s">
        <v>185</v>
      </c>
    </row>
    <row r="16" spans="1:3">
      <c r="A16" s="324"/>
      <c r="B16" s="799" t="s">
        <v>186</v>
      </c>
      <c r="C16" s="800" t="s">
        <v>187</v>
      </c>
    </row>
    <row r="17" spans="1:6">
      <c r="A17" s="324"/>
      <c r="B17" s="799" t="s">
        <v>188</v>
      </c>
      <c r="C17" s="800" t="s">
        <v>189</v>
      </c>
    </row>
    <row r="18" spans="1:6">
      <c r="A18" s="324"/>
      <c r="B18" s="799" t="s">
        <v>190</v>
      </c>
      <c r="C18" s="800" t="s">
        <v>191</v>
      </c>
    </row>
    <row r="19" spans="1:6">
      <c r="A19" s="492"/>
      <c r="B19" s="797" t="s">
        <v>192</v>
      </c>
      <c r="C19" s="798" t="s">
        <v>192</v>
      </c>
    </row>
    <row r="20" spans="1:6">
      <c r="A20" s="492"/>
      <c r="B20" s="797" t="s">
        <v>918</v>
      </c>
      <c r="C20" s="798" t="s">
        <v>193</v>
      </c>
    </row>
    <row r="21" spans="1:6">
      <c r="A21" s="324"/>
      <c r="B21" s="797" t="s">
        <v>961</v>
      </c>
      <c r="C21" s="798" t="s">
        <v>194</v>
      </c>
    </row>
    <row r="22" spans="1:6" ht="23.25" customHeight="1">
      <c r="A22" s="324"/>
      <c r="B22" s="799" t="s">
        <v>195</v>
      </c>
      <c r="C22" s="800" t="s">
        <v>196</v>
      </c>
      <c r="F22" s="456"/>
    </row>
    <row r="23" spans="1:6">
      <c r="A23" s="324"/>
      <c r="B23" s="799" t="s">
        <v>197</v>
      </c>
      <c r="C23" s="800" t="s">
        <v>197</v>
      </c>
    </row>
    <row r="24" spans="1:6">
      <c r="A24" s="324"/>
      <c r="B24" s="799" t="s">
        <v>198</v>
      </c>
      <c r="C24" s="800" t="s">
        <v>199</v>
      </c>
    </row>
    <row r="25" spans="1:6" ht="12" thickBot="1">
      <c r="A25" s="121"/>
      <c r="B25" s="808" t="s">
        <v>200</v>
      </c>
      <c r="C25" s="809"/>
    </row>
    <row r="26" spans="1:6" ht="12.75" thickTop="1" thickBot="1">
      <c r="A26" s="790" t="s">
        <v>812</v>
      </c>
      <c r="B26" s="791"/>
      <c r="C26" s="792"/>
    </row>
    <row r="27" spans="1:6" ht="12.75" thickTop="1" thickBot="1">
      <c r="A27" s="122"/>
      <c r="B27" s="810" t="s">
        <v>813</v>
      </c>
      <c r="C27" s="811"/>
    </row>
    <row r="28" spans="1:6" ht="12.75" thickTop="1" thickBot="1">
      <c r="A28" s="790" t="s">
        <v>256</v>
      </c>
      <c r="B28" s="791"/>
      <c r="C28" s="792"/>
    </row>
    <row r="29" spans="1:6" ht="12" thickTop="1">
      <c r="A29" s="120"/>
      <c r="B29" s="812" t="s">
        <v>816</v>
      </c>
      <c r="C29" s="813" t="s">
        <v>201</v>
      </c>
    </row>
    <row r="30" spans="1:6">
      <c r="A30" s="324"/>
      <c r="B30" s="803" t="s">
        <v>205</v>
      </c>
      <c r="C30" s="804" t="s">
        <v>202</v>
      </c>
    </row>
    <row r="31" spans="1:6">
      <c r="A31" s="324"/>
      <c r="B31" s="803" t="s">
        <v>814</v>
      </c>
      <c r="C31" s="804" t="s">
        <v>203</v>
      </c>
    </row>
    <row r="32" spans="1:6">
      <c r="A32" s="324"/>
      <c r="B32" s="803" t="s">
        <v>815</v>
      </c>
      <c r="C32" s="804" t="s">
        <v>204</v>
      </c>
    </row>
    <row r="33" spans="1:3">
      <c r="A33" s="324"/>
      <c r="B33" s="803" t="s">
        <v>208</v>
      </c>
      <c r="C33" s="804" t="s">
        <v>209</v>
      </c>
    </row>
    <row r="34" spans="1:3">
      <c r="A34" s="324"/>
      <c r="B34" s="803" t="s">
        <v>817</v>
      </c>
      <c r="C34" s="804" t="s">
        <v>206</v>
      </c>
    </row>
    <row r="35" spans="1:3">
      <c r="A35" s="324"/>
      <c r="B35" s="803" t="s">
        <v>818</v>
      </c>
      <c r="C35" s="804" t="s">
        <v>207</v>
      </c>
    </row>
    <row r="36" spans="1:3">
      <c r="A36" s="324"/>
      <c r="B36" s="805" t="s">
        <v>819</v>
      </c>
      <c r="C36" s="806"/>
    </row>
    <row r="37" spans="1:3" ht="24.75" customHeight="1">
      <c r="A37" s="324"/>
      <c r="B37" s="803" t="s">
        <v>820</v>
      </c>
      <c r="C37" s="804" t="s">
        <v>210</v>
      </c>
    </row>
    <row r="38" spans="1:3" ht="23.25" customHeight="1">
      <c r="A38" s="324"/>
      <c r="B38" s="803" t="s">
        <v>821</v>
      </c>
      <c r="C38" s="804" t="s">
        <v>211</v>
      </c>
    </row>
    <row r="39" spans="1:3" ht="23.25" customHeight="1">
      <c r="A39" s="348"/>
      <c r="B39" s="805" t="s">
        <v>822</v>
      </c>
      <c r="C39" s="807"/>
    </row>
    <row r="40" spans="1:3" ht="12" customHeight="1">
      <c r="A40" s="324"/>
      <c r="B40" s="803" t="s">
        <v>823</v>
      </c>
      <c r="C40" s="804"/>
    </row>
    <row r="41" spans="1:3" ht="12" thickBot="1">
      <c r="A41" s="790" t="s">
        <v>257</v>
      </c>
      <c r="B41" s="791"/>
      <c r="C41" s="792"/>
    </row>
    <row r="42" spans="1:3" ht="12" thickTop="1">
      <c r="A42" s="120"/>
      <c r="B42" s="793" t="s">
        <v>287</v>
      </c>
      <c r="C42" s="794" t="s">
        <v>212</v>
      </c>
    </row>
    <row r="43" spans="1:3">
      <c r="A43" s="324"/>
      <c r="B43" s="795" t="s">
        <v>286</v>
      </c>
      <c r="C43" s="796"/>
    </row>
    <row r="44" spans="1:3" ht="23.25" customHeight="1" thickBot="1">
      <c r="A44" s="121"/>
      <c r="B44" s="814" t="s">
        <v>213</v>
      </c>
      <c r="C44" s="815" t="s">
        <v>214</v>
      </c>
    </row>
    <row r="45" spans="1:3" ht="11.25" customHeight="1" thickTop="1" thickBot="1">
      <c r="A45" s="790" t="s">
        <v>258</v>
      </c>
      <c r="B45" s="791"/>
      <c r="C45" s="792"/>
    </row>
    <row r="46" spans="1:3" ht="26.25" customHeight="1" thickTop="1">
      <c r="A46" s="324"/>
      <c r="B46" s="795" t="s">
        <v>259</v>
      </c>
      <c r="C46" s="796"/>
    </row>
    <row r="47" spans="1:3" ht="12" thickBot="1">
      <c r="A47" s="790" t="s">
        <v>260</v>
      </c>
      <c r="B47" s="791"/>
      <c r="C47" s="792"/>
    </row>
    <row r="48" spans="1:3" ht="12" thickTop="1">
      <c r="A48" s="120"/>
      <c r="B48" s="793" t="s">
        <v>215</v>
      </c>
      <c r="C48" s="794" t="s">
        <v>215</v>
      </c>
    </row>
    <row r="49" spans="1:3" ht="11.25" customHeight="1">
      <c r="A49" s="324"/>
      <c r="B49" s="795" t="s">
        <v>216</v>
      </c>
      <c r="C49" s="796" t="s">
        <v>216</v>
      </c>
    </row>
    <row r="50" spans="1:3">
      <c r="A50" s="324"/>
      <c r="B50" s="795" t="s">
        <v>217</v>
      </c>
      <c r="C50" s="796" t="s">
        <v>217</v>
      </c>
    </row>
    <row r="51" spans="1:3" ht="11.25" customHeight="1">
      <c r="A51" s="324"/>
      <c r="B51" s="795" t="s">
        <v>825</v>
      </c>
      <c r="C51" s="796" t="s">
        <v>218</v>
      </c>
    </row>
    <row r="52" spans="1:3" ht="33.6" customHeight="1">
      <c r="A52" s="324"/>
      <c r="B52" s="795" t="s">
        <v>219</v>
      </c>
      <c r="C52" s="796" t="s">
        <v>219</v>
      </c>
    </row>
    <row r="53" spans="1:3" ht="11.25" customHeight="1">
      <c r="A53" s="324"/>
      <c r="B53" s="795" t="s">
        <v>307</v>
      </c>
      <c r="C53" s="796" t="s">
        <v>220</v>
      </c>
    </row>
    <row r="54" spans="1:3" ht="11.25" customHeight="1" thickBot="1">
      <c r="A54" s="790" t="s">
        <v>261</v>
      </c>
      <c r="B54" s="791"/>
      <c r="C54" s="792"/>
    </row>
    <row r="55" spans="1:3" ht="12" thickTop="1">
      <c r="A55" s="120"/>
      <c r="B55" s="793" t="s">
        <v>215</v>
      </c>
      <c r="C55" s="794" t="s">
        <v>215</v>
      </c>
    </row>
    <row r="56" spans="1:3">
      <c r="A56" s="324"/>
      <c r="B56" s="795" t="s">
        <v>221</v>
      </c>
      <c r="C56" s="796" t="s">
        <v>221</v>
      </c>
    </row>
    <row r="57" spans="1:3">
      <c r="A57" s="324"/>
      <c r="B57" s="795" t="s">
        <v>264</v>
      </c>
      <c r="C57" s="796" t="s">
        <v>222</v>
      </c>
    </row>
    <row r="58" spans="1:3">
      <c r="A58" s="324"/>
      <c r="B58" s="795" t="s">
        <v>223</v>
      </c>
      <c r="C58" s="796" t="s">
        <v>223</v>
      </c>
    </row>
    <row r="59" spans="1:3">
      <c r="A59" s="324"/>
      <c r="B59" s="795" t="s">
        <v>224</v>
      </c>
      <c r="C59" s="796" t="s">
        <v>224</v>
      </c>
    </row>
    <row r="60" spans="1:3">
      <c r="A60" s="324"/>
      <c r="B60" s="795" t="s">
        <v>225</v>
      </c>
      <c r="C60" s="796" t="s">
        <v>225</v>
      </c>
    </row>
    <row r="61" spans="1:3">
      <c r="A61" s="324"/>
      <c r="B61" s="795" t="s">
        <v>265</v>
      </c>
      <c r="C61" s="796" t="s">
        <v>226</v>
      </c>
    </row>
    <row r="62" spans="1:3" ht="12" customHeight="1">
      <c r="A62" s="324"/>
      <c r="B62" s="820" t="s">
        <v>998</v>
      </c>
      <c r="C62" s="821" t="s">
        <v>227</v>
      </c>
    </row>
    <row r="63" spans="1:3" ht="22.5" customHeight="1" thickBot="1">
      <c r="A63" s="121"/>
      <c r="B63" s="814" t="s">
        <v>228</v>
      </c>
      <c r="C63" s="815" t="s">
        <v>228</v>
      </c>
    </row>
    <row r="64" spans="1:3" ht="11.25" customHeight="1" thickTop="1">
      <c r="A64" s="822" t="s">
        <v>262</v>
      </c>
      <c r="B64" s="823"/>
      <c r="C64" s="824"/>
    </row>
    <row r="65" spans="1:3" ht="12" thickBot="1">
      <c r="A65" s="121"/>
      <c r="B65" s="814" t="s">
        <v>229</v>
      </c>
      <c r="C65" s="815" t="s">
        <v>229</v>
      </c>
    </row>
    <row r="66" spans="1:3" ht="11.25" customHeight="1" thickTop="1">
      <c r="A66" s="822" t="s">
        <v>951</v>
      </c>
      <c r="B66" s="823"/>
      <c r="C66" s="824"/>
    </row>
    <row r="67" spans="1:3" ht="12" thickBot="1">
      <c r="A67" s="121"/>
      <c r="B67" s="814" t="s">
        <v>950</v>
      </c>
      <c r="C67" s="815"/>
    </row>
    <row r="68" spans="1:3" ht="11.25" customHeight="1" thickTop="1" thickBot="1">
      <c r="A68" s="790" t="s">
        <v>263</v>
      </c>
      <c r="B68" s="791"/>
      <c r="C68" s="792"/>
    </row>
    <row r="69" spans="1:3" ht="12" thickTop="1">
      <c r="A69" s="120"/>
      <c r="B69" s="793" t="s">
        <v>230</v>
      </c>
      <c r="C69" s="794" t="s">
        <v>230</v>
      </c>
    </row>
    <row r="70" spans="1:3">
      <c r="A70" s="324"/>
      <c r="B70" s="795" t="s">
        <v>827</v>
      </c>
      <c r="C70" s="796" t="s">
        <v>231</v>
      </c>
    </row>
    <row r="71" spans="1:3">
      <c r="A71" s="324"/>
      <c r="B71" s="795" t="s">
        <v>232</v>
      </c>
      <c r="C71" s="796" t="s">
        <v>232</v>
      </c>
    </row>
    <row r="72" spans="1:3" ht="54.95" customHeight="1">
      <c r="A72" s="324"/>
      <c r="B72" s="816" t="s">
        <v>962</v>
      </c>
      <c r="C72" s="817" t="s">
        <v>233</v>
      </c>
    </row>
    <row r="73" spans="1:3" ht="33.75" customHeight="1">
      <c r="A73" s="324"/>
      <c r="B73" s="818" t="s">
        <v>266</v>
      </c>
      <c r="C73" s="819" t="s">
        <v>234</v>
      </c>
    </row>
    <row r="74" spans="1:3" ht="15.75" customHeight="1">
      <c r="A74" s="324"/>
      <c r="B74" s="818" t="s">
        <v>828</v>
      </c>
      <c r="C74" s="819" t="s">
        <v>235</v>
      </c>
    </row>
    <row r="75" spans="1:3">
      <c r="A75" s="324"/>
      <c r="B75" s="795" t="s">
        <v>236</v>
      </c>
      <c r="C75" s="796" t="s">
        <v>236</v>
      </c>
    </row>
    <row r="76" spans="1:3" ht="12" thickBot="1">
      <c r="A76" s="121"/>
      <c r="B76" s="814" t="s">
        <v>237</v>
      </c>
      <c r="C76" s="815" t="s">
        <v>237</v>
      </c>
    </row>
    <row r="77" spans="1:3" ht="12" thickTop="1">
      <c r="A77" s="822" t="s">
        <v>290</v>
      </c>
      <c r="B77" s="823"/>
      <c r="C77" s="824"/>
    </row>
    <row r="78" spans="1:3">
      <c r="A78" s="324"/>
      <c r="B78" s="795" t="s">
        <v>229</v>
      </c>
      <c r="C78" s="796"/>
    </row>
    <row r="79" spans="1:3">
      <c r="A79" s="324"/>
      <c r="B79" s="795" t="s">
        <v>288</v>
      </c>
      <c r="C79" s="796"/>
    </row>
    <row r="80" spans="1:3">
      <c r="A80" s="324"/>
      <c r="B80" s="795" t="s">
        <v>289</v>
      </c>
      <c r="C80" s="796"/>
    </row>
    <row r="81" spans="1:3">
      <c r="A81" s="822" t="s">
        <v>291</v>
      </c>
      <c r="B81" s="823"/>
      <c r="C81" s="824"/>
    </row>
    <row r="82" spans="1:3">
      <c r="A82" s="324"/>
      <c r="B82" s="795" t="s">
        <v>229</v>
      </c>
      <c r="C82" s="796"/>
    </row>
    <row r="83" spans="1:3">
      <c r="A83" s="324"/>
      <c r="B83" s="795" t="s">
        <v>292</v>
      </c>
      <c r="C83" s="796"/>
    </row>
    <row r="84" spans="1:3" ht="79.5" customHeight="1">
      <c r="A84" s="324"/>
      <c r="B84" s="795" t="s">
        <v>306</v>
      </c>
      <c r="C84" s="796"/>
    </row>
    <row r="85" spans="1:3" ht="53.25" customHeight="1">
      <c r="A85" s="324"/>
      <c r="B85" s="795" t="s">
        <v>305</v>
      </c>
      <c r="C85" s="796"/>
    </row>
    <row r="86" spans="1:3">
      <c r="A86" s="324"/>
      <c r="B86" s="795" t="s">
        <v>293</v>
      </c>
      <c r="C86" s="796"/>
    </row>
    <row r="87" spans="1:3">
      <c r="A87" s="324"/>
      <c r="B87" s="795" t="s">
        <v>294</v>
      </c>
      <c r="C87" s="796"/>
    </row>
    <row r="88" spans="1:3">
      <c r="A88" s="324"/>
      <c r="B88" s="795" t="s">
        <v>295</v>
      </c>
      <c r="C88" s="796"/>
    </row>
    <row r="89" spans="1:3">
      <c r="A89" s="822" t="s">
        <v>296</v>
      </c>
      <c r="B89" s="823"/>
      <c r="C89" s="824"/>
    </row>
    <row r="90" spans="1:3">
      <c r="A90" s="324"/>
      <c r="B90" s="795" t="s">
        <v>229</v>
      </c>
      <c r="C90" s="796"/>
    </row>
    <row r="91" spans="1:3">
      <c r="A91" s="324"/>
      <c r="B91" s="795" t="s">
        <v>298</v>
      </c>
      <c r="C91" s="796"/>
    </row>
    <row r="92" spans="1:3" ht="12" customHeight="1">
      <c r="A92" s="324"/>
      <c r="B92" s="795" t="s">
        <v>299</v>
      </c>
      <c r="C92" s="796"/>
    </row>
    <row r="93" spans="1:3">
      <c r="A93" s="324"/>
      <c r="B93" s="795" t="s">
        <v>300</v>
      </c>
      <c r="C93" s="796"/>
    </row>
    <row r="94" spans="1:3" ht="24.75" customHeight="1">
      <c r="A94" s="324"/>
      <c r="B94" s="803" t="s">
        <v>336</v>
      </c>
      <c r="C94" s="804"/>
    </row>
    <row r="95" spans="1:3" ht="24" customHeight="1">
      <c r="A95" s="324"/>
      <c r="B95" s="803" t="s">
        <v>337</v>
      </c>
      <c r="C95" s="804"/>
    </row>
    <row r="96" spans="1:3" ht="13.5" customHeight="1">
      <c r="A96" s="324"/>
      <c r="B96" s="803" t="s">
        <v>301</v>
      </c>
      <c r="C96" s="804"/>
    </row>
    <row r="97" spans="1:3" ht="11.25" customHeight="1" thickBot="1">
      <c r="A97" s="825" t="s">
        <v>332</v>
      </c>
      <c r="B97" s="826"/>
      <c r="C97" s="827"/>
    </row>
    <row r="98" spans="1:3" ht="12.75" thickTop="1" thickBot="1">
      <c r="A98" s="834" t="s">
        <v>238</v>
      </c>
      <c r="B98" s="834"/>
      <c r="C98" s="834"/>
    </row>
    <row r="99" spans="1:3">
      <c r="A99" s="186">
        <v>2</v>
      </c>
      <c r="B99" s="313" t="s">
        <v>312</v>
      </c>
      <c r="C99" s="313" t="s">
        <v>333</v>
      </c>
    </row>
    <row r="100" spans="1:3">
      <c r="A100" s="125">
        <v>3</v>
      </c>
      <c r="B100" s="314" t="s">
        <v>313</v>
      </c>
      <c r="C100" s="315" t="s">
        <v>334</v>
      </c>
    </row>
    <row r="101" spans="1:3">
      <c r="A101" s="125">
        <v>4</v>
      </c>
      <c r="B101" s="314" t="s">
        <v>314</v>
      </c>
      <c r="C101" s="315" t="s">
        <v>338</v>
      </c>
    </row>
    <row r="102" spans="1:3" ht="11.25" customHeight="1">
      <c r="A102" s="125">
        <v>5</v>
      </c>
      <c r="B102" s="314" t="s">
        <v>315</v>
      </c>
      <c r="C102" s="315" t="s">
        <v>335</v>
      </c>
    </row>
    <row r="103" spans="1:3" ht="12" customHeight="1">
      <c r="A103" s="125">
        <v>6</v>
      </c>
      <c r="B103" s="314" t="s">
        <v>330</v>
      </c>
      <c r="C103" s="315" t="s">
        <v>316</v>
      </c>
    </row>
    <row r="104" spans="1:3" ht="12" customHeight="1">
      <c r="A104" s="125">
        <v>7</v>
      </c>
      <c r="B104" s="314" t="s">
        <v>317</v>
      </c>
      <c r="C104" s="315" t="s">
        <v>331</v>
      </c>
    </row>
    <row r="105" spans="1:3">
      <c r="A105" s="125">
        <v>8</v>
      </c>
      <c r="B105" s="314" t="s">
        <v>322</v>
      </c>
      <c r="C105" s="315" t="s">
        <v>342</v>
      </c>
    </row>
    <row r="106" spans="1:3" ht="11.25" customHeight="1">
      <c r="A106" s="822" t="s">
        <v>302</v>
      </c>
      <c r="B106" s="823"/>
      <c r="C106" s="824"/>
    </row>
    <row r="107" spans="1:3" ht="12" customHeight="1">
      <c r="A107" s="324"/>
      <c r="B107" s="820" t="s">
        <v>999</v>
      </c>
      <c r="C107" s="821"/>
    </row>
    <row r="108" spans="1:3">
      <c r="A108" s="822" t="s">
        <v>458</v>
      </c>
      <c r="B108" s="823"/>
      <c r="C108" s="824"/>
    </row>
    <row r="109" spans="1:3" ht="12" customHeight="1">
      <c r="A109" s="324"/>
      <c r="B109" s="795" t="s">
        <v>460</v>
      </c>
      <c r="C109" s="796"/>
    </row>
    <row r="110" spans="1:3">
      <c r="A110" s="324"/>
      <c r="B110" s="795" t="s">
        <v>461</v>
      </c>
      <c r="C110" s="796"/>
    </row>
    <row r="111" spans="1:3">
      <c r="A111" s="324"/>
      <c r="B111" s="795" t="s">
        <v>459</v>
      </c>
      <c r="C111" s="796"/>
    </row>
    <row r="112" spans="1:3">
      <c r="A112" s="828" t="s">
        <v>692</v>
      </c>
      <c r="B112" s="828"/>
      <c r="C112" s="828"/>
    </row>
    <row r="113" spans="1:3">
      <c r="A113" s="829" t="s">
        <v>176</v>
      </c>
      <c r="B113" s="829"/>
      <c r="C113" s="829"/>
    </row>
    <row r="114" spans="1:3">
      <c r="A114" s="440">
        <v>1</v>
      </c>
      <c r="B114" s="830" t="s">
        <v>576</v>
      </c>
      <c r="C114" s="831"/>
    </row>
    <row r="115" spans="1:3">
      <c r="A115" s="440">
        <v>2</v>
      </c>
      <c r="B115" s="832" t="s">
        <v>577</v>
      </c>
      <c r="C115" s="833"/>
    </row>
    <row r="116" spans="1:3">
      <c r="A116" s="440">
        <v>3</v>
      </c>
      <c r="B116" s="830" t="s">
        <v>902</v>
      </c>
      <c r="C116" s="831"/>
    </row>
    <row r="117" spans="1:3">
      <c r="A117" s="440">
        <v>4</v>
      </c>
      <c r="B117" s="830" t="s">
        <v>901</v>
      </c>
      <c r="C117" s="831"/>
    </row>
    <row r="118" spans="1:3">
      <c r="A118" s="440">
        <v>5</v>
      </c>
      <c r="B118" s="444" t="s">
        <v>900</v>
      </c>
      <c r="C118" s="443"/>
    </row>
    <row r="119" spans="1:3">
      <c r="A119" s="440">
        <v>6</v>
      </c>
      <c r="B119" s="842" t="s">
        <v>968</v>
      </c>
      <c r="C119" s="843"/>
    </row>
    <row r="120" spans="1:3" ht="48.6" customHeight="1">
      <c r="A120" s="440">
        <v>7</v>
      </c>
      <c r="B120" s="842" t="s">
        <v>969</v>
      </c>
      <c r="C120" s="843"/>
    </row>
    <row r="121" spans="1:3">
      <c r="A121" s="418">
        <v>8</v>
      </c>
      <c r="B121" s="413" t="s">
        <v>603</v>
      </c>
      <c r="C121" s="437" t="s">
        <v>899</v>
      </c>
    </row>
    <row r="122" spans="1:3" ht="22.5">
      <c r="A122" s="440">
        <v>9.01</v>
      </c>
      <c r="B122" s="413" t="s">
        <v>487</v>
      </c>
      <c r="C122" s="414" t="s">
        <v>652</v>
      </c>
    </row>
    <row r="123" spans="1:3" ht="33.75">
      <c r="A123" s="440">
        <v>9.02</v>
      </c>
      <c r="B123" s="413" t="s">
        <v>488</v>
      </c>
      <c r="C123" s="414" t="s">
        <v>655</v>
      </c>
    </row>
    <row r="124" spans="1:3">
      <c r="A124" s="440">
        <v>9.0299999999999994</v>
      </c>
      <c r="B124" s="414" t="s">
        <v>836</v>
      </c>
      <c r="C124" s="414" t="s">
        <v>578</v>
      </c>
    </row>
    <row r="125" spans="1:3">
      <c r="A125" s="440">
        <v>9.0399999999999991</v>
      </c>
      <c r="B125" s="413" t="s">
        <v>489</v>
      </c>
      <c r="C125" s="414" t="s">
        <v>579</v>
      </c>
    </row>
    <row r="126" spans="1:3">
      <c r="A126" s="440">
        <v>9.0500000000000007</v>
      </c>
      <c r="B126" s="413" t="s">
        <v>490</v>
      </c>
      <c r="C126" s="414" t="s">
        <v>580</v>
      </c>
    </row>
    <row r="127" spans="1:3" ht="22.5">
      <c r="A127" s="440">
        <v>9.06</v>
      </c>
      <c r="B127" s="413" t="s">
        <v>491</v>
      </c>
      <c r="C127" s="414" t="s">
        <v>581</v>
      </c>
    </row>
    <row r="128" spans="1:3">
      <c r="A128" s="440">
        <v>9.07</v>
      </c>
      <c r="B128" s="442" t="s">
        <v>492</v>
      </c>
      <c r="C128" s="414" t="s">
        <v>582</v>
      </c>
    </row>
    <row r="129" spans="1:3" ht="22.5">
      <c r="A129" s="440">
        <v>9.08</v>
      </c>
      <c r="B129" s="413" t="s">
        <v>493</v>
      </c>
      <c r="C129" s="414" t="s">
        <v>583</v>
      </c>
    </row>
    <row r="130" spans="1:3" ht="22.5">
      <c r="A130" s="440">
        <v>9.09</v>
      </c>
      <c r="B130" s="413" t="s">
        <v>494</v>
      </c>
      <c r="C130" s="414" t="s">
        <v>584</v>
      </c>
    </row>
    <row r="131" spans="1:3">
      <c r="A131" s="441">
        <v>9.1</v>
      </c>
      <c r="B131" s="413" t="s">
        <v>495</v>
      </c>
      <c r="C131" s="414" t="s">
        <v>585</v>
      </c>
    </row>
    <row r="132" spans="1:3">
      <c r="A132" s="440">
        <v>9.11</v>
      </c>
      <c r="B132" s="413" t="s">
        <v>496</v>
      </c>
      <c r="C132" s="414" t="s">
        <v>586</v>
      </c>
    </row>
    <row r="133" spans="1:3">
      <c r="A133" s="440">
        <v>9.1199999999999992</v>
      </c>
      <c r="B133" s="413" t="s">
        <v>497</v>
      </c>
      <c r="C133" s="414" t="s">
        <v>587</v>
      </c>
    </row>
    <row r="134" spans="1:3">
      <c r="A134" s="440">
        <v>9.1300000000000008</v>
      </c>
      <c r="B134" s="413" t="s">
        <v>498</v>
      </c>
      <c r="C134" s="414" t="s">
        <v>588</v>
      </c>
    </row>
    <row r="135" spans="1:3">
      <c r="A135" s="440">
        <v>9.14</v>
      </c>
      <c r="B135" s="413" t="s">
        <v>499</v>
      </c>
      <c r="C135" s="414" t="s">
        <v>589</v>
      </c>
    </row>
    <row r="136" spans="1:3">
      <c r="A136" s="440">
        <v>9.15</v>
      </c>
      <c r="B136" s="413" t="s">
        <v>500</v>
      </c>
      <c r="C136" s="414" t="s">
        <v>590</v>
      </c>
    </row>
    <row r="137" spans="1:3" ht="22.5">
      <c r="A137" s="440">
        <v>9.16</v>
      </c>
      <c r="B137" s="413" t="s">
        <v>501</v>
      </c>
      <c r="C137" s="414" t="s">
        <v>591</v>
      </c>
    </row>
    <row r="138" spans="1:3">
      <c r="A138" s="440">
        <v>9.17</v>
      </c>
      <c r="B138" s="414" t="s">
        <v>502</v>
      </c>
      <c r="C138" s="414" t="s">
        <v>592</v>
      </c>
    </row>
    <row r="139" spans="1:3" ht="22.5">
      <c r="A139" s="440">
        <v>9.18</v>
      </c>
      <c r="B139" s="413" t="s">
        <v>503</v>
      </c>
      <c r="C139" s="414" t="s">
        <v>593</v>
      </c>
    </row>
    <row r="140" spans="1:3">
      <c r="A140" s="440">
        <v>9.19</v>
      </c>
      <c r="B140" s="413" t="s">
        <v>504</v>
      </c>
      <c r="C140" s="414" t="s">
        <v>594</v>
      </c>
    </row>
    <row r="141" spans="1:3">
      <c r="A141" s="441">
        <v>9.1999999999999993</v>
      </c>
      <c r="B141" s="413" t="s">
        <v>505</v>
      </c>
      <c r="C141" s="414" t="s">
        <v>595</v>
      </c>
    </row>
    <row r="142" spans="1:3">
      <c r="A142" s="440">
        <v>9.2100000000000009</v>
      </c>
      <c r="B142" s="413" t="s">
        <v>506</v>
      </c>
      <c r="C142" s="414" t="s">
        <v>596</v>
      </c>
    </row>
    <row r="143" spans="1:3">
      <c r="A143" s="440">
        <v>9.2200000000000006</v>
      </c>
      <c r="B143" s="413" t="s">
        <v>507</v>
      </c>
      <c r="C143" s="414" t="s">
        <v>597</v>
      </c>
    </row>
    <row r="144" spans="1:3" ht="22.5">
      <c r="A144" s="440">
        <v>9.23</v>
      </c>
      <c r="B144" s="413" t="s">
        <v>508</v>
      </c>
      <c r="C144" s="414" t="s">
        <v>598</v>
      </c>
    </row>
    <row r="145" spans="1:3" ht="22.5">
      <c r="A145" s="440">
        <v>9.24</v>
      </c>
      <c r="B145" s="413" t="s">
        <v>509</v>
      </c>
      <c r="C145" s="414" t="s">
        <v>599</v>
      </c>
    </row>
    <row r="146" spans="1:3">
      <c r="A146" s="440">
        <v>9.2500000000000107</v>
      </c>
      <c r="B146" s="413" t="s">
        <v>510</v>
      </c>
      <c r="C146" s="414" t="s">
        <v>600</v>
      </c>
    </row>
    <row r="147" spans="1:3" ht="22.5">
      <c r="A147" s="440">
        <v>9.2600000000000193</v>
      </c>
      <c r="B147" s="413" t="s">
        <v>601</v>
      </c>
      <c r="C147" s="439" t="s">
        <v>602</v>
      </c>
    </row>
    <row r="148" spans="1:3" s="325" customFormat="1" ht="22.5">
      <c r="A148" s="440">
        <v>9.2700000000000298</v>
      </c>
      <c r="B148" s="413" t="s">
        <v>88</v>
      </c>
      <c r="C148" s="439" t="s">
        <v>653</v>
      </c>
    </row>
    <row r="149" spans="1:3" s="325" customFormat="1">
      <c r="A149" s="419"/>
      <c r="B149" s="836" t="s">
        <v>604</v>
      </c>
      <c r="C149" s="837"/>
    </row>
    <row r="150" spans="1:3" s="325" customFormat="1">
      <c r="A150" s="418">
        <v>1</v>
      </c>
      <c r="B150" s="820" t="s">
        <v>898</v>
      </c>
      <c r="C150" s="821"/>
    </row>
    <row r="151" spans="1:3" s="325" customFormat="1">
      <c r="A151" s="418">
        <v>2</v>
      </c>
      <c r="B151" s="820" t="s">
        <v>654</v>
      </c>
      <c r="C151" s="821"/>
    </row>
    <row r="152" spans="1:3" s="325" customFormat="1">
      <c r="A152" s="418">
        <v>3</v>
      </c>
      <c r="B152" s="820" t="s">
        <v>651</v>
      </c>
      <c r="C152" s="821"/>
    </row>
    <row r="153" spans="1:3" s="325" customFormat="1">
      <c r="A153" s="419"/>
      <c r="B153" s="836" t="s">
        <v>605</v>
      </c>
      <c r="C153" s="837"/>
    </row>
    <row r="154" spans="1:3" s="325" customFormat="1">
      <c r="A154" s="418">
        <v>1</v>
      </c>
      <c r="B154" s="839" t="s">
        <v>897</v>
      </c>
      <c r="C154" s="844"/>
    </row>
    <row r="155" spans="1:3" s="325" customFormat="1">
      <c r="A155" s="418">
        <v>2</v>
      </c>
      <c r="B155" s="413" t="s">
        <v>834</v>
      </c>
      <c r="C155" s="493" t="s">
        <v>963</v>
      </c>
    </row>
    <row r="156" spans="1:3" ht="22.5">
      <c r="A156" s="418">
        <v>3</v>
      </c>
      <c r="B156" s="413" t="s">
        <v>833</v>
      </c>
      <c r="C156" s="437" t="s">
        <v>896</v>
      </c>
    </row>
    <row r="157" spans="1:3">
      <c r="A157" s="418">
        <v>4</v>
      </c>
      <c r="B157" s="413" t="s">
        <v>480</v>
      </c>
      <c r="C157" s="413" t="s">
        <v>914</v>
      </c>
    </row>
    <row r="158" spans="1:3" ht="24.95" customHeight="1">
      <c r="A158" s="419"/>
      <c r="B158" s="836" t="s">
        <v>606</v>
      </c>
      <c r="C158" s="837"/>
    </row>
    <row r="159" spans="1:3" ht="33.75">
      <c r="A159" s="418"/>
      <c r="B159" s="413" t="s">
        <v>885</v>
      </c>
      <c r="C159" s="494" t="s">
        <v>964</v>
      </c>
    </row>
    <row r="160" spans="1:3">
      <c r="A160" s="419"/>
      <c r="B160" s="836" t="s">
        <v>607</v>
      </c>
      <c r="C160" s="837"/>
    </row>
    <row r="161" spans="1:3" ht="39" customHeight="1">
      <c r="A161" s="419"/>
      <c r="B161" s="820" t="s">
        <v>895</v>
      </c>
      <c r="C161" s="821"/>
    </row>
    <row r="162" spans="1:3">
      <c r="A162" s="419" t="s">
        <v>608</v>
      </c>
      <c r="B162" s="438" t="s">
        <v>518</v>
      </c>
      <c r="C162" s="430" t="s">
        <v>609</v>
      </c>
    </row>
    <row r="163" spans="1:3">
      <c r="A163" s="419" t="s">
        <v>357</v>
      </c>
      <c r="B163" s="435" t="s">
        <v>519</v>
      </c>
      <c r="C163" s="437" t="s">
        <v>894</v>
      </c>
    </row>
    <row r="164" spans="1:3" ht="22.5">
      <c r="A164" s="419" t="s">
        <v>364</v>
      </c>
      <c r="B164" s="430" t="s">
        <v>520</v>
      </c>
      <c r="C164" s="437" t="s">
        <v>610</v>
      </c>
    </row>
    <row r="165" spans="1:3">
      <c r="A165" s="419" t="s">
        <v>611</v>
      </c>
      <c r="B165" s="435" t="s">
        <v>521</v>
      </c>
      <c r="C165" s="436" t="s">
        <v>612</v>
      </c>
    </row>
    <row r="166" spans="1:3" ht="22.5">
      <c r="A166" s="419" t="s">
        <v>613</v>
      </c>
      <c r="B166" s="435" t="s">
        <v>849</v>
      </c>
      <c r="C166" s="429" t="s">
        <v>893</v>
      </c>
    </row>
    <row r="167" spans="1:3" ht="22.5">
      <c r="A167" s="419" t="s">
        <v>365</v>
      </c>
      <c r="B167" s="435" t="s">
        <v>522</v>
      </c>
      <c r="C167" s="429" t="s">
        <v>615</v>
      </c>
    </row>
    <row r="168" spans="1:3" ht="22.5">
      <c r="A168" s="419" t="s">
        <v>614</v>
      </c>
      <c r="B168" s="433" t="s">
        <v>525</v>
      </c>
      <c r="C168" s="434" t="s">
        <v>622</v>
      </c>
    </row>
    <row r="169" spans="1:3" ht="22.5">
      <c r="A169" s="419" t="s">
        <v>616</v>
      </c>
      <c r="B169" s="433" t="s">
        <v>523</v>
      </c>
      <c r="C169" s="429" t="s">
        <v>618</v>
      </c>
    </row>
    <row r="170" spans="1:3" ht="26.45" customHeight="1">
      <c r="A170" s="419" t="s">
        <v>617</v>
      </c>
      <c r="B170" s="433" t="s">
        <v>524</v>
      </c>
      <c r="C170" s="434" t="s">
        <v>620</v>
      </c>
    </row>
    <row r="171" spans="1:3" ht="22.5">
      <c r="A171" s="419" t="s">
        <v>619</v>
      </c>
      <c r="B171" s="414" t="s">
        <v>526</v>
      </c>
      <c r="C171" s="434" t="s">
        <v>624</v>
      </c>
    </row>
    <row r="172" spans="1:3" ht="22.5">
      <c r="A172" s="419" t="s">
        <v>621</v>
      </c>
      <c r="B172" s="433" t="s">
        <v>527</v>
      </c>
      <c r="C172" s="432" t="s">
        <v>625</v>
      </c>
    </row>
    <row r="173" spans="1:3">
      <c r="A173" s="419" t="s">
        <v>623</v>
      </c>
      <c r="B173" s="431" t="s">
        <v>528</v>
      </c>
      <c r="C173" s="430" t="s">
        <v>626</v>
      </c>
    </row>
    <row r="174" spans="1:3" ht="22.5">
      <c r="A174" s="419"/>
      <c r="B174" s="429" t="s">
        <v>892</v>
      </c>
      <c r="C174" s="414" t="s">
        <v>627</v>
      </c>
    </row>
    <row r="175" spans="1:3" ht="22.5">
      <c r="A175" s="419"/>
      <c r="B175" s="429" t="s">
        <v>891</v>
      </c>
      <c r="C175" s="414" t="s">
        <v>628</v>
      </c>
    </row>
    <row r="176" spans="1:3" ht="22.5">
      <c r="A176" s="419"/>
      <c r="B176" s="429" t="s">
        <v>890</v>
      </c>
      <c r="C176" s="414" t="s">
        <v>629</v>
      </c>
    </row>
    <row r="177" spans="1:3">
      <c r="A177" s="419"/>
      <c r="B177" s="836" t="s">
        <v>630</v>
      </c>
      <c r="C177" s="837"/>
    </row>
    <row r="178" spans="1:3">
      <c r="A178" s="419"/>
      <c r="B178" s="820" t="s">
        <v>889</v>
      </c>
      <c r="C178" s="821"/>
    </row>
    <row r="179" spans="1:3">
      <c r="A179" s="418">
        <v>1</v>
      </c>
      <c r="B179" s="414" t="s">
        <v>532</v>
      </c>
      <c r="C179" s="414" t="s">
        <v>532</v>
      </c>
    </row>
    <row r="180" spans="1:3" ht="33.75">
      <c r="A180" s="418">
        <v>2</v>
      </c>
      <c r="B180" s="414" t="s">
        <v>631</v>
      </c>
      <c r="C180" s="414" t="s">
        <v>632</v>
      </c>
    </row>
    <row r="181" spans="1:3">
      <c r="A181" s="418">
        <v>3</v>
      </c>
      <c r="B181" s="414" t="s">
        <v>534</v>
      </c>
      <c r="C181" s="414" t="s">
        <v>633</v>
      </c>
    </row>
    <row r="182" spans="1:3" ht="22.5">
      <c r="A182" s="418">
        <v>4</v>
      </c>
      <c r="B182" s="414" t="s">
        <v>535</v>
      </c>
      <c r="C182" s="414" t="s">
        <v>634</v>
      </c>
    </row>
    <row r="183" spans="1:3" ht="22.5">
      <c r="A183" s="418">
        <v>5</v>
      </c>
      <c r="B183" s="414" t="s">
        <v>536</v>
      </c>
      <c r="C183" s="414" t="s">
        <v>656</v>
      </c>
    </row>
    <row r="184" spans="1:3" ht="45">
      <c r="A184" s="418">
        <v>6</v>
      </c>
      <c r="B184" s="414" t="s">
        <v>537</v>
      </c>
      <c r="C184" s="414" t="s">
        <v>635</v>
      </c>
    </row>
    <row r="185" spans="1:3">
      <c r="A185" s="419"/>
      <c r="B185" s="836" t="s">
        <v>636</v>
      </c>
      <c r="C185" s="837"/>
    </row>
    <row r="186" spans="1:3">
      <c r="A186" s="419"/>
      <c r="B186" s="838" t="s">
        <v>888</v>
      </c>
      <c r="C186" s="839"/>
    </row>
    <row r="187" spans="1:3" ht="22.5">
      <c r="A187" s="419">
        <v>1.1000000000000001</v>
      </c>
      <c r="B187" s="428" t="s">
        <v>542</v>
      </c>
      <c r="C187" s="414" t="s">
        <v>637</v>
      </c>
    </row>
    <row r="188" spans="1:3" ht="50.1" customHeight="1">
      <c r="A188" s="419" t="s">
        <v>146</v>
      </c>
      <c r="B188" s="415" t="s">
        <v>543</v>
      </c>
      <c r="C188" s="414" t="s">
        <v>638</v>
      </c>
    </row>
    <row r="189" spans="1:3">
      <c r="A189" s="419" t="s">
        <v>544</v>
      </c>
      <c r="B189" s="427" t="s">
        <v>545</v>
      </c>
      <c r="C189" s="840" t="s">
        <v>887</v>
      </c>
    </row>
    <row r="190" spans="1:3">
      <c r="A190" s="419" t="s">
        <v>546</v>
      </c>
      <c r="B190" s="427" t="s">
        <v>547</v>
      </c>
      <c r="C190" s="840"/>
    </row>
    <row r="191" spans="1:3">
      <c r="A191" s="419" t="s">
        <v>548</v>
      </c>
      <c r="B191" s="427" t="s">
        <v>549</v>
      </c>
      <c r="C191" s="840"/>
    </row>
    <row r="192" spans="1:3">
      <c r="A192" s="419" t="s">
        <v>550</v>
      </c>
      <c r="B192" s="427" t="s">
        <v>551</v>
      </c>
      <c r="C192" s="840"/>
    </row>
    <row r="193" spans="1:4" ht="25.5" customHeight="1">
      <c r="A193" s="419">
        <v>1.2</v>
      </c>
      <c r="B193" s="426" t="s">
        <v>863</v>
      </c>
      <c r="C193" s="495" t="s">
        <v>965</v>
      </c>
    </row>
    <row r="194" spans="1:4" ht="22.5">
      <c r="A194" s="419" t="s">
        <v>553</v>
      </c>
      <c r="B194" s="421" t="s">
        <v>554</v>
      </c>
      <c r="C194" s="424" t="s">
        <v>639</v>
      </c>
    </row>
    <row r="195" spans="1:4" ht="22.5">
      <c r="A195" s="419" t="s">
        <v>555</v>
      </c>
      <c r="B195" s="425" t="s">
        <v>556</v>
      </c>
      <c r="C195" s="424" t="s">
        <v>640</v>
      </c>
    </row>
    <row r="196" spans="1:4" ht="26.1" customHeight="1">
      <c r="A196" s="419" t="s">
        <v>557</v>
      </c>
      <c r="B196" s="423" t="s">
        <v>558</v>
      </c>
      <c r="C196" s="413" t="s">
        <v>641</v>
      </c>
    </row>
    <row r="197" spans="1:4" ht="22.5">
      <c r="A197" s="419" t="s">
        <v>559</v>
      </c>
      <c r="B197" s="422" t="s">
        <v>560</v>
      </c>
      <c r="C197" s="413" t="s">
        <v>642</v>
      </c>
      <c r="D197" s="326"/>
    </row>
    <row r="198" spans="1:4" ht="22.5">
      <c r="A198" s="419">
        <v>1.4</v>
      </c>
      <c r="B198" s="421" t="s">
        <v>649</v>
      </c>
      <c r="C198" s="420" t="s">
        <v>643</v>
      </c>
      <c r="D198" s="327"/>
    </row>
    <row r="199" spans="1:4" ht="12.75">
      <c r="A199" s="419">
        <v>1.5</v>
      </c>
      <c r="B199" s="421" t="s">
        <v>650</v>
      </c>
      <c r="C199" s="420" t="s">
        <v>643</v>
      </c>
      <c r="D199" s="328"/>
    </row>
    <row r="200" spans="1:4" ht="12.75">
      <c r="A200" s="419"/>
      <c r="B200" s="828" t="s">
        <v>644</v>
      </c>
      <c r="C200" s="828"/>
      <c r="D200" s="328"/>
    </row>
    <row r="201" spans="1:4" ht="12.75">
      <c r="A201" s="419"/>
      <c r="B201" s="838" t="s">
        <v>886</v>
      </c>
      <c r="C201" s="838"/>
      <c r="D201" s="328"/>
    </row>
    <row r="202" spans="1:4" ht="12.75">
      <c r="A202" s="418"/>
      <c r="B202" s="413" t="s">
        <v>885</v>
      </c>
      <c r="C202" s="494" t="s">
        <v>963</v>
      </c>
      <c r="D202" s="328"/>
    </row>
    <row r="203" spans="1:4" ht="12.75">
      <c r="A203" s="419"/>
      <c r="B203" s="828" t="s">
        <v>645</v>
      </c>
      <c r="C203" s="828"/>
      <c r="D203" s="329"/>
    </row>
    <row r="204" spans="1:4" ht="12.75">
      <c r="A204" s="418"/>
      <c r="B204" s="838" t="s">
        <v>884</v>
      </c>
      <c r="C204" s="838"/>
      <c r="D204" s="330"/>
    </row>
    <row r="205" spans="1:4" ht="12.75">
      <c r="B205" s="828" t="s">
        <v>682</v>
      </c>
      <c r="C205" s="828"/>
      <c r="D205" s="331"/>
    </row>
    <row r="206" spans="1:4" ht="22.5">
      <c r="A206" s="415">
        <v>1</v>
      </c>
      <c r="B206" s="413" t="s">
        <v>658</v>
      </c>
      <c r="C206" s="413" t="s">
        <v>670</v>
      </c>
      <c r="D206" s="330"/>
    </row>
    <row r="207" spans="1:4" ht="18" customHeight="1">
      <c r="A207" s="415">
        <v>2</v>
      </c>
      <c r="B207" s="413" t="s">
        <v>659</v>
      </c>
      <c r="C207" s="413" t="s">
        <v>671</v>
      </c>
      <c r="D207" s="331"/>
    </row>
    <row r="208" spans="1:4" ht="22.5">
      <c r="A208" s="415">
        <v>3</v>
      </c>
      <c r="B208" s="413" t="s">
        <v>660</v>
      </c>
      <c r="C208" s="413" t="s">
        <v>672</v>
      </c>
      <c r="D208" s="332"/>
    </row>
    <row r="209" spans="1:4" ht="12.75">
      <c r="A209" s="415">
        <v>4</v>
      </c>
      <c r="B209" s="413" t="s">
        <v>661</v>
      </c>
      <c r="C209" s="413" t="s">
        <v>673</v>
      </c>
      <c r="D209" s="332"/>
    </row>
    <row r="210" spans="1:4" ht="22.5">
      <c r="A210" s="415">
        <v>5</v>
      </c>
      <c r="B210" s="413" t="s">
        <v>662</v>
      </c>
      <c r="C210" s="413" t="s">
        <v>674</v>
      </c>
    </row>
    <row r="211" spans="1:4" ht="24.6" customHeight="1">
      <c r="A211" s="415">
        <v>6</v>
      </c>
      <c r="B211" s="413" t="s">
        <v>663</v>
      </c>
      <c r="C211" s="413" t="s">
        <v>675</v>
      </c>
    </row>
    <row r="212" spans="1:4" ht="22.5">
      <c r="A212" s="415">
        <v>7</v>
      </c>
      <c r="B212" s="413" t="s">
        <v>664</v>
      </c>
      <c r="C212" s="413" t="s">
        <v>676</v>
      </c>
    </row>
    <row r="213" spans="1:4">
      <c r="A213" s="415">
        <v>7.1</v>
      </c>
      <c r="B213" s="417" t="s">
        <v>665</v>
      </c>
      <c r="C213" s="413" t="s">
        <v>677</v>
      </c>
    </row>
    <row r="214" spans="1:4" ht="22.5">
      <c r="A214" s="415">
        <v>7.2</v>
      </c>
      <c r="B214" s="417" t="s">
        <v>666</v>
      </c>
      <c r="C214" s="413" t="s">
        <v>678</v>
      </c>
    </row>
    <row r="215" spans="1:4">
      <c r="A215" s="415">
        <v>7.3</v>
      </c>
      <c r="B215" s="416" t="s">
        <v>667</v>
      </c>
      <c r="C215" s="413" t="s">
        <v>679</v>
      </c>
    </row>
    <row r="216" spans="1:4" ht="39.6" customHeight="1">
      <c r="A216" s="415">
        <v>8</v>
      </c>
      <c r="B216" s="413" t="s">
        <v>668</v>
      </c>
      <c r="C216" s="413" t="s">
        <v>680</v>
      </c>
    </row>
    <row r="217" spans="1:4">
      <c r="A217" s="415">
        <v>9</v>
      </c>
      <c r="B217" s="413" t="s">
        <v>669</v>
      </c>
      <c r="C217" s="413" t="s">
        <v>681</v>
      </c>
    </row>
    <row r="218" spans="1:4" ht="22.5">
      <c r="A218" s="452">
        <v>10.1</v>
      </c>
      <c r="B218" s="453" t="s">
        <v>689</v>
      </c>
      <c r="C218" s="445" t="s">
        <v>690</v>
      </c>
    </row>
    <row r="219" spans="1:4">
      <c r="A219" s="841"/>
      <c r="B219" s="454" t="s">
        <v>876</v>
      </c>
      <c r="C219" s="413" t="s">
        <v>883</v>
      </c>
    </row>
    <row r="220" spans="1:4">
      <c r="A220" s="841"/>
      <c r="B220" s="414" t="s">
        <v>541</v>
      </c>
      <c r="C220" s="413" t="s">
        <v>882</v>
      </c>
    </row>
    <row r="221" spans="1:4">
      <c r="A221" s="841"/>
      <c r="B221" s="414" t="s">
        <v>875</v>
      </c>
      <c r="C221" s="495" t="s">
        <v>966</v>
      </c>
    </row>
    <row r="222" spans="1:4">
      <c r="A222" s="841"/>
      <c r="B222" s="414" t="s">
        <v>683</v>
      </c>
      <c r="C222" s="413" t="s">
        <v>881</v>
      </c>
    </row>
    <row r="223" spans="1:4" ht="22.5">
      <c r="A223" s="841"/>
      <c r="B223" s="414" t="s">
        <v>687</v>
      </c>
      <c r="C223" s="414" t="s">
        <v>880</v>
      </c>
    </row>
    <row r="224" spans="1:4" ht="33.75">
      <c r="A224" s="841"/>
      <c r="B224" s="414" t="s">
        <v>686</v>
      </c>
      <c r="C224" s="413" t="s">
        <v>879</v>
      </c>
    </row>
    <row r="225" spans="1:3">
      <c r="A225" s="841"/>
      <c r="B225" s="414" t="s">
        <v>915</v>
      </c>
      <c r="C225" s="413" t="s">
        <v>878</v>
      </c>
    </row>
    <row r="226" spans="1:3" ht="22.5">
      <c r="A226" s="841"/>
      <c r="B226" s="414" t="s">
        <v>916</v>
      </c>
      <c r="C226" s="413" t="s">
        <v>877</v>
      </c>
    </row>
    <row r="227" spans="1:3" ht="12.75">
      <c r="A227" s="446"/>
      <c r="B227" s="447"/>
      <c r="C227" s="448"/>
    </row>
    <row r="228" spans="1:3" ht="12.75">
      <c r="A228" s="446"/>
      <c r="B228" s="448"/>
      <c r="C228" s="448"/>
    </row>
    <row r="229" spans="1:3" ht="12.75">
      <c r="A229" s="446"/>
      <c r="B229" s="448"/>
      <c r="C229" s="448"/>
    </row>
    <row r="230" spans="1:3" ht="12.75">
      <c r="A230" s="446"/>
      <c r="B230" s="449"/>
      <c r="C230" s="448"/>
    </row>
    <row r="231" spans="1:3" ht="12.75">
      <c r="A231" s="835"/>
      <c r="B231" s="450"/>
      <c r="C231" s="448"/>
    </row>
    <row r="232" spans="1:3" ht="12.75">
      <c r="A232" s="835"/>
      <c r="B232" s="450"/>
      <c r="C232" s="448"/>
    </row>
    <row r="233" spans="1:3" ht="12.75">
      <c r="A233" s="835"/>
      <c r="B233" s="450"/>
      <c r="C233" s="448"/>
    </row>
    <row r="234" spans="1:3" ht="12.75">
      <c r="A234" s="835"/>
      <c r="B234" s="450"/>
      <c r="C234" s="451"/>
    </row>
    <row r="235" spans="1:3" ht="40.5" customHeight="1">
      <c r="A235" s="835"/>
      <c r="B235" s="450"/>
      <c r="C235" s="448"/>
    </row>
    <row r="236" spans="1:3" ht="24" customHeight="1">
      <c r="A236" s="835"/>
      <c r="B236" s="450"/>
      <c r="C236" s="448"/>
    </row>
    <row r="237" spans="1:3" ht="12.75">
      <c r="A237" s="835"/>
      <c r="B237" s="450"/>
      <c r="C237" s="448"/>
    </row>
  </sheetData>
  <mergeCells count="133">
    <mergeCell ref="B158:C158"/>
    <mergeCell ref="B160:C160"/>
    <mergeCell ref="B161:C161"/>
    <mergeCell ref="B117:C117"/>
    <mergeCell ref="B119:C119"/>
    <mergeCell ref="B120:C120"/>
    <mergeCell ref="B149:C149"/>
    <mergeCell ref="B150:C150"/>
    <mergeCell ref="B151:C151"/>
    <mergeCell ref="B152:C152"/>
    <mergeCell ref="B153:C153"/>
    <mergeCell ref="B154:C154"/>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11:C111"/>
    <mergeCell ref="A112:C112"/>
    <mergeCell ref="A113:C113"/>
    <mergeCell ref="B114:C114"/>
    <mergeCell ref="B115:C115"/>
    <mergeCell ref="B116:C116"/>
    <mergeCell ref="A98:C98"/>
    <mergeCell ref="A106:C106"/>
    <mergeCell ref="B107:C107"/>
    <mergeCell ref="A108:C108"/>
    <mergeCell ref="B109:C109"/>
    <mergeCell ref="B110:C110"/>
    <mergeCell ref="B92:C92"/>
    <mergeCell ref="B93:C93"/>
    <mergeCell ref="B94:C94"/>
    <mergeCell ref="B95:C95"/>
    <mergeCell ref="B96:C96"/>
    <mergeCell ref="A97:C97"/>
    <mergeCell ref="B86:C86"/>
    <mergeCell ref="B87:C87"/>
    <mergeCell ref="B88:C88"/>
    <mergeCell ref="A89:C89"/>
    <mergeCell ref="B90:C90"/>
    <mergeCell ref="B91:C91"/>
    <mergeCell ref="B80:C80"/>
    <mergeCell ref="A81:C81"/>
    <mergeCell ref="B82:C82"/>
    <mergeCell ref="B83:C83"/>
    <mergeCell ref="B84:C84"/>
    <mergeCell ref="B85:C85"/>
    <mergeCell ref="B74:C74"/>
    <mergeCell ref="B75:C75"/>
    <mergeCell ref="B76:C76"/>
    <mergeCell ref="A77:C77"/>
    <mergeCell ref="B78:C78"/>
    <mergeCell ref="B79:C79"/>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A54:C54"/>
    <mergeCell ref="B55:C55"/>
    <mergeCell ref="B56:C56"/>
    <mergeCell ref="B57:C57"/>
    <mergeCell ref="B58:C58"/>
    <mergeCell ref="B59:C59"/>
    <mergeCell ref="B48:C48"/>
    <mergeCell ref="B49:C49"/>
    <mergeCell ref="B50:C50"/>
    <mergeCell ref="B51:C51"/>
    <mergeCell ref="B52:C52"/>
    <mergeCell ref="B53:C53"/>
    <mergeCell ref="B42:C42"/>
    <mergeCell ref="B43:C43"/>
    <mergeCell ref="B44:C44"/>
    <mergeCell ref="A45:C45"/>
    <mergeCell ref="B46:C46"/>
    <mergeCell ref="A47:C47"/>
    <mergeCell ref="B37:C37"/>
    <mergeCell ref="B38:C38"/>
    <mergeCell ref="B40:C40"/>
    <mergeCell ref="A41:C41"/>
    <mergeCell ref="B35:C35"/>
    <mergeCell ref="B33:C33"/>
    <mergeCell ref="B36:C36"/>
    <mergeCell ref="B39:C39"/>
    <mergeCell ref="B25:C25"/>
    <mergeCell ref="A26:C26"/>
    <mergeCell ref="B27:C27"/>
    <mergeCell ref="A28:C28"/>
    <mergeCell ref="B29:C29"/>
    <mergeCell ref="B30:C30"/>
    <mergeCell ref="B22:C22"/>
    <mergeCell ref="B23:C23"/>
    <mergeCell ref="B24:C24"/>
    <mergeCell ref="B16:C16"/>
    <mergeCell ref="B17:C17"/>
    <mergeCell ref="B18:C18"/>
    <mergeCell ref="B31:C31"/>
    <mergeCell ref="B32:C32"/>
    <mergeCell ref="B34:C34"/>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A1:P45"/>
  <sheetViews>
    <sheetView topLeftCell="A24" zoomScale="80" zoomScaleNormal="80" workbookViewId="0">
      <selection activeCell="B52" sqref="B52"/>
    </sheetView>
  </sheetViews>
  <sheetFormatPr defaultRowHeight="15"/>
  <cols>
    <col min="2" max="2" width="66.5703125" customWidth="1"/>
    <col min="3" max="8" width="17.85546875" style="608" customWidth="1"/>
    <col min="9" max="9" width="13.7109375" bestFit="1" customWidth="1"/>
  </cols>
  <sheetData>
    <row r="1" spans="1:16" ht="15.75">
      <c r="A1" s="13" t="s">
        <v>97</v>
      </c>
      <c r="B1" s="235" t="str">
        <f>Info!C2</f>
        <v>სს "ბაზისბანკი"</v>
      </c>
      <c r="C1" s="607"/>
      <c r="D1" s="606"/>
      <c r="E1" s="606"/>
      <c r="F1" s="606"/>
      <c r="G1" s="606"/>
    </row>
    <row r="2" spans="1:16" ht="15.75">
      <c r="A2" s="13" t="s">
        <v>98</v>
      </c>
      <c r="B2" s="645">
        <f>'1. key ratios'!B2</f>
        <v>46022</v>
      </c>
      <c r="C2" s="607"/>
      <c r="D2" s="606"/>
      <c r="E2" s="606"/>
      <c r="F2" s="606"/>
      <c r="G2" s="606"/>
    </row>
    <row r="3" spans="1:16" ht="16.5" thickBot="1">
      <c r="A3" s="13"/>
      <c r="B3" s="12"/>
      <c r="C3" s="607"/>
      <c r="D3" s="606"/>
      <c r="E3" s="606"/>
      <c r="F3" s="606"/>
      <c r="G3" s="606"/>
    </row>
    <row r="4" spans="1:16">
      <c r="A4" s="845" t="s">
        <v>25</v>
      </c>
      <c r="B4" s="846" t="s">
        <v>155</v>
      </c>
      <c r="C4" s="692" t="s">
        <v>103</v>
      </c>
      <c r="D4" s="692"/>
      <c r="E4" s="692"/>
      <c r="F4" s="692" t="s">
        <v>104</v>
      </c>
      <c r="G4" s="692"/>
      <c r="H4" s="693"/>
    </row>
    <row r="5" spans="1:16" ht="15.6" customHeight="1">
      <c r="A5" s="847"/>
      <c r="B5" s="696"/>
      <c r="C5" s="848" t="s">
        <v>26</v>
      </c>
      <c r="D5" s="848" t="s">
        <v>77</v>
      </c>
      <c r="E5" s="848" t="s">
        <v>66</v>
      </c>
      <c r="F5" s="848" t="s">
        <v>26</v>
      </c>
      <c r="G5" s="848" t="s">
        <v>77</v>
      </c>
      <c r="H5" s="849" t="s">
        <v>66</v>
      </c>
    </row>
    <row r="6" spans="1:16">
      <c r="A6" s="850">
        <v>1</v>
      </c>
      <c r="B6" s="560" t="s">
        <v>744</v>
      </c>
      <c r="C6" s="599">
        <f>SUM(C7:C12)</f>
        <v>257015922.08000004</v>
      </c>
      <c r="D6" s="599">
        <f>SUM(D7:D12)</f>
        <v>156304372.66</v>
      </c>
      <c r="E6" s="600">
        <f>C6+D6</f>
        <v>413320294.74000001</v>
      </c>
      <c r="F6" s="610">
        <v>223455353.28999999</v>
      </c>
      <c r="G6" s="610">
        <v>129803922.67</v>
      </c>
      <c r="H6" s="851">
        <f>F6+G6</f>
        <v>353259275.95999998</v>
      </c>
      <c r="J6" s="601"/>
      <c r="N6" s="601"/>
      <c r="O6" s="601"/>
      <c r="P6" s="601"/>
    </row>
    <row r="7" spans="1:16">
      <c r="A7" s="850">
        <v>1.1000000000000001</v>
      </c>
      <c r="B7" s="581" t="s">
        <v>698</v>
      </c>
      <c r="C7" s="599">
        <v>0</v>
      </c>
      <c r="D7" s="599">
        <v>0</v>
      </c>
      <c r="E7" s="600">
        <f t="shared" ref="E7:E45" si="0">C7+D7</f>
        <v>0</v>
      </c>
      <c r="F7" s="611">
        <v>0</v>
      </c>
      <c r="G7" s="611">
        <v>0</v>
      </c>
      <c r="H7" s="851">
        <f t="shared" ref="H7:H44" si="1">F7+G7</f>
        <v>0</v>
      </c>
      <c r="I7" s="541"/>
      <c r="J7" s="601"/>
      <c r="N7" s="601"/>
      <c r="O7" s="601"/>
      <c r="P7" s="601"/>
    </row>
    <row r="8" spans="1:16" ht="21">
      <c r="A8" s="850">
        <v>1.2</v>
      </c>
      <c r="B8" s="581" t="s">
        <v>745</v>
      </c>
      <c r="C8" s="599">
        <v>0</v>
      </c>
      <c r="D8" s="599">
        <v>1054922.54</v>
      </c>
      <c r="E8" s="600">
        <f t="shared" si="0"/>
        <v>1054922.54</v>
      </c>
      <c r="F8" s="611">
        <v>0</v>
      </c>
      <c r="G8" s="611">
        <v>0</v>
      </c>
      <c r="H8" s="851">
        <f t="shared" si="1"/>
        <v>0</v>
      </c>
      <c r="J8" s="601"/>
      <c r="N8" s="601"/>
      <c r="O8" s="601"/>
      <c r="P8" s="601"/>
    </row>
    <row r="9" spans="1:16" ht="21.6" customHeight="1">
      <c r="A9" s="850">
        <v>1.3</v>
      </c>
      <c r="B9" s="581" t="s">
        <v>746</v>
      </c>
      <c r="C9" s="599"/>
      <c r="D9" s="599"/>
      <c r="E9" s="600">
        <f t="shared" si="0"/>
        <v>0</v>
      </c>
      <c r="F9" s="611">
        <v>0</v>
      </c>
      <c r="G9" s="611">
        <v>0</v>
      </c>
      <c r="H9" s="851">
        <f t="shared" si="1"/>
        <v>0</v>
      </c>
      <c r="J9" s="601"/>
      <c r="N9" s="601"/>
      <c r="O9" s="601"/>
      <c r="P9" s="601"/>
    </row>
    <row r="10" spans="1:16" ht="21">
      <c r="A10" s="850">
        <v>1.4</v>
      </c>
      <c r="B10" s="581" t="s">
        <v>702</v>
      </c>
      <c r="C10" s="599">
        <v>18627074.559999999</v>
      </c>
      <c r="D10" s="599">
        <v>0</v>
      </c>
      <c r="E10" s="600">
        <f t="shared" si="0"/>
        <v>18627074.559999999</v>
      </c>
      <c r="F10" s="611">
        <v>20239387.199999999</v>
      </c>
      <c r="G10" s="611">
        <v>0</v>
      </c>
      <c r="H10" s="851">
        <f t="shared" si="1"/>
        <v>20239387.199999999</v>
      </c>
      <c r="J10" s="601"/>
      <c r="N10" s="601"/>
      <c r="O10" s="601"/>
      <c r="P10" s="601"/>
    </row>
    <row r="11" spans="1:16">
      <c r="A11" s="850">
        <v>1.5</v>
      </c>
      <c r="B11" s="581" t="s">
        <v>705</v>
      </c>
      <c r="C11" s="599">
        <v>233965700.89000005</v>
      </c>
      <c r="D11" s="599">
        <v>151752489.44</v>
      </c>
      <c r="E11" s="600">
        <f t="shared" si="0"/>
        <v>385718190.33000004</v>
      </c>
      <c r="F11" s="611">
        <v>203215966.09</v>
      </c>
      <c r="G11" s="611">
        <v>129803922.67</v>
      </c>
      <c r="H11" s="851">
        <f t="shared" si="1"/>
        <v>333019888.75999999</v>
      </c>
      <c r="J11" s="601"/>
      <c r="N11" s="601"/>
      <c r="O11" s="601"/>
      <c r="P11" s="601"/>
    </row>
    <row r="12" spans="1:16">
      <c r="A12" s="850">
        <v>1.6</v>
      </c>
      <c r="B12" s="581" t="s">
        <v>88</v>
      </c>
      <c r="C12" s="599">
        <v>4423146.63</v>
      </c>
      <c r="D12" s="599">
        <v>3496960.68</v>
      </c>
      <c r="E12" s="600">
        <f t="shared" si="0"/>
        <v>7920107.3100000005</v>
      </c>
      <c r="F12" s="611"/>
      <c r="G12" s="611"/>
      <c r="H12" s="851">
        <f t="shared" si="1"/>
        <v>0</v>
      </c>
      <c r="J12" s="601"/>
      <c r="N12" s="601"/>
      <c r="O12" s="601"/>
      <c r="P12" s="601"/>
    </row>
    <row r="13" spans="1:16">
      <c r="A13" s="850">
        <v>2</v>
      </c>
      <c r="B13" s="560" t="s">
        <v>747</v>
      </c>
      <c r="C13" s="599">
        <f>SUM(C14:C17)</f>
        <v>-147136775.30000001</v>
      </c>
      <c r="D13" s="599">
        <f>SUM(D14:D17)</f>
        <v>-84483015.979999989</v>
      </c>
      <c r="E13" s="600">
        <f t="shared" si="0"/>
        <v>-231619791.28</v>
      </c>
      <c r="F13" s="611">
        <v>-126318541.57000001</v>
      </c>
      <c r="G13" s="611">
        <v>-71274940.389999986</v>
      </c>
      <c r="H13" s="851">
        <f t="shared" si="1"/>
        <v>-197593481.95999998</v>
      </c>
      <c r="J13" s="601"/>
      <c r="N13" s="601"/>
      <c r="O13" s="601"/>
      <c r="P13" s="601"/>
    </row>
    <row r="14" spans="1:16">
      <c r="A14" s="850">
        <v>2.1</v>
      </c>
      <c r="B14" s="581" t="s">
        <v>748</v>
      </c>
      <c r="C14" s="599">
        <v>0</v>
      </c>
      <c r="D14" s="599">
        <v>0</v>
      </c>
      <c r="E14" s="600">
        <f t="shared" si="0"/>
        <v>0</v>
      </c>
      <c r="F14" s="611">
        <v>0</v>
      </c>
      <c r="G14" s="611">
        <v>0</v>
      </c>
      <c r="H14" s="851">
        <f t="shared" si="1"/>
        <v>0</v>
      </c>
      <c r="I14" s="541"/>
      <c r="J14" s="601"/>
      <c r="N14" s="601"/>
      <c r="O14" s="601"/>
      <c r="P14" s="601"/>
    </row>
    <row r="15" spans="1:16" ht="24.6" customHeight="1">
      <c r="A15" s="850">
        <v>2.2000000000000002</v>
      </c>
      <c r="B15" s="581" t="s">
        <v>749</v>
      </c>
      <c r="C15" s="599">
        <v>-2147699.16</v>
      </c>
      <c r="D15" s="599">
        <v>0</v>
      </c>
      <c r="E15" s="600">
        <f t="shared" si="0"/>
        <v>-2147699.16</v>
      </c>
      <c r="F15" s="611">
        <v>0</v>
      </c>
      <c r="G15" s="611">
        <v>0</v>
      </c>
      <c r="H15" s="851">
        <f t="shared" si="1"/>
        <v>0</v>
      </c>
      <c r="J15" s="601"/>
      <c r="N15" s="601"/>
      <c r="O15" s="601"/>
      <c r="P15" s="601"/>
    </row>
    <row r="16" spans="1:16" ht="20.45" customHeight="1">
      <c r="A16" s="850">
        <v>2.2999999999999998</v>
      </c>
      <c r="B16" s="581" t="s">
        <v>750</v>
      </c>
      <c r="C16" s="599">
        <v>-144989076.14000002</v>
      </c>
      <c r="D16" s="599">
        <v>-84483015.979999989</v>
      </c>
      <c r="E16" s="600">
        <f t="shared" si="0"/>
        <v>-229472092.12</v>
      </c>
      <c r="F16" s="611">
        <v>-126318541.57000001</v>
      </c>
      <c r="G16" s="611">
        <v>-71274940.389999986</v>
      </c>
      <c r="H16" s="851">
        <f t="shared" si="1"/>
        <v>-197593481.95999998</v>
      </c>
      <c r="J16" s="601"/>
      <c r="N16" s="601"/>
      <c r="O16" s="601"/>
      <c r="P16" s="601"/>
    </row>
    <row r="17" spans="1:16">
      <c r="A17" s="850">
        <v>2.4</v>
      </c>
      <c r="B17" s="581" t="s">
        <v>751</v>
      </c>
      <c r="C17" s="599"/>
      <c r="D17" s="599"/>
      <c r="E17" s="600">
        <f t="shared" si="0"/>
        <v>0</v>
      </c>
      <c r="F17" s="611"/>
      <c r="G17" s="611"/>
      <c r="H17" s="851">
        <f t="shared" si="1"/>
        <v>0</v>
      </c>
      <c r="J17" s="601"/>
      <c r="N17" s="601"/>
      <c r="O17" s="601"/>
      <c r="P17" s="601"/>
    </row>
    <row r="18" spans="1:16">
      <c r="A18" s="850">
        <v>3</v>
      </c>
      <c r="B18" s="560" t="s">
        <v>752</v>
      </c>
      <c r="C18" s="599"/>
      <c r="D18" s="599"/>
      <c r="E18" s="600">
        <f t="shared" si="0"/>
        <v>0</v>
      </c>
      <c r="F18" s="611"/>
      <c r="G18" s="611"/>
      <c r="H18" s="851">
        <f t="shared" si="1"/>
        <v>0</v>
      </c>
      <c r="J18" s="601"/>
      <c r="N18" s="601"/>
      <c r="O18" s="601"/>
      <c r="P18" s="601"/>
    </row>
    <row r="19" spans="1:16">
      <c r="A19" s="850">
        <v>4</v>
      </c>
      <c r="B19" s="560" t="s">
        <v>753</v>
      </c>
      <c r="C19" s="599">
        <v>19540933.77</v>
      </c>
      <c r="D19" s="599">
        <v>8664285.5800000001</v>
      </c>
      <c r="E19" s="600">
        <f t="shared" si="0"/>
        <v>28205219.350000001</v>
      </c>
      <c r="F19" s="611">
        <v>17491838.530000001</v>
      </c>
      <c r="G19" s="611">
        <v>7027437.1399999997</v>
      </c>
      <c r="H19" s="851">
        <f t="shared" si="1"/>
        <v>24519275.670000002</v>
      </c>
      <c r="J19" s="601"/>
      <c r="N19" s="601"/>
      <c r="O19" s="601"/>
      <c r="P19" s="601"/>
    </row>
    <row r="20" spans="1:16">
      <c r="A20" s="850">
        <v>5</v>
      </c>
      <c r="B20" s="560" t="s">
        <v>754</v>
      </c>
      <c r="C20" s="599">
        <v>-2229674.35</v>
      </c>
      <c r="D20" s="599">
        <v>-6628100.9000000004</v>
      </c>
      <c r="E20" s="600">
        <f t="shared" si="0"/>
        <v>-8857775.25</v>
      </c>
      <c r="F20" s="611">
        <v>-2136207.56</v>
      </c>
      <c r="G20" s="611">
        <v>-4929340.1100000003</v>
      </c>
      <c r="H20" s="851">
        <f t="shared" si="1"/>
        <v>-7065547.6699999999</v>
      </c>
      <c r="J20" s="601"/>
      <c r="N20" s="601"/>
      <c r="O20" s="601"/>
      <c r="P20" s="601"/>
    </row>
    <row r="21" spans="1:16" ht="38.450000000000003" customHeight="1">
      <c r="A21" s="850">
        <v>6</v>
      </c>
      <c r="B21" s="560" t="s">
        <v>755</v>
      </c>
      <c r="C21" s="599">
        <v>3924.81</v>
      </c>
      <c r="D21" s="599">
        <v>2212.9</v>
      </c>
      <c r="E21" s="600">
        <f t="shared" si="0"/>
        <v>6137.71</v>
      </c>
      <c r="F21" s="611">
        <v>744868.89</v>
      </c>
      <c r="G21" s="611">
        <v>6581.4000000000005</v>
      </c>
      <c r="H21" s="851">
        <f t="shared" si="1"/>
        <v>751450.29</v>
      </c>
      <c r="J21" s="601"/>
      <c r="N21" s="601"/>
      <c r="O21" s="601"/>
      <c r="P21" s="601"/>
    </row>
    <row r="22" spans="1:16" ht="27.6" customHeight="1">
      <c r="A22" s="850">
        <v>7</v>
      </c>
      <c r="B22" s="560" t="s">
        <v>756</v>
      </c>
      <c r="C22" s="599">
        <v>64383.839999999997</v>
      </c>
      <c r="D22" s="599">
        <v>0</v>
      </c>
      <c r="E22" s="600">
        <f t="shared" si="0"/>
        <v>64383.839999999997</v>
      </c>
      <c r="F22" s="611">
        <v>-1240784.1399999999</v>
      </c>
      <c r="G22" s="611">
        <v>0</v>
      </c>
      <c r="H22" s="851">
        <f t="shared" si="1"/>
        <v>-1240784.1399999999</v>
      </c>
      <c r="J22" s="601"/>
      <c r="N22" s="601"/>
      <c r="O22" s="601"/>
      <c r="P22" s="601"/>
    </row>
    <row r="23" spans="1:16" ht="36.950000000000003" customHeight="1">
      <c r="A23" s="850">
        <v>8</v>
      </c>
      <c r="B23" s="589" t="s">
        <v>757</v>
      </c>
      <c r="C23" s="599"/>
      <c r="D23" s="599"/>
      <c r="E23" s="600">
        <f t="shared" si="0"/>
        <v>0</v>
      </c>
      <c r="F23" s="611"/>
      <c r="G23" s="611"/>
      <c r="H23" s="851">
        <f t="shared" si="1"/>
        <v>0</v>
      </c>
      <c r="J23" s="601"/>
      <c r="N23" s="601"/>
      <c r="O23" s="601"/>
      <c r="P23" s="601"/>
    </row>
    <row r="24" spans="1:16" ht="34.5" customHeight="1">
      <c r="A24" s="850">
        <v>9</v>
      </c>
      <c r="B24" s="589" t="s">
        <v>758</v>
      </c>
      <c r="C24" s="599">
        <v>0</v>
      </c>
      <c r="D24" s="599">
        <v>0</v>
      </c>
      <c r="E24" s="600">
        <f t="shared" si="0"/>
        <v>0</v>
      </c>
      <c r="F24" s="611"/>
      <c r="G24" s="611"/>
      <c r="H24" s="851">
        <f t="shared" si="1"/>
        <v>0</v>
      </c>
      <c r="J24" s="601"/>
      <c r="N24" s="601"/>
      <c r="O24" s="601"/>
      <c r="P24" s="601"/>
    </row>
    <row r="25" spans="1:16">
      <c r="A25" s="850">
        <v>10</v>
      </c>
      <c r="B25" s="560" t="s">
        <v>759</v>
      </c>
      <c r="C25" s="599">
        <v>18855252.650000002</v>
      </c>
      <c r="D25" s="599">
        <v>0</v>
      </c>
      <c r="E25" s="600">
        <f t="shared" si="0"/>
        <v>18855252.650000002</v>
      </c>
      <c r="F25" s="611">
        <v>17365646.849999998</v>
      </c>
      <c r="G25" s="611">
        <v>0</v>
      </c>
      <c r="H25" s="851">
        <f t="shared" si="1"/>
        <v>17365646.849999998</v>
      </c>
      <c r="J25" s="601"/>
      <c r="N25" s="601"/>
      <c r="O25" s="601"/>
      <c r="P25" s="601"/>
    </row>
    <row r="26" spans="1:16" ht="27" customHeight="1">
      <c r="A26" s="850">
        <v>11</v>
      </c>
      <c r="B26" s="578" t="s">
        <v>760</v>
      </c>
      <c r="C26" s="599">
        <v>1489680.4</v>
      </c>
      <c r="D26" s="599">
        <v>0</v>
      </c>
      <c r="E26" s="600">
        <f t="shared" si="0"/>
        <v>1489680.4</v>
      </c>
      <c r="F26" s="611">
        <v>412550.91</v>
      </c>
      <c r="G26" s="611">
        <v>0</v>
      </c>
      <c r="H26" s="851">
        <f t="shared" si="1"/>
        <v>412550.91</v>
      </c>
      <c r="J26" s="601"/>
      <c r="N26" s="601"/>
      <c r="O26" s="601"/>
      <c r="P26" s="601"/>
    </row>
    <row r="27" spans="1:16">
      <c r="A27" s="850">
        <v>12</v>
      </c>
      <c r="B27" s="560" t="s">
        <v>761</v>
      </c>
      <c r="C27" s="599">
        <v>477928.65</v>
      </c>
      <c r="D27" s="599">
        <v>839161.72</v>
      </c>
      <c r="E27" s="600">
        <f t="shared" si="0"/>
        <v>1317090.3700000001</v>
      </c>
      <c r="F27" s="611">
        <v>379624.02</v>
      </c>
      <c r="G27" s="611">
        <v>580145.21</v>
      </c>
      <c r="H27" s="851">
        <f t="shared" si="1"/>
        <v>959769.23</v>
      </c>
      <c r="J27" s="601"/>
      <c r="N27" s="601"/>
      <c r="O27" s="601"/>
      <c r="P27" s="601"/>
    </row>
    <row r="28" spans="1:16">
      <c r="A28" s="850">
        <v>13</v>
      </c>
      <c r="B28" s="560" t="s">
        <v>762</v>
      </c>
      <c r="C28" s="599">
        <v>-4289302.4700000007</v>
      </c>
      <c r="D28" s="599">
        <v>-59349.82</v>
      </c>
      <c r="E28" s="600">
        <f t="shared" si="0"/>
        <v>-4348652.290000001</v>
      </c>
      <c r="F28" s="611">
        <v>-18785515.82</v>
      </c>
      <c r="G28" s="611">
        <v>-245811</v>
      </c>
      <c r="H28" s="851">
        <f t="shared" si="1"/>
        <v>-19031326.82</v>
      </c>
      <c r="J28" s="601"/>
      <c r="N28" s="601"/>
      <c r="O28" s="601"/>
      <c r="P28" s="601"/>
    </row>
    <row r="29" spans="1:16">
      <c r="A29" s="850">
        <v>14</v>
      </c>
      <c r="B29" s="560" t="s">
        <v>763</v>
      </c>
      <c r="C29" s="599">
        <f>SUM(C30:C31)</f>
        <v>-77498348.359999985</v>
      </c>
      <c r="D29" s="599">
        <f>SUM(D30:D31)</f>
        <v>-1080560.1099999999</v>
      </c>
      <c r="E29" s="600">
        <f t="shared" si="0"/>
        <v>-78578908.469999984</v>
      </c>
      <c r="F29" s="611">
        <v>-63257112.352476098</v>
      </c>
      <c r="G29" s="611">
        <v>-1036455.4099999999</v>
      </c>
      <c r="H29" s="851">
        <f t="shared" si="1"/>
        <v>-64293567.762476094</v>
      </c>
      <c r="J29" s="601"/>
      <c r="N29" s="601"/>
      <c r="O29" s="601"/>
      <c r="P29" s="601"/>
    </row>
    <row r="30" spans="1:16">
      <c r="A30" s="850">
        <v>14.1</v>
      </c>
      <c r="B30" s="598" t="s">
        <v>764</v>
      </c>
      <c r="C30" s="599">
        <v>-57616001.739999995</v>
      </c>
      <c r="D30" s="599">
        <v>0</v>
      </c>
      <c r="E30" s="600">
        <f t="shared" si="0"/>
        <v>-57616001.739999995</v>
      </c>
      <c r="F30" s="611">
        <v>-53155499.642476097</v>
      </c>
      <c r="G30" s="611">
        <v>0</v>
      </c>
      <c r="H30" s="851">
        <f t="shared" si="1"/>
        <v>-53155499.642476097</v>
      </c>
      <c r="J30" s="601"/>
      <c r="N30" s="601"/>
      <c r="O30" s="601"/>
      <c r="P30" s="601"/>
    </row>
    <row r="31" spans="1:16">
      <c r="A31" s="850">
        <v>14.2</v>
      </c>
      <c r="B31" s="598" t="s">
        <v>765</v>
      </c>
      <c r="C31" s="599">
        <v>-19882346.619999997</v>
      </c>
      <c r="D31" s="599">
        <v>-1080560.1099999999</v>
      </c>
      <c r="E31" s="600">
        <f t="shared" si="0"/>
        <v>-20962906.729999997</v>
      </c>
      <c r="F31" s="611">
        <v>-10101612.709999999</v>
      </c>
      <c r="G31" s="611">
        <v>-1036455.4099999999</v>
      </c>
      <c r="H31" s="851">
        <f t="shared" si="1"/>
        <v>-11138068.119999999</v>
      </c>
      <c r="J31" s="601"/>
      <c r="N31" s="601"/>
      <c r="O31" s="601"/>
      <c r="P31" s="601"/>
    </row>
    <row r="32" spans="1:16">
      <c r="A32" s="850">
        <v>15</v>
      </c>
      <c r="B32" s="559" t="s">
        <v>766</v>
      </c>
      <c r="C32" s="599">
        <v>-10720123.949999999</v>
      </c>
      <c r="D32" s="599">
        <v>0</v>
      </c>
      <c r="E32" s="600">
        <f t="shared" si="0"/>
        <v>-10720123.949999999</v>
      </c>
      <c r="F32" s="611">
        <v>-10869621.59</v>
      </c>
      <c r="G32" s="611">
        <v>0</v>
      </c>
      <c r="H32" s="851">
        <f t="shared" si="1"/>
        <v>-10869621.59</v>
      </c>
      <c r="J32" s="601"/>
      <c r="N32" s="601"/>
      <c r="O32" s="601"/>
      <c r="P32" s="601"/>
    </row>
    <row r="33" spans="1:16" ht="22.5" customHeight="1">
      <c r="A33" s="850">
        <v>16</v>
      </c>
      <c r="B33" s="595" t="s">
        <v>767</v>
      </c>
      <c r="C33" s="599"/>
      <c r="D33" s="599"/>
      <c r="E33" s="600">
        <f t="shared" si="0"/>
        <v>0</v>
      </c>
      <c r="F33" s="611"/>
      <c r="G33" s="611"/>
      <c r="H33" s="851">
        <f t="shared" si="1"/>
        <v>0</v>
      </c>
      <c r="J33" s="601"/>
      <c r="N33" s="601"/>
      <c r="O33" s="601"/>
      <c r="P33" s="601"/>
    </row>
    <row r="34" spans="1:16">
      <c r="A34" s="850">
        <v>17</v>
      </c>
      <c r="B34" s="560" t="s">
        <v>768</v>
      </c>
      <c r="C34" s="599">
        <f>SUM(C35:C36)</f>
        <v>-344922.56</v>
      </c>
      <c r="D34" s="599">
        <f>SUM(D35:D36)</f>
        <v>-623016.46000000008</v>
      </c>
      <c r="E34" s="600">
        <f t="shared" si="0"/>
        <v>-967939.02</v>
      </c>
      <c r="F34" s="611">
        <v>-189265.63999999998</v>
      </c>
      <c r="G34" s="611">
        <v>-225242.69</v>
      </c>
      <c r="H34" s="851">
        <f t="shared" si="1"/>
        <v>-414508.32999999996</v>
      </c>
      <c r="J34" s="601"/>
      <c r="N34" s="601"/>
      <c r="O34" s="601"/>
      <c r="P34" s="601"/>
    </row>
    <row r="35" spans="1:16">
      <c r="A35" s="850">
        <v>17.100000000000001</v>
      </c>
      <c r="B35" s="598" t="s">
        <v>769</v>
      </c>
      <c r="C35" s="599">
        <v>-344922.56</v>
      </c>
      <c r="D35" s="599">
        <v>-623016.46000000008</v>
      </c>
      <c r="E35" s="600">
        <f t="shared" si="0"/>
        <v>-967939.02</v>
      </c>
      <c r="F35" s="611">
        <v>-189265.63999999998</v>
      </c>
      <c r="G35" s="611">
        <v>-225242.69</v>
      </c>
      <c r="H35" s="851">
        <f t="shared" si="1"/>
        <v>-414508.32999999996</v>
      </c>
      <c r="J35" s="601"/>
      <c r="N35" s="601"/>
      <c r="O35" s="601"/>
      <c r="P35" s="601"/>
    </row>
    <row r="36" spans="1:16">
      <c r="A36" s="850">
        <v>17.2</v>
      </c>
      <c r="B36" s="598" t="s">
        <v>770</v>
      </c>
      <c r="C36" s="599">
        <v>0</v>
      </c>
      <c r="D36" s="599">
        <v>0</v>
      </c>
      <c r="E36" s="600">
        <f t="shared" si="0"/>
        <v>0</v>
      </c>
      <c r="F36" s="611">
        <v>0</v>
      </c>
      <c r="G36" s="611">
        <v>0</v>
      </c>
      <c r="H36" s="851">
        <f t="shared" si="1"/>
        <v>0</v>
      </c>
      <c r="J36" s="601"/>
      <c r="N36" s="601"/>
      <c r="O36" s="601"/>
      <c r="P36" s="601"/>
    </row>
    <row r="37" spans="1:16" ht="41.45" customHeight="1">
      <c r="A37" s="850">
        <v>18</v>
      </c>
      <c r="B37" s="579" t="s">
        <v>771</v>
      </c>
      <c r="C37" s="599">
        <f>SUM(C38:C39)</f>
        <v>-2001910.8600000003</v>
      </c>
      <c r="D37" s="599">
        <f>SUM(D38:D39)</f>
        <v>3468951.3400000003</v>
      </c>
      <c r="E37" s="600">
        <f t="shared" si="0"/>
        <v>1467040.48</v>
      </c>
      <c r="F37" s="611">
        <v>-7731403.2699999996</v>
      </c>
      <c r="G37" s="611">
        <v>725718.6900000181</v>
      </c>
      <c r="H37" s="851">
        <f t="shared" si="1"/>
        <v>-7005684.5799999814</v>
      </c>
      <c r="J37" s="601"/>
      <c r="N37" s="601"/>
      <c r="O37" s="601"/>
      <c r="P37" s="601"/>
    </row>
    <row r="38" spans="1:16" ht="21">
      <c r="A38" s="850">
        <v>18.100000000000001</v>
      </c>
      <c r="B38" s="581" t="s">
        <v>772</v>
      </c>
      <c r="C38" s="599"/>
      <c r="D38" s="599"/>
      <c r="E38" s="600">
        <f t="shared" si="0"/>
        <v>0</v>
      </c>
      <c r="F38" s="611">
        <v>93428</v>
      </c>
      <c r="G38" s="611"/>
      <c r="H38" s="851">
        <f t="shared" si="1"/>
        <v>93428</v>
      </c>
      <c r="J38" s="601"/>
      <c r="N38" s="601"/>
      <c r="O38" s="601"/>
      <c r="P38" s="601"/>
    </row>
    <row r="39" spans="1:16">
      <c r="A39" s="850">
        <v>18.2</v>
      </c>
      <c r="B39" s="581" t="s">
        <v>773</v>
      </c>
      <c r="C39" s="599">
        <v>-2001910.8600000003</v>
      </c>
      <c r="D39" s="599">
        <v>3468951.3400000003</v>
      </c>
      <c r="E39" s="600">
        <f t="shared" si="0"/>
        <v>1467040.48</v>
      </c>
      <c r="F39" s="611">
        <v>-7824831.2699999996</v>
      </c>
      <c r="G39" s="611">
        <v>725718.6900000181</v>
      </c>
      <c r="H39" s="851">
        <f t="shared" si="1"/>
        <v>-7099112.5799999814</v>
      </c>
      <c r="J39" s="601"/>
      <c r="N39" s="601"/>
      <c r="O39" s="601"/>
      <c r="P39" s="601"/>
    </row>
    <row r="40" spans="1:16" ht="24.6" customHeight="1">
      <c r="A40" s="850">
        <v>19</v>
      </c>
      <c r="B40" s="579" t="s">
        <v>774</v>
      </c>
      <c r="C40" s="599"/>
      <c r="D40" s="599"/>
      <c r="E40" s="600">
        <f t="shared" si="0"/>
        <v>0</v>
      </c>
      <c r="F40" s="611"/>
      <c r="G40" s="611"/>
      <c r="H40" s="851">
        <f t="shared" si="1"/>
        <v>0</v>
      </c>
      <c r="J40" s="601"/>
      <c r="N40" s="601"/>
      <c r="O40" s="601"/>
      <c r="P40" s="601"/>
    </row>
    <row r="41" spans="1:16" ht="24.95" customHeight="1">
      <c r="A41" s="850">
        <v>20</v>
      </c>
      <c r="B41" s="579" t="s">
        <v>775</v>
      </c>
      <c r="C41" s="599">
        <v>-284381.13999999996</v>
      </c>
      <c r="D41" s="599">
        <v>0</v>
      </c>
      <c r="E41" s="600">
        <f t="shared" si="0"/>
        <v>-284381.13999999996</v>
      </c>
      <c r="F41" s="611">
        <v>58625.02</v>
      </c>
      <c r="G41" s="611">
        <v>0</v>
      </c>
      <c r="H41" s="851">
        <f t="shared" si="1"/>
        <v>58625.02</v>
      </c>
      <c r="J41" s="601"/>
      <c r="N41" s="601"/>
      <c r="O41" s="601"/>
      <c r="P41" s="601"/>
    </row>
    <row r="42" spans="1:16" ht="33" customHeight="1">
      <c r="A42" s="850">
        <v>21</v>
      </c>
      <c r="B42" s="558" t="s">
        <v>776</v>
      </c>
      <c r="C42" s="599"/>
      <c r="D42" s="599"/>
      <c r="E42" s="600">
        <f t="shared" si="0"/>
        <v>0</v>
      </c>
      <c r="F42" s="611"/>
      <c r="G42" s="611"/>
      <c r="H42" s="851">
        <f t="shared" si="1"/>
        <v>0</v>
      </c>
      <c r="J42" s="601"/>
      <c r="N42" s="601"/>
      <c r="O42" s="601"/>
      <c r="P42" s="601"/>
    </row>
    <row r="43" spans="1:16">
      <c r="A43" s="850">
        <v>22</v>
      </c>
      <c r="B43" s="570" t="s">
        <v>777</v>
      </c>
      <c r="C43" s="599">
        <f>SUM(C6,C13,C18,C19,C20,C21,C22,C23,C24,C25,C26,C27,C28,C29,C32,C33,C34,C37,C40,C41,C42)</f>
        <v>52942587.210000053</v>
      </c>
      <c r="D43" s="599">
        <f>SUM(D6,D13,D18,D19,D20,D21,D22,D23,D24,D25,D26,D27,D28,D29,D32,D33,D34,D37,D40,D41,D42)</f>
        <v>76404940.930000022</v>
      </c>
      <c r="E43" s="600">
        <f t="shared" si="0"/>
        <v>129347528.14000008</v>
      </c>
      <c r="F43" s="611">
        <v>29380055.567523882</v>
      </c>
      <c r="G43" s="611">
        <v>60432015.510000043</v>
      </c>
      <c r="H43" s="851">
        <f t="shared" si="1"/>
        <v>89812071.077523917</v>
      </c>
      <c r="J43" s="601"/>
      <c r="N43" s="601"/>
      <c r="O43" s="601"/>
      <c r="P43" s="601"/>
    </row>
    <row r="44" spans="1:16">
      <c r="A44" s="850">
        <v>23</v>
      </c>
      <c r="B44" s="570" t="s">
        <v>778</v>
      </c>
      <c r="C44" s="599">
        <v>-18836768.280000001</v>
      </c>
      <c r="D44" s="599">
        <v>0</v>
      </c>
      <c r="E44" s="600">
        <f t="shared" si="0"/>
        <v>-18836768.280000001</v>
      </c>
      <c r="F44" s="611">
        <v>11319676.77</v>
      </c>
      <c r="G44" s="611">
        <v>0</v>
      </c>
      <c r="H44" s="851">
        <f t="shared" si="1"/>
        <v>11319676.77</v>
      </c>
      <c r="J44" s="601"/>
      <c r="N44" s="601"/>
      <c r="O44" s="601"/>
      <c r="P44" s="601"/>
    </row>
    <row r="45" spans="1:16" ht="15.75" thickBot="1">
      <c r="A45" s="852">
        <v>24</v>
      </c>
      <c r="B45" s="853" t="s">
        <v>779</v>
      </c>
      <c r="C45" s="854">
        <f>C43+C44</f>
        <v>34105818.930000052</v>
      </c>
      <c r="D45" s="854">
        <f>D43+D44</f>
        <v>76404940.930000022</v>
      </c>
      <c r="E45" s="855">
        <f t="shared" si="0"/>
        <v>110510759.86000007</v>
      </c>
      <c r="F45" s="856">
        <v>18060378.797523882</v>
      </c>
      <c r="G45" s="856">
        <v>60432015.510000043</v>
      </c>
      <c r="H45" s="857">
        <f>F45+G45</f>
        <v>78492394.307523921</v>
      </c>
      <c r="J45" s="601"/>
      <c r="N45" s="601"/>
      <c r="O45" s="601"/>
      <c r="P45" s="601"/>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L47"/>
  <sheetViews>
    <sheetView topLeftCell="A26" zoomScale="80" zoomScaleNormal="80" workbookViewId="0">
      <selection activeCell="D53" sqref="D53"/>
    </sheetView>
  </sheetViews>
  <sheetFormatPr defaultRowHeight="15"/>
  <cols>
    <col min="1" max="1" width="8.85546875" style="347"/>
    <col min="2" max="2" width="87.5703125" bestFit="1" customWidth="1"/>
    <col min="3" max="3" width="13.42578125" style="608" bestFit="1" customWidth="1"/>
    <col min="4" max="5" width="15.140625" style="608" bestFit="1" customWidth="1"/>
    <col min="6" max="6" width="13.42578125" style="608" bestFit="1" customWidth="1"/>
    <col min="7" max="8" width="15.140625" style="608" bestFit="1" customWidth="1"/>
    <col min="12" max="12" width="12.42578125" bestFit="1" customWidth="1"/>
  </cols>
  <sheetData>
    <row r="1" spans="1:12" ht="15.75">
      <c r="A1" s="13" t="s">
        <v>97</v>
      </c>
      <c r="B1" s="235" t="str">
        <f>Info!C2</f>
        <v>სს "ბაზისბანკი"</v>
      </c>
      <c r="C1" s="607"/>
      <c r="D1" s="606"/>
      <c r="E1" s="606"/>
      <c r="F1" s="606"/>
      <c r="G1" s="606"/>
    </row>
    <row r="2" spans="1:12" ht="15.75">
      <c r="A2" s="13" t="s">
        <v>98</v>
      </c>
      <c r="B2" s="645">
        <f>'1. key ratios'!B2</f>
        <v>46022</v>
      </c>
      <c r="C2" s="607"/>
      <c r="D2" s="606"/>
      <c r="E2" s="606"/>
      <c r="F2" s="606"/>
      <c r="G2" s="606"/>
    </row>
    <row r="3" spans="1:12" ht="16.5" thickBot="1">
      <c r="A3" s="13"/>
      <c r="B3" s="12"/>
      <c r="C3" s="607"/>
      <c r="D3" s="606"/>
      <c r="E3" s="606"/>
      <c r="F3" s="606"/>
      <c r="G3" s="606"/>
    </row>
    <row r="4" spans="1:12" ht="15.75">
      <c r="A4" s="858" t="s">
        <v>25</v>
      </c>
      <c r="B4" s="859" t="s">
        <v>140</v>
      </c>
      <c r="C4" s="697" t="s">
        <v>103</v>
      </c>
      <c r="D4" s="697"/>
      <c r="E4" s="697"/>
      <c r="F4" s="697" t="s">
        <v>104</v>
      </c>
      <c r="G4" s="697"/>
      <c r="H4" s="698"/>
    </row>
    <row r="5" spans="1:12">
      <c r="A5" s="860"/>
      <c r="B5" s="861"/>
      <c r="C5" s="848" t="s">
        <v>26</v>
      </c>
      <c r="D5" s="848" t="s">
        <v>77</v>
      </c>
      <c r="E5" s="848" t="s">
        <v>66</v>
      </c>
      <c r="F5" s="848" t="s">
        <v>26</v>
      </c>
      <c r="G5" s="848" t="s">
        <v>77</v>
      </c>
      <c r="H5" s="849" t="s">
        <v>66</v>
      </c>
    </row>
    <row r="6" spans="1:12" ht="15.75">
      <c r="A6" s="862">
        <v>1</v>
      </c>
      <c r="B6" s="863" t="s">
        <v>780</v>
      </c>
      <c r="C6" s="586">
        <v>93372000</v>
      </c>
      <c r="D6" s="586">
        <v>67249048.769999996</v>
      </c>
      <c r="E6" s="864">
        <f t="shared" ref="E6:E43" si="0">C6+D6</f>
        <v>160621048.76999998</v>
      </c>
      <c r="F6" s="586">
        <v>77402400</v>
      </c>
      <c r="G6" s="586">
        <v>68382706.219999999</v>
      </c>
      <c r="H6" s="865">
        <f t="shared" ref="H6:H43" si="1">F6+G6</f>
        <v>145785106.22</v>
      </c>
      <c r="L6" s="605"/>
    </row>
    <row r="7" spans="1:12" ht="15.75">
      <c r="A7" s="862">
        <v>2</v>
      </c>
      <c r="B7" s="863" t="s">
        <v>166</v>
      </c>
      <c r="C7" s="586">
        <v>0</v>
      </c>
      <c r="D7" s="586">
        <v>115518718.72000001</v>
      </c>
      <c r="E7" s="864">
        <f t="shared" si="0"/>
        <v>115518718.72000001</v>
      </c>
      <c r="F7" s="586">
        <v>0</v>
      </c>
      <c r="G7" s="586">
        <v>66412017</v>
      </c>
      <c r="H7" s="865">
        <f t="shared" si="1"/>
        <v>66412017</v>
      </c>
      <c r="L7" s="605"/>
    </row>
    <row r="8" spans="1:12" ht="15.75">
      <c r="A8" s="862">
        <v>3</v>
      </c>
      <c r="B8" s="863" t="s">
        <v>168</v>
      </c>
      <c r="C8" s="586">
        <f>C9+C10</f>
        <v>131266919.27000001</v>
      </c>
      <c r="D8" s="586">
        <f>D9+D10</f>
        <v>3477951859.8499999</v>
      </c>
      <c r="E8" s="864">
        <f t="shared" si="0"/>
        <v>3609218779.1199999</v>
      </c>
      <c r="F8" s="586">
        <f>F9+F10</f>
        <v>66317056.82</v>
      </c>
      <c r="G8" s="586">
        <f>G9+G10</f>
        <v>3045703459.52</v>
      </c>
      <c r="H8" s="865">
        <f t="shared" si="1"/>
        <v>3112020516.3400002</v>
      </c>
      <c r="L8" s="605"/>
    </row>
    <row r="9" spans="1:12" ht="15.75">
      <c r="A9" s="862">
        <v>3.1</v>
      </c>
      <c r="B9" s="866" t="s">
        <v>781</v>
      </c>
      <c r="C9" s="586">
        <v>88518473.920000002</v>
      </c>
      <c r="D9" s="586">
        <v>3472561659.8499999</v>
      </c>
      <c r="E9" s="864">
        <f t="shared" si="0"/>
        <v>3561080133.77</v>
      </c>
      <c r="F9" s="586">
        <v>56251851.829999998</v>
      </c>
      <c r="G9" s="586">
        <v>3028840471.0500002</v>
      </c>
      <c r="H9" s="865">
        <f t="shared" si="1"/>
        <v>3085092322.8800001</v>
      </c>
      <c r="L9" s="605"/>
    </row>
    <row r="10" spans="1:12" ht="15.75">
      <c r="A10" s="862">
        <v>3.2</v>
      </c>
      <c r="B10" s="866" t="s">
        <v>782</v>
      </c>
      <c r="C10" s="586">
        <v>42748445.350000001</v>
      </c>
      <c r="D10" s="586">
        <v>5390200</v>
      </c>
      <c r="E10" s="864">
        <f t="shared" si="0"/>
        <v>48138645.350000001</v>
      </c>
      <c r="F10" s="586">
        <v>10065204.99</v>
      </c>
      <c r="G10" s="586">
        <v>16862988.469999999</v>
      </c>
      <c r="H10" s="865">
        <f t="shared" si="1"/>
        <v>26928193.460000001</v>
      </c>
      <c r="L10" s="605"/>
    </row>
    <row r="11" spans="1:12" ht="25.5">
      <c r="A11" s="862">
        <v>4</v>
      </c>
      <c r="B11" s="863" t="s">
        <v>167</v>
      </c>
      <c r="C11" s="586">
        <f>C12+C13</f>
        <v>116715000</v>
      </c>
      <c r="D11" s="586">
        <f>D12+D13</f>
        <v>0</v>
      </c>
      <c r="E11" s="864">
        <f t="shared" si="0"/>
        <v>116715000</v>
      </c>
      <c r="F11" s="586">
        <f>F12+F13</f>
        <v>329088000</v>
      </c>
      <c r="G11" s="586">
        <f>G12+G13</f>
        <v>0</v>
      </c>
      <c r="H11" s="865">
        <f t="shared" si="1"/>
        <v>329088000</v>
      </c>
      <c r="L11" s="605"/>
    </row>
    <row r="12" spans="1:12" ht="15.75">
      <c r="A12" s="862">
        <v>4.0999999999999996</v>
      </c>
      <c r="B12" s="866" t="s">
        <v>783</v>
      </c>
      <c r="C12" s="586">
        <v>116715000</v>
      </c>
      <c r="D12" s="586">
        <v>0</v>
      </c>
      <c r="E12" s="864">
        <f t="shared" si="0"/>
        <v>116715000</v>
      </c>
      <c r="F12" s="586">
        <v>329088000</v>
      </c>
      <c r="G12" s="586">
        <v>0</v>
      </c>
      <c r="H12" s="865">
        <f t="shared" si="1"/>
        <v>329088000</v>
      </c>
      <c r="L12" s="605"/>
    </row>
    <row r="13" spans="1:12" ht="15.75">
      <c r="A13" s="862">
        <v>4.2</v>
      </c>
      <c r="B13" s="866" t="s">
        <v>784</v>
      </c>
      <c r="C13" s="586">
        <v>0</v>
      </c>
      <c r="D13" s="586">
        <v>0</v>
      </c>
      <c r="E13" s="864">
        <f t="shared" si="0"/>
        <v>0</v>
      </c>
      <c r="F13" s="586">
        <v>0</v>
      </c>
      <c r="G13" s="586">
        <v>0</v>
      </c>
      <c r="H13" s="865">
        <f t="shared" si="1"/>
        <v>0</v>
      </c>
      <c r="L13" s="605"/>
    </row>
    <row r="14" spans="1:12" ht="15.75">
      <c r="A14" s="862">
        <v>5</v>
      </c>
      <c r="B14" s="867" t="s">
        <v>785</v>
      </c>
      <c r="C14" s="586">
        <f>C15+C16+C17+C23+C24+C25+C26</f>
        <v>156444752.40000001</v>
      </c>
      <c r="D14" s="586">
        <f>D15+D16+D17+D23+D24+D25+D26</f>
        <v>5510079163.0199995</v>
      </c>
      <c r="E14" s="864">
        <f t="shared" si="0"/>
        <v>5666523915.4199991</v>
      </c>
      <c r="F14" s="586">
        <f>F15+F16+F17+F23+F24+F25+F26</f>
        <v>133051511.73999998</v>
      </c>
      <c r="G14" s="586">
        <f>G15+G16+G17+G23+G24+G25+G26</f>
        <v>4855008209.2700005</v>
      </c>
      <c r="H14" s="865">
        <f t="shared" si="1"/>
        <v>4988059721.0100002</v>
      </c>
      <c r="L14" s="605"/>
    </row>
    <row r="15" spans="1:12" ht="15.75">
      <c r="A15" s="862">
        <v>5.0999999999999996</v>
      </c>
      <c r="B15" s="868" t="s">
        <v>786</v>
      </c>
      <c r="C15" s="586">
        <v>144775751.49000001</v>
      </c>
      <c r="D15" s="586">
        <v>272714663.77999997</v>
      </c>
      <c r="E15" s="864">
        <f t="shared" si="0"/>
        <v>417490415.26999998</v>
      </c>
      <c r="F15" s="586">
        <v>124109920.78</v>
      </c>
      <c r="G15" s="586">
        <v>125728836.63</v>
      </c>
      <c r="H15" s="865">
        <f t="shared" si="1"/>
        <v>249838757.41</v>
      </c>
      <c r="L15" s="605"/>
    </row>
    <row r="16" spans="1:12" ht="15.75">
      <c r="A16" s="862">
        <v>5.2</v>
      </c>
      <c r="B16" s="868" t="s">
        <v>787</v>
      </c>
      <c r="C16" s="586">
        <v>0</v>
      </c>
      <c r="D16" s="586">
        <v>0</v>
      </c>
      <c r="E16" s="864">
        <f t="shared" si="0"/>
        <v>0</v>
      </c>
      <c r="F16" s="586">
        <v>0</v>
      </c>
      <c r="G16" s="586">
        <v>0</v>
      </c>
      <c r="H16" s="865">
        <f t="shared" si="1"/>
        <v>0</v>
      </c>
      <c r="L16" s="605"/>
    </row>
    <row r="17" spans="1:12" ht="15.75">
      <c r="A17" s="862">
        <v>5.3</v>
      </c>
      <c r="B17" s="868" t="s">
        <v>788</v>
      </c>
      <c r="C17" s="586">
        <f>C18+C19+C20+C21+C22</f>
        <v>3175784.89</v>
      </c>
      <c r="D17" s="586">
        <f>D18+D19+D20+D21+D22</f>
        <v>4351065459</v>
      </c>
      <c r="E17" s="864">
        <f t="shared" si="0"/>
        <v>4354241243.8900003</v>
      </c>
      <c r="F17" s="586">
        <v>2553574.46</v>
      </c>
      <c r="G17" s="586">
        <v>3869756749.7800002</v>
      </c>
      <c r="H17" s="865">
        <f t="shared" si="1"/>
        <v>3872310324.2400002</v>
      </c>
      <c r="L17" s="605"/>
    </row>
    <row r="18" spans="1:12" ht="15.75">
      <c r="A18" s="862" t="s">
        <v>169</v>
      </c>
      <c r="B18" s="869" t="s">
        <v>789</v>
      </c>
      <c r="C18" s="586">
        <v>2070933.28</v>
      </c>
      <c r="D18" s="586">
        <v>1597248445.72</v>
      </c>
      <c r="E18" s="864">
        <f t="shared" si="0"/>
        <v>1599319379</v>
      </c>
      <c r="F18" s="586">
        <v>1596717.64</v>
      </c>
      <c r="G18" s="586">
        <v>1263318894.29</v>
      </c>
      <c r="H18" s="865">
        <f t="shared" si="1"/>
        <v>1264915611.9300001</v>
      </c>
      <c r="L18" s="605"/>
    </row>
    <row r="19" spans="1:12" ht="15.75">
      <c r="A19" s="862" t="s">
        <v>170</v>
      </c>
      <c r="B19" s="870" t="s">
        <v>790</v>
      </c>
      <c r="C19" s="586">
        <v>31250.79</v>
      </c>
      <c r="D19" s="586">
        <v>1515432887.6900001</v>
      </c>
      <c r="E19" s="864">
        <f t="shared" si="0"/>
        <v>1515464138.48</v>
      </c>
      <c r="F19" s="586">
        <v>45203.51</v>
      </c>
      <c r="G19" s="586">
        <v>1346558431.8499999</v>
      </c>
      <c r="H19" s="865">
        <f t="shared" si="1"/>
        <v>1346603635.3599999</v>
      </c>
      <c r="L19" s="605"/>
    </row>
    <row r="20" spans="1:12" ht="15.75">
      <c r="A20" s="862" t="s">
        <v>171</v>
      </c>
      <c r="B20" s="870" t="s">
        <v>791</v>
      </c>
      <c r="C20" s="586">
        <v>0</v>
      </c>
      <c r="D20" s="586">
        <v>0</v>
      </c>
      <c r="E20" s="864">
        <f t="shared" si="0"/>
        <v>0</v>
      </c>
      <c r="F20" s="586">
        <v>0</v>
      </c>
      <c r="G20" s="586">
        <v>0</v>
      </c>
      <c r="H20" s="865">
        <f t="shared" si="1"/>
        <v>0</v>
      </c>
      <c r="L20" s="605"/>
    </row>
    <row r="21" spans="1:12" ht="15.75">
      <c r="A21" s="862" t="s">
        <v>172</v>
      </c>
      <c r="B21" s="870" t="s">
        <v>792</v>
      </c>
      <c r="C21" s="586">
        <v>469542.91</v>
      </c>
      <c r="D21" s="586">
        <v>929185690.63</v>
      </c>
      <c r="E21" s="864">
        <f t="shared" si="0"/>
        <v>929655233.53999996</v>
      </c>
      <c r="F21" s="586">
        <v>282343</v>
      </c>
      <c r="G21" s="586">
        <v>893023902.77999997</v>
      </c>
      <c r="H21" s="865">
        <f t="shared" si="1"/>
        <v>893306245.77999997</v>
      </c>
      <c r="L21" s="605"/>
    </row>
    <row r="22" spans="1:12" ht="15.75">
      <c r="A22" s="862" t="s">
        <v>173</v>
      </c>
      <c r="B22" s="870" t="s">
        <v>510</v>
      </c>
      <c r="C22" s="586">
        <v>604057.91</v>
      </c>
      <c r="D22" s="586">
        <v>309198434.95999998</v>
      </c>
      <c r="E22" s="864">
        <f t="shared" si="0"/>
        <v>309802492.87</v>
      </c>
      <c r="F22" s="586">
        <v>629310.31000000006</v>
      </c>
      <c r="G22" s="586">
        <v>366855520.86000001</v>
      </c>
      <c r="H22" s="865">
        <f t="shared" si="1"/>
        <v>367484831.17000002</v>
      </c>
      <c r="L22" s="605"/>
    </row>
    <row r="23" spans="1:12" ht="15.75">
      <c r="A23" s="862">
        <v>5.4</v>
      </c>
      <c r="B23" s="868" t="s">
        <v>793</v>
      </c>
      <c r="C23" s="586">
        <v>6979392.1900000004</v>
      </c>
      <c r="D23" s="586">
        <v>346248839.32999998</v>
      </c>
      <c r="E23" s="864">
        <f t="shared" si="0"/>
        <v>353228231.51999998</v>
      </c>
      <c r="F23" s="586">
        <v>5979784.9299999997</v>
      </c>
      <c r="G23" s="586">
        <v>490136857.29000002</v>
      </c>
      <c r="H23" s="865">
        <f t="shared" si="1"/>
        <v>496116642.22000003</v>
      </c>
      <c r="L23" s="605"/>
    </row>
    <row r="24" spans="1:12" ht="15.75">
      <c r="A24" s="862">
        <v>5.5</v>
      </c>
      <c r="B24" s="868" t="s">
        <v>794</v>
      </c>
      <c r="C24" s="586">
        <v>1513823.83</v>
      </c>
      <c r="D24" s="586">
        <v>358738595.62</v>
      </c>
      <c r="E24" s="864">
        <f t="shared" si="0"/>
        <v>360252419.44999999</v>
      </c>
      <c r="F24" s="586">
        <v>400031</v>
      </c>
      <c r="G24" s="586">
        <v>266380549.49000001</v>
      </c>
      <c r="H24" s="865">
        <f t="shared" si="1"/>
        <v>266780580.49000001</v>
      </c>
      <c r="L24" s="605"/>
    </row>
    <row r="25" spans="1:12" ht="15.75">
      <c r="A25" s="862">
        <v>5.6</v>
      </c>
      <c r="B25" s="868" t="s">
        <v>795</v>
      </c>
      <c r="C25" s="586">
        <v>0</v>
      </c>
      <c r="D25" s="586">
        <v>157971621.09999999</v>
      </c>
      <c r="E25" s="864">
        <f t="shared" si="0"/>
        <v>157971621.09999999</v>
      </c>
      <c r="F25" s="586">
        <v>0</v>
      </c>
      <c r="G25" s="586">
        <v>89264124.299999997</v>
      </c>
      <c r="H25" s="865">
        <f t="shared" si="1"/>
        <v>89264124.299999997</v>
      </c>
      <c r="L25" s="605"/>
    </row>
    <row r="26" spans="1:12" ht="15.75">
      <c r="A26" s="862">
        <v>5.7</v>
      </c>
      <c r="B26" s="868" t="s">
        <v>510</v>
      </c>
      <c r="C26" s="586">
        <v>0</v>
      </c>
      <c r="D26" s="586">
        <v>23339984.190000001</v>
      </c>
      <c r="E26" s="864">
        <f t="shared" si="0"/>
        <v>23339984.190000001</v>
      </c>
      <c r="F26" s="586">
        <v>8200.57</v>
      </c>
      <c r="G26" s="586">
        <v>13741091.779999999</v>
      </c>
      <c r="H26" s="865">
        <f t="shared" si="1"/>
        <v>13749292.35</v>
      </c>
      <c r="L26" s="605"/>
    </row>
    <row r="27" spans="1:12" ht="15.75">
      <c r="A27" s="862">
        <v>6</v>
      </c>
      <c r="B27" s="867" t="s">
        <v>796</v>
      </c>
      <c r="C27" s="586">
        <v>102795579.94</v>
      </c>
      <c r="D27" s="586">
        <v>204476316.00999999</v>
      </c>
      <c r="E27" s="864">
        <f t="shared" si="0"/>
        <v>307271895.94999999</v>
      </c>
      <c r="F27" s="586">
        <v>140848819.57999998</v>
      </c>
      <c r="G27" s="586">
        <v>169322931.15000001</v>
      </c>
      <c r="H27" s="865">
        <f t="shared" si="1"/>
        <v>310171750.73000002</v>
      </c>
      <c r="L27" s="605"/>
    </row>
    <row r="28" spans="1:12" ht="15.75">
      <c r="A28" s="862">
        <v>7</v>
      </c>
      <c r="B28" s="867" t="s">
        <v>797</v>
      </c>
      <c r="C28" s="586">
        <v>238487192.64000002</v>
      </c>
      <c r="D28" s="586">
        <v>108867244.92999999</v>
      </c>
      <c r="E28" s="864">
        <f t="shared" si="0"/>
        <v>347354437.56999999</v>
      </c>
      <c r="F28" s="586">
        <v>231595016.13999999</v>
      </c>
      <c r="G28" s="586">
        <v>130854249.48999999</v>
      </c>
      <c r="H28" s="865">
        <f t="shared" si="1"/>
        <v>362449265.63</v>
      </c>
      <c r="L28" s="605"/>
    </row>
    <row r="29" spans="1:12" ht="15.75">
      <c r="A29" s="862">
        <v>8</v>
      </c>
      <c r="B29" s="867" t="s">
        <v>798</v>
      </c>
      <c r="C29" s="586">
        <v>0</v>
      </c>
      <c r="D29" s="586">
        <v>1777872.84</v>
      </c>
      <c r="E29" s="864">
        <f t="shared" si="0"/>
        <v>1777872.84</v>
      </c>
      <c r="F29" s="586">
        <v>0</v>
      </c>
      <c r="G29" s="586">
        <v>2968592.57</v>
      </c>
      <c r="H29" s="865">
        <f t="shared" si="1"/>
        <v>2968592.57</v>
      </c>
      <c r="L29" s="605"/>
    </row>
    <row r="30" spans="1:12" ht="15.75">
      <c r="A30" s="862">
        <v>9</v>
      </c>
      <c r="B30" s="863" t="s">
        <v>174</v>
      </c>
      <c r="C30" s="586">
        <f>C31+C32+C33+C34+C35+C36+C37</f>
        <v>70523000</v>
      </c>
      <c r="D30" s="586">
        <f>D31+D32+D33+D34+D35+D36+D37</f>
        <v>69750683.819083005</v>
      </c>
      <c r="E30" s="864">
        <f t="shared" si="0"/>
        <v>140273683.81908301</v>
      </c>
      <c r="F30" s="586">
        <f>F31+F32+F33+F34+F35+F36+F37</f>
        <v>91717019.5</v>
      </c>
      <c r="G30" s="586">
        <f>G31+G32+G33+G34+G35+G36+G37</f>
        <v>90299803.653999999</v>
      </c>
      <c r="H30" s="865">
        <f t="shared" si="1"/>
        <v>182016823.15399998</v>
      </c>
      <c r="L30" s="605"/>
    </row>
    <row r="31" spans="1:12" ht="25.5">
      <c r="A31" s="862">
        <v>9.1</v>
      </c>
      <c r="B31" s="866" t="s">
        <v>799</v>
      </c>
      <c r="C31" s="586">
        <v>0</v>
      </c>
      <c r="D31" s="586">
        <v>69750683.819083005</v>
      </c>
      <c r="E31" s="864">
        <f t="shared" si="0"/>
        <v>69750683.819083005</v>
      </c>
      <c r="F31" s="586">
        <v>3708019.5</v>
      </c>
      <c r="G31" s="586">
        <v>86680000</v>
      </c>
      <c r="H31" s="865">
        <f t="shared" si="1"/>
        <v>90388019.5</v>
      </c>
      <c r="L31" s="605"/>
    </row>
    <row r="32" spans="1:12" ht="25.5">
      <c r="A32" s="862">
        <v>9.1999999999999993</v>
      </c>
      <c r="B32" s="866" t="s">
        <v>800</v>
      </c>
      <c r="C32" s="586">
        <v>70523000</v>
      </c>
      <c r="D32" s="586">
        <v>0</v>
      </c>
      <c r="E32" s="864">
        <f t="shared" si="0"/>
        <v>70523000</v>
      </c>
      <c r="F32" s="586">
        <v>88009000</v>
      </c>
      <c r="G32" s="586">
        <v>3619803.6540000001</v>
      </c>
      <c r="H32" s="865">
        <f t="shared" si="1"/>
        <v>91628803.653999999</v>
      </c>
      <c r="L32" s="605"/>
    </row>
    <row r="33" spans="1:12" ht="25.5">
      <c r="A33" s="862">
        <v>9.3000000000000007</v>
      </c>
      <c r="B33" s="866" t="s">
        <v>801</v>
      </c>
      <c r="C33" s="586">
        <v>0</v>
      </c>
      <c r="D33" s="586">
        <v>0</v>
      </c>
      <c r="E33" s="864">
        <f t="shared" si="0"/>
        <v>0</v>
      </c>
      <c r="F33" s="586">
        <v>0</v>
      </c>
      <c r="G33" s="586">
        <v>0</v>
      </c>
      <c r="H33" s="865">
        <f t="shared" si="1"/>
        <v>0</v>
      </c>
      <c r="L33" s="605"/>
    </row>
    <row r="34" spans="1:12" ht="15.75">
      <c r="A34" s="862">
        <v>9.4</v>
      </c>
      <c r="B34" s="866" t="s">
        <v>802</v>
      </c>
      <c r="C34" s="586">
        <v>0</v>
      </c>
      <c r="D34" s="586">
        <v>0</v>
      </c>
      <c r="E34" s="864">
        <f t="shared" si="0"/>
        <v>0</v>
      </c>
      <c r="F34" s="586">
        <v>0</v>
      </c>
      <c r="G34" s="586">
        <v>0</v>
      </c>
      <c r="H34" s="865">
        <f t="shared" si="1"/>
        <v>0</v>
      </c>
      <c r="L34" s="605"/>
    </row>
    <row r="35" spans="1:12" ht="15.75">
      <c r="A35" s="862">
        <v>9.5</v>
      </c>
      <c r="B35" s="866" t="s">
        <v>803</v>
      </c>
      <c r="C35" s="586">
        <v>0</v>
      </c>
      <c r="D35" s="586">
        <v>0</v>
      </c>
      <c r="E35" s="864">
        <f t="shared" si="0"/>
        <v>0</v>
      </c>
      <c r="F35" s="586">
        <v>0</v>
      </c>
      <c r="G35" s="586">
        <v>0</v>
      </c>
      <c r="H35" s="865">
        <f t="shared" si="1"/>
        <v>0</v>
      </c>
      <c r="L35" s="605"/>
    </row>
    <row r="36" spans="1:12" ht="25.5">
      <c r="A36" s="862">
        <v>9.6</v>
      </c>
      <c r="B36" s="866" t="s">
        <v>804</v>
      </c>
      <c r="C36" s="586">
        <v>0</v>
      </c>
      <c r="D36" s="586">
        <v>0</v>
      </c>
      <c r="E36" s="864">
        <f t="shared" si="0"/>
        <v>0</v>
      </c>
      <c r="F36" s="586">
        <v>0</v>
      </c>
      <c r="G36" s="586">
        <v>0</v>
      </c>
      <c r="H36" s="865">
        <f t="shared" si="1"/>
        <v>0</v>
      </c>
      <c r="L36" s="605"/>
    </row>
    <row r="37" spans="1:12" ht="25.5">
      <c r="A37" s="862">
        <v>9.6999999999999993</v>
      </c>
      <c r="B37" s="866" t="s">
        <v>805</v>
      </c>
      <c r="C37" s="586">
        <v>0</v>
      </c>
      <c r="D37" s="586">
        <v>0</v>
      </c>
      <c r="E37" s="864">
        <f t="shared" si="0"/>
        <v>0</v>
      </c>
      <c r="F37" s="586">
        <v>0</v>
      </c>
      <c r="G37" s="586">
        <v>0</v>
      </c>
      <c r="H37" s="865">
        <f t="shared" si="1"/>
        <v>0</v>
      </c>
      <c r="L37" s="605"/>
    </row>
    <row r="38" spans="1:12" ht="15.75">
      <c r="A38" s="862">
        <v>10</v>
      </c>
      <c r="B38" s="867" t="s">
        <v>806</v>
      </c>
      <c r="C38" s="586">
        <f>C41+C42</f>
        <v>92476971.915534019</v>
      </c>
      <c r="D38" s="586">
        <f>D41+D42</f>
        <v>9534201.6772094201</v>
      </c>
      <c r="E38" s="864">
        <f t="shared" si="0"/>
        <v>102011173.59274344</v>
      </c>
      <c r="F38" s="586">
        <f>F41+F42</f>
        <v>85017922.971863002</v>
      </c>
      <c r="G38" s="586">
        <f>G41+G42</f>
        <v>9745980.4726884216</v>
      </c>
      <c r="H38" s="865">
        <f t="shared" si="1"/>
        <v>94763903.444551423</v>
      </c>
      <c r="L38" s="605"/>
    </row>
    <row r="39" spans="1:12" ht="15.75">
      <c r="A39" s="862">
        <v>10.1</v>
      </c>
      <c r="B39" s="866" t="s">
        <v>807</v>
      </c>
      <c r="C39" s="586">
        <v>1790372.5699999935</v>
      </c>
      <c r="D39" s="586">
        <v>14651.629200000008</v>
      </c>
      <c r="E39" s="864">
        <f t="shared" si="0"/>
        <v>1805024.1991999936</v>
      </c>
      <c r="F39" s="586">
        <v>2284152.65</v>
      </c>
      <c r="G39" s="586">
        <v>2528.6596799999998</v>
      </c>
      <c r="H39" s="865">
        <f t="shared" si="1"/>
        <v>2286681.3096799999</v>
      </c>
      <c r="L39" s="605"/>
    </row>
    <row r="40" spans="1:12" ht="25.5">
      <c r="A40" s="862">
        <v>10.199999999999999</v>
      </c>
      <c r="B40" s="866" t="s">
        <v>808</v>
      </c>
      <c r="C40" s="586">
        <v>168432.57221286994</v>
      </c>
      <c r="D40" s="586">
        <v>0</v>
      </c>
      <c r="E40" s="864">
        <f t="shared" si="0"/>
        <v>168432.57221286994</v>
      </c>
      <c r="F40" s="586">
        <v>362613.14499999996</v>
      </c>
      <c r="G40" s="586">
        <v>174.34900000000002</v>
      </c>
      <c r="H40" s="865">
        <f t="shared" si="1"/>
        <v>362787.49399999995</v>
      </c>
      <c r="L40" s="605"/>
    </row>
    <row r="41" spans="1:12" ht="25.5">
      <c r="A41" s="862">
        <v>10.3</v>
      </c>
      <c r="B41" s="866" t="s">
        <v>809</v>
      </c>
      <c r="C41" s="586">
        <v>65965266.48999992</v>
      </c>
      <c r="D41" s="586">
        <v>6897407.5317130005</v>
      </c>
      <c r="E41" s="864">
        <f t="shared" si="0"/>
        <v>72862674.021712914</v>
      </c>
      <c r="F41" s="586">
        <v>58921588.639999978</v>
      </c>
      <c r="G41" s="586">
        <v>6793561.451692</v>
      </c>
      <c r="H41" s="865">
        <f t="shared" si="1"/>
        <v>65715150.091691978</v>
      </c>
      <c r="L41" s="605"/>
    </row>
    <row r="42" spans="1:12" ht="25.5">
      <c r="A42" s="862">
        <v>10.4</v>
      </c>
      <c r="B42" s="866" t="s">
        <v>810</v>
      </c>
      <c r="C42" s="586">
        <v>26511705.425534099</v>
      </c>
      <c r="D42" s="586">
        <v>2636794.1454964196</v>
      </c>
      <c r="E42" s="864">
        <f t="shared" si="0"/>
        <v>29148499.57103052</v>
      </c>
      <c r="F42" s="586">
        <v>26096334.331863023</v>
      </c>
      <c r="G42" s="586">
        <v>2952419.0209964225</v>
      </c>
      <c r="H42" s="865">
        <f t="shared" si="1"/>
        <v>29048753.352859445</v>
      </c>
      <c r="L42" s="605"/>
    </row>
    <row r="43" spans="1:12" ht="16.5" thickBot="1">
      <c r="A43" s="871">
        <v>11</v>
      </c>
      <c r="B43" s="872" t="s">
        <v>175</v>
      </c>
      <c r="C43" s="873">
        <v>0</v>
      </c>
      <c r="D43" s="873">
        <v>0</v>
      </c>
      <c r="E43" s="874">
        <f t="shared" si="0"/>
        <v>0</v>
      </c>
      <c r="F43" s="873"/>
      <c r="G43" s="873"/>
      <c r="H43" s="875">
        <f t="shared" si="1"/>
        <v>0</v>
      </c>
      <c r="L43" s="605"/>
    </row>
    <row r="44" spans="1:12" ht="15.75">
      <c r="C44" s="564"/>
      <c r="D44" s="564"/>
      <c r="E44" s="564"/>
      <c r="F44" s="564"/>
      <c r="G44" s="564"/>
      <c r="H44" s="564"/>
    </row>
    <row r="45" spans="1:12" ht="15.75">
      <c r="C45" s="564"/>
      <c r="D45" s="564"/>
      <c r="E45" s="564"/>
      <c r="F45" s="564"/>
      <c r="G45" s="564"/>
      <c r="H45" s="564"/>
    </row>
    <row r="46" spans="1:12" ht="15.75">
      <c r="C46" s="564"/>
      <c r="D46" s="564"/>
      <c r="E46" s="564"/>
      <c r="F46" s="564"/>
      <c r="G46" s="564"/>
      <c r="H46" s="564"/>
    </row>
    <row r="47" spans="1:12" ht="15.75">
      <c r="C47" s="564"/>
      <c r="D47" s="564"/>
      <c r="E47" s="564"/>
      <c r="F47" s="564"/>
      <c r="G47" s="564"/>
      <c r="H47" s="564"/>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G18"/>
  <sheetViews>
    <sheetView zoomScale="80" zoomScaleNormal="80" workbookViewId="0">
      <pane xSplit="1" ySplit="4" topLeftCell="B5" activePane="bottomRight" state="frozen"/>
      <selection activeCell="L18" sqref="L18"/>
      <selection pane="topRight" activeCell="L18" sqref="L18"/>
      <selection pane="bottomLeft" activeCell="L18" sqref="L18"/>
      <selection pane="bottomRight" activeCell="B29" sqref="B29"/>
    </sheetView>
  </sheetViews>
  <sheetFormatPr defaultColWidth="9.140625" defaultRowHeight="12.75"/>
  <cols>
    <col min="1" max="1" width="9.5703125" style="1" bestFit="1" customWidth="1"/>
    <col min="2" max="2" width="93.5703125" style="1" customWidth="1"/>
    <col min="3" max="4" width="13.5703125" style="1" bestFit="1" customWidth="1"/>
    <col min="5" max="7" width="13.5703125" style="8" bestFit="1" customWidth="1"/>
    <col min="8" max="11" width="9.85546875" style="8" customWidth="1"/>
    <col min="12" max="16384" width="9.140625" style="8"/>
  </cols>
  <sheetData>
    <row r="1" spans="1:7" ht="15">
      <c r="A1" s="13" t="s">
        <v>97</v>
      </c>
      <c r="B1" s="12" t="str">
        <f>Info!C2</f>
        <v>სს "ბაზისბანკი"</v>
      </c>
      <c r="C1" s="12"/>
    </row>
    <row r="2" spans="1:7" ht="15">
      <c r="A2" s="13" t="s">
        <v>98</v>
      </c>
      <c r="B2" s="645">
        <f>'1. key ratios'!B2</f>
        <v>46022</v>
      </c>
      <c r="C2" s="12"/>
    </row>
    <row r="3" spans="1:7" ht="15">
      <c r="A3" s="13"/>
      <c r="B3" s="12"/>
      <c r="C3" s="12"/>
    </row>
    <row r="4" spans="1:7" ht="15" customHeight="1" thickBot="1">
      <c r="A4" s="115" t="s">
        <v>242</v>
      </c>
      <c r="B4" s="116" t="s">
        <v>96</v>
      </c>
      <c r="C4" s="117" t="s">
        <v>76</v>
      </c>
    </row>
    <row r="5" spans="1:7" ht="15" customHeight="1">
      <c r="A5" s="113" t="s">
        <v>25</v>
      </c>
      <c r="B5" s="114"/>
      <c r="C5" s="254" t="str">
        <f>INT((MONTH($B$2))/3)&amp;"Q"&amp;"-"&amp;YEAR($B$2)</f>
        <v>4Q-2025</v>
      </c>
      <c r="D5" s="254" t="str">
        <f>IF(INT(MONTH($B$2))=3, "4"&amp;"Q"&amp;"-"&amp;YEAR($B$2)-1, IF(INT(MONTH($B$2))=6, "1"&amp;"Q"&amp;"-"&amp;YEAR($B$2), IF(INT(MONTH($B$2))=9, "2"&amp;"Q"&amp;"-"&amp;YEAR($B$2),IF(INT(MONTH($B$2))=12, "3"&amp;"Q"&amp;"-"&amp;YEAR($B$2), 0))))</f>
        <v>3Q-2025</v>
      </c>
      <c r="E5" s="254" t="str">
        <f>IF(INT(MONTH($B$2))=3, "3"&amp;"Q"&amp;"-"&amp;YEAR($B$2)-1, IF(INT(MONTH($B$2))=6, "4"&amp;"Q"&amp;"-"&amp;YEAR($B$2)-1, IF(INT(MONTH($B$2))=9, "1"&amp;"Q"&amp;"-"&amp;YEAR($B$2),IF(INT(MONTH($B$2))=12, "2"&amp;"Q"&amp;"-"&amp;YEAR($B$2), 0))))</f>
        <v>2Q-2025</v>
      </c>
      <c r="F5" s="254" t="str">
        <f>IF(INT(MONTH($B$2))=3, "2"&amp;"Q"&amp;"-"&amp;YEAR($B$2)-1, IF(INT(MONTH($B$2))=6, "3"&amp;"Q"&amp;"-"&amp;YEAR($B$2)-1, IF(INT(MONTH($B$2))=9, "4"&amp;"Q"&amp;"-"&amp;YEAR($B$2)-1,IF(INT(MONTH($B$2))=12, "1"&amp;"Q"&amp;"-"&amp;YEAR($B$2), 0))))</f>
        <v>1Q-2025</v>
      </c>
      <c r="G5" s="254" t="str">
        <f>IF(INT(MONTH($B$2))=3, "1"&amp;"Q"&amp;"-"&amp;YEAR($B$2)-1, IF(INT(MONTH($B$2))=6, "2"&amp;"Q"&amp;"-"&amp;YEAR($B$2)-1, IF(INT(MONTH($B$2))=9, "3"&amp;"Q"&amp;"-"&amp;YEAR($B$2)-1,IF(INT(MONTH($B$2))=12, "4"&amp;"Q"&amp;"-"&amp;YEAR($B$2)-1, 0))))</f>
        <v>4Q-2024</v>
      </c>
    </row>
    <row r="6" spans="1:7" ht="15" customHeight="1">
      <c r="A6" s="214">
        <v>1</v>
      </c>
      <c r="B6" s="241" t="s">
        <v>101</v>
      </c>
      <c r="C6" s="215">
        <f>C7+C9+C10</f>
        <v>3671542304.7537136</v>
      </c>
      <c r="D6" s="243">
        <f>D7+D9+D10</f>
        <v>3551617465.5001216</v>
      </c>
      <c r="E6" s="216">
        <f t="shared" ref="E6:G6" si="0">E7+E9+E10</f>
        <v>3513208227.1779966</v>
      </c>
      <c r="F6" s="215">
        <f t="shared" si="0"/>
        <v>3352434036.554338</v>
      </c>
      <c r="G6" s="244">
        <f t="shared" si="0"/>
        <v>3372142342.6453967</v>
      </c>
    </row>
    <row r="7" spans="1:7" ht="15" customHeight="1">
      <c r="A7" s="214">
        <v>1.1000000000000001</v>
      </c>
      <c r="B7" s="217" t="s">
        <v>995</v>
      </c>
      <c r="C7" s="218">
        <v>3356785278.0098152</v>
      </c>
      <c r="D7" s="245">
        <v>3231037552.1073284</v>
      </c>
      <c r="E7" s="218">
        <v>3194333462.6725116</v>
      </c>
      <c r="F7" s="218">
        <v>3061733794.927104</v>
      </c>
      <c r="G7" s="246">
        <v>3041986248.9932318</v>
      </c>
    </row>
    <row r="8" spans="1:7" ht="25.5">
      <c r="A8" s="214" t="s">
        <v>146</v>
      </c>
      <c r="B8" s="219" t="s">
        <v>239</v>
      </c>
      <c r="C8" s="218">
        <v>24000000</v>
      </c>
      <c r="D8" s="245">
        <v>24000000</v>
      </c>
      <c r="E8" s="218">
        <v>24000000</v>
      </c>
      <c r="F8" s="218">
        <v>24000000</v>
      </c>
      <c r="G8" s="246">
        <v>24000000</v>
      </c>
    </row>
    <row r="9" spans="1:7" ht="15" customHeight="1">
      <c r="A9" s="214">
        <v>1.2</v>
      </c>
      <c r="B9" s="217" t="s">
        <v>21</v>
      </c>
      <c r="C9" s="218">
        <v>314475445.59672588</v>
      </c>
      <c r="D9" s="245">
        <v>319411260.68175203</v>
      </c>
      <c r="E9" s="218">
        <v>317902592.36958194</v>
      </c>
      <c r="F9" s="218">
        <v>289829105.39041364</v>
      </c>
      <c r="G9" s="246">
        <v>330081933.26216507</v>
      </c>
    </row>
    <row r="10" spans="1:7" ht="15" customHeight="1">
      <c r="A10" s="214">
        <v>1.3</v>
      </c>
      <c r="B10" s="242" t="s">
        <v>73</v>
      </c>
      <c r="C10" s="218">
        <v>281581.14717235387</v>
      </c>
      <c r="D10" s="245">
        <v>1168652.7110407741</v>
      </c>
      <c r="E10" s="218">
        <v>972172.13590347033</v>
      </c>
      <c r="F10" s="218">
        <v>871136.23682043562</v>
      </c>
      <c r="G10" s="246">
        <v>74160.39</v>
      </c>
    </row>
    <row r="11" spans="1:7" ht="15" customHeight="1">
      <c r="A11" s="214">
        <v>2</v>
      </c>
      <c r="B11" s="241" t="s">
        <v>102</v>
      </c>
      <c r="C11" s="218">
        <v>12561274.111120779</v>
      </c>
      <c r="D11" s="245">
        <v>2415406.6227893531</v>
      </c>
      <c r="E11" s="218">
        <v>3687507.2009642571</v>
      </c>
      <c r="F11" s="218">
        <v>423569.76157426427</v>
      </c>
      <c r="G11" s="246">
        <v>18757478.262939617</v>
      </c>
    </row>
    <row r="12" spans="1:7" ht="15" customHeight="1">
      <c r="A12" s="214">
        <v>3</v>
      </c>
      <c r="B12" s="241" t="s">
        <v>100</v>
      </c>
      <c r="C12" s="218">
        <v>356278518.61875004</v>
      </c>
      <c r="D12" s="245">
        <v>303739914.33518755</v>
      </c>
      <c r="E12" s="218">
        <v>303739914.33518755</v>
      </c>
      <c r="F12" s="218">
        <v>303985205.05393749</v>
      </c>
      <c r="G12" s="246">
        <v>303985205.05393749</v>
      </c>
    </row>
    <row r="13" spans="1:7" ht="15" customHeight="1" thickBot="1">
      <c r="A13" s="62">
        <v>4</v>
      </c>
      <c r="B13" s="249" t="s">
        <v>147</v>
      </c>
      <c r="C13" s="135">
        <f>C6+C11+C12</f>
        <v>4040382097.4835844</v>
      </c>
      <c r="D13" s="247">
        <f>D6+D11+D12</f>
        <v>3857772786.4580984</v>
      </c>
      <c r="E13" s="136">
        <f t="shared" ref="E13:G13" si="1">E6+E11+E12</f>
        <v>3820635648.7141485</v>
      </c>
      <c r="F13" s="135">
        <f t="shared" si="1"/>
        <v>3656842811.3698497</v>
      </c>
      <c r="G13" s="248">
        <f t="shared" si="1"/>
        <v>3694885025.9622736</v>
      </c>
    </row>
    <row r="14" spans="1:7">
      <c r="B14" s="17"/>
    </row>
    <row r="15" spans="1:7">
      <c r="B15" s="17"/>
    </row>
    <row r="16" spans="1:7">
      <c r="B16" s="17"/>
    </row>
    <row r="17" spans="2:2">
      <c r="B17" s="17"/>
    </row>
    <row r="18" spans="2:2">
      <c r="B18" s="1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C26"/>
  <sheetViews>
    <sheetView showGridLines="0" zoomScale="80" zoomScaleNormal="80" workbookViewId="0">
      <pane xSplit="1" ySplit="4" topLeftCell="B5" activePane="bottomRight" state="frozen"/>
      <selection pane="topRight" activeCell="B1" sqref="B1"/>
      <selection pane="bottomLeft" activeCell="A4" sqref="A4"/>
      <selection pane="bottomRight" activeCell="C32" sqref="C32"/>
    </sheetView>
  </sheetViews>
  <sheetFormatPr defaultRowHeight="15"/>
  <cols>
    <col min="1" max="1" width="12.28515625" style="1" customWidth="1"/>
    <col min="2" max="2" width="56.85546875" style="1" customWidth="1"/>
    <col min="3" max="3" width="61.7109375" style="1" customWidth="1"/>
  </cols>
  <sheetData>
    <row r="1" spans="1:3">
      <c r="A1" s="1" t="s">
        <v>97</v>
      </c>
      <c r="B1" s="1" t="str">
        <f>Info!C2</f>
        <v>სს "ბაზისბანკი"</v>
      </c>
    </row>
    <row r="2" spans="1:3">
      <c r="A2" s="1" t="s">
        <v>98</v>
      </c>
      <c r="B2" s="645">
        <f>'1. key ratios'!B2</f>
        <v>46022</v>
      </c>
    </row>
    <row r="4" spans="1:3" ht="39" customHeight="1" thickBot="1">
      <c r="A4" s="129" t="s">
        <v>243</v>
      </c>
      <c r="B4" s="23" t="s">
        <v>80</v>
      </c>
      <c r="C4" s="9"/>
    </row>
    <row r="5" spans="1:3" ht="15.75">
      <c r="A5" s="7"/>
      <c r="B5" s="237" t="s">
        <v>81</v>
      </c>
      <c r="C5" s="252" t="s">
        <v>419</v>
      </c>
    </row>
    <row r="6" spans="1:3">
      <c r="A6" s="10">
        <v>1</v>
      </c>
      <c r="B6" s="24" t="s">
        <v>1003</v>
      </c>
      <c r="C6" s="250" t="s">
        <v>1004</v>
      </c>
    </row>
    <row r="7" spans="1:3">
      <c r="A7" s="10">
        <v>2</v>
      </c>
      <c r="B7" s="24" t="s">
        <v>1005</v>
      </c>
      <c r="C7" s="250" t="s">
        <v>1006</v>
      </c>
    </row>
    <row r="8" spans="1:3">
      <c r="A8" s="10">
        <v>3</v>
      </c>
      <c r="B8" s="24" t="s">
        <v>1007</v>
      </c>
      <c r="C8" s="250" t="s">
        <v>1008</v>
      </c>
    </row>
    <row r="9" spans="1:3">
      <c r="A9" s="10">
        <v>4</v>
      </c>
      <c r="B9" s="24" t="s">
        <v>1009</v>
      </c>
      <c r="C9" s="250" t="s">
        <v>1010</v>
      </c>
    </row>
    <row r="10" spans="1:3">
      <c r="A10" s="10">
        <v>5</v>
      </c>
      <c r="B10" s="24" t="s">
        <v>1011</v>
      </c>
      <c r="C10" s="250" t="s">
        <v>1008</v>
      </c>
    </row>
    <row r="11" spans="1:3">
      <c r="A11" s="10"/>
      <c r="B11" s="699"/>
      <c r="C11" s="700"/>
    </row>
    <row r="12" spans="1:3" ht="30">
      <c r="A12" s="10"/>
      <c r="B12" s="238" t="s">
        <v>82</v>
      </c>
      <c r="C12" s="253" t="s">
        <v>420</v>
      </c>
    </row>
    <row r="13" spans="1:3" ht="15.75">
      <c r="A13" s="10">
        <v>1</v>
      </c>
      <c r="B13" s="20" t="s">
        <v>1012</v>
      </c>
      <c r="C13" s="251" t="s">
        <v>1013</v>
      </c>
    </row>
    <row r="14" spans="1:3" ht="15.75">
      <c r="A14" s="10">
        <v>2</v>
      </c>
      <c r="B14" s="20" t="s">
        <v>1014</v>
      </c>
      <c r="C14" s="251" t="s">
        <v>1015</v>
      </c>
    </row>
    <row r="15" spans="1:3" ht="15.75">
      <c r="A15" s="10">
        <v>3</v>
      </c>
      <c r="B15" s="20" t="s">
        <v>1016</v>
      </c>
      <c r="C15" s="251" t="s">
        <v>1017</v>
      </c>
    </row>
    <row r="16" spans="1:3" ht="15.75">
      <c r="A16" s="10">
        <v>4</v>
      </c>
      <c r="B16" s="20" t="s">
        <v>1018</v>
      </c>
      <c r="C16" s="251" t="s">
        <v>1019</v>
      </c>
    </row>
    <row r="17" spans="1:3" ht="15.75">
      <c r="A17" s="10">
        <v>5</v>
      </c>
      <c r="B17" s="20" t="s">
        <v>1020</v>
      </c>
      <c r="C17" s="251" t="s">
        <v>1021</v>
      </c>
    </row>
    <row r="18" spans="1:3" ht="15.75">
      <c r="A18" s="10">
        <v>6</v>
      </c>
      <c r="B18" s="20" t="s">
        <v>1022</v>
      </c>
      <c r="C18" s="251" t="s">
        <v>1023</v>
      </c>
    </row>
    <row r="19" spans="1:3" ht="15.75">
      <c r="A19" s="10">
        <v>7</v>
      </c>
      <c r="B19" s="20" t="s">
        <v>1024</v>
      </c>
      <c r="C19" s="251" t="s">
        <v>1025</v>
      </c>
    </row>
    <row r="20" spans="1:3" ht="15.75" customHeight="1">
      <c r="A20" s="10"/>
      <c r="B20" s="20"/>
      <c r="C20" s="21"/>
    </row>
    <row r="21" spans="1:3" ht="30" customHeight="1">
      <c r="A21" s="10"/>
      <c r="B21" s="701" t="s">
        <v>83</v>
      </c>
      <c r="C21" s="702"/>
    </row>
    <row r="22" spans="1:3">
      <c r="A22" s="10">
        <v>1</v>
      </c>
      <c r="B22" s="24" t="s">
        <v>1026</v>
      </c>
      <c r="C22" s="542">
        <v>0.91694325037584468</v>
      </c>
    </row>
    <row r="23" spans="1:3" ht="15.75" customHeight="1">
      <c r="A23" s="10">
        <v>2</v>
      </c>
      <c r="B23" s="24" t="s">
        <v>1027</v>
      </c>
      <c r="C23" s="542">
        <v>6.1310495318289832E-2</v>
      </c>
    </row>
    <row r="24" spans="1:3" ht="29.25" customHeight="1">
      <c r="A24" s="10"/>
      <c r="B24" s="701" t="s">
        <v>163</v>
      </c>
      <c r="C24" s="702"/>
    </row>
    <row r="25" spans="1:3" ht="63" customHeight="1">
      <c r="A25" s="10">
        <v>1</v>
      </c>
      <c r="B25" s="24" t="s">
        <v>1028</v>
      </c>
      <c r="C25" s="543">
        <v>0.46764105769168079</v>
      </c>
    </row>
    <row r="26" spans="1:3" ht="16.5" thickBot="1">
      <c r="A26" s="11">
        <v>2</v>
      </c>
      <c r="B26" s="25" t="s">
        <v>1027</v>
      </c>
      <c r="C26" s="544">
        <v>0.51061268800245374</v>
      </c>
    </row>
  </sheetData>
  <mergeCells count="3">
    <mergeCell ref="B11:C11"/>
    <mergeCell ref="B24:C24"/>
    <mergeCell ref="B21:C21"/>
  </mergeCells>
  <dataValidations count="1">
    <dataValidation type="list" allowBlank="1" showInputMessage="1" showErrorMessage="1" sqref="C6:C10"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sheetPr>
  <dimension ref="A1:K53"/>
  <sheetViews>
    <sheetView zoomScale="90" zoomScaleNormal="90" workbookViewId="0">
      <pane xSplit="1" ySplit="5" topLeftCell="B10" activePane="bottomRight" state="frozen"/>
      <selection activeCell="H6" sqref="H6"/>
      <selection pane="topRight" activeCell="H6" sqref="H6"/>
      <selection pane="bottomLeft" activeCell="H6" sqref="H6"/>
      <selection pane="bottomRight" activeCell="J18" sqref="J18"/>
    </sheetView>
  </sheetViews>
  <sheetFormatPr defaultRowHeight="15"/>
  <cols>
    <col min="1" max="1" width="9.5703125" style="1" bestFit="1" customWidth="1"/>
    <col min="2" max="2" width="47.5703125" style="1" customWidth="1"/>
    <col min="3" max="3" width="28" style="1" customWidth="1"/>
    <col min="4" max="4" width="25.5703125" style="1" customWidth="1"/>
    <col min="5" max="5" width="18.85546875" style="1" customWidth="1"/>
    <col min="6" max="6" width="12" bestFit="1" customWidth="1"/>
    <col min="7" max="7" width="12.5703125" bestFit="1" customWidth="1"/>
    <col min="9" max="9" width="16.28515625" bestFit="1" customWidth="1"/>
  </cols>
  <sheetData>
    <row r="1" spans="1:11" ht="15.75">
      <c r="A1" s="13" t="s">
        <v>97</v>
      </c>
      <c r="B1" s="12" t="str">
        <f>Info!C2</f>
        <v>სს "ბაზისბანკი"</v>
      </c>
    </row>
    <row r="2" spans="1:11" s="13" customFormat="1" ht="15.75" customHeight="1">
      <c r="A2" s="13" t="s">
        <v>98</v>
      </c>
      <c r="B2" s="645">
        <f>'1. key ratios'!B2</f>
        <v>46022</v>
      </c>
    </row>
    <row r="3" spans="1:11" s="13" customFormat="1" ht="15.75" customHeight="1"/>
    <row r="4" spans="1:11" s="13" customFormat="1" ht="15.75" customHeight="1" thickBot="1">
      <c r="A4" s="130" t="s">
        <v>244</v>
      </c>
      <c r="B4" s="131" t="s">
        <v>157</v>
      </c>
      <c r="C4" s="95"/>
      <c r="D4" s="95"/>
      <c r="E4" s="96" t="s">
        <v>76</v>
      </c>
    </row>
    <row r="5" spans="1:11" s="58" customFormat="1" ht="17.45" customHeight="1">
      <c r="A5" s="195"/>
      <c r="B5" s="196"/>
      <c r="C5" s="94" t="s">
        <v>0</v>
      </c>
      <c r="D5" s="94" t="s">
        <v>1</v>
      </c>
      <c r="E5" s="197" t="s">
        <v>2</v>
      </c>
    </row>
    <row r="6" spans="1:11" ht="14.45" customHeight="1">
      <c r="A6" s="876"/>
      <c r="B6" s="877" t="s">
        <v>133</v>
      </c>
      <c r="C6" s="877" t="s">
        <v>824</v>
      </c>
      <c r="D6" s="878" t="s">
        <v>132</v>
      </c>
      <c r="E6" s="879"/>
    </row>
    <row r="7" spans="1:11" ht="99.6" customHeight="1">
      <c r="A7" s="876"/>
      <c r="B7" s="877"/>
      <c r="C7" s="877"/>
      <c r="D7" s="193" t="s">
        <v>131</v>
      </c>
      <c r="E7" s="194" t="s">
        <v>341</v>
      </c>
    </row>
    <row r="8" spans="1:11" ht="22.5" customHeight="1">
      <c r="A8" s="850">
        <v>1</v>
      </c>
      <c r="B8" s="568" t="s">
        <v>811</v>
      </c>
      <c r="C8" s="880">
        <f>SUM(C9:C11)</f>
        <v>780887776.49979997</v>
      </c>
      <c r="D8" s="880">
        <f t="shared" ref="D8:E8" si="0">SUM(D9:D11)</f>
        <v>0</v>
      </c>
      <c r="E8" s="881">
        <f t="shared" si="0"/>
        <v>780887776.49979997</v>
      </c>
      <c r="I8" s="604"/>
      <c r="J8" s="604"/>
      <c r="K8" s="604"/>
    </row>
    <row r="9" spans="1:11">
      <c r="A9" s="850">
        <v>1.1000000000000001</v>
      </c>
      <c r="B9" s="567" t="s">
        <v>85</v>
      </c>
      <c r="C9" s="880">
        <v>56541655.886700004</v>
      </c>
      <c r="D9" s="880"/>
      <c r="E9" s="881">
        <v>56541655.886700004</v>
      </c>
      <c r="I9" s="604"/>
      <c r="J9" s="604"/>
      <c r="K9" s="604"/>
    </row>
    <row r="10" spans="1:11">
      <c r="A10" s="850">
        <v>1.2</v>
      </c>
      <c r="B10" s="567" t="s">
        <v>86</v>
      </c>
      <c r="C10" s="880">
        <v>447259944.39069998</v>
      </c>
      <c r="D10" s="880"/>
      <c r="E10" s="881">
        <v>447259944.39069998</v>
      </c>
      <c r="I10" s="604"/>
      <c r="J10" s="604"/>
      <c r="K10" s="604"/>
    </row>
    <row r="11" spans="1:11">
      <c r="A11" s="850">
        <v>1.3</v>
      </c>
      <c r="B11" s="567" t="s">
        <v>87</v>
      </c>
      <c r="C11" s="880">
        <v>277086176.22240001</v>
      </c>
      <c r="D11" s="880"/>
      <c r="E11" s="881">
        <v>277086176.22240001</v>
      </c>
      <c r="I11" s="604"/>
      <c r="J11" s="604"/>
      <c r="K11" s="604"/>
    </row>
    <row r="12" spans="1:11">
      <c r="A12" s="850">
        <v>2</v>
      </c>
      <c r="B12" s="561" t="s">
        <v>698</v>
      </c>
      <c r="C12" s="880">
        <v>0</v>
      </c>
      <c r="D12" s="880"/>
      <c r="E12" s="881">
        <v>0</v>
      </c>
      <c r="I12" s="604"/>
      <c r="J12" s="604"/>
      <c r="K12" s="604"/>
    </row>
    <row r="13" spans="1:11" ht="21">
      <c r="A13" s="850">
        <v>2.1</v>
      </c>
      <c r="B13" s="582" t="s">
        <v>699</v>
      </c>
      <c r="C13" s="880">
        <v>0</v>
      </c>
      <c r="D13" s="880"/>
      <c r="E13" s="881">
        <v>0</v>
      </c>
      <c r="I13" s="604"/>
      <c r="J13" s="604"/>
      <c r="K13" s="604"/>
    </row>
    <row r="14" spans="1:11" ht="33.950000000000003" customHeight="1">
      <c r="A14" s="850">
        <v>3</v>
      </c>
      <c r="B14" s="602" t="s">
        <v>700</v>
      </c>
      <c r="C14" s="880">
        <v>0</v>
      </c>
      <c r="D14" s="880"/>
      <c r="E14" s="881">
        <v>0</v>
      </c>
      <c r="I14" s="604"/>
      <c r="J14" s="604"/>
      <c r="K14" s="604"/>
    </row>
    <row r="15" spans="1:11" ht="32.450000000000003" customHeight="1">
      <c r="A15" s="850">
        <v>4</v>
      </c>
      <c r="B15" s="595" t="s">
        <v>701</v>
      </c>
      <c r="C15" s="880">
        <v>0</v>
      </c>
      <c r="D15" s="880"/>
      <c r="E15" s="881">
        <v>0</v>
      </c>
      <c r="I15" s="604"/>
      <c r="J15" s="604"/>
      <c r="K15" s="604"/>
    </row>
    <row r="16" spans="1:11" ht="23.1" customHeight="1">
      <c r="A16" s="850">
        <v>5</v>
      </c>
      <c r="B16" s="595" t="s">
        <v>702</v>
      </c>
      <c r="C16" s="880">
        <v>240406233.77000001</v>
      </c>
      <c r="D16" s="880">
        <v>73893.209999999963</v>
      </c>
      <c r="E16" s="881">
        <v>240332340.56</v>
      </c>
      <c r="I16" s="604"/>
      <c r="J16" s="604"/>
      <c r="K16" s="604"/>
    </row>
    <row r="17" spans="1:11">
      <c r="A17" s="850">
        <v>5.0999999999999996</v>
      </c>
      <c r="B17" s="597" t="s">
        <v>703</v>
      </c>
      <c r="C17" s="880">
        <v>0</v>
      </c>
      <c r="D17" s="880"/>
      <c r="E17" s="881">
        <v>0</v>
      </c>
      <c r="I17" s="604"/>
      <c r="J17" s="604"/>
      <c r="K17" s="604"/>
    </row>
    <row r="18" spans="1:11">
      <c r="A18" s="850">
        <v>5.2</v>
      </c>
      <c r="B18" s="597" t="s">
        <v>538</v>
      </c>
      <c r="C18" s="880">
        <v>240406233.77000001</v>
      </c>
      <c r="D18" s="880">
        <v>73893.209999999963</v>
      </c>
      <c r="E18" s="881">
        <v>240332340.56</v>
      </c>
      <c r="I18" s="604"/>
      <c r="J18" s="604"/>
      <c r="K18" s="604"/>
    </row>
    <row r="19" spans="1:11">
      <c r="A19" s="850">
        <v>5.3</v>
      </c>
      <c r="B19" s="597" t="s">
        <v>704</v>
      </c>
      <c r="C19" s="880">
        <v>0</v>
      </c>
      <c r="D19" s="880"/>
      <c r="E19" s="881">
        <v>0</v>
      </c>
      <c r="I19" s="604"/>
      <c r="J19" s="604"/>
      <c r="K19" s="604"/>
    </row>
    <row r="20" spans="1:11" ht="21">
      <c r="A20" s="850">
        <v>6</v>
      </c>
      <c r="B20" s="602" t="s">
        <v>705</v>
      </c>
      <c r="C20" s="880">
        <f>SUM(C21:C22)</f>
        <v>3590697772.7810006</v>
      </c>
      <c r="D20" s="880">
        <f t="shared" ref="D20:E20" si="1">SUM(D21:D22)</f>
        <v>0</v>
      </c>
      <c r="E20" s="881">
        <f t="shared" si="1"/>
        <v>3590697772.7810006</v>
      </c>
      <c r="I20" s="604"/>
      <c r="J20" s="604"/>
      <c r="K20" s="604"/>
    </row>
    <row r="21" spans="1:11">
      <c r="A21" s="850">
        <v>6.1</v>
      </c>
      <c r="B21" s="597" t="s">
        <v>538</v>
      </c>
      <c r="C21" s="882">
        <v>205564304.38100001</v>
      </c>
      <c r="D21" s="882"/>
      <c r="E21" s="883">
        <v>205564304.38100001</v>
      </c>
      <c r="I21" s="604"/>
      <c r="J21" s="604"/>
      <c r="K21" s="604"/>
    </row>
    <row r="22" spans="1:11">
      <c r="A22" s="850">
        <v>6.2</v>
      </c>
      <c r="B22" s="597" t="s">
        <v>704</v>
      </c>
      <c r="C22" s="882">
        <v>3385133468.4000006</v>
      </c>
      <c r="D22" s="882"/>
      <c r="E22" s="883">
        <v>3385133468.4000006</v>
      </c>
      <c r="I22" s="604"/>
      <c r="J22" s="604"/>
      <c r="K22" s="604"/>
    </row>
    <row r="23" spans="1:11" ht="21">
      <c r="A23" s="850">
        <v>7</v>
      </c>
      <c r="B23" s="603" t="s">
        <v>706</v>
      </c>
      <c r="C23" s="882">
        <v>27859354.66</v>
      </c>
      <c r="D23" s="882">
        <v>3796650</v>
      </c>
      <c r="E23" s="883">
        <v>24062704.66</v>
      </c>
      <c r="I23" s="604"/>
      <c r="J23" s="604"/>
      <c r="K23" s="604"/>
    </row>
    <row r="24" spans="1:11" ht="21">
      <c r="A24" s="850">
        <v>8</v>
      </c>
      <c r="B24" s="603" t="s">
        <v>707</v>
      </c>
      <c r="C24" s="882">
        <v>752889.05999999994</v>
      </c>
      <c r="D24" s="882"/>
      <c r="E24" s="883">
        <v>752889.05999999994</v>
      </c>
      <c r="I24" s="604"/>
      <c r="J24" s="604"/>
      <c r="K24" s="604"/>
    </row>
    <row r="25" spans="1:11">
      <c r="A25" s="850">
        <v>9</v>
      </c>
      <c r="B25" s="595" t="s">
        <v>708</v>
      </c>
      <c r="C25" s="882">
        <f>SUM(C26:C27)</f>
        <v>144648681.10999998</v>
      </c>
      <c r="D25" s="882">
        <f t="shared" ref="D25:E25" si="2">SUM(D26:D27)</f>
        <v>14362002.67</v>
      </c>
      <c r="E25" s="883">
        <f t="shared" si="2"/>
        <v>130286678.43999998</v>
      </c>
      <c r="I25" s="604"/>
      <c r="J25" s="604"/>
      <c r="K25" s="604"/>
    </row>
    <row r="26" spans="1:11">
      <c r="A26" s="850">
        <v>9.1</v>
      </c>
      <c r="B26" s="598" t="s">
        <v>709</v>
      </c>
      <c r="C26" s="882">
        <v>144648681.10999998</v>
      </c>
      <c r="D26" s="882">
        <v>14362002.67</v>
      </c>
      <c r="E26" s="883">
        <v>130286678.43999998</v>
      </c>
      <c r="I26" s="604"/>
      <c r="J26" s="604"/>
      <c r="K26" s="604"/>
    </row>
    <row r="27" spans="1:11">
      <c r="A27" s="850">
        <v>9.1999999999999993</v>
      </c>
      <c r="B27" s="598" t="s">
        <v>710</v>
      </c>
      <c r="C27" s="882">
        <v>0</v>
      </c>
      <c r="D27" s="882"/>
      <c r="E27" s="883">
        <v>0</v>
      </c>
      <c r="I27" s="604"/>
      <c r="J27" s="604"/>
      <c r="K27" s="604"/>
    </row>
    <row r="28" spans="1:11">
      <c r="A28" s="850">
        <v>10</v>
      </c>
      <c r="B28" s="595" t="s">
        <v>36</v>
      </c>
      <c r="C28" s="882">
        <f>SUM(C29:C30)</f>
        <v>16944677.02</v>
      </c>
      <c r="D28" s="882">
        <f t="shared" ref="D28:E28" si="3">SUM(D29:D30)</f>
        <v>16944677.02</v>
      </c>
      <c r="E28" s="883">
        <f t="shared" si="3"/>
        <v>0</v>
      </c>
      <c r="I28" s="604"/>
      <c r="J28" s="604"/>
      <c r="K28" s="604"/>
    </row>
    <row r="29" spans="1:11">
      <c r="A29" s="850">
        <v>10.1</v>
      </c>
      <c r="B29" s="598" t="s">
        <v>711</v>
      </c>
      <c r="C29" s="882">
        <v>0</v>
      </c>
      <c r="D29" s="882"/>
      <c r="E29" s="883">
        <v>0</v>
      </c>
      <c r="I29" s="604"/>
      <c r="J29" s="604"/>
      <c r="K29" s="604"/>
    </row>
    <row r="30" spans="1:11">
      <c r="A30" s="850">
        <v>10.199999999999999</v>
      </c>
      <c r="B30" s="598" t="s">
        <v>712</v>
      </c>
      <c r="C30" s="882">
        <v>16944677.02</v>
      </c>
      <c r="D30" s="882">
        <v>16944677.02</v>
      </c>
      <c r="E30" s="883">
        <v>0</v>
      </c>
      <c r="I30" s="604"/>
      <c r="J30" s="604"/>
      <c r="K30" s="604"/>
    </row>
    <row r="31" spans="1:11">
      <c r="A31" s="850">
        <v>11</v>
      </c>
      <c r="B31" s="595" t="s">
        <v>713</v>
      </c>
      <c r="C31" s="882">
        <f>SUM(C32:C33)</f>
        <v>58241.19</v>
      </c>
      <c r="D31" s="882">
        <f t="shared" ref="D31:E31" si="4">SUM(D32:D33)</f>
        <v>0</v>
      </c>
      <c r="E31" s="883">
        <f t="shared" si="4"/>
        <v>58241.19</v>
      </c>
      <c r="I31" s="604"/>
      <c r="J31" s="604"/>
      <c r="K31" s="604"/>
    </row>
    <row r="32" spans="1:11">
      <c r="A32" s="850">
        <v>11.1</v>
      </c>
      <c r="B32" s="598" t="s">
        <v>714</v>
      </c>
      <c r="C32" s="882">
        <v>58241.19</v>
      </c>
      <c r="D32" s="882"/>
      <c r="E32" s="883">
        <v>58241.19</v>
      </c>
      <c r="I32" s="604"/>
      <c r="J32" s="604"/>
      <c r="K32" s="604"/>
    </row>
    <row r="33" spans="1:11">
      <c r="A33" s="850">
        <v>11.2</v>
      </c>
      <c r="B33" s="598" t="s">
        <v>715</v>
      </c>
      <c r="C33" s="882">
        <v>0</v>
      </c>
      <c r="D33" s="882"/>
      <c r="E33" s="883">
        <v>0</v>
      </c>
      <c r="I33" s="604"/>
      <c r="J33" s="604"/>
      <c r="K33" s="604"/>
    </row>
    <row r="34" spans="1:11">
      <c r="A34" s="850">
        <v>13</v>
      </c>
      <c r="B34" s="595" t="s">
        <v>88</v>
      </c>
      <c r="C34" s="882">
        <v>69250959.600000024</v>
      </c>
      <c r="D34" s="882"/>
      <c r="E34" s="883">
        <v>69250959.600000024</v>
      </c>
      <c r="I34" s="604"/>
      <c r="J34" s="604"/>
      <c r="K34" s="604"/>
    </row>
    <row r="35" spans="1:11">
      <c r="A35" s="850">
        <v>13.1</v>
      </c>
      <c r="B35" s="588" t="s">
        <v>716</v>
      </c>
      <c r="C35" s="882">
        <v>54025526.420000002</v>
      </c>
      <c r="D35" s="882"/>
      <c r="E35" s="883">
        <v>54025526.420000002</v>
      </c>
      <c r="I35" s="604"/>
      <c r="J35" s="604"/>
      <c r="K35" s="604"/>
    </row>
    <row r="36" spans="1:11">
      <c r="A36" s="850">
        <v>13.2</v>
      </c>
      <c r="B36" s="588" t="s">
        <v>717</v>
      </c>
      <c r="C36" s="884">
        <v>0</v>
      </c>
      <c r="D36" s="884"/>
      <c r="E36" s="885">
        <v>0</v>
      </c>
      <c r="I36" s="604"/>
      <c r="J36" s="604"/>
      <c r="K36" s="604"/>
    </row>
    <row r="37" spans="1:11" ht="39" thickBot="1">
      <c r="A37" s="886"/>
      <c r="B37" s="887" t="s">
        <v>308</v>
      </c>
      <c r="C37" s="888">
        <f>SUM(C8,C12,C14,C15,C16,C20,C23,C24,C25,C28,C31,C34)</f>
        <v>4871506585.6908007</v>
      </c>
      <c r="D37" s="888">
        <f t="shared" ref="D37:E37" si="5">SUM(D8,D12,D14,D15,D16,D20,D23,D24,D25,D28,D31,D34)</f>
        <v>35177222.899999999</v>
      </c>
      <c r="E37" s="889">
        <f t="shared" si="5"/>
        <v>4836329362.7908001</v>
      </c>
      <c r="I37" s="604"/>
      <c r="J37" s="604"/>
      <c r="K37" s="604"/>
    </row>
    <row r="38" spans="1:11">
      <c r="A38"/>
      <c r="B38"/>
      <c r="C38"/>
      <c r="D38"/>
      <c r="E38"/>
    </row>
    <row r="39" spans="1:11">
      <c r="A39"/>
      <c r="B39"/>
      <c r="C39"/>
      <c r="D39"/>
      <c r="E39"/>
    </row>
    <row r="41" spans="1:11" s="1" customFormat="1">
      <c r="B41" s="27"/>
      <c r="F41"/>
      <c r="G41"/>
    </row>
    <row r="42" spans="1:11" s="1" customFormat="1">
      <c r="B42" s="28"/>
      <c r="F42"/>
      <c r="G42"/>
    </row>
    <row r="43" spans="1:11" s="1" customFormat="1">
      <c r="B43" s="27"/>
      <c r="F43"/>
      <c r="G43"/>
    </row>
    <row r="44" spans="1:11" s="1" customFormat="1">
      <c r="B44" s="27"/>
      <c r="F44"/>
      <c r="G44"/>
    </row>
    <row r="45" spans="1:11" s="1" customFormat="1">
      <c r="B45" s="27"/>
      <c r="F45"/>
      <c r="G45"/>
    </row>
    <row r="46" spans="1:11" s="1" customFormat="1">
      <c r="B46" s="27"/>
      <c r="F46"/>
      <c r="G46"/>
    </row>
    <row r="47" spans="1:11" s="1" customFormat="1">
      <c r="B47" s="27"/>
      <c r="F47"/>
      <c r="G47"/>
    </row>
    <row r="48" spans="1:11" s="1" customFormat="1">
      <c r="B48" s="28"/>
      <c r="F48"/>
      <c r="G48"/>
    </row>
    <row r="49" spans="2:7" s="1" customFormat="1">
      <c r="B49" s="28"/>
      <c r="F49"/>
      <c r="G49"/>
    </row>
    <row r="50" spans="2:7" s="1" customFormat="1">
      <c r="B50" s="28"/>
      <c r="F50"/>
      <c r="G50"/>
    </row>
    <row r="51" spans="2:7" s="1" customFormat="1">
      <c r="B51" s="28"/>
      <c r="F51"/>
      <c r="G51"/>
    </row>
    <row r="52" spans="2:7" s="1" customFormat="1">
      <c r="B52" s="28"/>
      <c r="F52"/>
      <c r="G52"/>
    </row>
    <row r="53" spans="2:7" s="1" customFormat="1">
      <c r="B53" s="28"/>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I33"/>
  <sheetViews>
    <sheetView zoomScale="80" zoomScaleNormal="80" workbookViewId="0">
      <pane xSplit="1" ySplit="4" topLeftCell="B5" activePane="bottomRight" state="frozen"/>
      <selection activeCell="H6" sqref="H6"/>
      <selection pane="topRight" activeCell="H6" sqref="H6"/>
      <selection pane="bottomLeft" activeCell="H6" sqref="H6"/>
      <selection pane="bottomRight" activeCell="D32" sqref="D32"/>
    </sheetView>
  </sheetViews>
  <sheetFormatPr defaultRowHeight="15" outlineLevelRow="1"/>
  <cols>
    <col min="1" max="1" width="9.5703125" style="1" bestFit="1" customWidth="1"/>
    <col min="2" max="2" width="114.140625" style="1" customWidth="1"/>
    <col min="3" max="3" width="18.85546875" customWidth="1"/>
    <col min="4" max="4" width="25.42578125" customWidth="1"/>
    <col min="5" max="5" width="24.140625" customWidth="1"/>
    <col min="6" max="6" width="24" customWidth="1"/>
    <col min="7" max="7" width="10" bestFit="1" customWidth="1"/>
    <col min="8" max="8" width="12" bestFit="1" customWidth="1"/>
    <col min="9" max="9" width="12.5703125" bestFit="1" customWidth="1"/>
  </cols>
  <sheetData>
    <row r="1" spans="1:6" ht="15.75">
      <c r="A1" s="13" t="s">
        <v>97</v>
      </c>
      <c r="B1" s="12" t="str">
        <f>Info!C2</f>
        <v>სს "ბაზისბანკი"</v>
      </c>
    </row>
    <row r="2" spans="1:6" s="13" customFormat="1" ht="15.75" customHeight="1">
      <c r="A2" s="13" t="s">
        <v>98</v>
      </c>
      <c r="B2" s="645">
        <f>'1. key ratios'!B2</f>
        <v>46022</v>
      </c>
      <c r="C2"/>
      <c r="D2"/>
      <c r="E2"/>
      <c r="F2"/>
    </row>
    <row r="3" spans="1:6" s="13" customFormat="1" ht="15.75" customHeight="1">
      <c r="C3"/>
      <c r="D3"/>
      <c r="E3"/>
      <c r="F3"/>
    </row>
    <row r="4" spans="1:6" s="13" customFormat="1" ht="26.25" thickBot="1">
      <c r="A4" s="13" t="s">
        <v>245</v>
      </c>
      <c r="B4" s="102" t="s">
        <v>160</v>
      </c>
      <c r="C4" s="96" t="s">
        <v>76</v>
      </c>
      <c r="D4"/>
      <c r="E4"/>
      <c r="F4"/>
    </row>
    <row r="5" spans="1:6">
      <c r="A5" s="97">
        <v>1</v>
      </c>
      <c r="B5" s="98" t="s">
        <v>695</v>
      </c>
      <c r="C5" s="137">
        <f>'7. LI1'!E37</f>
        <v>4836329362.7908001</v>
      </c>
      <c r="E5" s="605"/>
    </row>
    <row r="6" spans="1:6">
      <c r="A6" s="57">
        <v>2.1</v>
      </c>
      <c r="B6" s="104" t="s">
        <v>829</v>
      </c>
      <c r="C6" s="138">
        <v>653902338.53759992</v>
      </c>
      <c r="E6" s="605"/>
    </row>
    <row r="7" spans="1:6" s="2" customFormat="1" ht="25.5" outlineLevel="1">
      <c r="A7" s="103">
        <v>2.2000000000000002</v>
      </c>
      <c r="B7" s="99" t="s">
        <v>830</v>
      </c>
      <c r="C7" s="139">
        <v>70045500</v>
      </c>
      <c r="E7" s="605"/>
    </row>
    <row r="8" spans="1:6" s="2" customFormat="1" ht="26.25">
      <c r="A8" s="103">
        <v>3</v>
      </c>
      <c r="B8" s="100" t="s">
        <v>696</v>
      </c>
      <c r="C8" s="140">
        <f>SUM(C5:C7)</f>
        <v>5560277201.3283997</v>
      </c>
      <c r="E8" s="605"/>
    </row>
    <row r="9" spans="1:6">
      <c r="A9" s="57">
        <v>4</v>
      </c>
      <c r="B9" s="107" t="s">
        <v>158</v>
      </c>
      <c r="C9" s="138">
        <v>0</v>
      </c>
      <c r="E9" s="605"/>
    </row>
    <row r="10" spans="1:6" s="2" customFormat="1" ht="25.5" outlineLevel="1">
      <c r="A10" s="103">
        <v>5.0999999999999996</v>
      </c>
      <c r="B10" s="99" t="s">
        <v>164</v>
      </c>
      <c r="C10" s="139">
        <v>-245099548.31067991</v>
      </c>
      <c r="E10" s="605"/>
    </row>
    <row r="11" spans="1:6" s="2" customFormat="1" ht="25.5" outlineLevel="1">
      <c r="A11" s="103">
        <v>5.2</v>
      </c>
      <c r="B11" s="99" t="s">
        <v>165</v>
      </c>
      <c r="C11" s="139">
        <v>-64202236.44479613</v>
      </c>
      <c r="E11" s="605"/>
    </row>
    <row r="12" spans="1:6" s="2" customFormat="1">
      <c r="A12" s="103">
        <v>6</v>
      </c>
      <c r="B12" s="105" t="s">
        <v>996</v>
      </c>
      <c r="C12" s="139"/>
      <c r="E12" s="605"/>
    </row>
    <row r="13" spans="1:6" s="2" customFormat="1" ht="15.75" thickBot="1">
      <c r="A13" s="106">
        <v>7</v>
      </c>
      <c r="B13" s="101" t="s">
        <v>159</v>
      </c>
      <c r="C13" s="141">
        <f>SUM(C8:C12)</f>
        <v>5250975416.5729227</v>
      </c>
      <c r="E13" s="605"/>
    </row>
    <row r="15" spans="1:6">
      <c r="B15" s="17"/>
    </row>
    <row r="17" spans="2:9" s="1" customFormat="1">
      <c r="B17" s="29"/>
      <c r="C17"/>
      <c r="D17"/>
      <c r="E17"/>
      <c r="F17"/>
      <c r="G17"/>
      <c r="H17"/>
      <c r="I17"/>
    </row>
    <row r="18" spans="2:9" s="1" customFormat="1">
      <c r="B18" s="26"/>
      <c r="C18"/>
      <c r="D18"/>
      <c r="E18"/>
      <c r="F18"/>
      <c r="G18"/>
      <c r="H18"/>
      <c r="I18"/>
    </row>
    <row r="19" spans="2:9" s="1" customFormat="1">
      <c r="B19" s="26"/>
      <c r="C19"/>
      <c r="D19"/>
      <c r="E19"/>
      <c r="F19"/>
      <c r="G19"/>
      <c r="H19"/>
      <c r="I19"/>
    </row>
    <row r="20" spans="2:9" s="1" customFormat="1">
      <c r="B20" s="28"/>
      <c r="C20"/>
      <c r="D20"/>
      <c r="E20"/>
      <c r="F20"/>
      <c r="G20"/>
      <c r="H20"/>
      <c r="I20"/>
    </row>
    <row r="21" spans="2:9" s="1" customFormat="1">
      <c r="B21" s="27"/>
      <c r="C21"/>
      <c r="D21"/>
      <c r="E21"/>
      <c r="F21"/>
      <c r="G21"/>
      <c r="H21"/>
      <c r="I21"/>
    </row>
    <row r="22" spans="2:9" s="1" customFormat="1">
      <c r="B22" s="28"/>
      <c r="C22"/>
      <c r="D22"/>
      <c r="E22"/>
      <c r="F22"/>
      <c r="G22"/>
      <c r="H22"/>
      <c r="I22"/>
    </row>
    <row r="23" spans="2:9" s="1" customFormat="1">
      <c r="B23" s="27"/>
      <c r="C23"/>
      <c r="D23"/>
      <c r="E23"/>
      <c r="F23"/>
      <c r="G23"/>
      <c r="H23"/>
      <c r="I23"/>
    </row>
    <row r="24" spans="2:9" s="1" customFormat="1">
      <c r="B24" s="27"/>
      <c r="C24"/>
      <c r="D24"/>
      <c r="E24"/>
      <c r="F24"/>
      <c r="G24"/>
      <c r="H24"/>
      <c r="I24"/>
    </row>
    <row r="25" spans="2:9" s="1" customFormat="1">
      <c r="B25" s="27"/>
      <c r="C25"/>
      <c r="D25"/>
      <c r="E25"/>
      <c r="F25"/>
      <c r="G25"/>
      <c r="H25"/>
      <c r="I25"/>
    </row>
    <row r="26" spans="2:9" s="1" customFormat="1">
      <c r="B26" s="27"/>
      <c r="C26"/>
      <c r="D26"/>
      <c r="E26"/>
      <c r="F26"/>
      <c r="G26"/>
      <c r="H26"/>
      <c r="I26"/>
    </row>
    <row r="27" spans="2:9" s="1" customFormat="1">
      <c r="B27" s="27"/>
      <c r="C27"/>
      <c r="D27"/>
      <c r="E27"/>
      <c r="F27"/>
      <c r="G27"/>
      <c r="H27"/>
      <c r="I27"/>
    </row>
    <row r="28" spans="2:9" s="1" customFormat="1">
      <c r="B28" s="28"/>
      <c r="C28"/>
      <c r="D28"/>
      <c r="E28"/>
      <c r="F28"/>
      <c r="G28"/>
      <c r="H28"/>
      <c r="I28"/>
    </row>
    <row r="29" spans="2:9" s="1" customFormat="1">
      <c r="B29" s="28"/>
      <c r="C29"/>
      <c r="D29"/>
      <c r="E29"/>
      <c r="F29"/>
      <c r="G29"/>
      <c r="H29"/>
      <c r="I29"/>
    </row>
    <row r="30" spans="2:9" s="1" customFormat="1">
      <c r="B30" s="28"/>
      <c r="C30"/>
      <c r="D30"/>
      <c r="E30"/>
      <c r="F30"/>
      <c r="G30"/>
      <c r="H30"/>
      <c r="I30"/>
    </row>
    <row r="31" spans="2:9" s="1" customFormat="1">
      <c r="B31" s="28"/>
      <c r="C31"/>
      <c r="D31"/>
      <c r="E31"/>
      <c r="F31"/>
      <c r="G31"/>
      <c r="H31"/>
      <c r="I31"/>
    </row>
    <row r="32" spans="2:9" s="1" customFormat="1">
      <c r="B32" s="28"/>
      <c r="C32"/>
      <c r="D32"/>
      <c r="E32"/>
      <c r="F32"/>
      <c r="G32"/>
      <c r="H32"/>
      <c r="I32"/>
    </row>
    <row r="33" spans="2:9" s="1" customFormat="1">
      <c r="B33" s="28"/>
      <c r="C33"/>
      <c r="D33"/>
      <c r="E33"/>
      <c r="F33"/>
      <c r="G33"/>
      <c r="H33"/>
      <c r="I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83CD7958-928F-45CE-A0BA-C7ADC4D7D37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2026-01-30T17:52:03Z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2250bde7-4d65-43cb-a260-e37a11446c04</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