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comments1.xml" ContentType="application/vnd.openxmlformats-officedocument.spreadsheetml.comment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4677E98-C113-49CA-9F32-1B8C0E15C854}" xr6:coauthVersionLast="47" xr6:coauthVersionMax="47" xr10:uidLastSave="{00000000-0000-0000-0000-000000000000}"/>
  <bookViews>
    <workbookView xWindow="-120" yWindow="-120" windowWidth="29040" windowHeight="157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state="hidden" r:id="rId12"/>
    <sheet name="9.3. MREL2" sheetId="106" state="hidden"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definedNames>
    <definedName name="_cur1">#REF!</definedName>
    <definedName name="_cur2">#REF!</definedName>
    <definedName name="_xlnm._FilterDatabase" localSheetId="2" hidden="1">'2. SOFP'!$A$7:$H$69</definedName>
    <definedName name="_xlnm._FilterDatabase" localSheetId="3" hidden="1">'3. SOPL'!$A$5:$N$45</definedName>
    <definedName name="_xlnm._FilterDatabase" localSheetId="4" hidden="1">'4. Off-balance'!$A$6:$H$43</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7" l="1"/>
  <c r="E6" i="37"/>
  <c r="L6" i="37"/>
  <c r="L34" i="37" s="1"/>
  <c r="H7" i="92" l="1"/>
  <c r="H8" i="92"/>
  <c r="H9" i="92"/>
  <c r="H10" i="92"/>
  <c r="H11" i="92"/>
  <c r="H12" i="92"/>
  <c r="H13" i="92"/>
  <c r="H14" i="92"/>
  <c r="H36" i="92"/>
  <c r="H15" i="92"/>
  <c r="H16" i="92"/>
  <c r="H17" i="92"/>
  <c r="H18" i="92"/>
  <c r="H19" i="92"/>
  <c r="H20" i="92"/>
  <c r="H21" i="92"/>
  <c r="H22" i="92"/>
  <c r="H23" i="92"/>
  <c r="H24" i="92"/>
  <c r="H25" i="92"/>
  <c r="H26" i="92"/>
  <c r="H27" i="92"/>
  <c r="H28" i="92"/>
  <c r="H29" i="92"/>
  <c r="H30" i="92"/>
  <c r="H31" i="92"/>
  <c r="H32" i="92"/>
  <c r="H33" i="92"/>
  <c r="H34" i="92"/>
  <c r="H35" i="92"/>
  <c r="L33" i="102"/>
  <c r="K33" i="102"/>
  <c r="J33" i="102"/>
  <c r="I33" i="102"/>
  <c r="H33" i="102"/>
  <c r="G33" i="102"/>
  <c r="F33" i="102"/>
  <c r="E33" i="102"/>
  <c r="D33" i="102"/>
  <c r="C33" i="102"/>
  <c r="C22" i="74" l="1"/>
  <c r="E8" i="92"/>
  <c r="E9" i="92"/>
  <c r="E10" i="92"/>
  <c r="E11" i="92"/>
  <c r="E12" i="92"/>
  <c r="E13" i="92"/>
  <c r="E14" i="92"/>
  <c r="C38" i="94" l="1"/>
  <c r="Q33" i="37" l="1"/>
  <c r="I33" i="37"/>
  <c r="Q32" i="37"/>
  <c r="I32" i="37"/>
  <c r="Q31" i="37"/>
  <c r="Q30" i="37" s="1"/>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P6" i="37" s="1"/>
  <c r="P34" i="37" s="1"/>
  <c r="O7" i="37"/>
  <c r="O6" i="37" s="1"/>
  <c r="O34" i="37" s="1"/>
  <c r="N7" i="37"/>
  <c r="M7" i="37"/>
  <c r="L7" i="37"/>
  <c r="K7" i="37"/>
  <c r="J7" i="37"/>
  <c r="G7" i="37"/>
  <c r="G6" i="37" s="1"/>
  <c r="G34" i="37" s="1"/>
  <c r="C11" i="79" s="1"/>
  <c r="F7" i="37"/>
  <c r="C7" i="37"/>
  <c r="F6" i="37"/>
  <c r="F34" i="37" s="1"/>
  <c r="E34" i="37"/>
  <c r="C13" i="79" s="1"/>
  <c r="D6" i="37"/>
  <c r="D34" i="37" s="1"/>
  <c r="C26" i="79"/>
  <c r="C22" i="79"/>
  <c r="C8" i="79"/>
  <c r="J6" i="37" l="1"/>
  <c r="J34" i="37" s="1"/>
  <c r="K6" i="37"/>
  <c r="K34" i="37" s="1"/>
  <c r="Q14" i="37"/>
  <c r="Q10" i="37"/>
  <c r="Q26" i="37"/>
  <c r="N6" i="37"/>
  <c r="N34" i="37" s="1"/>
  <c r="M6" i="37"/>
  <c r="M34" i="37" s="1"/>
  <c r="C6" i="37"/>
  <c r="C34" i="37" s="1"/>
  <c r="Q18" i="37"/>
  <c r="I7" i="37"/>
  <c r="I6" i="37" s="1"/>
  <c r="Q8" i="37"/>
  <c r="Q9" i="37"/>
  <c r="Q22" i="37"/>
  <c r="I34" i="37"/>
  <c r="C12" i="79" s="1"/>
  <c r="C14" i="79" s="1"/>
  <c r="C10" i="79"/>
  <c r="C32" i="79"/>
  <c r="Q7" i="37"/>
  <c r="C34" i="79" l="1"/>
  <c r="Q6" i="37"/>
  <c r="Q34" i="37" s="1"/>
  <c r="F6" i="107"/>
  <c r="E6" i="107"/>
  <c r="D6" i="107"/>
  <c r="C6" i="107"/>
  <c r="H8" i="74" l="1"/>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C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H34" i="97" s="1"/>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8" i="99" l="1"/>
  <c r="D15" i="98"/>
  <c r="H21" i="96"/>
  <c r="H22" i="95"/>
  <c r="C62" i="69"/>
  <c r="C58" i="69"/>
  <c r="C67" i="69" s="1"/>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52" i="69" l="1"/>
  <c r="C35" i="69"/>
  <c r="D37" i="72"/>
  <c r="E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H16" i="94"/>
  <c r="E16" i="94"/>
  <c r="H15" i="94"/>
  <c r="E15" i="94"/>
  <c r="H13" i="94"/>
  <c r="E13" i="94"/>
  <c r="H12" i="94"/>
  <c r="E12" i="94"/>
  <c r="D11" i="94"/>
  <c r="C11" i="94"/>
  <c r="H10" i="94"/>
  <c r="E10" i="94"/>
  <c r="H9" i="94"/>
  <c r="E9" i="94"/>
  <c r="D8" i="94"/>
  <c r="C8" i="94"/>
  <c r="H7" i="94"/>
  <c r="E7" i="94"/>
  <c r="H6" i="94"/>
  <c r="E6" i="94"/>
  <c r="H44" i="93"/>
  <c r="E44" i="93"/>
  <c r="H42" i="93"/>
  <c r="E42" i="93"/>
  <c r="H41" i="93"/>
  <c r="E41" i="93"/>
  <c r="H40" i="93"/>
  <c r="E40" i="93"/>
  <c r="H39" i="93"/>
  <c r="E39" i="93"/>
  <c r="H38" i="93"/>
  <c r="E38" i="93"/>
  <c r="D37" i="93"/>
  <c r="C37" i="93"/>
  <c r="H36" i="93"/>
  <c r="E36" i="93"/>
  <c r="H35" i="93"/>
  <c r="E35" i="93"/>
  <c r="D34" i="93"/>
  <c r="C34" i="93"/>
  <c r="H33" i="93"/>
  <c r="E33" i="93"/>
  <c r="H32" i="93"/>
  <c r="E32" i="93"/>
  <c r="H31" i="93"/>
  <c r="E31" i="93"/>
  <c r="H30" i="93"/>
  <c r="E30" i="93"/>
  <c r="H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D47" i="92"/>
  <c r="C47" i="92"/>
  <c r="H46" i="92"/>
  <c r="E46" i="92"/>
  <c r="H45" i="92"/>
  <c r="E45" i="92"/>
  <c r="H44" i="92"/>
  <c r="E44" i="92"/>
  <c r="H43" i="92"/>
  <c r="E43" i="92"/>
  <c r="H42" i="92"/>
  <c r="E42" i="92"/>
  <c r="D41" i="92"/>
  <c r="C41" i="92"/>
  <c r="H40" i="92"/>
  <c r="E40" i="92"/>
  <c r="H39" i="92"/>
  <c r="E39" i="92"/>
  <c r="H38" i="92"/>
  <c r="E38" i="92"/>
  <c r="E35" i="92"/>
  <c r="E34" i="92"/>
  <c r="E33" i="92"/>
  <c r="E32" i="92"/>
  <c r="E31" i="92"/>
  <c r="D30" i="92"/>
  <c r="C30" i="92"/>
  <c r="E29" i="92"/>
  <c r="E28" i="92"/>
  <c r="D27" i="92"/>
  <c r="C27" i="92"/>
  <c r="E26" i="92"/>
  <c r="E25" i="92"/>
  <c r="D24" i="92"/>
  <c r="C24" i="92"/>
  <c r="E23" i="92"/>
  <c r="E22" i="92"/>
  <c r="E21" i="92"/>
  <c r="E20" i="92"/>
  <c r="D19" i="92"/>
  <c r="C19" i="92"/>
  <c r="E18" i="92"/>
  <c r="E17" i="92"/>
  <c r="E16" i="92"/>
  <c r="D15" i="92"/>
  <c r="C15" i="92"/>
  <c r="D7" i="92"/>
  <c r="C7" i="92"/>
  <c r="G69" i="92" l="1"/>
  <c r="F69" i="92"/>
  <c r="H41" i="92"/>
  <c r="C68" i="69"/>
  <c r="C14" i="94"/>
  <c r="D14" i="94"/>
  <c r="E37" i="93"/>
  <c r="E29" i="93"/>
  <c r="E13" i="93"/>
  <c r="E6" i="93"/>
  <c r="C43" i="93"/>
  <c r="E63" i="92"/>
  <c r="E47" i="92"/>
  <c r="E41" i="92"/>
  <c r="E30" i="92"/>
  <c r="E27" i="92"/>
  <c r="E19" i="92"/>
  <c r="E15" i="92"/>
  <c r="E24" i="92"/>
  <c r="E34" i="93"/>
  <c r="H30" i="94"/>
  <c r="H34" i="93"/>
  <c r="C36" i="92"/>
  <c r="D53" i="92"/>
  <c r="G53" i="92"/>
  <c r="C68" i="92"/>
  <c r="D36" i="92"/>
  <c r="H47" i="92"/>
  <c r="D68" i="92"/>
  <c r="H37" i="93"/>
  <c r="E59" i="92"/>
  <c r="H8" i="94"/>
  <c r="E8" i="94"/>
  <c r="H38" i="94"/>
  <c r="E30" i="94"/>
  <c r="E11" i="94"/>
  <c r="E17" i="94"/>
  <c r="H11" i="94"/>
  <c r="H14" i="94"/>
  <c r="H6" i="93"/>
  <c r="D43" i="93"/>
  <c r="C53" i="92"/>
  <c r="H68" i="92"/>
  <c r="F53" i="92"/>
  <c r="E7" i="92"/>
  <c r="H69" i="92" l="1"/>
  <c r="E14" i="94"/>
  <c r="D45" i="93"/>
  <c r="C45" i="93"/>
  <c r="D69" i="92"/>
  <c r="E68" i="92"/>
  <c r="H43" i="93"/>
  <c r="E36" i="92"/>
  <c r="H45" i="93"/>
  <c r="H53" i="92"/>
  <c r="E43" i="93"/>
  <c r="C69" i="92"/>
  <c r="E53" i="92"/>
  <c r="E45" i="93" l="1"/>
  <c r="E69" i="92"/>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21" i="80" l="1"/>
  <c r="G6" i="71"/>
  <c r="G13" i="71" s="1"/>
  <c r="F6" i="71"/>
  <c r="F13" i="71" s="1"/>
  <c r="E6" i="71"/>
  <c r="E13" i="71" s="1"/>
  <c r="D6" i="71"/>
  <c r="D13" i="71" s="1"/>
  <c r="C6" i="71"/>
  <c r="C13" i="71" s="1"/>
  <c r="B18" i="105" s="1"/>
  <c r="G39" i="80"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2" i="35" l="1"/>
  <c r="D22" i="35" l="1"/>
  <c r="E22" i="35"/>
  <c r="F22" i="35"/>
  <c r="G22" i="35"/>
  <c r="H22" i="35"/>
  <c r="I22" i="35"/>
  <c r="J22" i="35"/>
  <c r="K22" i="35"/>
  <c r="L22" i="35"/>
  <c r="M22" i="35"/>
  <c r="N22" i="35"/>
  <c r="O22" i="35"/>
  <c r="P22" i="35"/>
  <c r="Q22" i="35"/>
  <c r="R22" i="35"/>
  <c r="C22" i="35"/>
  <c r="G22" i="74" l="1"/>
  <c r="F22" i="74"/>
  <c r="V7" i="64" l="1"/>
  <c r="H10" i="74"/>
  <c r="H13" i="74"/>
  <c r="H15" i="74"/>
  <c r="H16" i="74"/>
  <c r="H17" i="74"/>
  <c r="H18" i="74"/>
  <c r="H19" i="74"/>
  <c r="H21" i="74"/>
  <c r="T21" i="64" l="1"/>
  <c r="U21" i="64"/>
  <c r="V9" i="64"/>
  <c r="D22" i="74" l="1"/>
  <c r="E22" i="74"/>
  <c r="H22" i="74" s="1"/>
  <c r="C8" i="73" l="1"/>
  <c r="C44" i="28"/>
  <c r="C13" i="73" l="1"/>
  <c r="C32" i="28"/>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B9" i="105" s="1"/>
  <c r="C12" i="28"/>
  <c r="B10" i="105" l="1"/>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16" i="105" l="1"/>
  <c r="B14" i="105" s="1"/>
  <c r="B6" i="105"/>
  <c r="B21" i="105" l="1"/>
  <c r="B22" i="105"/>
  <c r="B23"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<sst xmlns="http://schemas.openxmlformats.org/spreadsheetml/2006/main" count="1262" uniqueCount="778">
  <si>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</si>
  <si>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</si>
  <si>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</si>
  <si>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</si>
  <si>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</si>
  <si>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</si>
  <si>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</si>
  <si>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</si>
  <si>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</si>
  <si>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</si>
  <si>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</si>
  <si>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</si>
  <si>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</si>
  <si>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</si>
  <si>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</si>
  <si>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</si>
  <si>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</si>
  <si>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</si>
  <si>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</si>
  <si>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</si>
  <si>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</si>
  <si>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</si>
  <si>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</si>
  <si>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</si>
  <si>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</si>
  <si>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</si>
  <si>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</si>
  <si>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</si>
  <si>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</si>
  <si>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</si>
  <si>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</si>
  <si>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</si>
  <si>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</si>
  <si>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</si>
  <si>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</si>
  <si>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</si>
  <si>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</si>
  <si>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</si>
  <si>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</si>
  <si>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</si>
  <si>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</si>
  <si>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</si>
  <si>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</si>
  <si>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</si>
  <si>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</si>
  <si>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</si>
  <si>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</si>
  <si>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</si>
  <si>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</si>
  <si>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</si>
  <si>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</si>
  <si>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</si>
  <si>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</si>
  <si>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</si>
  <si>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</si>
  <si>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</si>
  <si>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</si>
  <si>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</si>
  <si>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</si>
  <si>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</si>
  <si>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</si>
  <si>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</si>
  <si>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</si>
  <si>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</si>
  <si>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</si>
  <si>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</si>
  <si>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</si>
  <si>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</si>
  <si>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</si>
  <si>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</si>
  <si>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</si>
  <si>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</si>
  <si>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</si>
  <si>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</si>
  <si>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</si>
  <si>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</si>
  <si>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</si>
  <si>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</si>
  <si>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</si>
  <si>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</si>
  <si>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</si>
  <si>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</si>
  <si>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</si>
  <si>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</si>
  <si>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</si>
  <si>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</si>
  <si>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</si>
  <si>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</si>
  <si>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</si>
  <si>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</si>
  <si>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</si>
  <si>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</si>
  <si>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</si>
  <si>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</si>
  <si>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</si>
  <si>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</si>
  <si>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</si>
  <si>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</si>
  <si>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</si>
  <si>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</si>
  <si>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</si>
  <si>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</si>
  <si>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</si>
  <si>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</si>
  <si>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</si>
  <si>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</si>
  <si>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</si>
  <si>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</si>
  <si>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</si>
  <si>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</si>
  <si>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</si>
  <si>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</si>
  <si>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</si>
  <si>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</si>
  <si>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</si>
  <si>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</si>
  <si>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</si>
  <si>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</si>
  <si>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</si>
  <si>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</si>
  <si>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</si>
  <si>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</si>
  <si>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</si>
  <si>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</si>
  <si>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</si>
  <si>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</si>
  <si>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</si>
  <si>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</si>
  <si>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</si>
  <si>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</si>
  <si>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</si>
  <si>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</si>
  <si>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</si>
  <si>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</si>
  <si>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</si>
  <si>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</si>
  <si>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</si>
  <si>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</si>
  <si>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</si>
  <si>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</si>
  <si>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</si>
  <si>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</si>
  <si>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</si>
  <si>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</si>
  <si>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</si>
  <si>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</si>
  <si>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</si>
  <si>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</si>
  <si>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</si>
  <si>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</si>
  <si>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</si>
  <si>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</si>
  <si>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</si>
  <si>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</si>
  <si>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</si>
  <si>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</si>
  <si>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</si>
  <si>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</si>
  <si>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</si>
  <si>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</si>
  <si>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</si>
  <si>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</si>
  <si>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</si>
  <si>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</si>
  <si>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</si>
  <si>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</si>
  <si>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</si>
  <si>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</si>
  <si>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</si>
  <si>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</si>
  <si>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</si>
  <si>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</si>
  <si>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</si>
  <si>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</si>
  <si>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</si>
  <si>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</si>
  <si>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</si>
  <si>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</si>
  <si>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</si>
  <si>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</si>
  <si>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</si>
  <si>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</si>
  <si>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</si>
  <si>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</si>
  <si>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</si>
  <si>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</si>
  <si>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</si>
  <si>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</si>
  <si>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</si>
  <si>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</si>
  <si>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</si>
  <si>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</si>
  <si>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</si>
  <si>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</si>
  <si>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</si>
  <si>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</si>
  <si>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</si>
  <si>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</si>
  <si>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</si>
  <si>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</si>
  <si>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</si>
  <si>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</si>
  <si>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</si>
  <si>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</si>
  <si>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</si>
  <si>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</si>
  <si>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</si>
  <si>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</si>
  <si>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</si>
  <si>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</si>
  <si>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</si>
  <si>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</si>
  <si>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</si>
  <si>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</si>
  <si>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</si>
  <si>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</si>
  <si>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</si>
  <si>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</si>
  <si>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</si>
  <si>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</si>
  <si>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</si>
  <si>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</si>
  <si>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</si>
  <si>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</si>
  <si>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</si>
  <si>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</si>
  <si>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</si>
  <si>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</si>
  <si>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</si>
  <si>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</si>
  <si>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</si>
  <si>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</si>
  <si>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</si>
  <si>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</si>
  <si>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</si>
  <si>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</si>
  <si>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</si>
  <si>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</si>
  <si>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</si>
  <si>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</si>
  <si>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</si>
  <si>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</si>
  <si>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</si>
  <si>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</si>
  <si>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</si>
  <si>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</si>
  <si>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</si>
  <si>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</si>
  <si>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</si>
  <si>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</si>
  <si>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</si>
  <si>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</si>
  <si>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</si>
  <si>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</si>
  <si>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</si>
  <si>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</si>
  <si>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</si>
  <si>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</si>
  <si>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</si>
  <si>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</si>
  <si>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</si>
  <si>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</si>
  <si>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</si>
  <si>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</si>
  <si>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</si>
  <si>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</si>
  <si>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</si>
  <si>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</si>
  <si>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</si>
  <si>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</si>
  <si>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</si>
  <si>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</si>
  <si>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</si>
  <si>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</si>
  <si>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</si>
  <si>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</si>
  <si>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</si>
  <si>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</si>
  <si>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</si>
  <si>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</si>
  <si>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</si>
  <si>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</si>
  <si>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</si>
  <si>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</si>
  <si>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</si>
  <si>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</si>
  <si>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</si>
  <si>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</si>
  <si>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</si>
  <si>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</si>
  <si>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</si>
  <si>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</si>
  <si>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</si>
  <si>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</si>
  <si>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</si>
  <si>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</si>
  <si>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</si>
  <si>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</si>
  <si>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</si>
  <si>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</si>
  <si>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</si>
  <si>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</si>
  <si>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</si>
  <si>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</si>
  <si>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</si>
  <si>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</si>
  <si>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</si>
  <si>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</si>
  <si>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</si>
  <si>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</si>
  <si>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</si>
  <si>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</si>
  <si>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</si>
  <si>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</si>
  <si>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</si>
  <si>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</si>
  <si>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</si>
  <si>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</si>
  <si>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</si>
  <si>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</si>
  <si>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</si>
  <si>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</si>
  <si>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</si>
  <si>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</si>
  <si>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</si>
  <si>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</si>
  <si>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</si>
  <si>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</si>
  <si>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</si>
  <si>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</si>
  <si>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</si>
  <si>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</si>
  <si>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</si>
  <si>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</si>
  <si>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</si>
  <si>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</si>
  <si>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</si>
  <si>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</si>
  <si>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</si>
  <si>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</si>
  <si>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</si>
  <si>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</si>
  <si>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</si>
  <si>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</si>
  <si>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</si>
  <si>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</si>
  <si>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</si>
  <si>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</si>
  <si>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</si>
  <si>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</si>
  <si>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</si>
  <si>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</si>
  <si>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</si>
  <si>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</si>
  <si>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</si>
  <si>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</si>
  <si>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</si>
  <si>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</si>
  <si>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</si>
  <si>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</si>
  <si>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</si>
  <si>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</si>
  <si>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</si>
  <si>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</si>
  <si>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</si>
  <si>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</si>
  <si>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</si>
  <si>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</si>
  <si>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</si>
  <si>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</si>
  <si>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</si>
  <si>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</si>
  <si>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</si>
  <si>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</si>
  <si>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</si>
  <si>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</si>
  <si>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</si>
  <si>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</si>
  <si>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</si>
  <si>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</si>
  <si>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</si>
  <si>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</si>
  <si>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</si>
  <si>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</si>
  <si>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</si>
  <si>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</si>
  <si>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</si>
  <si>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</si>
  <si>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</si>
  <si>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</si>
  <si>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</si>
  <si>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</si>
  <si>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</si>
  <si>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</si>
  <si>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</si>
  <si>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</si>
  <si>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</si>
  <si>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</si>
  <si>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</si>
  <si>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</si>
  <si>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</si>
  <si>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</si>
  <si>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</si>
  <si>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</si>
  <si>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</si>
  <si>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</si>
  <si>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</si>
  <si>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</si>
  <si>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</si>
  <si>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</si>
  <si>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</si>
  <si>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</si>
  <si>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</si>
  <si>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</si>
  <si>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</si>
  <si>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</si>
  <si>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</si>
  <si>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</si>
  <si>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</si>
  <si>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</si>
  <si>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</si>
  <si>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</si>
  <si>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</si>
  <si>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</si>
  <si>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</si>
  <si>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</si>
  <si>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</si>
  <si>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</si>
  <si>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</si>
  <si>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</si>
  <si>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</si>
  <si>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</si>
  <si>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</si>
  <si>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</si>
  <si>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</si>
  <si>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</si>
  <si>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</si>
  <si>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</si>
  <si>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</si>
  <si>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</si>
  <si>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</si>
  <si>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</si>
  <si>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</si>
  <si>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</si>
  <si>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</si>
  <si>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</si>
  <si>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</si>
  <si>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</si>
  <si>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</si>
  <si>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</si>
  <si>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</si>
  <si>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</si>
  <si>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</si>
  <si>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</si>
  <si>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</si>
  <si>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</si>
  <si>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</si>
  <si>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</si>
  <si>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</si>
  <si>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</si>
  <si>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</si>
  <si>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</si>
  <si>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</si>
  <si>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</si>
  <si>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</si>
  <si>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</si>
  <si>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</si>
  <si>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</si>
  <si>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</si>
  <si>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</si>
  <si>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</si>
  <si>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</si>
  <si>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</si>
  <si>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</si>
  <si>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</si>
  <si>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</si>
  <si>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</si>
  <si>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</si>
  <si>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</si>
  <si>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</si>
  <si>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</si>
  <si>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</si>
  <si>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</si>
  <si>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</si>
  <si>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</si>
  <si>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</si>
  <si>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</si>
  <si>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</si>
  <si>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</si>
  <si>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</si>
  <si>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</si>
  <si>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</si>
  <si>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</si>
  <si>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</si>
  <si>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</si>
  <si>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</si>
  <si>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</si>
  <si>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</si>
  <si>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</si>
  <si>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</si>
  <si>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</si>
  <si>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</si>
  <si>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</si>
  <si>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</si>
  <si>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</si>
  <si>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</si>
  <si>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</si>
  <si>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</si>
  <si>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</si>
  <si>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</si>
  <si>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</si>
  <si>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</si>
  <si>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</si>
  <si>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</si>
  <si>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</si>
  <si>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</si>
  <si>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</si>
  <si>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</si>
  <si>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</si>
  <si>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</si>
  <si>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</si>
  <si>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</si>
  <si>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</si>
  <si>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</si>
  <si>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</si>
  <si>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</si>
  <si>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</si>
  <si>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</si>
  <si>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</si>
  <si>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</si>
  <si>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</si>
  <si>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</si>
  <si>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</si>
  <si>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</si>
  <si>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</si>
  <si>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</si>
  <si>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</si>
  <si>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</si>
  <si>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</si>
  <si>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</si>
  <si>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</si>
  <si>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</si>
  <si>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</si>
  <si>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</si>
  <si>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</si>
  <si>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</si>
  <si>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</si>
  <si>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</si>
  <si>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</si>
  <si>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</si>
  <si>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</si>
  <si>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</si>
  <si>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</si>
  <si>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</si>
  <si>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</si>
  <si>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</si>
  <si>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</si>
  <si>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</si>
  <si>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</si>
  <si>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</si>
  <si>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</si>
  <si>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</si>
  <si>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</si>
  <si>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</si>
  <si>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</si>
  <si>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</si>
  <si>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</si>
  <si>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</si>
  <si>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</si>
  <si>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</si>
  <si>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</si>
  <si>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</si>
  <si>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</si>
  <si>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</si>
  <si>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</si>
  <si>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</si>
  <si>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</si>
  <si>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</si>
  <si>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</si>
  <si>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</si>
  <si>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</si>
  <si>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</si>
  <si>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</si>
  <si>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</si>
  <si>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</si>
  <si>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</si>
  <si>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</si>
  <si>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</si>
  <si>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</si>
  <si>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</si>
  <si>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</si>
  <si>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</si>
  <si>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</si>
  <si>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</si>
  <si>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</si>
  <si>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</si>
  <si>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</si>
  <si>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</si>
  <si>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</si>
  <si>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</si>
  <si>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</si>
  <si>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</si>
  <si>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</si>
  <si>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</si>
  <si>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</si>
  <si>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</si>
  <si>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</si>
  <si>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</si>
  <si>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</si>
  <si>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</si>
  <si>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</si>
  <si>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</si>
  <si>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</si>
  <si>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</si>
  <si>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</si>
  <si>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</si>
  <si>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</si>
  <si>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</si>
  <si>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</si>
  <si>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</si>
  <si>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</si>
  <si>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</si>
  <si>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</si>
  <si>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</si>
  <si>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</si>
  <si>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</si>
  <si>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</si>
  <si>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</si>
  <si>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</si>
  <si>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</si>
  <si>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</si>
  <si>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</si>
  <si>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</si>
  <si>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</si>
  <si>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</si>
  <si>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</si>
  <si>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</si>
  <si>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</si>
  <si>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</si>
  <si>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</si>
  <si>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</si>
  <si>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</si>
  <si>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</si>
  <si>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</si>
  <si>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</si>
  <si>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</si>
  <si>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</si>
  <si>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</si>
  <si>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</si>
  <si>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</si>
  <si>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</si>
  <si>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</si>
  <si>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</si>
  <si>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</si>
  <si>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</si>
  <si>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</si>
  <si>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</si>
  <si>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</si>
  <si>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</si>
  <si>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</si>
  <si>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</si>
  <si>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</si>
  <si>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</si>
  <si>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</si>
  <si>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</si>
  <si>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</si>
  <si>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</si>
  <si>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</si>
  <si>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</si>
  <si>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</si>
  <si>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</si>
  <si>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</si>
  <si>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</si>
  <si>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</si>
  <si>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</si>
  <si>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</si>
  <si>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</si>
  <si>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</si>
  <si>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</si>
  <si>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</si>
  <si>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</si>
  <si>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</si>
  <si>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</si>
  <si>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</si>
  <si>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</si>
  <si>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</si>
  <si>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</si>
  <si>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</si>
  <si>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</si>
  <si>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</si>
  <si>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</si>
  <si>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</si>
  <si>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</si>
  <si>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</si>
  <si>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</si>
  <si>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</si>
  <si>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</si>
  <si>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</si>
  <si>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</si>
  <si>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</si>
  <si>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</si>
  <si>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</si>
  <si>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</si>
  <si>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</si>
  <si>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</si>
  <si>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</si>
  <si>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</si>
  <si>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</si>
  <si>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</si>
  <si>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</si>
  <si>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</si>
  <si>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</si>
  <si>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</si>
  <si>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</si>
  <si>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</si>
  <si>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</si>
  <si>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</si>
  <si>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</si>
  <si>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</si>
  <si>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</si>
  <si>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</si>
  <si>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</si>
  <si>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</si>
  <si>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</si>
  <si>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</si>
  <si>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</si>
  <si>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</si>
  <si>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</si>
  <si>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</si>
  <si>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</si>
  <si>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</si>
  <si>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</si>
  <si>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</si>
  <si>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</si>
  <si>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</si>
  <si>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</si>
  <si>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</si>
  <si>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</si>
  <si>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</si>
  <si>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</si>
  <si>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</si>
  <si>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</si>
  <si>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</si>
  <si>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N17 </t>
  </si>
  <si>
    <t xml:space="preserve"> ცხრილი 9 (Capital), N38</t>
  </si>
  <si>
    <t xml:space="preserve"> ცხრილი 9 (Capital), N2 </t>
  </si>
  <si>
    <t xml:space="preserve"> ცხრილი 9 (Capital), N3</t>
  </si>
  <si>
    <t xml:space="preserve"> ცხრილი 9 (Capital), N4; N8</t>
  </si>
  <si>
    <t xml:space="preserve"> ცხრილი 9 (Capital), N 6</t>
  </si>
  <si>
    <t>სს "ბაზისბანკი"</t>
  </si>
  <si>
    <t>ჯანგ ძუნი</t>
  </si>
  <si>
    <t>დავით ცაავა</t>
  </si>
  <si>
    <t>www.BB.ge</t>
  </si>
  <si>
    <t>არადამოუკიდებელი თავმჯდომარე</t>
  </si>
  <si>
    <t>ჟუ ნინგი</t>
  </si>
  <si>
    <t>არადამოუკიდებელი წევრი</t>
  </si>
  <si>
    <t>ზაზა რობაქიძე</t>
  </si>
  <si>
    <t>დამოუკიდებელი წევრი</t>
  </si>
  <si>
    <t>მი მია ენხვა</t>
  </si>
  <si>
    <t>არადამოუკიდებელ წევრი</t>
  </si>
  <si>
    <t>საბინა ძიურმანი</t>
  </si>
  <si>
    <t>ნინო ოხანაშვილი</t>
  </si>
  <si>
    <t>გენერალური დირექტორი</t>
  </si>
  <si>
    <t>ლევან გარდაფხაძე</t>
  </si>
  <si>
    <t xml:space="preserve">გენერალური დირექტორის მოადგილე, საცალო ბიზნესი </t>
  </si>
  <si>
    <t>დავით კაკაბაძე</t>
  </si>
  <si>
    <t>გენერალური დირექტორის მოადგილე, რისკების მართვა</t>
  </si>
  <si>
    <t>ლია ასლანიკაშვილი</t>
  </si>
  <si>
    <t xml:space="preserve">გენერალური დირექტორის მოადგილე, ფინანსები </t>
  </si>
  <si>
    <t>ხვეი ლი</t>
  </si>
  <si>
    <t>გენერალური დირექტორის მოადგილე, დაკრედიტება</t>
  </si>
  <si>
    <t>გიორგი გაბუნია</t>
  </si>
  <si>
    <t>კომერციული დირექტორი</t>
  </si>
  <si>
    <t>რატი დვალაძე</t>
  </si>
  <si>
    <t>საოპერაციო დირექტორი</t>
  </si>
  <si>
    <t>შპს "Xinjiang HuaLing Industry &amp; Trade (Group) Co"</t>
  </si>
  <si>
    <t>მი ზაიქი</t>
  </si>
  <si>
    <t>წოუ ივეი (სინძიან-იუგურის ავტონომიური რეგიონის სახალხო მთავრობის სახელმწიფო საკუთრებაში არსებული აქტივების ზედამხედველობისა და ადმინისტრირების კომისიის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</si>
</sst>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 numFmtId="197" formatCode="0.000000"/>
  </numFmts>
  <fonts count="15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color theme="1"/>
      <name val="Verdana"/>
      <family val="2"/>
    </font>
    <font>
      <sz val="12"/>
      <name val="Calibri"/>
      <family val="2"/>
      <scheme val="minor"/>
    </font>
    <font>
      <b/>
      <sz val="9"/>
      <name val="Calibri"/>
      <family val="2"/>
      <scheme val="minor"/>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8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theme="6" tint="-0.499984740745262"/>
      </top>
      <bottom style="thin">
        <color theme="6" tint="-0.499984740745262"/>
      </bottom>
      <diagonal/>
    </border>
    <border>
      <left/>
      <right style="medium">
        <color indexed="64"/>
      </right>
      <top style="thin">
        <color theme="6" tint="-0.499984740745262"/>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diagonalDown="1">
      <left style="medium">
        <color indexed="64"/>
      </left>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medium">
        <color indexed="64"/>
      </right>
      <top style="medium">
        <color indexed="64"/>
      </top>
      <bottom style="thin">
        <color auto="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578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0" applyNumberFormat="0" applyFill="0" applyAlignment="0" applyProtection="0"/>
    <xf numFmtId="168" fontId="93" fillId="0" borderId="80" applyNumberFormat="0" applyFill="0" applyAlignment="0" applyProtection="0"/>
    <xf numFmtId="169" fontId="93" fillId="0" borderId="80" applyNumberFormat="0" applyFill="0" applyAlignment="0" applyProtection="0"/>
    <xf numFmtId="168" fontId="93" fillId="0" borderId="80" applyNumberFormat="0" applyFill="0" applyAlignment="0" applyProtection="0"/>
    <xf numFmtId="168" fontId="93" fillId="0" borderId="80" applyNumberFormat="0" applyFill="0" applyAlignment="0" applyProtection="0"/>
    <xf numFmtId="169" fontId="93" fillId="0" borderId="80" applyNumberFormat="0" applyFill="0" applyAlignment="0" applyProtection="0"/>
    <xf numFmtId="168" fontId="93" fillId="0" borderId="80" applyNumberFormat="0" applyFill="0" applyAlignment="0" applyProtection="0"/>
    <xf numFmtId="168" fontId="93" fillId="0" borderId="80" applyNumberFormat="0" applyFill="0" applyAlignment="0" applyProtection="0"/>
    <xf numFmtId="169" fontId="93" fillId="0" borderId="80" applyNumberFormat="0" applyFill="0" applyAlignment="0" applyProtection="0"/>
    <xf numFmtId="168" fontId="93" fillId="0" borderId="80" applyNumberFormat="0" applyFill="0" applyAlignment="0" applyProtection="0"/>
    <xf numFmtId="168" fontId="93" fillId="0" borderId="80" applyNumberFormat="0" applyFill="0" applyAlignment="0" applyProtection="0"/>
    <xf numFmtId="169" fontId="93" fillId="0" borderId="80" applyNumberFormat="0" applyFill="0" applyAlignment="0" applyProtection="0"/>
    <xf numFmtId="168" fontId="93"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169" fontId="93"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168" fontId="93"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168" fontId="93"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0" fontId="46" fillId="0" borderId="80" applyNumberFormat="0" applyFill="0" applyAlignment="0" applyProtection="0"/>
    <xf numFmtId="188" fontId="2" fillId="69" borderId="74" applyFont="0">
      <alignment horizontal="right" vertical="center"/>
    </xf>
    <xf numFmtId="3" fontId="2" fillId="69" borderId="74" applyFont="0">
      <alignment horizontal="right" vertical="center"/>
    </xf>
    <xf numFmtId="0" fontId="82" fillId="63" borderId="79" applyNumberFormat="0" applyAlignment="0" applyProtection="0"/>
    <xf numFmtId="168" fontId="84" fillId="63" borderId="79" applyNumberFormat="0" applyAlignment="0" applyProtection="0"/>
    <xf numFmtId="169" fontId="84" fillId="63" borderId="79" applyNumberFormat="0" applyAlignment="0" applyProtection="0"/>
    <xf numFmtId="168" fontId="84" fillId="63" borderId="79" applyNumberFormat="0" applyAlignment="0" applyProtection="0"/>
    <xf numFmtId="168" fontId="84" fillId="63" borderId="79" applyNumberFormat="0" applyAlignment="0" applyProtection="0"/>
    <xf numFmtId="169" fontId="84" fillId="63" borderId="79" applyNumberFormat="0" applyAlignment="0" applyProtection="0"/>
    <xf numFmtId="168" fontId="84" fillId="63" borderId="79" applyNumberFormat="0" applyAlignment="0" applyProtection="0"/>
    <xf numFmtId="168" fontId="84" fillId="63" borderId="79" applyNumberFormat="0" applyAlignment="0" applyProtection="0"/>
    <xf numFmtId="169" fontId="84" fillId="63" borderId="79" applyNumberFormat="0" applyAlignment="0" applyProtection="0"/>
    <xf numFmtId="168" fontId="84" fillId="63" borderId="79" applyNumberFormat="0" applyAlignment="0" applyProtection="0"/>
    <xf numFmtId="168" fontId="84" fillId="63" borderId="79" applyNumberFormat="0" applyAlignment="0" applyProtection="0"/>
    <xf numFmtId="169" fontId="84" fillId="63" borderId="79" applyNumberFormat="0" applyAlignment="0" applyProtection="0"/>
    <xf numFmtId="168" fontId="84"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169" fontId="84"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168" fontId="84"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168" fontId="84"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0" fontId="82" fillId="63" borderId="79" applyNumberFormat="0" applyAlignment="0" applyProtection="0"/>
    <xf numFmtId="3" fontId="2" fillId="74" borderId="74" applyFont="0">
      <alignment horizontal="right" vertical="center"/>
      <protection locked="0"/>
    </xf>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 fillId="73" borderId="78" applyNumberFormat="0" applyFont="0" applyAlignment="0" applyProtection="0"/>
    <xf numFmtId="0" fontId="26" fillId="73" borderId="78" applyNumberFormat="0" applyFont="0" applyAlignment="0" applyProtection="0"/>
    <xf numFmtId="0" fontId="2" fillId="73" borderId="78" applyNumberFormat="0" applyFont="0" applyAlignment="0" applyProtection="0"/>
    <xf numFmtId="0" fontId="2"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0" fontId="26" fillId="73" borderId="78" applyNumberFormat="0" applyFont="0" applyAlignment="0" applyProtection="0"/>
    <xf numFmtId="3" fontId="2" fillId="71" borderId="74" applyFont="0">
      <alignment horizontal="right" vertical="center"/>
      <protection locked="0"/>
    </xf>
    <xf numFmtId="0" fontId="65" fillId="42" borderId="77" applyNumberFormat="0" applyAlignment="0" applyProtection="0"/>
    <xf numFmtId="168" fontId="67" fillId="42" borderId="77" applyNumberFormat="0" applyAlignment="0" applyProtection="0"/>
    <xf numFmtId="169" fontId="67" fillId="42" borderId="77" applyNumberFormat="0" applyAlignment="0" applyProtection="0"/>
    <xf numFmtId="168" fontId="67" fillId="42" borderId="77" applyNumberFormat="0" applyAlignment="0" applyProtection="0"/>
    <xf numFmtId="168" fontId="67" fillId="42" borderId="77" applyNumberFormat="0" applyAlignment="0" applyProtection="0"/>
    <xf numFmtId="169" fontId="67" fillId="42" borderId="77" applyNumberFormat="0" applyAlignment="0" applyProtection="0"/>
    <xf numFmtId="168" fontId="67" fillId="42" borderId="77" applyNumberFormat="0" applyAlignment="0" applyProtection="0"/>
    <xf numFmtId="168" fontId="67" fillId="42" borderId="77" applyNumberFormat="0" applyAlignment="0" applyProtection="0"/>
    <xf numFmtId="169" fontId="67" fillId="42" borderId="77" applyNumberFormat="0" applyAlignment="0" applyProtection="0"/>
    <xf numFmtId="168" fontId="67" fillId="42" borderId="77" applyNumberFormat="0" applyAlignment="0" applyProtection="0"/>
    <xf numFmtId="168" fontId="67" fillId="42" borderId="77" applyNumberFormat="0" applyAlignment="0" applyProtection="0"/>
    <xf numFmtId="169" fontId="67" fillId="42" borderId="77" applyNumberFormat="0" applyAlignment="0" applyProtection="0"/>
    <xf numFmtId="168" fontId="67"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169" fontId="67"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168" fontId="67"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168" fontId="67"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65" fillId="42" borderId="77" applyNumberFormat="0" applyAlignment="0" applyProtection="0"/>
    <xf numFmtId="0" fontId="2" fillId="70" borderId="75" applyNumberFormat="0" applyFont="0" applyBorder="0" applyProtection="0">
      <alignment horizontal="left" vertical="center"/>
    </xf>
    <xf numFmtId="9" fontId="2" fillId="70" borderId="74" applyFont="0" applyProtection="0">
      <alignment horizontal="right" vertical="center"/>
    </xf>
    <xf numFmtId="3" fontId="2" fillId="70" borderId="74" applyFont="0" applyProtection="0">
      <alignment horizontal="right" vertical="center"/>
    </xf>
    <xf numFmtId="0" fontId="61" fillId="69" borderId="75" applyFont="0" applyBorder="0">
      <alignment horizontal="center" wrapText="1"/>
    </xf>
    <xf numFmtId="168" fontId="53" fillId="0" borderId="72">
      <alignment horizontal="left" vertical="center"/>
    </xf>
    <xf numFmtId="0" fontId="53" fillId="0" borderId="72">
      <alignment horizontal="left" vertical="center"/>
    </xf>
    <xf numFmtId="0" fontId="53" fillId="0" borderId="72">
      <alignment horizontal="left" vertical="center"/>
    </xf>
    <xf numFmtId="0" fontId="2" fillId="68" borderId="74" applyNumberFormat="0" applyFont="0" applyBorder="0" applyProtection="0">
      <alignment horizontal="center" vertical="center"/>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5" fillId="0" borderId="74" applyNumberFormat="0" applyAlignment="0">
      <alignment horizontal="right"/>
      <protection locked="0"/>
    </xf>
    <xf numFmtId="0" fontId="37" fillId="63" borderId="77" applyNumberFormat="0" applyAlignment="0" applyProtection="0"/>
    <xf numFmtId="168" fontId="39" fillId="63" borderId="77" applyNumberFormat="0" applyAlignment="0" applyProtection="0"/>
    <xf numFmtId="169" fontId="39" fillId="63" borderId="77" applyNumberFormat="0" applyAlignment="0" applyProtection="0"/>
    <xf numFmtId="168" fontId="39" fillId="63" borderId="77" applyNumberFormat="0" applyAlignment="0" applyProtection="0"/>
    <xf numFmtId="168" fontId="39" fillId="63" borderId="77" applyNumberFormat="0" applyAlignment="0" applyProtection="0"/>
    <xf numFmtId="169" fontId="39" fillId="63" borderId="77" applyNumberFormat="0" applyAlignment="0" applyProtection="0"/>
    <xf numFmtId="168" fontId="39" fillId="63" borderId="77" applyNumberFormat="0" applyAlignment="0" applyProtection="0"/>
    <xf numFmtId="168" fontId="39" fillId="63" borderId="77" applyNumberFormat="0" applyAlignment="0" applyProtection="0"/>
    <xf numFmtId="169" fontId="39" fillId="63" borderId="77" applyNumberFormat="0" applyAlignment="0" applyProtection="0"/>
    <xf numFmtId="168" fontId="39" fillId="63" borderId="77" applyNumberFormat="0" applyAlignment="0" applyProtection="0"/>
    <xf numFmtId="168" fontId="39" fillId="63" borderId="77" applyNumberFormat="0" applyAlignment="0" applyProtection="0"/>
    <xf numFmtId="169" fontId="39" fillId="63" borderId="77" applyNumberFormat="0" applyAlignment="0" applyProtection="0"/>
    <xf numFmtId="168" fontId="39"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169" fontId="39"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168" fontId="39"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168" fontId="39"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37" fillId="63" borderId="77"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4" fillId="0" borderId="0"/>
    <xf numFmtId="0" fontId="1" fillId="0" borderId="0"/>
    <xf numFmtId="0" fontId="1" fillId="0" borderId="0"/>
    <xf numFmtId="0" fontId="82" fillId="63" borderId="169" applyNumberForma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65" fillId="42" borderId="150" applyNumberForma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9"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168" fontId="39"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168" fontId="39"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169" fontId="39"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0" fontId="37" fillId="63" borderId="150" applyNumberFormat="0" applyAlignment="0" applyProtection="0"/>
    <xf numFmtId="168" fontId="39" fillId="63" borderId="150" applyNumberFormat="0" applyAlignment="0" applyProtection="0"/>
    <xf numFmtId="169" fontId="39" fillId="63" borderId="150" applyNumberFormat="0" applyAlignment="0" applyProtection="0"/>
    <xf numFmtId="168" fontId="39" fillId="63" borderId="150" applyNumberFormat="0" applyAlignment="0" applyProtection="0"/>
    <xf numFmtId="168" fontId="39" fillId="63" borderId="150" applyNumberFormat="0" applyAlignment="0" applyProtection="0"/>
    <xf numFmtId="169" fontId="39" fillId="63" borderId="150" applyNumberFormat="0" applyAlignment="0" applyProtection="0"/>
    <xf numFmtId="168" fontId="39" fillId="63" borderId="150" applyNumberFormat="0" applyAlignment="0" applyProtection="0"/>
    <xf numFmtId="168" fontId="39" fillId="63" borderId="150" applyNumberFormat="0" applyAlignment="0" applyProtection="0"/>
    <xf numFmtId="169" fontId="39" fillId="63" borderId="150" applyNumberFormat="0" applyAlignment="0" applyProtection="0"/>
    <xf numFmtId="168" fontId="39" fillId="63" borderId="150" applyNumberFormat="0" applyAlignment="0" applyProtection="0"/>
    <xf numFmtId="168" fontId="39" fillId="63" borderId="150" applyNumberFormat="0" applyAlignment="0" applyProtection="0"/>
    <xf numFmtId="169" fontId="39" fillId="63" borderId="150" applyNumberFormat="0" applyAlignment="0" applyProtection="0"/>
    <xf numFmtId="168" fontId="39" fillId="63" borderId="150" applyNumberFormat="0" applyAlignment="0" applyProtection="0"/>
    <xf numFmtId="0" fontId="37" fillId="63" borderId="150"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9"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9"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2" fillId="68" borderId="113" applyNumberFormat="0" applyFont="0" applyBorder="0" applyProtection="0">
      <alignment horizontal="center" vertical="center"/>
    </xf>
    <xf numFmtId="0" fontId="53" fillId="0" borderId="118">
      <alignment horizontal="left" vertical="center"/>
    </xf>
    <xf numFmtId="0" fontId="53" fillId="0" borderId="118">
      <alignment horizontal="left" vertical="center"/>
    </xf>
    <xf numFmtId="168" fontId="53" fillId="0" borderId="118">
      <alignment horizontal="left" vertical="center"/>
    </xf>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168" fontId="67"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168" fontId="67"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169" fontId="67"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1" fillId="69" borderId="116" applyFont="0" applyBorder="0">
      <alignment horizontal="center" wrapText="1"/>
    </xf>
    <xf numFmtId="3" fontId="2" fillId="70" borderId="113" applyFont="0" applyProtection="0">
      <alignment horizontal="right" vertical="center"/>
    </xf>
    <xf numFmtId="9" fontId="2" fillId="70" borderId="113" applyFont="0" applyProtection="0">
      <alignment horizontal="right" vertical="center"/>
    </xf>
    <xf numFmtId="0" fontId="2" fillId="70" borderId="116" applyNumberFormat="0" applyFont="0" applyBorder="0" applyProtection="0">
      <alignment horizontal="left" vertical="center"/>
    </xf>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9"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0"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0" fontId="65" fillId="42" borderId="139" applyNumberFormat="0" applyAlignment="0" applyProtection="0"/>
    <xf numFmtId="3" fontId="2" fillId="71" borderId="113" applyFont="0">
      <alignment horizontal="right" vertical="center"/>
      <protection locked="0"/>
    </xf>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0" fontId="65" fillId="42" borderId="150" applyNumberFormat="0" applyAlignment="0" applyProtection="0"/>
    <xf numFmtId="168" fontId="67" fillId="42" borderId="150" applyNumberFormat="0" applyAlignment="0" applyProtection="0"/>
    <xf numFmtId="169" fontId="67" fillId="42" borderId="150" applyNumberFormat="0" applyAlignment="0" applyProtection="0"/>
    <xf numFmtId="168" fontId="67" fillId="42" borderId="150" applyNumberFormat="0" applyAlignment="0" applyProtection="0"/>
    <xf numFmtId="168" fontId="67" fillId="42" borderId="150" applyNumberFormat="0" applyAlignment="0" applyProtection="0"/>
    <xf numFmtId="169" fontId="67" fillId="42" borderId="150" applyNumberFormat="0" applyAlignment="0" applyProtection="0"/>
    <xf numFmtId="168" fontId="67" fillId="42" borderId="150" applyNumberFormat="0" applyAlignment="0" applyProtection="0"/>
    <xf numFmtId="168" fontId="67" fillId="42" borderId="150" applyNumberFormat="0" applyAlignment="0" applyProtection="0"/>
    <xf numFmtId="169" fontId="67" fillId="42" borderId="150" applyNumberFormat="0" applyAlignment="0" applyProtection="0"/>
    <xf numFmtId="168" fontId="67" fillId="42" borderId="150" applyNumberFormat="0" applyAlignment="0" applyProtection="0"/>
    <xf numFmtId="168" fontId="67" fillId="42" borderId="150" applyNumberFormat="0" applyAlignment="0" applyProtection="0"/>
    <xf numFmtId="169" fontId="67" fillId="42" borderId="150" applyNumberFormat="0" applyAlignment="0" applyProtection="0"/>
    <xf numFmtId="168" fontId="67" fillId="42" borderId="150" applyNumberFormat="0" applyAlignment="0" applyProtection="0"/>
    <xf numFmtId="0" fontId="65" fillId="42" borderId="150" applyNumberFormat="0" applyAlignment="0" applyProtection="0"/>
    <xf numFmtId="0" fontId="65"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9"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62" applyNumberFormat="0" applyAlignment="0" applyProtection="0"/>
    <xf numFmtId="168" fontId="67" fillId="42" borderId="162" applyNumberFormat="0" applyAlignment="0" applyProtection="0"/>
    <xf numFmtId="169" fontId="67" fillId="42" borderId="162" applyNumberFormat="0" applyAlignment="0" applyProtection="0"/>
    <xf numFmtId="168" fontId="67" fillId="42" borderId="162" applyNumberFormat="0" applyAlignment="0" applyProtection="0"/>
    <xf numFmtId="169" fontId="67" fillId="42" borderId="162" applyNumberFormat="0" applyAlignment="0" applyProtection="0"/>
    <xf numFmtId="168" fontId="67" fillId="42" borderId="162" applyNumberFormat="0" applyAlignment="0" applyProtection="0"/>
    <xf numFmtId="168" fontId="67" fillId="42" borderId="162" applyNumberFormat="0" applyAlignment="0" applyProtection="0"/>
    <xf numFmtId="169" fontId="67" fillId="42" borderId="162" applyNumberFormat="0" applyAlignment="0" applyProtection="0"/>
    <xf numFmtId="168" fontId="67" fillId="42" borderId="162" applyNumberFormat="0" applyAlignment="0" applyProtection="0"/>
    <xf numFmtId="168" fontId="67" fillId="42" borderId="162" applyNumberFormat="0" applyAlignment="0" applyProtection="0"/>
    <xf numFmtId="169" fontId="67" fillId="42" borderId="162" applyNumberFormat="0" applyAlignment="0" applyProtection="0"/>
    <xf numFmtId="168" fontId="67"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169" fontId="67"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168" fontId="67"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168" fontId="67"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65" fillId="42" borderId="162" applyNumberFormat="0" applyAlignment="0" applyProtection="0"/>
    <xf numFmtId="0" fontId="37"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9"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62" applyNumberFormat="0" applyAlignment="0" applyProtection="0"/>
    <xf numFmtId="168" fontId="39" fillId="63" borderId="162" applyNumberFormat="0" applyAlignment="0" applyProtection="0"/>
    <xf numFmtId="169" fontId="39" fillId="63" borderId="162" applyNumberFormat="0" applyAlignment="0" applyProtection="0"/>
    <xf numFmtId="168" fontId="39" fillId="63" borderId="162" applyNumberFormat="0" applyAlignment="0" applyProtection="0"/>
    <xf numFmtId="168" fontId="39" fillId="63" borderId="162" applyNumberFormat="0" applyAlignment="0" applyProtection="0"/>
    <xf numFmtId="169" fontId="39" fillId="63" borderId="162" applyNumberFormat="0" applyAlignment="0" applyProtection="0"/>
    <xf numFmtId="168" fontId="39" fillId="63" borderId="162" applyNumberFormat="0" applyAlignment="0" applyProtection="0"/>
    <xf numFmtId="168" fontId="39" fillId="63" borderId="162" applyNumberFormat="0" applyAlignment="0" applyProtection="0"/>
    <xf numFmtId="169" fontId="39" fillId="63" borderId="162" applyNumberFormat="0" applyAlignment="0" applyProtection="0"/>
    <xf numFmtId="168" fontId="39" fillId="63" borderId="162" applyNumberFormat="0" applyAlignment="0" applyProtection="0"/>
    <xf numFmtId="168" fontId="39" fillId="63" borderId="162" applyNumberFormat="0" applyAlignment="0" applyProtection="0"/>
    <xf numFmtId="169" fontId="39" fillId="63" borderId="162" applyNumberFormat="0" applyAlignment="0" applyProtection="0"/>
    <xf numFmtId="168" fontId="39"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169" fontId="39"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168" fontId="39"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168" fontId="39"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37" fillId="63" borderId="162" applyNumberForma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168" fontId="84"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168" fontId="84"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6" fillId="73" borderId="140" applyNumberFormat="0" applyFont="0" applyAlignment="0" applyProtection="0"/>
    <xf numFmtId="0" fontId="82" fillId="63" borderId="169" applyNumberForma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169" fontId="84" fillId="63" borderId="169" applyNumberForma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2"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82" fillId="63" borderId="169" applyNumberFormat="0" applyAlignment="0" applyProtection="0"/>
    <xf numFmtId="0" fontId="2" fillId="73" borderId="140" applyNumberFormat="0" applyFont="0" applyAlignment="0" applyProtection="0"/>
    <xf numFmtId="0" fontId="2"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3" fontId="2" fillId="74" borderId="113" applyFont="0">
      <alignment horizontal="right" vertical="center"/>
      <protection locked="0"/>
    </xf>
    <xf numFmtId="0" fontId="82" fillId="63" borderId="169"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9"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0" fontId="82" fillId="63" borderId="169" applyNumberForma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6" fillId="73" borderId="151" applyNumberFormat="0" applyFont="0" applyAlignment="0" applyProtection="0"/>
    <xf numFmtId="0" fontId="2"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3" fontId="2" fillId="69" borderId="113" applyFont="0">
      <alignment horizontal="right" vertical="center"/>
    </xf>
    <xf numFmtId="188" fontId="2" fillId="69" borderId="113" applyFont="0">
      <alignment horizontal="right" vertical="center"/>
    </xf>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6"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46" fillId="0" borderId="142" applyNumberFormat="0" applyFill="0" applyAlignment="0" applyProtection="0"/>
    <xf numFmtId="0" fontId="2" fillId="73" borderId="151"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 fillId="73" borderId="151"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 fillId="73" borderId="151"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 fillId="73" borderId="151"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0" fontId="2" fillId="73" borderId="151" applyNumberFormat="0" applyFont="0" applyAlignment="0" applyProtection="0"/>
    <xf numFmtId="168" fontId="67" fillId="42" borderId="162" applyNumberFormat="0" applyAlignment="0" applyProtection="0"/>
    <xf numFmtId="0" fontId="37" fillId="63" borderId="167" applyNumberFormat="0" applyAlignment="0" applyProtection="0"/>
    <xf numFmtId="0" fontId="26" fillId="73" borderId="163" applyNumberFormat="0" applyFont="0" applyAlignment="0" applyProtection="0"/>
    <xf numFmtId="0" fontId="37" fillId="63" borderId="167" applyNumberFormat="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88" fontId="2" fillId="69" borderId="113" applyFont="0">
      <alignment horizontal="right" vertical="center"/>
    </xf>
    <xf numFmtId="3" fontId="2" fillId="69" borderId="113" applyFont="0">
      <alignment horizontal="right" vertical="center"/>
    </xf>
    <xf numFmtId="0" fontId="82"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9"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3" fontId="2" fillId="74" borderId="113" applyFont="0">
      <alignment horizontal="right" vertical="center"/>
      <protection locked="0"/>
    </xf>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3" fontId="2" fillId="71" borderId="113" applyFont="0">
      <alignment horizontal="right" vertical="center"/>
      <protection locked="0"/>
    </xf>
    <xf numFmtId="0" fontId="65"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9"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2" fillId="70" borderId="116" applyNumberFormat="0" applyFont="0" applyBorder="0" applyProtection="0">
      <alignment horizontal="left" vertical="center"/>
    </xf>
    <xf numFmtId="9" fontId="2" fillId="70" borderId="113" applyFont="0" applyProtection="0">
      <alignment horizontal="right" vertical="center"/>
    </xf>
    <xf numFmtId="3" fontId="2" fillId="70" borderId="113" applyFont="0" applyProtection="0">
      <alignment horizontal="right" vertical="center"/>
    </xf>
    <xf numFmtId="0" fontId="61" fillId="69" borderId="116" applyFont="0" applyBorder="0">
      <alignment horizontal="center" wrapText="1"/>
    </xf>
    <xf numFmtId="168" fontId="53" fillId="0" borderId="118">
      <alignment horizontal="left" vertical="center"/>
    </xf>
    <xf numFmtId="0" fontId="53" fillId="0" borderId="118">
      <alignment horizontal="left" vertical="center"/>
    </xf>
    <xf numFmtId="0" fontId="53" fillId="0" borderId="118">
      <alignment horizontal="left" vertical="center"/>
    </xf>
    <xf numFmtId="0" fontId="2" fillId="68" borderId="113" applyNumberFormat="0" applyFont="0" applyBorder="0" applyProtection="0">
      <alignment horizontal="center" vertical="center"/>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5" fillId="0" borderId="113" applyNumberFormat="0" applyAlignment="0">
      <alignment horizontal="right"/>
      <protection locked="0"/>
    </xf>
    <xf numFmtId="0" fontId="37"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9"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2" fillId="73" borderId="145" applyNumberFormat="0" applyFont="0" applyAlignment="0" applyProtection="0"/>
    <xf numFmtId="0" fontId="2" fillId="0" borderId="0"/>
    <xf numFmtId="0" fontId="2" fillId="73" borderId="145" applyNumberFormat="0" applyFont="0" applyAlignment="0" applyProtection="0"/>
    <xf numFmtId="0" fontId="2" fillId="73" borderId="145" applyNumberFormat="0" applyFon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9"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6" fillId="73" borderId="163" applyNumberFormat="0" applyFont="0" applyAlignment="0" applyProtection="0"/>
    <xf numFmtId="0" fontId="2"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6"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2" fillId="73" borderId="163" applyNumberFormat="0" applyFont="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9"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82" fillId="63" borderId="164" applyNumberFormat="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168" fontId="84"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168" fontId="84" fillId="63" borderId="164" applyNumberFormat="0" applyAlignment="0" applyProtection="0"/>
    <xf numFmtId="0" fontId="46"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168" fontId="93" fillId="0" borderId="147" applyNumberFormat="0" applyFill="0" applyAlignment="0" applyProtection="0"/>
    <xf numFmtId="169" fontId="93"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9"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68" fontId="93"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0" fontId="46" fillId="0" borderId="147" applyNumberFormat="0" applyFill="0" applyAlignment="0" applyProtection="0"/>
    <xf numFmtId="188" fontId="2" fillId="69" borderId="148" applyFont="0">
      <alignment horizontal="right" vertical="center"/>
    </xf>
    <xf numFmtId="3" fontId="2" fillId="69" borderId="148" applyFont="0">
      <alignment horizontal="right" vertical="center"/>
    </xf>
    <xf numFmtId="0" fontId="82"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168" fontId="84" fillId="63" borderId="146" applyNumberFormat="0" applyAlignment="0" applyProtection="0"/>
    <xf numFmtId="169" fontId="84"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9"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168" fontId="84"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0" fontId="82" fillId="63" borderId="146" applyNumberFormat="0" applyAlignment="0" applyProtection="0"/>
    <xf numFmtId="3" fontId="2" fillId="74" borderId="148" applyFont="0">
      <alignment horizontal="right" vertical="center"/>
      <protection locked="0"/>
    </xf>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0" fontId="26" fillId="73" borderId="145" applyNumberFormat="0" applyFont="0" applyAlignment="0" applyProtection="0"/>
    <xf numFmtId="3" fontId="2" fillId="71" borderId="148" applyFont="0">
      <alignment horizontal="right" vertical="center"/>
      <protection locked="0"/>
    </xf>
    <xf numFmtId="0" fontId="65"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168" fontId="67" fillId="42" borderId="144" applyNumberFormat="0" applyAlignment="0" applyProtection="0"/>
    <xf numFmtId="169" fontId="67"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9"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168" fontId="67"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65" fillId="42" borderId="144" applyNumberFormat="0" applyAlignment="0" applyProtection="0"/>
    <xf numFmtId="0" fontId="2" fillId="70" borderId="149" applyNumberFormat="0" applyFont="0" applyBorder="0" applyProtection="0">
      <alignment horizontal="left" vertical="center"/>
    </xf>
    <xf numFmtId="9" fontId="2" fillId="70" borderId="148" applyFont="0" applyProtection="0">
      <alignment horizontal="right" vertical="center"/>
    </xf>
    <xf numFmtId="3" fontId="2" fillId="70" borderId="148" applyFont="0" applyProtection="0">
      <alignment horizontal="right" vertical="center"/>
    </xf>
    <xf numFmtId="0" fontId="61" fillId="69" borderId="149" applyFont="0" applyBorder="0">
      <alignment horizontal="center" wrapText="1"/>
    </xf>
    <xf numFmtId="0" fontId="2" fillId="68" borderId="148" applyNumberFormat="0" applyFont="0" applyBorder="0" applyProtection="0">
      <alignment horizontal="center" vertical="center"/>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7"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168" fontId="39" fillId="63" borderId="144" applyNumberFormat="0" applyAlignment="0" applyProtection="0"/>
    <xf numFmtId="169" fontId="39"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9"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168" fontId="39"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37" fillId="63" borderId="144"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168" fontId="84"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168" fontId="84"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169" fontId="84"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0" fontId="82" fillId="63" borderId="152" applyNumberFormat="0" applyAlignment="0" applyProtection="0"/>
    <xf numFmtId="168" fontId="84" fillId="63" borderId="152" applyNumberFormat="0" applyAlignment="0" applyProtection="0"/>
    <xf numFmtId="169" fontId="84" fillId="63" borderId="152" applyNumberFormat="0" applyAlignment="0" applyProtection="0"/>
    <xf numFmtId="168" fontId="84" fillId="63" borderId="152" applyNumberFormat="0" applyAlignment="0" applyProtection="0"/>
    <xf numFmtId="168" fontId="84" fillId="63" borderId="152" applyNumberFormat="0" applyAlignment="0" applyProtection="0"/>
    <xf numFmtId="169" fontId="84" fillId="63" borderId="152" applyNumberFormat="0" applyAlignment="0" applyProtection="0"/>
    <xf numFmtId="168" fontId="84" fillId="63" borderId="152" applyNumberFormat="0" applyAlignment="0" applyProtection="0"/>
    <xf numFmtId="168" fontId="84" fillId="63" borderId="152" applyNumberFormat="0" applyAlignment="0" applyProtection="0"/>
    <xf numFmtId="169" fontId="84" fillId="63" borderId="152" applyNumberFormat="0" applyAlignment="0" applyProtection="0"/>
    <xf numFmtId="168" fontId="84" fillId="63" borderId="152" applyNumberFormat="0" applyAlignment="0" applyProtection="0"/>
    <xf numFmtId="168" fontId="84" fillId="63" borderId="152" applyNumberFormat="0" applyAlignment="0" applyProtection="0"/>
    <xf numFmtId="169" fontId="84" fillId="63" borderId="152" applyNumberFormat="0" applyAlignment="0" applyProtection="0"/>
    <xf numFmtId="168" fontId="84" fillId="63" borderId="152" applyNumberFormat="0" applyAlignment="0" applyProtection="0"/>
    <xf numFmtId="0" fontId="82" fillId="63" borderId="152" applyNumberFormat="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9"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168" fontId="93"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168" fontId="93"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169" fontId="93"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0" fontId="46" fillId="0" borderId="153" applyNumberFormat="0" applyFill="0" applyAlignment="0" applyProtection="0"/>
    <xf numFmtId="168" fontId="93" fillId="0" borderId="153" applyNumberFormat="0" applyFill="0" applyAlignment="0" applyProtection="0"/>
    <xf numFmtId="169" fontId="93" fillId="0" borderId="153" applyNumberFormat="0" applyFill="0" applyAlignment="0" applyProtection="0"/>
    <xf numFmtId="168" fontId="93" fillId="0" borderId="153" applyNumberFormat="0" applyFill="0" applyAlignment="0" applyProtection="0"/>
    <xf numFmtId="168" fontId="93" fillId="0" borderId="153" applyNumberFormat="0" applyFill="0" applyAlignment="0" applyProtection="0"/>
    <xf numFmtId="169" fontId="93" fillId="0" borderId="153" applyNumberFormat="0" applyFill="0" applyAlignment="0" applyProtection="0"/>
    <xf numFmtId="168" fontId="93" fillId="0" borderId="153" applyNumberFormat="0" applyFill="0" applyAlignment="0" applyProtection="0"/>
    <xf numFmtId="168" fontId="93" fillId="0" borderId="153" applyNumberFormat="0" applyFill="0" applyAlignment="0" applyProtection="0"/>
    <xf numFmtId="169" fontId="93" fillId="0" borderId="153" applyNumberFormat="0" applyFill="0" applyAlignment="0" applyProtection="0"/>
    <xf numFmtId="168" fontId="93" fillId="0" borderId="153" applyNumberFormat="0" applyFill="0" applyAlignment="0" applyProtection="0"/>
    <xf numFmtId="168" fontId="93" fillId="0" borderId="153" applyNumberFormat="0" applyFill="0" applyAlignment="0" applyProtection="0"/>
    <xf numFmtId="169" fontId="93" fillId="0" borderId="153" applyNumberFormat="0" applyFill="0" applyAlignment="0" applyProtection="0"/>
    <xf numFmtId="168" fontId="93" fillId="0" borderId="153" applyNumberFormat="0" applyFill="0" applyAlignment="0" applyProtection="0"/>
    <xf numFmtId="0" fontId="46" fillId="0" borderId="153" applyNumberFormat="0" applyFill="0" applyAlignment="0" applyProtection="0"/>
    <xf numFmtId="0" fontId="46" fillId="0" borderId="174" applyNumberFormat="0" applyFill="0" applyAlignment="0" applyProtection="0"/>
    <xf numFmtId="168" fontId="93" fillId="0" borderId="174" applyNumberFormat="0" applyFill="0" applyAlignment="0" applyProtection="0"/>
    <xf numFmtId="169" fontId="93" fillId="0" borderId="174" applyNumberFormat="0" applyFill="0" applyAlignment="0" applyProtection="0"/>
    <xf numFmtId="168" fontId="93" fillId="0" borderId="174" applyNumberFormat="0" applyFill="0" applyAlignment="0" applyProtection="0"/>
    <xf numFmtId="168" fontId="93" fillId="0" borderId="174" applyNumberFormat="0" applyFill="0" applyAlignment="0" applyProtection="0"/>
    <xf numFmtId="169" fontId="93" fillId="0" borderId="174" applyNumberFormat="0" applyFill="0" applyAlignment="0" applyProtection="0"/>
    <xf numFmtId="168" fontId="93" fillId="0" borderId="174" applyNumberFormat="0" applyFill="0" applyAlignment="0" applyProtection="0"/>
    <xf numFmtId="168" fontId="93" fillId="0" borderId="174" applyNumberFormat="0" applyFill="0" applyAlignment="0" applyProtection="0"/>
    <xf numFmtId="169" fontId="93" fillId="0" borderId="174" applyNumberFormat="0" applyFill="0" applyAlignment="0" applyProtection="0"/>
    <xf numFmtId="168" fontId="93" fillId="0" borderId="174" applyNumberFormat="0" applyFill="0" applyAlignment="0" applyProtection="0"/>
    <xf numFmtId="168" fontId="93" fillId="0" borderId="174" applyNumberFormat="0" applyFill="0" applyAlignment="0" applyProtection="0"/>
    <xf numFmtId="169" fontId="93" fillId="0" borderId="174" applyNumberFormat="0" applyFill="0" applyAlignment="0" applyProtection="0"/>
    <xf numFmtId="168" fontId="93"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9"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88" fontId="2" fillId="69" borderId="155" applyFont="0">
      <alignment horizontal="right" vertical="center"/>
    </xf>
    <xf numFmtId="3" fontId="2" fillId="69" borderId="155" applyFont="0">
      <alignment horizontal="right" vertical="center"/>
    </xf>
    <xf numFmtId="0" fontId="82"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9"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3" fontId="2" fillId="74" borderId="155" applyFont="0">
      <alignment horizontal="right" vertical="center"/>
      <protection locked="0"/>
    </xf>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3" fontId="2" fillId="71" borderId="155" applyFont="0">
      <alignment horizontal="right" vertical="center"/>
      <protection locked="0"/>
    </xf>
    <xf numFmtId="0" fontId="65"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9"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2" fillId="70" borderId="156" applyNumberFormat="0" applyFont="0" applyBorder="0" applyProtection="0">
      <alignment horizontal="left" vertical="center"/>
    </xf>
    <xf numFmtId="9" fontId="2" fillId="70" borderId="155" applyFont="0" applyProtection="0">
      <alignment horizontal="right" vertical="center"/>
    </xf>
    <xf numFmtId="3" fontId="2" fillId="70" borderId="155" applyFont="0" applyProtection="0">
      <alignment horizontal="right" vertical="center"/>
    </xf>
    <xf numFmtId="0" fontId="61" fillId="69" borderId="156" applyFont="0" applyBorder="0">
      <alignment horizontal="center" wrapText="1"/>
    </xf>
    <xf numFmtId="168" fontId="53" fillId="0" borderId="154">
      <alignment horizontal="left" vertical="center"/>
    </xf>
    <xf numFmtId="0" fontId="53" fillId="0" borderId="154">
      <alignment horizontal="left" vertical="center"/>
    </xf>
    <xf numFmtId="0" fontId="53" fillId="0" borderId="154">
      <alignment horizontal="left" vertical="center"/>
    </xf>
    <xf numFmtId="0" fontId="2" fillId="68" borderId="155" applyNumberFormat="0" applyFont="0" applyBorder="0" applyProtection="0">
      <alignment horizontal="center" vertical="center"/>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5" fillId="0" borderId="155" applyNumberFormat="0" applyAlignment="0">
      <alignment horizontal="right"/>
      <protection locked="0"/>
    </xf>
    <xf numFmtId="0" fontId="37"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9"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169" fontId="84"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0" fontId="82" fillId="63" borderId="164" applyNumberFormat="0" applyAlignment="0" applyProtection="0"/>
    <xf numFmtId="168" fontId="84" fillId="63" borderId="164" applyNumberFormat="0" applyAlignment="0" applyProtection="0"/>
    <xf numFmtId="169" fontId="84" fillId="63" borderId="164" applyNumberFormat="0" applyAlignment="0" applyProtection="0"/>
    <xf numFmtId="168" fontId="84" fillId="63" borderId="164" applyNumberFormat="0" applyAlignment="0" applyProtection="0"/>
    <xf numFmtId="168" fontId="84" fillId="63" borderId="164" applyNumberFormat="0" applyAlignment="0" applyProtection="0"/>
    <xf numFmtId="169" fontId="84" fillId="63" borderId="164" applyNumberFormat="0" applyAlignment="0" applyProtection="0"/>
    <xf numFmtId="168" fontId="84" fillId="63" borderId="164" applyNumberFormat="0" applyAlignment="0" applyProtection="0"/>
    <xf numFmtId="168" fontId="84" fillId="63" borderId="164" applyNumberFormat="0" applyAlignment="0" applyProtection="0"/>
    <xf numFmtId="169" fontId="84" fillId="63" borderId="164" applyNumberFormat="0" applyAlignment="0" applyProtection="0"/>
    <xf numFmtId="168" fontId="84" fillId="63" borderId="164" applyNumberFormat="0" applyAlignment="0" applyProtection="0"/>
    <xf numFmtId="168" fontId="84" fillId="63" borderId="164" applyNumberFormat="0" applyAlignment="0" applyProtection="0"/>
    <xf numFmtId="169" fontId="84" fillId="63" borderId="164" applyNumberFormat="0" applyAlignment="0" applyProtection="0"/>
    <xf numFmtId="168" fontId="84" fillId="63" borderId="164" applyNumberFormat="0" applyAlignment="0" applyProtection="0"/>
    <xf numFmtId="0" fontId="82" fillId="63" borderId="164" applyNumberFormat="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68"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68"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69"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68" fontId="93" fillId="0" borderId="165" applyNumberFormat="0" applyFill="0" applyAlignment="0" applyProtection="0"/>
    <xf numFmtId="169" fontId="93" fillId="0" borderId="165" applyNumberFormat="0" applyFill="0" applyAlignment="0" applyProtection="0"/>
    <xf numFmtId="168" fontId="93" fillId="0" borderId="165" applyNumberFormat="0" applyFill="0" applyAlignment="0" applyProtection="0"/>
    <xf numFmtId="168" fontId="93" fillId="0" borderId="165" applyNumberFormat="0" applyFill="0" applyAlignment="0" applyProtection="0"/>
    <xf numFmtId="169" fontId="93" fillId="0" borderId="165" applyNumberFormat="0" applyFill="0" applyAlignment="0" applyProtection="0"/>
    <xf numFmtId="168" fontId="93" fillId="0" borderId="165" applyNumberFormat="0" applyFill="0" applyAlignment="0" applyProtection="0"/>
    <xf numFmtId="168" fontId="93" fillId="0" borderId="165" applyNumberFormat="0" applyFill="0" applyAlignment="0" applyProtection="0"/>
    <xf numFmtId="169" fontId="93" fillId="0" borderId="165" applyNumberFormat="0" applyFill="0" applyAlignment="0" applyProtection="0"/>
    <xf numFmtId="168" fontId="93" fillId="0" borderId="165" applyNumberFormat="0" applyFill="0" applyAlignment="0" applyProtection="0"/>
    <xf numFmtId="168" fontId="93" fillId="0" borderId="165" applyNumberFormat="0" applyFill="0" applyAlignment="0" applyProtection="0"/>
    <xf numFmtId="169" fontId="93" fillId="0" borderId="165" applyNumberFormat="0" applyFill="0" applyAlignment="0" applyProtection="0"/>
    <xf numFmtId="168" fontId="93" fillId="0" borderId="165" applyNumberFormat="0" applyFill="0" applyAlignment="0" applyProtection="0"/>
    <xf numFmtId="0" fontId="46" fillId="0" borderId="165" applyNumberFormat="0" applyFill="0" applyAlignment="0" applyProtection="0"/>
    <xf numFmtId="168" fontId="53" fillId="0" borderId="166">
      <alignment horizontal="left" vertical="center"/>
    </xf>
    <xf numFmtId="0" fontId="53" fillId="0" borderId="166">
      <alignment horizontal="left" vertical="center"/>
    </xf>
    <xf numFmtId="0" fontId="53" fillId="0" borderId="166">
      <alignment horizontal="left" vertical="center"/>
    </xf>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169" fontId="93"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168" fontId="93"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168" fontId="93"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46" fillId="0" borderId="174" applyNumberFormat="0" applyFill="0" applyAlignment="0" applyProtection="0"/>
    <xf numFmtId="0" fontId="82" fillId="63" borderId="173" applyNumberFormat="0" applyAlignment="0" applyProtection="0"/>
    <xf numFmtId="168" fontId="84" fillId="63" borderId="173" applyNumberFormat="0" applyAlignment="0" applyProtection="0"/>
    <xf numFmtId="169" fontId="84" fillId="63" borderId="173" applyNumberFormat="0" applyAlignment="0" applyProtection="0"/>
    <xf numFmtId="168" fontId="84" fillId="63" borderId="173" applyNumberFormat="0" applyAlignment="0" applyProtection="0"/>
    <xf numFmtId="168" fontId="84" fillId="63" borderId="173" applyNumberFormat="0" applyAlignment="0" applyProtection="0"/>
    <xf numFmtId="169" fontId="84" fillId="63" borderId="173" applyNumberFormat="0" applyAlignment="0" applyProtection="0"/>
    <xf numFmtId="168" fontId="84" fillId="63" borderId="173" applyNumberFormat="0" applyAlignment="0" applyProtection="0"/>
    <xf numFmtId="168" fontId="84" fillId="63" borderId="173" applyNumberFormat="0" applyAlignment="0" applyProtection="0"/>
    <xf numFmtId="169" fontId="84" fillId="63" borderId="173" applyNumberFormat="0" applyAlignment="0" applyProtection="0"/>
    <xf numFmtId="168" fontId="84" fillId="63" borderId="173" applyNumberFormat="0" applyAlignment="0" applyProtection="0"/>
    <xf numFmtId="168" fontId="84" fillId="63" borderId="173" applyNumberFormat="0" applyAlignment="0" applyProtection="0"/>
    <xf numFmtId="169" fontId="84" fillId="63" borderId="173" applyNumberFormat="0" applyAlignment="0" applyProtection="0"/>
    <xf numFmtId="168" fontId="84"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169" fontId="84"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168" fontId="84"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168" fontId="84"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82" fillId="63" borderId="173" applyNumberForma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 fillId="73" borderId="172" applyNumberFormat="0" applyFont="0" applyAlignment="0" applyProtection="0"/>
    <xf numFmtId="0" fontId="26" fillId="73" borderId="172" applyNumberFormat="0" applyFont="0" applyAlignment="0" applyProtection="0"/>
    <xf numFmtId="0" fontId="2" fillId="73" borderId="172" applyNumberFormat="0" applyFont="0" applyAlignment="0" applyProtection="0"/>
    <xf numFmtId="0" fontId="2"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26" fillId="73" borderId="172" applyNumberFormat="0" applyFont="0" applyAlignment="0" applyProtection="0"/>
    <xf numFmtId="0" fontId="65" fillId="42" borderId="171" applyNumberFormat="0" applyAlignment="0" applyProtection="0"/>
    <xf numFmtId="168" fontId="67" fillId="42" borderId="171" applyNumberFormat="0" applyAlignment="0" applyProtection="0"/>
    <xf numFmtId="169" fontId="67" fillId="42" borderId="171" applyNumberFormat="0" applyAlignment="0" applyProtection="0"/>
    <xf numFmtId="168" fontId="67" fillId="42" borderId="171" applyNumberFormat="0" applyAlignment="0" applyProtection="0"/>
    <xf numFmtId="168" fontId="67" fillId="42" borderId="171" applyNumberFormat="0" applyAlignment="0" applyProtection="0"/>
    <xf numFmtId="169" fontId="67" fillId="42" borderId="171" applyNumberFormat="0" applyAlignment="0" applyProtection="0"/>
    <xf numFmtId="168" fontId="67" fillId="42" borderId="171" applyNumberFormat="0" applyAlignment="0" applyProtection="0"/>
    <xf numFmtId="168" fontId="67" fillId="42" borderId="171" applyNumberFormat="0" applyAlignment="0" applyProtection="0"/>
    <xf numFmtId="169" fontId="67" fillId="42" borderId="171" applyNumberFormat="0" applyAlignment="0" applyProtection="0"/>
    <xf numFmtId="168" fontId="67" fillId="42" borderId="171" applyNumberFormat="0" applyAlignment="0" applyProtection="0"/>
    <xf numFmtId="168" fontId="67" fillId="42" borderId="171" applyNumberFormat="0" applyAlignment="0" applyProtection="0"/>
    <xf numFmtId="169" fontId="67" fillId="42" borderId="171" applyNumberFormat="0" applyAlignment="0" applyProtection="0"/>
    <xf numFmtId="168" fontId="67"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169" fontId="67"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168" fontId="67"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168" fontId="67"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65" fillId="42" borderId="171" applyNumberFormat="0" applyAlignment="0" applyProtection="0"/>
    <xf numFmtId="0" fontId="37" fillId="63" borderId="171" applyNumberFormat="0" applyAlignment="0" applyProtection="0"/>
    <xf numFmtId="168" fontId="39" fillId="63" borderId="171" applyNumberFormat="0" applyAlignment="0" applyProtection="0"/>
    <xf numFmtId="169" fontId="39" fillId="63" borderId="171" applyNumberFormat="0" applyAlignment="0" applyProtection="0"/>
    <xf numFmtId="168" fontId="39" fillId="63" borderId="171" applyNumberFormat="0" applyAlignment="0" applyProtection="0"/>
    <xf numFmtId="168" fontId="39" fillId="63" borderId="171" applyNumberFormat="0" applyAlignment="0" applyProtection="0"/>
    <xf numFmtId="169" fontId="39" fillId="63" borderId="171" applyNumberFormat="0" applyAlignment="0" applyProtection="0"/>
    <xf numFmtId="168" fontId="39" fillId="63" borderId="171" applyNumberFormat="0" applyAlignment="0" applyProtection="0"/>
    <xf numFmtId="168" fontId="39" fillId="63" borderId="171" applyNumberFormat="0" applyAlignment="0" applyProtection="0"/>
    <xf numFmtId="169" fontId="39" fillId="63" borderId="171" applyNumberFormat="0" applyAlignment="0" applyProtection="0"/>
    <xf numFmtId="168" fontId="39" fillId="63" borderId="171" applyNumberFormat="0" applyAlignment="0" applyProtection="0"/>
    <xf numFmtId="168" fontId="39" fillId="63" borderId="171" applyNumberFormat="0" applyAlignment="0" applyProtection="0"/>
    <xf numFmtId="169" fontId="39" fillId="63" borderId="171" applyNumberFormat="0" applyAlignment="0" applyProtection="0"/>
    <xf numFmtId="168" fontId="39"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169" fontId="39"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168" fontId="39"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168" fontId="39"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37" fillId="63" borderId="171" applyNumberFormat="0" applyAlignment="0" applyProtection="0"/>
    <xf numFmtId="0" fontId="46"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168" fontId="93" fillId="0" borderId="170" applyNumberFormat="0" applyFill="0" applyAlignment="0" applyProtection="0"/>
    <xf numFmtId="169" fontId="93"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9"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68" fontId="93"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0" fontId="46" fillId="0" borderId="170" applyNumberFormat="0" applyFill="0" applyAlignment="0" applyProtection="0"/>
    <xf numFmtId="188" fontId="2" fillId="69" borderId="175" applyFont="0">
      <alignment horizontal="right" vertical="center"/>
    </xf>
    <xf numFmtId="3" fontId="2" fillId="69" borderId="175" applyFont="0">
      <alignment horizontal="right" vertical="center"/>
    </xf>
    <xf numFmtId="0" fontId="82"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168" fontId="84" fillId="63" borderId="169" applyNumberFormat="0" applyAlignment="0" applyProtection="0"/>
    <xf numFmtId="169" fontId="84" fillId="63" borderId="169" applyNumberFormat="0" applyAlignment="0" applyProtection="0"/>
    <xf numFmtId="168" fontId="84"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169" fontId="84"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168" fontId="84"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168" fontId="84"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0" fontId="82" fillId="63" borderId="169" applyNumberFormat="0" applyAlignment="0" applyProtection="0"/>
    <xf numFmtId="3" fontId="2" fillId="74" borderId="175" applyFont="0">
      <alignment horizontal="right" vertical="center"/>
      <protection locked="0"/>
    </xf>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0" fontId="26" fillId="73" borderId="168" applyNumberFormat="0" applyFont="0" applyAlignment="0" applyProtection="0"/>
    <xf numFmtId="3" fontId="2" fillId="71" borderId="175" applyFont="0">
      <alignment horizontal="right" vertical="center"/>
      <protection locked="0"/>
    </xf>
    <xf numFmtId="0" fontId="65"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168" fontId="67" fillId="42" borderId="167" applyNumberFormat="0" applyAlignment="0" applyProtection="0"/>
    <xf numFmtId="169" fontId="67"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9"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168" fontId="67"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65" fillId="42" borderId="167" applyNumberFormat="0" applyAlignment="0" applyProtection="0"/>
    <xf numFmtId="0" fontId="2" fillId="70" borderId="176" applyNumberFormat="0" applyFont="0" applyBorder="0" applyProtection="0">
      <alignment horizontal="left" vertical="center"/>
    </xf>
    <xf numFmtId="9" fontId="2" fillId="70" borderId="175" applyFont="0" applyProtection="0">
      <alignment horizontal="right" vertical="center"/>
    </xf>
    <xf numFmtId="3" fontId="2" fillId="70" borderId="175" applyFont="0" applyProtection="0">
      <alignment horizontal="right" vertical="center"/>
    </xf>
    <xf numFmtId="0" fontId="61" fillId="69" borderId="176" applyFont="0" applyBorder="0">
      <alignment horizontal="center" wrapText="1"/>
    </xf>
    <xf numFmtId="0" fontId="2" fillId="68" borderId="175" applyNumberFormat="0" applyFont="0" applyBorder="0" applyProtection="0">
      <alignment horizontal="center" vertical="center"/>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5" fillId="0" borderId="175" applyNumberFormat="0" applyAlignment="0">
      <alignment horizontal="right"/>
      <protection locked="0"/>
    </xf>
    <xf numFmtId="0" fontId="37"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168" fontId="39" fillId="63" borderId="167" applyNumberFormat="0" applyAlignment="0" applyProtection="0"/>
    <xf numFmtId="169" fontId="39"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9"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168" fontId="39"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xf numFmtId="0" fontId="37" fillId="63" borderId="167" applyNumberFormat="0" applyAlignment="0" applyProtection="0"/>
  </cellStyleXfs>
  <cellXfs count="869">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8" fillId="0" borderId="22"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67" fontId="22" fillId="0" borderId="55" xfId="0" applyNumberFormat="1" applyFont="1" applyBorder="1" applyAlignment="1">
      <alignment horizontal="center"/>
    </xf>
    <xf numFmtId="167" fontId="18" fillId="0" borderId="55" xfId="0" applyNumberFormat="1" applyFont="1" applyBorder="1" applyAlignment="1">
      <alignment horizontal="center"/>
    </xf>
    <xf numFmtId="167" fontId="22" fillId="0" borderId="57"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8"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3"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4"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6" fillId="35" borderId="20" xfId="2" applyNumberFormat="1" applyFont="1" applyFill="1" applyBorder="1" applyAlignment="1" applyProtection="1">
      <alignment vertical="top"/>
    </xf>
    <xf numFmtId="193" fontId="6" fillId="3" borderId="20" xfId="2" applyNumberFormat="1" applyFont="1" applyFill="1" applyBorder="1" applyAlignment="1" applyProtection="1">
      <alignment vertical="top"/>
      <protection locked="0"/>
    </xf>
    <xf numFmtId="193" fontId="6" fillId="35" borderId="20" xfId="2" applyNumberFormat="1" applyFont="1" applyFill="1" applyBorder="1" applyAlignment="1" applyProtection="1">
      <alignment vertical="top" wrapText="1"/>
    </xf>
    <xf numFmtId="193" fontId="6" fillId="3" borderId="20" xfId="2" applyNumberFormat="1" applyFont="1" applyFill="1" applyBorder="1" applyAlignment="1" applyProtection="1">
      <alignment vertical="top" wrapText="1"/>
      <protection locked="0"/>
    </xf>
    <xf numFmtId="193" fontId="6" fillId="35" borderId="20" xfId="2" applyNumberFormat="1" applyFont="1" applyFill="1" applyBorder="1" applyAlignment="1" applyProtection="1">
      <alignment vertical="top" wrapText="1"/>
      <protection locked="0"/>
    </xf>
    <xf numFmtId="193" fontId="6" fillId="35" borderId="24" xfId="2" applyNumberFormat="1" applyFont="1" applyFill="1" applyBorder="1" applyAlignment="1" applyProtection="1">
      <alignment vertical="top" wrapText="1"/>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0"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0" fontId="8" fillId="0" borderId="16" xfId="0" applyFont="1" applyBorder="1" applyAlignment="1">
      <alignment horizontal="right" vertical="center" wrapText="1"/>
    </xf>
    <xf numFmtId="0" fontId="6" fillId="0" borderId="17" xfId="0" applyFont="1" applyBorder="1" applyAlignment="1">
      <alignment vertical="center" wrapText="1"/>
    </xf>
    <xf numFmtId="169" fontId="25" fillId="36" borderId="0" xfId="20"/>
    <xf numFmtId="169" fontId="25" fillId="36" borderId="67" xfId="20" applyBorder="1"/>
    <xf numFmtId="0" fontId="4" fillId="0" borderId="7" xfId="0" applyFont="1" applyBorder="1" applyAlignment="1">
      <alignment vertical="center"/>
    </xf>
    <xf numFmtId="0" fontId="4" fillId="0" borderId="74" xfId="0" applyFont="1" applyBorder="1" applyAlignment="1">
      <alignment vertical="center"/>
    </xf>
    <xf numFmtId="0" fontId="5" fillId="0" borderId="74"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69" xfId="0" applyFont="1" applyBorder="1" applyAlignment="1">
      <alignment vertical="center"/>
    </xf>
    <xf numFmtId="0" fontId="4" fillId="0" borderId="70" xfId="0" applyFont="1" applyBorder="1" applyAlignment="1">
      <alignment vertical="center"/>
    </xf>
    <xf numFmtId="0" fontId="4" fillId="0" borderId="71" xfId="0" applyFont="1" applyBorder="1" applyAlignment="1">
      <alignment vertical="center"/>
    </xf>
    <xf numFmtId="0" fontId="4" fillId="0" borderId="16" xfId="0" applyFont="1" applyBorder="1" applyAlignment="1">
      <alignment horizontal="center" vertical="center"/>
    </xf>
    <xf numFmtId="0" fontId="4" fillId="0" borderId="18"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0" fontId="4" fillId="0" borderId="84" xfId="0" applyFont="1" applyBorder="1" applyAlignment="1">
      <alignment horizontal="center" vertical="center"/>
    </xf>
    <xf numFmtId="169" fontId="25" fillId="36" borderId="29" xfId="20" applyBorder="1"/>
    <xf numFmtId="169" fontId="25" fillId="36" borderId="86" xfId="20" applyBorder="1"/>
    <xf numFmtId="169" fontId="25" fillId="36" borderId="76" xfId="20" applyBorder="1"/>
    <xf numFmtId="169" fontId="25" fillId="36" borderId="54" xfId="20" applyBorder="1"/>
    <xf numFmtId="0" fontId="4" fillId="3" borderId="58" xfId="0" applyFont="1" applyFill="1" applyBorder="1" applyAlignment="1">
      <alignment horizontal="center" vertical="center"/>
    </xf>
    <xf numFmtId="0" fontId="4" fillId="3" borderId="0" xfId="0" applyFont="1" applyFill="1" applyAlignment="1">
      <alignment vertical="center"/>
    </xf>
    <xf numFmtId="0" fontId="4" fillId="0" borderId="64" xfId="0" applyFont="1" applyBorder="1" applyAlignment="1">
      <alignment horizontal="center" vertical="center"/>
    </xf>
    <xf numFmtId="0" fontId="4" fillId="3" borderId="72" xfId="0" applyFont="1" applyFill="1" applyBorder="1" applyAlignment="1">
      <alignment vertical="center"/>
    </xf>
    <xf numFmtId="0" fontId="13" fillId="3" borderId="87" xfId="0" applyFont="1" applyFill="1" applyBorder="1" applyAlignment="1">
      <alignment horizontal="left"/>
    </xf>
    <xf numFmtId="0" fontId="13" fillId="3" borderId="88" xfId="0" applyFont="1" applyFill="1" applyBorder="1" applyAlignment="1">
      <alignment horizontal="left"/>
    </xf>
    <xf numFmtId="0" fontId="4" fillId="0" borderId="74" xfId="0" applyFont="1" applyBorder="1" applyAlignment="1">
      <alignment horizontal="center" vertical="center" wrapText="1"/>
    </xf>
    <xf numFmtId="0" fontId="4" fillId="0" borderId="89" xfId="0" applyFont="1" applyBorder="1" applyAlignment="1">
      <alignment horizontal="center" vertical="center" wrapText="1"/>
    </xf>
    <xf numFmtId="0" fontId="5" fillId="3" borderId="90" xfId="0" applyFont="1" applyFill="1" applyBorder="1" applyAlignment="1">
      <alignment vertical="center"/>
    </xf>
    <xf numFmtId="0" fontId="4" fillId="3" borderId="21" xfId="0" applyFont="1" applyFill="1" applyBorder="1" applyAlignment="1">
      <alignment vertical="center"/>
    </xf>
    <xf numFmtId="0" fontId="4" fillId="0" borderId="91" xfId="0" applyFont="1" applyBorder="1" applyAlignment="1">
      <alignment horizontal="center" vertical="center"/>
    </xf>
    <xf numFmtId="0" fontId="5" fillId="0" borderId="23" xfId="0" applyFont="1" applyBorder="1" applyAlignment="1">
      <alignment vertical="center"/>
    </xf>
    <xf numFmtId="169" fontId="25" fillId="36" borderId="25" xfId="20" applyBorder="1"/>
    <xf numFmtId="0" fontId="4" fillId="0" borderId="7" xfId="0" applyFont="1" applyBorder="1" applyAlignment="1">
      <alignment horizontal="center" vertical="center" wrapText="1"/>
    </xf>
    <xf numFmtId="0" fontId="4" fillId="0" borderId="59"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5" fillId="35" borderId="92" xfId="0" applyFont="1" applyFill="1" applyBorder="1" applyAlignment="1">
      <alignment vertical="center" wrapText="1"/>
    </xf>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91" xfId="0" applyFont="1" applyFill="1" applyBorder="1" applyAlignment="1">
      <alignment horizontal="left" vertical="center" wrapText="1"/>
    </xf>
    <xf numFmtId="0" fontId="5" fillId="35" borderId="74" xfId="0" applyFont="1" applyFill="1" applyBorder="1" applyAlignment="1">
      <alignment horizontal="left" vertical="center" wrapText="1"/>
    </xf>
    <xf numFmtId="0" fontId="5" fillId="35" borderId="89" xfId="0" applyFont="1" applyFill="1" applyBorder="1" applyAlignment="1">
      <alignment horizontal="left" vertical="center" wrapText="1"/>
    </xf>
    <xf numFmtId="0" fontId="4" fillId="0" borderId="91" xfId="0" applyFont="1" applyBorder="1" applyAlignment="1">
      <alignment horizontal="right" vertical="center" wrapText="1"/>
    </xf>
    <xf numFmtId="0" fontId="4" fillId="0" borderId="74" xfId="0" applyFont="1" applyBorder="1" applyAlignment="1">
      <alignment horizontal="left" vertical="center" wrapText="1"/>
    </xf>
    <xf numFmtId="0" fontId="106" fillId="0" borderId="91" xfId="0" applyFont="1" applyBorder="1" applyAlignment="1">
      <alignment horizontal="right" vertical="center" wrapText="1"/>
    </xf>
    <xf numFmtId="0" fontId="106" fillId="0" borderId="74" xfId="0" applyFont="1" applyBorder="1" applyAlignment="1">
      <alignment horizontal="left" vertical="center" wrapText="1"/>
    </xf>
    <xf numFmtId="0" fontId="5" fillId="0" borderId="91"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1" xfId="0" applyFont="1" applyBorder="1" applyAlignment="1">
      <alignment horizontal="center" vertical="center" wrapText="1"/>
    </xf>
    <xf numFmtId="3" fontId="20" fillId="35" borderId="74" xfId="0" applyNumberFormat="1" applyFont="1" applyFill="1" applyBorder="1" applyAlignment="1">
      <alignment vertical="center" wrapText="1"/>
    </xf>
    <xf numFmtId="3" fontId="20" fillId="35" borderId="89" xfId="0" applyNumberFormat="1" applyFont="1" applyFill="1" applyBorder="1" applyAlignment="1">
      <alignment vertical="center" wrapText="1"/>
    </xf>
    <xf numFmtId="14" fontId="6" fillId="3" borderId="74" xfId="8" quotePrefix="1" applyNumberFormat="1" applyFont="1" applyFill="1" applyBorder="1" applyAlignment="1" applyProtection="1">
      <alignment horizontal="left" vertical="center" wrapText="1" indent="2"/>
      <protection locked="0"/>
    </xf>
    <xf numFmtId="3" fontId="20" fillId="0" borderId="74" xfId="0" applyNumberFormat="1" applyFont="1" applyBorder="1" applyAlignment="1">
      <alignment vertical="center" wrapText="1"/>
    </xf>
    <xf numFmtId="14" fontId="6" fillId="3" borderId="74" xfId="8" quotePrefix="1" applyNumberFormat="1" applyFont="1" applyFill="1" applyBorder="1" applyAlignment="1" applyProtection="1">
      <alignment horizontal="left" vertical="center" wrapText="1" indent="3"/>
      <protection locked="0"/>
    </xf>
    <xf numFmtId="0" fontId="10" fillId="0" borderId="74" xfId="17" applyFill="1" applyBorder="1" applyAlignment="1" applyProtection="1"/>
    <xf numFmtId="49" fontId="106" fillId="0" borderId="91" xfId="0" applyNumberFormat="1" applyFont="1" applyBorder="1" applyAlignment="1">
      <alignment horizontal="right" vertical="center" wrapText="1"/>
    </xf>
    <xf numFmtId="0" fontId="6" fillId="3" borderId="74" xfId="20960" applyFont="1" applyFill="1" applyBorder="1"/>
    <xf numFmtId="0" fontId="102" fillId="0" borderId="74" xfId="20960" applyFont="1" applyBorder="1" applyAlignment="1">
      <alignment horizontal="center" vertical="center"/>
    </xf>
    <xf numFmtId="0" fontId="4" fillId="0" borderId="74" xfId="0" applyFont="1" applyBorder="1"/>
    <xf numFmtId="0" fontId="10" fillId="0" borderId="74" xfId="17" applyFill="1" applyBorder="1" applyAlignment="1" applyProtection="1">
      <alignment horizontal="left" vertical="center" wrapText="1"/>
    </xf>
    <xf numFmtId="49" fontId="106" fillId="0" borderId="74" xfId="0" applyNumberFormat="1" applyFont="1" applyBorder="1" applyAlignment="1">
      <alignment horizontal="right" vertical="center" wrapText="1"/>
    </xf>
    <xf numFmtId="0" fontId="10" fillId="0" borderId="74" xfId="17" applyFill="1" applyBorder="1" applyAlignment="1" applyProtection="1">
      <alignment horizontal="left" vertical="center"/>
    </xf>
    <xf numFmtId="10" fontId="6" fillId="0" borderId="74" xfId="20961" applyNumberFormat="1" applyFont="1" applyFill="1" applyBorder="1" applyAlignment="1">
      <alignment horizontal="left" vertical="center" wrapText="1"/>
    </xf>
    <xf numFmtId="10" fontId="4" fillId="0" borderId="74" xfId="20961" applyNumberFormat="1" applyFont="1" applyFill="1" applyBorder="1" applyAlignment="1">
      <alignment horizontal="left" vertical="center" wrapText="1"/>
    </xf>
    <xf numFmtId="10" fontId="5" fillId="35" borderId="74" xfId="0" applyNumberFormat="1" applyFont="1" applyFill="1" applyBorder="1" applyAlignment="1">
      <alignment horizontal="left" vertical="center" wrapText="1"/>
    </xf>
    <xf numFmtId="10" fontId="106" fillId="0" borderId="74" xfId="20961" applyNumberFormat="1" applyFont="1" applyFill="1" applyBorder="1" applyAlignment="1">
      <alignment horizontal="left" vertical="center" wrapText="1"/>
    </xf>
    <xf numFmtId="10" fontId="5" fillId="35" borderId="74" xfId="20961" applyNumberFormat="1" applyFont="1" applyFill="1" applyBorder="1" applyAlignment="1">
      <alignment horizontal="left" vertical="center" wrapText="1"/>
    </xf>
    <xf numFmtId="10" fontId="5" fillId="35" borderId="74"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43"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1" xfId="0" applyFont="1" applyBorder="1" applyAlignment="1">
      <alignment horizontal="right" vertical="center" wrapText="1"/>
    </xf>
    <xf numFmtId="0" fontId="6" fillId="0" borderId="74" xfId="0" applyFont="1" applyBorder="1" applyAlignment="1">
      <alignment vertical="center" wrapText="1"/>
    </xf>
    <xf numFmtId="0" fontId="4" fillId="0" borderId="74" xfId="0" applyFont="1" applyBorder="1" applyAlignment="1">
      <alignment vertical="center" wrapText="1"/>
    </xf>
    <xf numFmtId="0" fontId="4" fillId="0" borderId="74" xfId="0" applyFont="1" applyBorder="1" applyAlignment="1">
      <alignment horizontal="left" vertical="center" wrapText="1" indent="2"/>
    </xf>
    <xf numFmtId="3" fontId="20" fillId="35" borderId="75"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75" xfId="0" applyNumberFormat="1" applyFont="1" applyBorder="1" applyAlignment="1">
      <alignment vertical="center" wrapText="1"/>
    </xf>
    <xf numFmtId="3" fontId="20" fillId="0" borderId="21" xfId="0" applyNumberFormat="1" applyFont="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5" fillId="0" borderId="23" xfId="0" applyFont="1" applyBorder="1" applyAlignment="1">
      <alignment vertical="center" wrapText="1"/>
    </xf>
    <xf numFmtId="0" fontId="4" fillId="0" borderId="89" xfId="0" applyFont="1" applyBorder="1"/>
    <xf numFmtId="0" fontId="8" fillId="0" borderId="89" xfId="0" applyFont="1" applyBorder="1"/>
    <xf numFmtId="0" fontId="9" fillId="0" borderId="18" xfId="0" applyFont="1" applyBorder="1" applyAlignment="1">
      <alignment horizontal="center"/>
    </xf>
    <xf numFmtId="0" fontId="9" fillId="0" borderId="89"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1" xfId="0" applyFont="1" applyBorder="1" applyAlignment="1">
      <alignment horizontal="center" vertical="center" wrapText="1"/>
    </xf>
    <xf numFmtId="0" fontId="14" fillId="0" borderId="74" xfId="0" applyFont="1" applyBorder="1" applyAlignment="1">
      <alignment horizontal="center" vertical="center" wrapText="1"/>
    </xf>
    <xf numFmtId="0" fontId="15" fillId="0" borderId="74" xfId="0" applyFont="1" applyBorder="1" applyAlignment="1">
      <alignment horizontal="left" vertical="center" wrapText="1"/>
    </xf>
    <xf numFmtId="193" fontId="6" fillId="0" borderId="74" xfId="0" applyNumberFormat="1" applyFont="1" applyBorder="1" applyAlignment="1" applyProtection="1">
      <alignment vertical="center" wrapText="1"/>
      <protection locked="0"/>
    </xf>
    <xf numFmtId="193" fontId="4" fillId="0" borderId="74" xfId="0" applyNumberFormat="1" applyFont="1" applyBorder="1" applyAlignment="1" applyProtection="1">
      <alignment vertical="center" wrapText="1"/>
      <protection locked="0"/>
    </xf>
    <xf numFmtId="193" fontId="4" fillId="0" borderId="89" xfId="0" applyNumberFormat="1" applyFont="1" applyBorder="1" applyAlignment="1" applyProtection="1">
      <alignment vertical="center" wrapText="1"/>
      <protection locked="0"/>
    </xf>
    <xf numFmtId="193" fontId="6" fillId="0" borderId="74" xfId="0" applyNumberFormat="1" applyFont="1" applyBorder="1" applyAlignment="1" applyProtection="1">
      <alignment horizontal="right" vertical="center" wrapText="1"/>
      <protection locked="0"/>
    </xf>
    <xf numFmtId="0" fontId="8" fillId="2" borderId="91" xfId="0" applyFont="1" applyFill="1" applyBorder="1" applyAlignment="1">
      <alignment horizontal="right" vertical="center"/>
    </xf>
    <xf numFmtId="0" fontId="8" fillId="2" borderId="74" xfId="0" applyFont="1" applyFill="1" applyBorder="1" applyAlignment="1">
      <alignment vertical="center"/>
    </xf>
    <xf numFmtId="193" fontId="8" fillId="2" borderId="74" xfId="0" applyNumberFormat="1" applyFont="1" applyFill="1" applyBorder="1" applyAlignment="1" applyProtection="1">
      <alignment vertical="center"/>
      <protection locked="0"/>
    </xf>
    <xf numFmtId="193" fontId="16" fillId="2" borderId="74" xfId="0" applyNumberFormat="1" applyFont="1" applyFill="1" applyBorder="1" applyAlignment="1" applyProtection="1">
      <alignment vertical="center"/>
      <protection locked="0"/>
    </xf>
    <xf numFmtId="193" fontId="16" fillId="2" borderId="89" xfId="0" applyNumberFormat="1" applyFont="1" applyFill="1" applyBorder="1" applyAlignment="1" applyProtection="1">
      <alignment vertical="center"/>
      <protection locked="0"/>
    </xf>
    <xf numFmtId="193" fontId="8" fillId="2" borderId="89" xfId="0" applyNumberFormat="1" applyFont="1" applyFill="1" applyBorder="1" applyAlignment="1" applyProtection="1">
      <alignment vertical="center"/>
      <protection locked="0"/>
    </xf>
    <xf numFmtId="0" fontId="14" fillId="0" borderId="91" xfId="0" applyFont="1" applyBorder="1" applyAlignment="1">
      <alignment horizontal="center" vertical="center" wrapText="1"/>
    </xf>
    <xf numFmtId="14" fontId="4" fillId="0" borderId="0" xfId="0" applyNumberFormat="1" applyFont="1"/>
    <xf numFmtId="10" fontId="4" fillId="0" borderId="74" xfId="20961" applyNumberFormat="1" applyFont="1" applyFill="1" applyBorder="1" applyAlignment="1" applyProtection="1">
      <alignment horizontal="right" vertical="center" wrapText="1"/>
      <protection locked="0"/>
    </xf>
    <xf numFmtId="10" fontId="4" fillId="0" borderId="74" xfId="20961" applyNumberFormat="1" applyFont="1" applyBorder="1" applyAlignment="1" applyProtection="1">
      <alignment vertical="center" wrapText="1"/>
      <protection locked="0"/>
    </xf>
    <xf numFmtId="10" fontId="4" fillId="0" borderId="89" xfId="20961" applyNumberFormat="1" applyFont="1" applyBorder="1" applyAlignment="1" applyProtection="1">
      <alignment vertical="center" wrapText="1"/>
      <protection locked="0"/>
    </xf>
    <xf numFmtId="0" fontId="4" fillId="3" borderId="53" xfId="0" applyFont="1" applyFill="1" applyBorder="1"/>
    <xf numFmtId="0" fontId="4" fillId="3" borderId="94" xfId="0" applyFont="1" applyFill="1" applyBorder="1" applyAlignment="1">
      <alignment wrapText="1"/>
    </xf>
    <xf numFmtId="0" fontId="4" fillId="3" borderId="95" xfId="0" applyFont="1" applyFill="1" applyBorder="1"/>
    <xf numFmtId="0" fontId="5" fillId="3" borderId="11" xfId="0" applyFont="1" applyFill="1" applyBorder="1" applyAlignment="1">
      <alignment horizontal="center" wrapText="1"/>
    </xf>
    <xf numFmtId="0" fontId="4" fillId="0" borderId="74" xfId="0" applyFont="1" applyBorder="1" applyAlignment="1">
      <alignment horizontal="center"/>
    </xf>
    <xf numFmtId="0" fontId="4" fillId="3" borderId="58"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67" xfId="0" applyFont="1" applyFill="1" applyBorder="1" applyAlignment="1">
      <alignment horizontal="center" vertical="center" wrapText="1"/>
    </xf>
    <xf numFmtId="0" fontId="4" fillId="0" borderId="91" xfId="0" applyFont="1" applyBorder="1"/>
    <xf numFmtId="0" fontId="4" fillId="0" borderId="74" xfId="0" applyFont="1" applyBorder="1" applyAlignment="1">
      <alignment wrapText="1"/>
    </xf>
    <xf numFmtId="164" fontId="4" fillId="0" borderId="74" xfId="7" applyNumberFormat="1" applyFont="1" applyBorder="1"/>
    <xf numFmtId="164" fontId="4" fillId="0" borderId="89" xfId="7" applyNumberFormat="1" applyFont="1" applyBorder="1"/>
    <xf numFmtId="0" fontId="13" fillId="0" borderId="74" xfId="0" applyFont="1" applyBorder="1" applyAlignment="1">
      <alignment horizontal="left" wrapText="1" indent="2"/>
    </xf>
    <xf numFmtId="169" fontId="25" fillId="36" borderId="74" xfId="20" applyBorder="1"/>
    <xf numFmtId="164" fontId="4" fillId="0" borderId="74" xfId="7" applyNumberFormat="1" applyFont="1" applyBorder="1" applyAlignment="1">
      <alignment vertical="center"/>
    </xf>
    <xf numFmtId="0" fontId="5" fillId="0" borderId="91" xfId="0" applyFont="1" applyBorder="1"/>
    <xf numFmtId="0" fontId="5" fillId="0" borderId="74" xfId="0" applyFont="1" applyBorder="1" applyAlignment="1">
      <alignment wrapText="1"/>
    </xf>
    <xf numFmtId="164" fontId="5" fillId="0" borderId="89" xfId="7" applyNumberFormat="1" applyFont="1" applyBorder="1"/>
    <xf numFmtId="0" fontId="3" fillId="3" borderId="58"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67" xfId="7" applyNumberFormat="1" applyFont="1" applyFill="1" applyBorder="1"/>
    <xf numFmtId="164" fontId="4" fillId="0" borderId="74" xfId="7" applyNumberFormat="1" applyFont="1" applyFill="1" applyBorder="1"/>
    <xf numFmtId="164" fontId="4" fillId="0" borderId="74" xfId="7" applyNumberFormat="1" applyFont="1" applyFill="1" applyBorder="1" applyAlignment="1">
      <alignment vertical="center"/>
    </xf>
    <xf numFmtId="0" fontId="13" fillId="0" borderId="74"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67" xfId="0" applyFont="1" applyFill="1" applyBorder="1"/>
    <xf numFmtId="0" fontId="5" fillId="0" borderId="22" xfId="0" applyFont="1" applyBorder="1"/>
    <xf numFmtId="0" fontId="5" fillId="0" borderId="23" xfId="0" applyFont="1" applyBorder="1" applyAlignment="1">
      <alignment wrapText="1"/>
    </xf>
    <xf numFmtId="169" fontId="25" fillId="36" borderId="92" xfId="20" applyBorder="1"/>
    <xf numFmtId="10" fontId="5" fillId="0" borderId="24" xfId="20961" applyNumberFormat="1" applyFont="1" applyBorder="1"/>
    <xf numFmtId="0" fontId="8" fillId="2" borderId="82" xfId="0" applyFont="1" applyFill="1" applyBorder="1" applyAlignment="1">
      <alignment horizontal="right" vertical="center"/>
    </xf>
    <xf numFmtId="0" fontId="8" fillId="2" borderId="69" xfId="0" applyFont="1" applyFill="1" applyBorder="1" applyAlignment="1">
      <alignment vertical="center"/>
    </xf>
    <xf numFmtId="193" fontId="8" fillId="2" borderId="69" xfId="0" applyNumberFormat="1" applyFont="1" applyFill="1" applyBorder="1" applyAlignment="1" applyProtection="1">
      <alignment vertical="center"/>
      <protection locked="0"/>
    </xf>
    <xf numFmtId="0" fontId="8" fillId="0" borderId="74"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05"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3" fontId="6" fillId="3" borderId="89" xfId="2" applyNumberFormat="1" applyFont="1" applyFill="1" applyBorder="1" applyAlignment="1" applyProtection="1">
      <alignment vertical="top" wrapText="1"/>
      <protection locked="0"/>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Alignment="1">
      <alignment horizontal="right"/>
    </xf>
    <xf numFmtId="167" fontId="17" fillId="0" borderId="55" xfId="0" applyNumberFormat="1" applyFont="1" applyBorder="1" applyAlignment="1">
      <alignment horizontal="center"/>
    </xf>
    <xf numFmtId="0" fontId="117" fillId="0" borderId="110" xfId="0" applyFont="1" applyBorder="1"/>
    <xf numFmtId="49" fontId="119" fillId="0" borderId="110" xfId="5" applyNumberFormat="1" applyFont="1" applyBorder="1" applyAlignment="1" applyProtection="1">
      <alignment horizontal="right" vertical="center"/>
      <protection locked="0"/>
    </xf>
    <xf numFmtId="0" fontId="118" fillId="3" borderId="110" xfId="13" applyFont="1" applyFill="1" applyBorder="1" applyAlignment="1" applyProtection="1">
      <alignment horizontal="left" vertical="center" wrapText="1"/>
      <protection locked="0"/>
    </xf>
    <xf numFmtId="49" fontId="118" fillId="3" borderId="110" xfId="5" applyNumberFormat="1" applyFont="1" applyFill="1" applyBorder="1" applyAlignment="1" applyProtection="1">
      <alignment horizontal="right" vertical="center"/>
      <protection locked="0"/>
    </xf>
    <xf numFmtId="0" fontId="118" fillId="0" borderId="110" xfId="13" applyFont="1" applyBorder="1" applyAlignment="1" applyProtection="1">
      <alignment horizontal="left" vertical="center" wrapText="1"/>
      <protection locked="0"/>
    </xf>
    <xf numFmtId="49" fontId="118" fillId="0" borderId="110" xfId="5" applyNumberFormat="1" applyFont="1" applyBorder="1" applyAlignment="1" applyProtection="1">
      <alignment horizontal="right" vertical="center"/>
      <protection locked="0"/>
    </xf>
    <xf numFmtId="0" fontId="120" fillId="0" borderId="110" xfId="13" applyFont="1" applyBorder="1" applyAlignment="1" applyProtection="1">
      <alignment horizontal="left" vertical="center" wrapText="1"/>
      <protection locked="0"/>
    </xf>
    <xf numFmtId="0" fontId="117" fillId="0" borderId="110" xfId="0" applyFont="1" applyBorder="1" applyAlignment="1">
      <alignment horizontal="center" vertical="center" wrapText="1"/>
    </xf>
    <xf numFmtId="0" fontId="113" fillId="0" borderId="113" xfId="0" applyFont="1" applyBorder="1"/>
    <xf numFmtId="0" fontId="113" fillId="0" borderId="113" xfId="0" applyFont="1" applyBorder="1" applyAlignment="1">
      <alignment horizontal="left" indent="8"/>
    </xf>
    <xf numFmtId="0" fontId="116" fillId="0" borderId="113" xfId="0" applyFont="1" applyBorder="1"/>
    <xf numFmtId="0" fontId="113" fillId="0" borderId="113" xfId="0" applyFont="1" applyBorder="1" applyAlignment="1">
      <alignment horizontal="center" vertical="center" wrapText="1"/>
    </xf>
    <xf numFmtId="0" fontId="113" fillId="0" borderId="114" xfId="0" applyFont="1" applyBorder="1" applyAlignment="1">
      <alignment horizontal="center" vertical="center" wrapText="1"/>
    </xf>
    <xf numFmtId="0" fontId="113" fillId="0" borderId="113"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13" xfId="0" applyFont="1" applyBorder="1" applyAlignment="1">
      <alignment horizontal="left" vertical="center" wrapText="1"/>
    </xf>
    <xf numFmtId="0" fontId="116" fillId="0" borderId="113" xfId="0" applyFont="1" applyBorder="1" applyAlignment="1">
      <alignment horizontal="left" wrapText="1" indent="1"/>
    </xf>
    <xf numFmtId="0" fontId="113" fillId="0" borderId="113" xfId="0" applyFont="1" applyBorder="1" applyAlignment="1">
      <alignment horizontal="left" wrapText="1" indent="1"/>
    </xf>
    <xf numFmtId="0" fontId="113" fillId="0" borderId="113" xfId="0" applyFont="1" applyBorder="1" applyAlignment="1">
      <alignment horizontal="left" indent="1"/>
    </xf>
    <xf numFmtId="0" fontId="113" fillId="0" borderId="113" xfId="0" applyFont="1" applyBorder="1" applyAlignment="1">
      <alignment horizontal="left" wrapText="1" indent="4"/>
    </xf>
    <xf numFmtId="0" fontId="113" fillId="77" borderId="113" xfId="0" applyFont="1" applyFill="1" applyBorder="1"/>
    <xf numFmtId="0" fontId="116" fillId="0" borderId="7" xfId="0" applyFont="1" applyBorder="1"/>
    <xf numFmtId="0" fontId="113" fillId="0" borderId="113" xfId="0" applyFont="1" applyBorder="1" applyAlignment="1">
      <alignment horizontal="left" wrapText="1" indent="2"/>
    </xf>
    <xf numFmtId="0" fontId="113" fillId="0" borderId="113" xfId="0" applyFont="1" applyBorder="1" applyAlignment="1">
      <alignment horizontal="left" wrapText="1"/>
    </xf>
    <xf numFmtId="0" fontId="113" fillId="0" borderId="113"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12" xfId="0" applyFont="1" applyBorder="1" applyAlignment="1">
      <alignment horizontal="center" vertical="center" wrapText="1"/>
    </xf>
    <xf numFmtId="0" fontId="113" fillId="0" borderId="115" xfId="0" applyFont="1" applyBorder="1" applyAlignment="1">
      <alignment horizontal="center" vertical="center" wrapText="1"/>
    </xf>
    <xf numFmtId="0" fontId="113" fillId="0" borderId="111" xfId="0" applyFont="1" applyBorder="1" applyAlignment="1">
      <alignment horizontal="center" vertical="center" wrapText="1"/>
    </xf>
    <xf numFmtId="49" fontId="113" fillId="0" borderId="119" xfId="0" applyNumberFormat="1" applyFont="1" applyBorder="1" applyAlignment="1">
      <alignment horizontal="left" wrapText="1" indent="1"/>
    </xf>
    <xf numFmtId="0" fontId="113" fillId="0" borderId="121" xfId="0" applyFont="1" applyBorder="1" applyAlignment="1">
      <alignment horizontal="left" wrapText="1" indent="1"/>
    </xf>
    <xf numFmtId="49" fontId="113" fillId="0" borderId="122" xfId="0" applyNumberFormat="1" applyFont="1" applyBorder="1" applyAlignment="1">
      <alignment horizontal="left" wrapText="1" indent="1"/>
    </xf>
    <xf numFmtId="0" fontId="113" fillId="0" borderId="123" xfId="0" applyFont="1" applyBorder="1" applyAlignment="1">
      <alignment horizontal="left" wrapText="1" indent="1"/>
    </xf>
    <xf numFmtId="49" fontId="113" fillId="0" borderId="123" xfId="0" applyNumberFormat="1" applyFont="1" applyBorder="1" applyAlignment="1">
      <alignment horizontal="left" wrapText="1" indent="3"/>
    </xf>
    <xf numFmtId="49" fontId="113" fillId="0" borderId="122" xfId="0" applyNumberFormat="1" applyFont="1" applyBorder="1" applyAlignment="1">
      <alignment horizontal="left" wrapText="1" indent="3"/>
    </xf>
    <xf numFmtId="49" fontId="113" fillId="0" borderId="123" xfId="0" applyNumberFormat="1" applyFont="1" applyBorder="1" applyAlignment="1">
      <alignment horizontal="left" wrapText="1" indent="2"/>
    </xf>
    <xf numFmtId="49" fontId="113" fillId="0" borderId="122" xfId="0" applyNumberFormat="1" applyFont="1" applyBorder="1" applyAlignment="1">
      <alignment horizontal="left" wrapText="1" indent="2"/>
    </xf>
    <xf numFmtId="49" fontId="113" fillId="0" borderId="122" xfId="0" applyNumberFormat="1" applyFont="1" applyBorder="1" applyAlignment="1">
      <alignment horizontal="left" vertical="top" wrapText="1" indent="2"/>
    </xf>
    <xf numFmtId="49" fontId="113" fillId="0" borderId="122" xfId="0" applyNumberFormat="1" applyFont="1" applyBorder="1" applyAlignment="1">
      <alignment horizontal="left" indent="1"/>
    </xf>
    <xf numFmtId="0" fontId="113" fillId="0" borderId="123" xfId="0" applyFont="1" applyBorder="1" applyAlignment="1">
      <alignment horizontal="left" indent="1"/>
    </xf>
    <xf numFmtId="49" fontId="113" fillId="0" borderId="123" xfId="0" applyNumberFormat="1" applyFont="1" applyBorder="1" applyAlignment="1">
      <alignment horizontal="left" indent="1"/>
    </xf>
    <xf numFmtId="49" fontId="113" fillId="0" borderId="123" xfId="0" applyNumberFormat="1" applyFont="1" applyBorder="1" applyAlignment="1">
      <alignment horizontal="left" indent="3"/>
    </xf>
    <xf numFmtId="49" fontId="113" fillId="0" borderId="122" xfId="0" applyNumberFormat="1" applyFont="1" applyBorder="1" applyAlignment="1">
      <alignment horizontal="left" indent="3"/>
    </xf>
    <xf numFmtId="0" fontId="113" fillId="0" borderId="123" xfId="0" applyFont="1" applyBorder="1" applyAlignment="1">
      <alignment horizontal="left" indent="2"/>
    </xf>
    <xf numFmtId="0" fontId="113" fillId="0" borderId="122" xfId="0" applyFont="1" applyBorder="1" applyAlignment="1">
      <alignment horizontal="left" indent="2"/>
    </xf>
    <xf numFmtId="0" fontId="113" fillId="0" borderId="122" xfId="0" applyFont="1" applyBorder="1" applyAlignment="1">
      <alignment horizontal="left" indent="1"/>
    </xf>
    <xf numFmtId="0" fontId="116" fillId="0" borderId="59" xfId="0" applyFont="1" applyBorder="1"/>
    <xf numFmtId="0" fontId="113" fillId="0" borderId="64" xfId="0" applyFont="1" applyBorder="1"/>
    <xf numFmtId="0" fontId="113" fillId="0" borderId="0" xfId="0" applyFont="1" applyAlignment="1">
      <alignment horizontal="left"/>
    </xf>
    <xf numFmtId="0" fontId="8" fillId="0" borderId="0" xfId="0" applyFont="1" applyAlignment="1">
      <alignment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08" xfId="0" applyFont="1" applyBorder="1" applyAlignment="1">
      <alignment horizontal="left" vertical="center" wrapText="1" indent="1" readingOrder="1"/>
    </xf>
    <xf numFmtId="0" fontId="113" fillId="0" borderId="109" xfId="0" applyFont="1" applyBorder="1" applyAlignment="1">
      <alignment vertical="center" wrapText="1" readingOrder="1"/>
    </xf>
    <xf numFmtId="0" fontId="113" fillId="0" borderId="108" xfId="0" applyFont="1" applyBorder="1" applyAlignment="1">
      <alignment vertical="center" wrapText="1" readingOrder="1"/>
    </xf>
    <xf numFmtId="0" fontId="113" fillId="0" borderId="107" xfId="0" applyFont="1" applyBorder="1" applyAlignment="1">
      <alignment vertical="center" wrapText="1" readingOrder="1"/>
    </xf>
    <xf numFmtId="0" fontId="134" fillId="0" borderId="7" xfId="0" applyFont="1" applyBorder="1"/>
    <xf numFmtId="0" fontId="10" fillId="0" borderId="74"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0" borderId="113" xfId="0" applyFont="1" applyFill="1" applyBorder="1" applyAlignment="1">
      <alignment horizontal="left" vertical="center"/>
    </xf>
    <xf numFmtId="49" fontId="139" fillId="0" borderId="113" xfId="0" applyNumberFormat="1" applyFont="1" applyBorder="1" applyAlignment="1">
      <alignment horizontal="left" vertical="center"/>
    </xf>
    <xf numFmtId="0" fontId="139" fillId="0" borderId="113" xfId="0" applyFont="1" applyBorder="1" applyAlignment="1">
      <alignment horizontal="left" vertical="center"/>
    </xf>
    <xf numFmtId="0" fontId="138" fillId="0" borderId="113" xfId="0" applyFont="1" applyBorder="1" applyAlignment="1">
      <alignment horizontal="left" vertical="center"/>
    </xf>
    <xf numFmtId="0" fontId="138" fillId="81" borderId="17" xfId="0" applyFont="1" applyFill="1" applyBorder="1" applyAlignment="1">
      <alignment horizontal="center" vertical="center"/>
    </xf>
    <xf numFmtId="0" fontId="138" fillId="81" borderId="18" xfId="0" applyFont="1" applyFill="1" applyBorder="1" applyAlignment="1">
      <alignment horizontal="center" vertical="center"/>
    </xf>
    <xf numFmtId="194" fontId="138" fillId="80" borderId="122" xfId="7" applyNumberFormat="1" applyFont="1" applyFill="1" applyBorder="1" applyAlignment="1">
      <alignment horizontal="left" vertical="center"/>
    </xf>
    <xf numFmtId="194" fontId="139" fillId="0" borderId="122" xfId="7" applyNumberFormat="1" applyFont="1" applyFill="1" applyBorder="1" applyAlignment="1">
      <alignment horizontal="left" vertical="center"/>
    </xf>
    <xf numFmtId="10" fontId="6" fillId="0" borderId="122" xfId="0" applyNumberFormat="1" applyFont="1" applyBorder="1" applyAlignment="1">
      <alignment horizontal="right" vertical="center" wrapText="1"/>
    </xf>
    <xf numFmtId="0" fontId="142" fillId="82" borderId="120" xfId="0" applyFont="1" applyFill="1" applyBorder="1" applyAlignment="1">
      <alignment horizontal="left" vertical="center"/>
    </xf>
    <xf numFmtId="10" fontId="143" fillId="84" borderId="119" xfId="0" applyNumberFormat="1" applyFont="1" applyFill="1" applyBorder="1" applyAlignment="1">
      <alignment horizontal="right" vertical="center" wrapText="1"/>
    </xf>
    <xf numFmtId="0" fontId="0" fillId="0" borderId="1" xfId="0" applyBorder="1"/>
    <xf numFmtId="0" fontId="4" fillId="83" borderId="113" xfId="0" applyFont="1" applyFill="1" applyBorder="1" applyAlignment="1">
      <alignment horizontal="center" vertical="center" wrapText="1"/>
    </xf>
    <xf numFmtId="0" fontId="5" fillId="84" borderId="113" xfId="0" applyFont="1" applyFill="1" applyBorder="1" applyAlignment="1">
      <alignment vertical="center" wrapText="1"/>
    </xf>
    <xf numFmtId="194" fontId="5" fillId="84" borderId="113" xfId="7" applyNumberFormat="1" applyFont="1" applyFill="1" applyBorder="1" applyAlignment="1">
      <alignment vertical="center"/>
    </xf>
    <xf numFmtId="194" fontId="5" fillId="84" borderId="122" xfId="7" applyNumberFormat="1" applyFont="1" applyFill="1" applyBorder="1" applyAlignment="1">
      <alignment vertical="center"/>
    </xf>
    <xf numFmtId="0" fontId="139" fillId="80" borderId="113" xfId="0" applyFont="1" applyFill="1" applyBorder="1" applyAlignment="1">
      <alignment horizontal="left" vertical="center" wrapText="1" indent="3"/>
    </xf>
    <xf numFmtId="194" fontId="5" fillId="35" borderId="113" xfId="7" applyNumberFormat="1" applyFont="1" applyFill="1" applyBorder="1" applyAlignment="1">
      <alignment vertical="center"/>
    </xf>
    <xf numFmtId="0" fontId="146" fillId="80" borderId="113" xfId="0" applyFont="1" applyFill="1" applyBorder="1" applyAlignment="1">
      <alignment horizontal="left" vertical="center" wrapText="1" indent="5"/>
    </xf>
    <xf numFmtId="0" fontId="147" fillId="81" borderId="113" xfId="0" applyFont="1" applyFill="1" applyBorder="1" applyAlignment="1">
      <alignment horizontal="left" vertical="center" wrapText="1" indent="1"/>
    </xf>
    <xf numFmtId="194" fontId="147" fillId="81" borderId="113" xfId="7" applyNumberFormat="1" applyFont="1" applyFill="1" applyBorder="1" applyAlignment="1">
      <alignment vertical="center"/>
    </xf>
    <xf numFmtId="194" fontId="147" fillId="82" borderId="122" xfId="7" applyNumberFormat="1" applyFont="1" applyFill="1" applyBorder="1" applyAlignment="1">
      <alignment vertical="center"/>
    </xf>
    <xf numFmtId="194" fontId="148" fillId="80" borderId="113" xfId="7" applyNumberFormat="1" applyFont="1" applyFill="1" applyBorder="1" applyAlignment="1">
      <alignment vertical="center"/>
    </xf>
    <xf numFmtId="194" fontId="148" fillId="82" borderId="122" xfId="7" applyNumberFormat="1" applyFont="1" applyFill="1" applyBorder="1" applyAlignment="1">
      <alignment vertical="center"/>
    </xf>
    <xf numFmtId="0" fontId="146" fillId="80" borderId="120" xfId="0" applyFont="1" applyFill="1" applyBorder="1" applyAlignment="1">
      <alignment horizontal="left" vertical="center" wrapText="1" indent="5"/>
    </xf>
    <xf numFmtId="194" fontId="148" fillId="80" borderId="120" xfId="7" applyNumberFormat="1" applyFont="1" applyFill="1" applyBorder="1" applyAlignment="1">
      <alignment vertical="center"/>
    </xf>
    <xf numFmtId="194" fontId="148" fillId="82" borderId="119" xfId="7" applyNumberFormat="1" applyFont="1" applyFill="1" applyBorder="1" applyAlignment="1">
      <alignment vertical="center"/>
    </xf>
    <xf numFmtId="0" fontId="6" fillId="0" borderId="113" xfId="13" applyFont="1" applyBorder="1" applyAlignment="1" applyProtection="1">
      <alignment wrapText="1"/>
      <protection locked="0"/>
    </xf>
    <xf numFmtId="0" fontId="6" fillId="0" borderId="3" xfId="13" applyFont="1" applyBorder="1" applyAlignment="1" applyProtection="1">
      <alignment vertical="center" wrapText="1"/>
      <protection locked="0"/>
    </xf>
    <xf numFmtId="0" fontId="127" fillId="0" borderId="113" xfId="21414" applyFont="1" applyBorder="1" applyAlignment="1">
      <alignment horizontal="left" vertical="center" wrapText="1"/>
    </xf>
    <xf numFmtId="0" fontId="4" fillId="0" borderId="113" xfId="0" applyFont="1" applyBorder="1"/>
    <xf numFmtId="0" fontId="10" fillId="0" borderId="113" xfId="17" applyFill="1" applyBorder="1" applyAlignment="1" applyProtection="1"/>
    <xf numFmtId="0" fontId="134" fillId="3" borderId="113" xfId="5" applyFont="1" applyFill="1" applyBorder="1" applyProtection="1">
      <protection locked="0"/>
    </xf>
    <xf numFmtId="0" fontId="134" fillId="0" borderId="113" xfId="21416" applyFont="1" applyBorder="1" applyAlignment="1" applyProtection="1">
      <alignment horizontal="center" vertical="top" wrapText="1"/>
      <protection locked="0"/>
    </xf>
    <xf numFmtId="0" fontId="149" fillId="3" borderId="113" xfId="21416" applyFont="1" applyFill="1" applyBorder="1" applyAlignment="1" applyProtection="1">
      <alignment wrapText="1"/>
      <protection locked="0"/>
    </xf>
    <xf numFmtId="3" fontId="134" fillId="79" borderId="113" xfId="5" applyNumberFormat="1" applyFont="1" applyFill="1" applyBorder="1"/>
    <xf numFmtId="0" fontId="132" fillId="3" borderId="113" xfId="21416" applyFont="1" applyFill="1" applyBorder="1" applyAlignment="1" applyProtection="1">
      <alignment horizontal="right" wrapText="1"/>
      <protection locked="0"/>
    </xf>
    <xf numFmtId="3" fontId="134" fillId="0" borderId="113" xfId="5" applyNumberFormat="1" applyFont="1" applyBorder="1"/>
    <xf numFmtId="0" fontId="150" fillId="0" borderId="0" xfId="21415" applyFont="1" applyAlignment="1" applyProtection="1">
      <alignment vertical="center"/>
      <protection locked="0"/>
    </xf>
    <xf numFmtId="0" fontId="109" fillId="75" borderId="116" xfId="21412" applyFont="1" applyFill="1" applyBorder="1" applyAlignment="1" applyProtection="1">
      <alignment vertical="center" wrapText="1"/>
      <protection locked="0"/>
    </xf>
    <xf numFmtId="0" fontId="61" fillId="75" borderId="115" xfId="21412" applyFont="1" applyFill="1" applyBorder="1" applyProtection="1">
      <alignment vertical="center"/>
      <protection locked="0"/>
    </xf>
    <xf numFmtId="0" fontId="110" fillId="69" borderId="114" xfId="21412" applyFont="1" applyFill="1" applyBorder="1" applyAlignment="1" applyProtection="1">
      <alignment horizontal="center" vertical="center"/>
      <protection locked="0"/>
    </xf>
    <xf numFmtId="0" fontId="110" fillId="0" borderId="115" xfId="21412" applyFont="1" applyBorder="1" applyAlignment="1" applyProtection="1">
      <alignment horizontal="left" vertical="center" wrapText="1"/>
      <protection locked="0"/>
    </xf>
    <xf numFmtId="164" fontId="110" fillId="0" borderId="113" xfId="948" applyNumberFormat="1" applyFont="1" applyFill="1" applyBorder="1" applyAlignment="1" applyProtection="1">
      <alignment horizontal="right" vertical="center"/>
      <protection locked="0"/>
    </xf>
    <xf numFmtId="0" fontId="109" fillId="76" borderId="113" xfId="21412" applyFont="1" applyFill="1" applyBorder="1" applyAlignment="1" applyProtection="1">
      <alignment horizontal="center" vertical="center"/>
      <protection locked="0"/>
    </xf>
    <xf numFmtId="0" fontId="109" fillId="76" borderId="115" xfId="21412" applyFont="1" applyFill="1" applyBorder="1" applyAlignment="1" applyProtection="1">
      <alignment vertical="top" wrapText="1"/>
      <protection locked="0"/>
    </xf>
    <xf numFmtId="164" fontId="110" fillId="76" borderId="113" xfId="948" applyNumberFormat="1" applyFont="1" applyFill="1" applyBorder="1" applyAlignment="1" applyProtection="1">
      <alignment horizontal="right" vertical="center"/>
    </xf>
    <xf numFmtId="0" fontId="109" fillId="75" borderId="116" xfId="21412" applyFont="1" applyFill="1" applyBorder="1" applyProtection="1">
      <alignment vertical="center"/>
      <protection locked="0"/>
    </xf>
    <xf numFmtId="164" fontId="61" fillId="75" borderId="115" xfId="948" applyNumberFormat="1" applyFont="1" applyFill="1" applyBorder="1" applyAlignment="1" applyProtection="1">
      <alignment horizontal="right" vertical="center"/>
      <protection locked="0"/>
    </xf>
    <xf numFmtId="0" fontId="111" fillId="69" borderId="114" xfId="21412" applyFont="1" applyFill="1" applyBorder="1" applyAlignment="1" applyProtection="1">
      <alignment horizontal="center" vertical="center"/>
      <protection locked="0"/>
    </xf>
    <xf numFmtId="0" fontId="110" fillId="69" borderId="113" xfId="21412" applyFont="1" applyFill="1" applyBorder="1" applyAlignment="1" applyProtection="1">
      <alignment vertical="center" wrapText="1"/>
      <protection locked="0"/>
    </xf>
    <xf numFmtId="0" fontId="110" fillId="69" borderId="113" xfId="21412" applyFont="1" applyFill="1" applyBorder="1" applyAlignment="1" applyProtection="1">
      <alignment horizontal="left" vertical="center" wrapText="1"/>
      <protection locked="0"/>
    </xf>
    <xf numFmtId="0" fontId="110" fillId="0" borderId="113" xfId="21412" applyFont="1" applyBorder="1" applyAlignment="1" applyProtection="1">
      <alignment horizontal="left" vertical="center" wrapText="1"/>
      <protection locked="0"/>
    </xf>
    <xf numFmtId="0" fontId="111" fillId="3" borderId="114" xfId="21412" applyFont="1" applyFill="1" applyBorder="1" applyAlignment="1" applyProtection="1">
      <alignment horizontal="center" vertical="center"/>
      <protection locked="0"/>
    </xf>
    <xf numFmtId="0" fontId="110" fillId="0" borderId="113" xfId="21412" applyFont="1" applyBorder="1" applyAlignment="1" applyProtection="1">
      <alignment vertical="center" wrapText="1"/>
      <protection locked="0"/>
    </xf>
    <xf numFmtId="0" fontId="112" fillId="76" borderId="113" xfId="21412" applyFont="1" applyFill="1" applyBorder="1" applyAlignment="1" applyProtection="1">
      <alignment horizontal="center" vertical="center"/>
      <protection locked="0"/>
    </xf>
    <xf numFmtId="0" fontId="109" fillId="76" borderId="115" xfId="21412" applyFont="1" applyFill="1" applyBorder="1" applyAlignment="1" applyProtection="1">
      <alignment vertical="center" wrapText="1"/>
      <protection locked="0"/>
    </xf>
    <xf numFmtId="164" fontId="109" fillId="75" borderId="115" xfId="948" applyNumberFormat="1" applyFont="1" applyFill="1" applyBorder="1" applyAlignment="1" applyProtection="1">
      <alignment horizontal="right" vertical="center"/>
      <protection locked="0"/>
    </xf>
    <xf numFmtId="0" fontId="110" fillId="69" borderId="115" xfId="21412" applyFont="1" applyFill="1" applyBorder="1" applyAlignment="1" applyProtection="1">
      <alignment vertical="center" wrapText="1"/>
      <protection locked="0"/>
    </xf>
    <xf numFmtId="0" fontId="61" fillId="75" borderId="116" xfId="21412" applyFont="1" applyFill="1" applyBorder="1" applyProtection="1">
      <alignment vertical="center"/>
      <protection locked="0"/>
    </xf>
    <xf numFmtId="164" fontId="110" fillId="3" borderId="113" xfId="948" applyNumberFormat="1" applyFont="1" applyFill="1" applyBorder="1" applyAlignment="1" applyProtection="1">
      <alignment horizontal="right" vertical="center"/>
      <protection locked="0"/>
    </xf>
    <xf numFmtId="0" fontId="111" fillId="3" borderId="113" xfId="21412" applyFont="1" applyFill="1" applyBorder="1" applyAlignment="1" applyProtection="1">
      <alignment horizontal="center" vertical="center"/>
      <protection locked="0"/>
    </xf>
    <xf numFmtId="0" fontId="110" fillId="69" borderId="115" xfId="21412" applyFont="1" applyFill="1" applyBorder="1" applyAlignment="1" applyProtection="1">
      <alignment horizontal="left" vertical="center" wrapText="1"/>
      <protection locked="0"/>
    </xf>
    <xf numFmtId="0" fontId="149" fillId="3" borderId="0" xfId="21415" applyFont="1" applyFill="1" applyAlignment="1" applyProtection="1">
      <alignment vertical="center"/>
      <protection locked="0"/>
    </xf>
    <xf numFmtId="0" fontId="134" fillId="3" borderId="113" xfId="5" applyFont="1" applyFill="1" applyBorder="1" applyAlignment="1" applyProtection="1">
      <alignment vertical="center" wrapText="1"/>
      <protection locked="0"/>
    </xf>
    <xf numFmtId="0" fontId="134" fillId="0" borderId="113" xfId="21416" applyFont="1" applyBorder="1" applyAlignment="1" applyProtection="1">
      <alignment horizontal="center" vertical="center" wrapText="1"/>
      <protection locked="0"/>
    </xf>
    <xf numFmtId="3" fontId="134" fillId="3" borderId="113" xfId="1" applyNumberFormat="1" applyFont="1" applyFill="1" applyBorder="1" applyAlignment="1" applyProtection="1">
      <alignment horizontal="center" vertical="center" wrapText="1"/>
      <protection locked="0"/>
    </xf>
    <xf numFmtId="9" fontId="134" fillId="3" borderId="113" xfId="15" applyNumberFormat="1" applyFont="1" applyFill="1" applyBorder="1" applyAlignment="1" applyProtection="1">
      <alignment horizontal="center" vertical="center" wrapText="1"/>
      <protection locked="0"/>
    </xf>
    <xf numFmtId="0" fontId="134" fillId="3" borderId="113" xfId="21416" applyFont="1" applyFill="1" applyBorder="1" applyAlignment="1" applyProtection="1">
      <alignment horizontal="center" vertical="center" wrapText="1"/>
      <protection locked="0"/>
    </xf>
    <xf numFmtId="0" fontId="149" fillId="3" borderId="113" xfId="21416" applyFont="1" applyFill="1" applyBorder="1" applyProtection="1">
      <protection locked="0"/>
    </xf>
    <xf numFmtId="0" fontId="152" fillId="3" borderId="113" xfId="21416" applyFont="1" applyFill="1" applyBorder="1" applyAlignment="1" applyProtection="1">
      <alignment horizontal="right"/>
      <protection locked="0"/>
    </xf>
    <xf numFmtId="195" fontId="134" fillId="79" borderId="113" xfId="5" applyNumberFormat="1" applyFont="1" applyFill="1" applyBorder="1" applyProtection="1">
      <protection locked="0"/>
    </xf>
    <xf numFmtId="164" fontId="134" fillId="79" borderId="113" xfId="1" applyNumberFormat="1" applyFont="1" applyFill="1" applyBorder="1" applyAlignment="1" applyProtection="1"/>
    <xf numFmtId="0" fontId="134" fillId="3" borderId="113" xfId="21416" applyFont="1" applyFill="1" applyBorder="1" applyAlignment="1" applyProtection="1">
      <alignment horizontal="left" vertical="center"/>
      <protection locked="0"/>
    </xf>
    <xf numFmtId="3" fontId="134" fillId="3" borderId="113" xfId="5" applyNumberFormat="1" applyFont="1" applyFill="1" applyBorder="1" applyProtection="1">
      <protection locked="0"/>
    </xf>
    <xf numFmtId="0" fontId="132" fillId="3" borderId="113" xfId="21416" applyFont="1" applyFill="1" applyBorder="1" applyAlignment="1" applyProtection="1">
      <alignment horizontal="right"/>
      <protection locked="0"/>
    </xf>
    <xf numFmtId="0" fontId="134" fillId="0" borderId="113" xfId="21416" applyFont="1" applyBorder="1" applyAlignment="1" applyProtection="1">
      <alignment horizontal="left" vertical="center"/>
      <protection locked="0"/>
    </xf>
    <xf numFmtId="0" fontId="149" fillId="3" borderId="113" xfId="16" applyFont="1" applyFill="1" applyBorder="1" applyProtection="1">
      <protection locked="0"/>
    </xf>
    <xf numFmtId="3" fontId="149" fillId="75" borderId="113" xfId="16" applyNumberFormat="1" applyFont="1" applyFill="1" applyBorder="1"/>
    <xf numFmtId="0" fontId="155" fillId="0" borderId="0" xfId="0" applyFont="1" applyAlignment="1">
      <alignment horizontal="left" vertical="center" wrapText="1"/>
    </xf>
    <xf numFmtId="0" fontId="113" fillId="0" borderId="122" xfId="0" applyFont="1" applyBorder="1" applyAlignment="1">
      <alignment horizontal="center" vertical="center" wrapText="1"/>
    </xf>
    <xf numFmtId="193" fontId="0" fillId="0" borderId="0" xfId="0" applyNumberFormat="1"/>
    <xf numFmtId="43" fontId="0" fillId="0" borderId="0" xfId="7" applyFont="1"/>
    <xf numFmtId="165" fontId="8" fillId="2" borderId="74" xfId="20961" applyNumberFormat="1" applyFont="1" applyFill="1" applyBorder="1" applyAlignment="1" applyProtection="1">
      <alignment vertical="center"/>
      <protection locked="0"/>
    </xf>
    <xf numFmtId="165" fontId="16" fillId="2" borderId="74" xfId="20961" applyNumberFormat="1" applyFont="1" applyFill="1" applyBorder="1" applyAlignment="1" applyProtection="1">
      <alignment vertical="center"/>
      <protection locked="0"/>
    </xf>
    <xf numFmtId="165" fontId="16" fillId="2" borderId="89" xfId="20961" applyNumberFormat="1" applyFont="1" applyFill="1" applyBorder="1" applyAlignment="1" applyProtection="1">
      <alignment vertical="center"/>
      <protection locked="0"/>
    </xf>
    <xf numFmtId="165" fontId="8" fillId="2" borderId="89" xfId="20961" applyNumberFormat="1" applyFont="1" applyFill="1" applyBorder="1" applyAlignment="1" applyProtection="1">
      <alignment vertical="center"/>
      <protection locked="0"/>
    </xf>
    <xf numFmtId="165" fontId="8" fillId="2" borderId="23" xfId="20961" applyNumberFormat="1" applyFont="1" applyFill="1" applyBorder="1" applyAlignment="1" applyProtection="1">
      <alignment vertical="center"/>
      <protection locked="0"/>
    </xf>
    <xf numFmtId="164" fontId="6" fillId="0" borderId="0" xfId="7" applyNumberFormat="1" applyFont="1"/>
    <xf numFmtId="164" fontId="4" fillId="0" borderId="0" xfId="7" applyNumberFormat="1" applyFont="1"/>
    <xf numFmtId="164" fontId="8" fillId="0" borderId="74" xfId="7" applyNumberFormat="1" applyFont="1" applyBorder="1" applyAlignment="1">
      <alignment horizontal="center" vertical="center" wrapText="1"/>
    </xf>
    <xf numFmtId="164" fontId="0" fillId="0" borderId="0" xfId="7" applyNumberFormat="1" applyFont="1"/>
    <xf numFmtId="0" fontId="125" fillId="3" borderId="113" xfId="21414" applyFont="1" applyFill="1" applyBorder="1" applyAlignment="1">
      <alignment horizontal="left" vertical="center" wrapText="1"/>
    </xf>
    <xf numFmtId="164" fontId="0" fillId="0" borderId="113" xfId="7" applyNumberFormat="1" applyFont="1" applyBorder="1"/>
    <xf numFmtId="164" fontId="0" fillId="35" borderId="113" xfId="7" applyNumberFormat="1" applyFont="1" applyFill="1" applyBorder="1"/>
    <xf numFmtId="0" fontId="126" fillId="0" borderId="113" xfId="21414" applyFont="1" applyBorder="1" applyAlignment="1">
      <alignment horizontal="left" vertical="center" wrapText="1" indent="1"/>
    </xf>
    <xf numFmtId="0" fontId="127" fillId="3" borderId="113" xfId="21414" applyFont="1" applyFill="1" applyBorder="1" applyAlignment="1">
      <alignment horizontal="left" vertical="center" wrapText="1"/>
    </xf>
    <xf numFmtId="0" fontId="126" fillId="3" borderId="113" xfId="21414" applyFont="1" applyFill="1" applyBorder="1" applyAlignment="1">
      <alignment horizontal="left" vertical="center" wrapText="1" indent="1"/>
    </xf>
    <xf numFmtId="0" fontId="125" fillId="0" borderId="113" xfId="0" applyFont="1" applyBorder="1" applyAlignment="1">
      <alignment horizontal="left" vertical="center" wrapText="1"/>
    </xf>
    <xf numFmtId="0" fontId="127" fillId="0" borderId="113" xfId="0" applyFont="1" applyBorder="1" applyAlignment="1">
      <alignment horizontal="left" vertical="center" wrapText="1"/>
    </xf>
    <xf numFmtId="164" fontId="0" fillId="0" borderId="113" xfId="7" applyNumberFormat="1" applyFont="1" applyBorder="1" applyAlignment="1">
      <alignment vertical="center"/>
    </xf>
    <xf numFmtId="164" fontId="0" fillId="35" borderId="113" xfId="7" applyNumberFormat="1" applyFont="1" applyFill="1" applyBorder="1" applyAlignment="1">
      <alignment vertical="center"/>
    </xf>
    <xf numFmtId="0" fontId="128" fillId="3" borderId="113" xfId="0" applyFont="1" applyFill="1" applyBorder="1" applyAlignment="1">
      <alignment horizontal="left" vertical="center" wrapText="1" indent="1"/>
    </xf>
    <xf numFmtId="0" fontId="127" fillId="3" borderId="113" xfId="0" applyFont="1" applyFill="1" applyBorder="1" applyAlignment="1">
      <alignment horizontal="left" vertical="center" wrapText="1"/>
    </xf>
    <xf numFmtId="0" fontId="128" fillId="0" borderId="113" xfId="0" applyFont="1" applyBorder="1" applyAlignment="1">
      <alignment horizontal="left" vertical="center" wrapText="1" indent="1"/>
    </xf>
    <xf numFmtId="0" fontId="128" fillId="0" borderId="113" xfId="21414" applyFont="1" applyBorder="1" applyAlignment="1">
      <alignment horizontal="left" vertical="center" wrapText="1" indent="1"/>
    </xf>
    <xf numFmtId="0" fontId="129" fillId="0" borderId="113" xfId="21414" applyFont="1" applyBorder="1" applyAlignment="1">
      <alignment horizontal="center" vertical="center" wrapText="1"/>
    </xf>
    <xf numFmtId="0" fontId="126" fillId="3" borderId="113" xfId="0" applyFont="1" applyFill="1" applyBorder="1" applyAlignment="1">
      <alignment horizontal="left" vertical="center" wrapText="1" indent="1"/>
    </xf>
    <xf numFmtId="0" fontId="126" fillId="0" borderId="113" xfId="0" applyFont="1" applyBorder="1" applyAlignment="1">
      <alignment horizontal="left" vertical="center" wrapText="1" indent="1"/>
    </xf>
    <xf numFmtId="0" fontId="130" fillId="0" borderId="113" xfId="0" applyFont="1" applyBorder="1" applyAlignment="1">
      <alignment horizontal="left"/>
    </xf>
    <xf numFmtId="0" fontId="3" fillId="0" borderId="114" xfId="0" applyFont="1" applyBorder="1" applyAlignment="1">
      <alignment horizontal="center" vertical="center"/>
    </xf>
    <xf numFmtId="0" fontId="0" fillId="0" borderId="16" xfId="0" applyBorder="1" applyAlignment="1">
      <alignment horizontal="center"/>
    </xf>
    <xf numFmtId="0" fontId="125" fillId="3" borderId="17" xfId="21414" applyFont="1" applyFill="1" applyBorder="1" applyAlignment="1">
      <alignment horizontal="left" vertical="center" wrapText="1"/>
    </xf>
    <xf numFmtId="164" fontId="0" fillId="0" borderId="17" xfId="7" applyNumberFormat="1" applyFont="1" applyBorder="1"/>
    <xf numFmtId="164" fontId="0" fillId="35" borderId="17" xfId="7" applyNumberFormat="1" applyFont="1" applyFill="1" applyBorder="1"/>
    <xf numFmtId="164" fontId="0" fillId="35" borderId="18" xfId="7" applyNumberFormat="1" applyFont="1" applyFill="1" applyBorder="1"/>
    <xf numFmtId="0" fontId="0" fillId="0" borderId="123" xfId="0" applyBorder="1" applyAlignment="1">
      <alignment horizontal="center"/>
    </xf>
    <xf numFmtId="164" fontId="0" fillId="35" borderId="122" xfId="7" applyNumberFormat="1" applyFont="1" applyFill="1" applyBorder="1"/>
    <xf numFmtId="164" fontId="0" fillId="35" borderId="122" xfId="7" applyNumberFormat="1" applyFont="1" applyFill="1" applyBorder="1" applyAlignment="1">
      <alignment vertical="center"/>
    </xf>
    <xf numFmtId="0" fontId="0" fillId="0" borderId="121" xfId="0" applyBorder="1" applyAlignment="1">
      <alignment horizontal="center"/>
    </xf>
    <xf numFmtId="0" fontId="127" fillId="0" borderId="120" xfId="0" applyFont="1" applyBorder="1" applyAlignment="1">
      <alignment horizontal="left" vertical="center" wrapText="1"/>
    </xf>
    <xf numFmtId="164" fontId="0" fillId="0" borderId="120" xfId="7" applyNumberFormat="1" applyFont="1" applyBorder="1"/>
    <xf numFmtId="164" fontId="0" fillId="35" borderId="120" xfId="7" applyNumberFormat="1" applyFont="1" applyFill="1" applyBorder="1"/>
    <xf numFmtId="164" fontId="0" fillId="35" borderId="119" xfId="7" applyNumberFormat="1" applyFont="1" applyFill="1" applyBorder="1"/>
    <xf numFmtId="0" fontId="0" fillId="0" borderId="123" xfId="0" applyBorder="1" applyAlignment="1">
      <alignment horizontal="center" vertical="center"/>
    </xf>
    <xf numFmtId="0" fontId="0" fillId="0" borderId="121" xfId="0" applyBorder="1" applyAlignment="1">
      <alignment horizontal="center" vertical="center"/>
    </xf>
    <xf numFmtId="0" fontId="127" fillId="0" borderId="120" xfId="21414" applyFont="1" applyBorder="1" applyAlignment="1">
      <alignment vertical="center" wrapText="1"/>
    </xf>
    <xf numFmtId="0" fontId="3" fillId="0" borderId="120" xfId="0" applyFont="1" applyBorder="1"/>
    <xf numFmtId="164" fontId="8" fillId="0" borderId="120" xfId="7" applyNumberFormat="1" applyFont="1" applyBorder="1" applyAlignment="1">
      <alignment horizontal="right"/>
    </xf>
    <xf numFmtId="164" fontId="8" fillId="35" borderId="120" xfId="7" applyNumberFormat="1" applyFont="1" applyFill="1" applyBorder="1" applyAlignment="1">
      <alignment horizontal="right"/>
    </xf>
    <xf numFmtId="3" fontId="11" fillId="0" borderId="0" xfId="0" applyNumberFormat="1" applyFont="1"/>
    <xf numFmtId="43" fontId="4" fillId="0" borderId="113" xfId="7" applyFont="1" applyFill="1" applyBorder="1" applyAlignment="1">
      <alignment vertical="center" wrapText="1"/>
    </xf>
    <xf numFmtId="0" fontId="0" fillId="0" borderId="123" xfId="0" applyBorder="1"/>
    <xf numFmtId="43" fontId="4" fillId="0" borderId="122" xfId="7" applyFont="1" applyFill="1" applyBorder="1" applyAlignment="1">
      <alignment vertical="center" wrapText="1"/>
    </xf>
    <xf numFmtId="0" fontId="0" fillId="0" borderId="121" xfId="0" applyBorder="1"/>
    <xf numFmtId="164" fontId="4" fillId="0" borderId="89" xfId="7" applyNumberFormat="1" applyFont="1" applyBorder="1" applyAlignment="1">
      <alignment horizontal="right" vertical="center" wrapText="1"/>
    </xf>
    <xf numFmtId="164" fontId="5" fillId="35" borderId="89" xfId="7" applyNumberFormat="1" applyFont="1" applyFill="1" applyBorder="1" applyAlignment="1">
      <alignment horizontal="right" vertical="center" wrapText="1"/>
    </xf>
    <xf numFmtId="164" fontId="106" fillId="0" borderId="89" xfId="7" applyNumberFormat="1" applyFont="1" applyBorder="1" applyAlignment="1">
      <alignment horizontal="right" vertical="center" wrapText="1"/>
    </xf>
    <xf numFmtId="164" fontId="5" fillId="35" borderId="89"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164" fontId="21" fillId="0" borderId="113" xfId="7" applyNumberFormat="1" applyFont="1" applyBorder="1" applyAlignment="1">
      <alignment horizontal="center"/>
    </xf>
    <xf numFmtId="164" fontId="22" fillId="0" borderId="113" xfId="7" applyNumberFormat="1" applyFont="1" applyBorder="1"/>
    <xf numFmtId="164" fontId="22" fillId="0" borderId="0" xfId="7" applyNumberFormat="1" applyFont="1"/>
    <xf numFmtId="164" fontId="8" fillId="0" borderId="0" xfId="7" applyNumberFormat="1" applyFont="1"/>
    <xf numFmtId="164" fontId="4" fillId="0" borderId="56" xfId="7" applyNumberFormat="1" applyFont="1" applyBorder="1" applyAlignment="1">
      <alignment horizontal="center" vertical="center" wrapText="1"/>
    </xf>
    <xf numFmtId="164" fontId="22" fillId="0" borderId="12" xfId="7" applyNumberFormat="1" applyFont="1" applyBorder="1" applyAlignment="1">
      <alignment horizontal="center" vertic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03" fillId="0" borderId="12"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1" fillId="0" borderId="14" xfId="7" applyNumberFormat="1" applyFont="1" applyBorder="1" applyAlignment="1">
      <alignment horizontal="center" vertical="center"/>
    </xf>
    <xf numFmtId="164" fontId="21" fillId="0" borderId="15" xfId="7" applyNumberFormat="1" applyFont="1" applyBorder="1" applyAlignment="1">
      <alignment horizontal="center" vertical="center"/>
    </xf>
    <xf numFmtId="164" fontId="21" fillId="0" borderId="13" xfId="7" applyNumberFormat="1" applyFont="1" applyBorder="1" applyAlignment="1">
      <alignment horizontal="center" vertical="center"/>
    </xf>
    <xf numFmtId="167" fontId="22" fillId="0" borderId="67" xfId="0" applyNumberFormat="1" applyFont="1" applyBorder="1" applyAlignment="1">
      <alignment horizontal="center"/>
    </xf>
    <xf numFmtId="0" fontId="127" fillId="0" borderId="114" xfId="21414" applyFont="1" applyBorder="1" applyAlignment="1">
      <alignment horizontal="left" vertical="center" wrapText="1"/>
    </xf>
    <xf numFmtId="0" fontId="129" fillId="0" borderId="0" xfId="21414" applyFont="1" applyAlignment="1">
      <alignment horizontal="center" vertical="center" wrapText="1"/>
    </xf>
    <xf numFmtId="164" fontId="18" fillId="0" borderId="0" xfId="7" applyNumberFormat="1" applyFont="1" applyBorder="1" applyAlignment="1">
      <alignment vertical="center"/>
    </xf>
    <xf numFmtId="167" fontId="21" fillId="0" borderId="21" xfId="0" applyNumberFormat="1" applyFont="1" applyBorder="1" applyAlignment="1">
      <alignment horizontal="center"/>
    </xf>
    <xf numFmtId="167" fontId="22" fillId="0" borderId="128" xfId="0" applyNumberFormat="1" applyFont="1" applyBorder="1" applyAlignment="1">
      <alignment horizontal="center"/>
    </xf>
    <xf numFmtId="167" fontId="22" fillId="0" borderId="129" xfId="0" applyNumberFormat="1" applyFont="1" applyBorder="1" applyAlignment="1">
      <alignment horizontal="center"/>
    </xf>
    <xf numFmtId="164" fontId="21" fillId="0" borderId="113" xfId="7" applyNumberFormat="1" applyFont="1" applyBorder="1" applyAlignment="1">
      <alignment horizontal="center" vertical="center"/>
    </xf>
    <xf numFmtId="164" fontId="22" fillId="0" borderId="113" xfId="7" applyNumberFormat="1" applyFont="1" applyBorder="1" applyAlignment="1">
      <alignment horizontal="center" vertical="center"/>
    </xf>
    <xf numFmtId="164" fontId="22" fillId="0" borderId="113" xfId="7" applyNumberFormat="1" applyFont="1" applyBorder="1" applyAlignment="1">
      <alignment horizontal="center"/>
    </xf>
    <xf numFmtId="164" fontId="21" fillId="0" borderId="130" xfId="7" applyNumberFormat="1" applyFont="1" applyBorder="1" applyAlignment="1">
      <alignment horizontal="center" vertical="center"/>
    </xf>
    <xf numFmtId="167" fontId="22" fillId="0" borderId="131" xfId="0" applyNumberFormat="1" applyFont="1" applyBorder="1" applyAlignment="1">
      <alignment horizontal="center"/>
    </xf>
    <xf numFmtId="0" fontId="0" fillId="0" borderId="82" xfId="0" applyBorder="1" applyAlignment="1">
      <alignment horizontal="center"/>
    </xf>
    <xf numFmtId="0" fontId="0" fillId="0" borderId="58" xfId="0" applyBorder="1" applyAlignment="1">
      <alignment horizontal="center"/>
    </xf>
    <xf numFmtId="167" fontId="22" fillId="0" borderId="21" xfId="0" applyNumberFormat="1" applyFont="1" applyBorder="1" applyAlignment="1">
      <alignment horizontal="center"/>
    </xf>
    <xf numFmtId="0" fontId="22" fillId="0" borderId="21" xfId="0" applyFont="1" applyBorder="1"/>
    <xf numFmtId="0" fontId="22" fillId="0" borderId="122" xfId="0" applyFont="1" applyBorder="1"/>
    <xf numFmtId="164" fontId="21" fillId="0" borderId="120" xfId="7" applyNumberFormat="1" applyFont="1" applyBorder="1" applyAlignment="1">
      <alignment horizontal="center" vertical="center"/>
    </xf>
    <xf numFmtId="0" fontId="22" fillId="0" borderId="119" xfId="0" applyFont="1" applyBorder="1"/>
    <xf numFmtId="193" fontId="4" fillId="0" borderId="0" xfId="0" applyNumberFormat="1" applyFont="1"/>
    <xf numFmtId="164" fontId="4" fillId="0" borderId="3" xfId="7" applyNumberFormat="1" applyFont="1" applyBorder="1"/>
    <xf numFmtId="164" fontId="4" fillId="0" borderId="8" xfId="7" applyNumberFormat="1" applyFont="1" applyBorder="1"/>
    <xf numFmtId="164" fontId="4" fillId="0" borderId="20" xfId="7" applyNumberFormat="1" applyFont="1" applyBorder="1"/>
    <xf numFmtId="164" fontId="4" fillId="35" borderId="23" xfId="7" applyNumberFormat="1" applyFont="1" applyFill="1" applyBorder="1"/>
    <xf numFmtId="164" fontId="4" fillId="35" borderId="24" xfId="7" applyNumberFormat="1" applyFont="1" applyFill="1" applyBorder="1"/>
    <xf numFmtId="193" fontId="11" fillId="0" borderId="0" xfId="0" applyNumberFormat="1" applyFont="1"/>
    <xf numFmtId="43" fontId="11" fillId="0" borderId="0" xfId="7" applyFont="1"/>
    <xf numFmtId="164" fontId="4" fillId="0" borderId="75" xfId="7" applyNumberFormat="1" applyFont="1" applyBorder="1" applyAlignment="1">
      <alignment vertical="center"/>
    </xf>
    <xf numFmtId="164" fontId="4" fillId="0" borderId="89" xfId="7" applyNumberFormat="1" applyFont="1" applyBorder="1" applyAlignment="1">
      <alignment vertical="center"/>
    </xf>
    <xf numFmtId="164" fontId="4" fillId="3" borderId="72"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4" fillId="0" borderId="24" xfId="7" applyNumberFormat="1" applyFont="1" applyBorder="1" applyAlignment="1">
      <alignment vertical="center"/>
    </xf>
    <xf numFmtId="164" fontId="4" fillId="0" borderId="52" xfId="7" applyNumberFormat="1" applyFont="1" applyBorder="1" applyAlignment="1">
      <alignment vertical="center"/>
    </xf>
    <xf numFmtId="164" fontId="4" fillId="0" borderId="59" xfId="7" applyNumberFormat="1" applyFont="1" applyBorder="1" applyAlignment="1">
      <alignment vertical="center"/>
    </xf>
    <xf numFmtId="9" fontId="4" fillId="0" borderId="68" xfId="20961" applyFont="1" applyBorder="1" applyAlignment="1">
      <alignment vertical="center"/>
    </xf>
    <xf numFmtId="9" fontId="4" fillId="0" borderId="85" xfId="20961" applyFont="1" applyBorder="1" applyAlignment="1">
      <alignment vertical="center"/>
    </xf>
    <xf numFmtId="164" fontId="0" fillId="0" borderId="0" xfId="0" applyNumberFormat="1"/>
    <xf numFmtId="164" fontId="117" fillId="0" borderId="110" xfId="7" applyNumberFormat="1" applyFont="1" applyBorder="1"/>
    <xf numFmtId="164" fontId="114" fillId="0" borderId="110" xfId="7" applyNumberFormat="1" applyFont="1" applyBorder="1"/>
    <xf numFmtId="164" fontId="114" fillId="0" borderId="0" xfId="0" applyNumberFormat="1" applyFont="1"/>
    <xf numFmtId="43" fontId="113" fillId="0" borderId="113" xfId="7" applyFont="1" applyBorder="1"/>
    <xf numFmtId="164" fontId="113" fillId="0" borderId="113" xfId="7" applyNumberFormat="1" applyFont="1" applyBorder="1"/>
    <xf numFmtId="43" fontId="114" fillId="0" borderId="0" xfId="0" applyNumberFormat="1" applyFont="1"/>
    <xf numFmtId="43" fontId="116" fillId="0" borderId="113" xfId="7" applyFont="1" applyBorder="1"/>
    <xf numFmtId="164" fontId="113" fillId="35" borderId="113" xfId="7" applyNumberFormat="1" applyFont="1" applyFill="1" applyBorder="1"/>
    <xf numFmtId="164" fontId="116" fillId="0" borderId="113" xfId="7" applyNumberFormat="1" applyFont="1" applyBorder="1"/>
    <xf numFmtId="0" fontId="113" fillId="0" borderId="53" xfId="0" applyFont="1" applyBorder="1" applyAlignment="1">
      <alignment wrapText="1"/>
    </xf>
    <xf numFmtId="0" fontId="113" fillId="0" borderId="54" xfId="0" applyFont="1" applyBorder="1"/>
    <xf numFmtId="0" fontId="113" fillId="0" borderId="17" xfId="0" applyFont="1" applyBorder="1" applyAlignment="1">
      <alignment horizontal="center" vertical="center"/>
    </xf>
    <xf numFmtId="0" fontId="113" fillId="0" borderId="18" xfId="0" applyFont="1" applyBorder="1" applyAlignment="1">
      <alignment horizontal="center" vertical="center"/>
    </xf>
    <xf numFmtId="49" fontId="118" fillId="3" borderId="123" xfId="5" applyNumberFormat="1" applyFont="1" applyFill="1" applyBorder="1" applyAlignment="1" applyProtection="1">
      <alignment horizontal="right" vertical="center" wrapText="1"/>
      <protection locked="0"/>
    </xf>
    <xf numFmtId="0" fontId="118" fillId="3" borderId="113" xfId="13" applyFont="1" applyFill="1" applyBorder="1" applyAlignment="1" applyProtection="1">
      <alignment horizontal="left" vertical="center" wrapText="1"/>
      <protection locked="0"/>
    </xf>
    <xf numFmtId="164" fontId="113" fillId="35" borderId="122" xfId="7" applyNumberFormat="1" applyFont="1" applyFill="1" applyBorder="1"/>
    <xf numFmtId="0" fontId="118" fillId="0" borderId="113" xfId="13" applyFont="1" applyBorder="1" applyAlignment="1" applyProtection="1">
      <alignment horizontal="left" vertical="center" wrapText="1"/>
      <protection locked="0"/>
    </xf>
    <xf numFmtId="0" fontId="120" fillId="0" borderId="113" xfId="13" applyFont="1" applyBorder="1" applyAlignment="1" applyProtection="1">
      <alignment horizontal="left" vertical="center" wrapText="1"/>
      <protection locked="0"/>
    </xf>
    <xf numFmtId="49" fontId="118" fillId="0" borderId="123" xfId="5" applyNumberFormat="1" applyFont="1" applyBorder="1" applyAlignment="1" applyProtection="1">
      <alignment horizontal="right" vertical="center" wrapText="1"/>
      <protection locked="0"/>
    </xf>
    <xf numFmtId="49" fontId="119" fillId="0" borderId="123" xfId="5" applyNumberFormat="1" applyFont="1" applyBorder="1" applyAlignment="1" applyProtection="1">
      <alignment horizontal="right" vertical="center" wrapText="1"/>
      <protection locked="0"/>
    </xf>
    <xf numFmtId="0" fontId="113" fillId="0" borderId="123" xfId="0" applyFont="1" applyBorder="1" applyAlignment="1">
      <alignment wrapText="1"/>
    </xf>
    <xf numFmtId="0" fontId="113" fillId="0" borderId="121" xfId="0" applyFont="1" applyBorder="1" applyAlignment="1">
      <alignment wrapText="1"/>
    </xf>
    <xf numFmtId="0" fontId="113" fillId="0" borderId="120" xfId="0" applyFont="1" applyBorder="1" applyAlignment="1">
      <alignment horizontal="left" indent="8"/>
    </xf>
    <xf numFmtId="164" fontId="113" fillId="0" borderId="120" xfId="7" applyNumberFormat="1" applyFont="1" applyBorder="1"/>
    <xf numFmtId="164" fontId="113" fillId="35" borderId="119" xfId="7" applyNumberFormat="1" applyFont="1" applyFill="1" applyBorder="1"/>
    <xf numFmtId="164" fontId="113" fillId="0" borderId="113" xfId="7" applyNumberFormat="1" applyFont="1" applyBorder="1" applyAlignment="1">
      <alignment horizontal="center" vertical="center" wrapText="1"/>
    </xf>
    <xf numFmtId="0" fontId="117" fillId="0" borderId="17" xfId="0" applyFont="1" applyBorder="1" applyAlignment="1">
      <alignment horizontal="center" vertical="center" wrapText="1"/>
    </xf>
    <xf numFmtId="0" fontId="117" fillId="0" borderId="18" xfId="0" applyFont="1" applyBorder="1" applyAlignment="1">
      <alignment horizontal="center" vertical="center" wrapText="1"/>
    </xf>
    <xf numFmtId="0" fontId="116" fillId="0" borderId="123" xfId="0" applyFont="1" applyBorder="1" applyAlignment="1">
      <alignment horizontal="left" indent="1"/>
    </xf>
    <xf numFmtId="0" fontId="113" fillId="0" borderId="123" xfId="0" applyFont="1" applyBorder="1" applyAlignment="1">
      <alignment horizontal="left" indent="3"/>
    </xf>
    <xf numFmtId="0" fontId="116" fillId="0" borderId="121" xfId="0" applyFont="1" applyBorder="1" applyAlignment="1">
      <alignment horizontal="left" vertical="center" indent="1"/>
    </xf>
    <xf numFmtId="0" fontId="116" fillId="0" borderId="120" xfId="0" applyFont="1" applyBorder="1" applyAlignment="1">
      <alignment horizontal="left" wrapText="1" indent="1"/>
    </xf>
    <xf numFmtId="164" fontId="114" fillId="0" borderId="113" xfId="7" applyNumberFormat="1" applyFont="1" applyBorder="1"/>
    <xf numFmtId="164" fontId="114" fillId="0" borderId="122" xfId="7" applyNumberFormat="1" applyFont="1" applyBorder="1"/>
    <xf numFmtId="164" fontId="117" fillId="0" borderId="120" xfId="7" applyNumberFormat="1" applyFont="1" applyBorder="1"/>
    <xf numFmtId="164" fontId="117" fillId="0" borderId="119" xfId="7" applyNumberFormat="1" applyFont="1" applyBorder="1"/>
    <xf numFmtId="164" fontId="113" fillId="0" borderId="113" xfId="7" applyNumberFormat="1" applyFont="1" applyBorder="1" applyAlignment="1">
      <alignment horizontal="left" indent="1"/>
    </xf>
    <xf numFmtId="164" fontId="116" fillId="79" borderId="113" xfId="7" applyNumberFormat="1" applyFont="1" applyFill="1" applyBorder="1"/>
    <xf numFmtId="164" fontId="116" fillId="0" borderId="64" xfId="7" applyNumberFormat="1" applyFont="1" applyBorder="1"/>
    <xf numFmtId="164" fontId="116" fillId="0" borderId="122" xfId="7" applyNumberFormat="1" applyFont="1" applyBorder="1"/>
    <xf numFmtId="164" fontId="113" fillId="0" borderId="123" xfId="7" applyNumberFormat="1" applyFont="1" applyBorder="1" applyAlignment="1">
      <alignment horizontal="left" indent="1"/>
    </xf>
    <xf numFmtId="164" fontId="113" fillId="0" borderId="122" xfId="7" applyNumberFormat="1" applyFont="1" applyBorder="1"/>
    <xf numFmtId="164" fontId="113" fillId="0" borderId="123" xfId="7" applyNumberFormat="1" applyFont="1" applyBorder="1" applyAlignment="1">
      <alignment horizontal="left" indent="2"/>
    </xf>
    <xf numFmtId="164" fontId="113" fillId="0" borderId="123" xfId="7" applyNumberFormat="1" applyFont="1" applyBorder="1" applyAlignment="1">
      <alignment horizontal="left" indent="3"/>
    </xf>
    <xf numFmtId="164" fontId="113" fillId="78" borderId="123" xfId="7" applyNumberFormat="1" applyFont="1" applyFill="1" applyBorder="1"/>
    <xf numFmtId="164" fontId="113" fillId="78" borderId="113" xfId="7" applyNumberFormat="1" applyFont="1" applyFill="1" applyBorder="1"/>
    <xf numFmtId="164" fontId="113" fillId="78" borderId="122" xfId="7" applyNumberFormat="1" applyFont="1" applyFill="1" applyBorder="1"/>
    <xf numFmtId="164" fontId="113" fillId="0" borderId="123" xfId="7" applyNumberFormat="1" applyFont="1" applyBorder="1" applyAlignment="1">
      <alignment horizontal="left" wrapText="1" indent="3"/>
    </xf>
    <xf numFmtId="164" fontId="113" fillId="0" borderId="123" xfId="7" applyNumberFormat="1" applyFont="1" applyBorder="1" applyAlignment="1">
      <alignment horizontal="left" wrapText="1" indent="2"/>
    </xf>
    <xf numFmtId="164" fontId="113" fillId="0" borderId="123" xfId="7" applyNumberFormat="1" applyFont="1" applyBorder="1" applyAlignment="1">
      <alignment horizontal="left" wrapText="1" indent="1"/>
    </xf>
    <xf numFmtId="164" fontId="113" fillId="0" borderId="121" xfId="7" applyNumberFormat="1" applyFont="1" applyBorder="1" applyAlignment="1">
      <alignment horizontal="left" wrapText="1" indent="1"/>
    </xf>
    <xf numFmtId="164" fontId="113" fillId="0" borderId="119" xfId="7" applyNumberFormat="1" applyFont="1" applyBorder="1"/>
    <xf numFmtId="164" fontId="113" fillId="0" borderId="113" xfId="7" applyNumberFormat="1" applyFont="1" applyBorder="1" applyAlignment="1">
      <alignment horizontal="left" vertical="center" wrapText="1"/>
    </xf>
    <xf numFmtId="164" fontId="113" fillId="0" borderId="113" xfId="7" applyNumberFormat="1" applyFont="1" applyBorder="1" applyAlignment="1">
      <alignment horizontal="center" vertical="center"/>
    </xf>
    <xf numFmtId="0" fontId="113" fillId="0" borderId="83" xfId="0" applyFont="1" applyBorder="1" applyAlignment="1">
      <alignment horizontal="center" vertical="center" wrapText="1"/>
    </xf>
    <xf numFmtId="0" fontId="113" fillId="0" borderId="123" xfId="0" applyFont="1" applyBorder="1"/>
    <xf numFmtId="164" fontId="113" fillId="0" borderId="122" xfId="7" applyNumberFormat="1" applyFont="1" applyBorder="1" applyAlignment="1">
      <alignment horizontal="center" vertical="center" wrapText="1"/>
    </xf>
    <xf numFmtId="164" fontId="113" fillId="0" borderId="122" xfId="7" applyNumberFormat="1" applyFont="1" applyBorder="1" applyAlignment="1">
      <alignment horizontal="center" vertical="center"/>
    </xf>
    <xf numFmtId="0" fontId="113" fillId="0" borderId="121" xfId="0" applyFont="1" applyBorder="1"/>
    <xf numFmtId="0" fontId="116" fillId="0" borderId="120" xfId="0" applyFont="1" applyBorder="1" applyAlignment="1">
      <alignment horizontal="left" vertical="center" wrapText="1"/>
    </xf>
    <xf numFmtId="164" fontId="116" fillId="0" borderId="120" xfId="7" applyNumberFormat="1" applyFont="1" applyFill="1" applyBorder="1" applyAlignment="1">
      <alignment horizontal="left" vertical="center" wrapText="1"/>
    </xf>
    <xf numFmtId="164" fontId="116" fillId="0" borderId="119" xfId="7" applyNumberFormat="1" applyFont="1" applyFill="1" applyBorder="1" applyAlignment="1">
      <alignment horizontal="left" vertical="center" wrapText="1"/>
    </xf>
    <xf numFmtId="164" fontId="113" fillId="0" borderId="0" xfId="0" applyNumberFormat="1" applyFont="1"/>
    <xf numFmtId="164" fontId="118" fillId="0" borderId="113" xfId="7" applyNumberFormat="1" applyFont="1" applyBorder="1"/>
    <xf numFmtId="0" fontId="116" fillId="0" borderId="17" xfId="0" applyFont="1" applyBorder="1" applyAlignment="1">
      <alignment horizontal="center" vertical="center" wrapText="1"/>
    </xf>
    <xf numFmtId="0" fontId="116" fillId="0" borderId="18" xfId="0" applyFont="1" applyBorder="1" applyAlignment="1">
      <alignment horizontal="center" vertical="center" wrapText="1"/>
    </xf>
    <xf numFmtId="164" fontId="118" fillId="0" borderId="122" xfId="7" applyNumberFormat="1" applyFont="1" applyBorder="1"/>
    <xf numFmtId="0" fontId="113" fillId="0" borderId="120" xfId="0" applyFont="1" applyBorder="1" applyAlignment="1">
      <alignment horizontal="left" indent="1"/>
    </xf>
    <xf numFmtId="164" fontId="118" fillId="0" borderId="120" xfId="7" applyNumberFormat="1" applyFont="1" applyBorder="1"/>
    <xf numFmtId="164" fontId="118" fillId="0" borderId="119" xfId="7" applyNumberFormat="1" applyFont="1" applyBorder="1"/>
    <xf numFmtId="164" fontId="118" fillId="0" borderId="114" xfId="7" applyNumberFormat="1" applyFont="1" applyBorder="1"/>
    <xf numFmtId="10" fontId="118" fillId="0" borderId="114" xfId="20961" applyNumberFormat="1" applyFont="1" applyBorder="1"/>
    <xf numFmtId="3" fontId="0" fillId="0" borderId="0" xfId="0" applyNumberFormat="1"/>
    <xf numFmtId="10" fontId="110" fillId="76" borderId="113" xfId="20961" applyNumberFormat="1" applyFont="1" applyFill="1" applyBorder="1" applyAlignment="1" applyProtection="1">
      <alignment horizontal="right" vertical="center"/>
    </xf>
    <xf numFmtId="0" fontId="127" fillId="0" borderId="155" xfId="21414" applyFont="1" applyBorder="1" applyAlignment="1">
      <alignment vertical="center" wrapText="1"/>
    </xf>
    <xf numFmtId="0" fontId="127" fillId="0" borderId="155" xfId="21414" applyFont="1" applyBorder="1" applyAlignment="1">
      <alignment horizontal="justify" vertical="center" wrapText="1"/>
    </xf>
    <xf numFmtId="164" fontId="0" fillId="35" borderId="161" xfId="7" applyNumberFormat="1" applyFont="1" applyFill="1" applyBorder="1"/>
    <xf numFmtId="0" fontId="0" fillId="0" borderId="143" xfId="0" applyBorder="1" applyAlignment="1">
      <alignment horizontal="center" vertical="center"/>
    </xf>
    <xf numFmtId="164" fontId="8" fillId="0" borderId="161" xfId="7" applyNumberFormat="1" applyFont="1" applyBorder="1" applyAlignment="1">
      <alignment horizontal="center" vertical="center" wrapText="1"/>
    </xf>
    <xf numFmtId="164" fontId="8" fillId="0" borderId="155" xfId="7" applyNumberFormat="1" applyFont="1" applyBorder="1" applyAlignment="1">
      <alignment horizontal="center" vertical="center" wrapText="1"/>
    </xf>
    <xf numFmtId="164" fontId="0" fillId="0" borderId="155" xfId="7" applyNumberFormat="1" applyFont="1" applyBorder="1"/>
    <xf numFmtId="0" fontId="8" fillId="0" borderId="155" xfId="0" applyFont="1" applyBorder="1" applyAlignment="1">
      <alignment horizontal="center" vertical="center" wrapText="1"/>
    </xf>
    <xf numFmtId="164" fontId="0" fillId="35" borderId="155" xfId="7" applyNumberFormat="1" applyFont="1" applyFill="1" applyBorder="1"/>
    <xf numFmtId="0" fontId="127" fillId="0" borderId="155" xfId="0" applyFont="1" applyBorder="1" applyAlignment="1">
      <alignment horizontal="left" vertical="center" wrapText="1"/>
    </xf>
    <xf numFmtId="0" fontId="126" fillId="0" borderId="155" xfId="0" applyFont="1" applyBorder="1" applyAlignment="1">
      <alignment horizontal="left" vertical="center" wrapText="1" indent="1"/>
    </xf>
    <xf numFmtId="0" fontId="128" fillId="0" borderId="155" xfId="0" applyFont="1" applyBorder="1" applyAlignment="1">
      <alignment horizontal="left" vertical="center" wrapText="1" indent="1"/>
    </xf>
    <xf numFmtId="0" fontId="127" fillId="0" borderId="155" xfId="0" applyFont="1" applyBorder="1" applyAlignment="1">
      <alignment horizontal="justify" vertical="center" wrapText="1"/>
    </xf>
    <xf numFmtId="0" fontId="125" fillId="0" borderId="155" xfId="0" applyFont="1" applyBorder="1" applyAlignment="1">
      <alignment horizontal="justify" vertical="center" wrapText="1"/>
    </xf>
    <xf numFmtId="0" fontId="127" fillId="3" borderId="155" xfId="0" applyFont="1" applyFill="1" applyBorder="1" applyAlignment="1">
      <alignment horizontal="justify" vertical="center" wrapText="1"/>
    </xf>
    <xf numFmtId="0" fontId="125" fillId="0" borderId="155" xfId="0" applyFont="1" applyBorder="1" applyAlignment="1">
      <alignment vertical="center" wrapText="1"/>
    </xf>
    <xf numFmtId="0" fontId="127" fillId="0" borderId="155" xfId="0" applyFont="1" applyBorder="1" applyAlignment="1">
      <alignment vertical="center" wrapText="1"/>
    </xf>
    <xf numFmtId="164" fontId="0" fillId="0" borderId="155" xfId="7" applyNumberFormat="1" applyFont="1" applyBorder="1" applyProtection="1"/>
    <xf numFmtId="164" fontId="0" fillId="0" borderId="155" xfId="7" applyNumberFormat="1" applyFont="1" applyFill="1" applyBorder="1"/>
    <xf numFmtId="164" fontId="134" fillId="3" borderId="113" xfId="7" applyNumberFormat="1" applyFont="1" applyFill="1" applyBorder="1" applyProtection="1">
      <protection locked="0"/>
    </xf>
    <xf numFmtId="9" fontId="4" fillId="0" borderId="20" xfId="20961" applyFont="1" applyFill="1" applyBorder="1"/>
    <xf numFmtId="196" fontId="4" fillId="0" borderId="24" xfId="20961" applyNumberFormat="1" applyFont="1" applyBorder="1"/>
    <xf numFmtId="196" fontId="4" fillId="0" borderId="89" xfId="20961" applyNumberFormat="1" applyFont="1" applyBorder="1"/>
    <xf numFmtId="196" fontId="4" fillId="0" borderId="21" xfId="20961" applyNumberFormat="1" applyFont="1" applyBorder="1"/>
    <xf numFmtId="164" fontId="156" fillId="0" borderId="120" xfId="7" applyNumberFormat="1" applyFont="1" applyFill="1" applyBorder="1" applyAlignment="1" applyProtection="1">
      <alignment horizontal="right"/>
    </xf>
    <xf numFmtId="0" fontId="133" fillId="0" borderId="175" xfId="0" applyFont="1" applyBorder="1" applyAlignment="1" applyProtection="1">
      <alignment horizontal="left" vertical="center" indent="3"/>
      <protection locked="0"/>
    </xf>
    <xf numFmtId="0" fontId="132" fillId="0" borderId="175" xfId="0" applyFont="1" applyBorder="1" applyAlignment="1" applyProtection="1">
      <alignment horizontal="left" vertical="center" indent="3"/>
      <protection locked="0"/>
    </xf>
    <xf numFmtId="0" fontId="131" fillId="0" borderId="175" xfId="0" applyFont="1" applyBorder="1" applyAlignment="1" applyProtection="1">
      <alignment horizontal="left" vertical="center" indent="1"/>
      <protection locked="0"/>
    </xf>
    <xf numFmtId="0" fontId="3" fillId="0" borderId="175" xfId="0" applyFont="1" applyBorder="1" applyAlignment="1">
      <alignment vertical="center"/>
    </xf>
    <xf numFmtId="0" fontId="6" fillId="0" borderId="175" xfId="0" applyFont="1" applyBorder="1" applyAlignment="1">
      <alignment horizontal="left" vertical="center" wrapText="1" indent="1"/>
    </xf>
    <xf numFmtId="164" fontId="8" fillId="35" borderId="177" xfId="7" applyNumberFormat="1" applyFont="1" applyFill="1" applyBorder="1" applyAlignment="1">
      <alignment horizontal="right"/>
    </xf>
    <xf numFmtId="164" fontId="8" fillId="35" borderId="175" xfId="7" applyNumberFormat="1" applyFont="1" applyFill="1" applyBorder="1" applyAlignment="1">
      <alignment horizontal="right"/>
    </xf>
    <xf numFmtId="164" fontId="8" fillId="0" borderId="175" xfId="7" applyNumberFormat="1" applyFont="1" applyBorder="1" applyAlignment="1">
      <alignment horizontal="right"/>
    </xf>
    <xf numFmtId="0" fontId="14" fillId="0" borderId="175" xfId="0" applyFont="1" applyBorder="1" applyAlignment="1">
      <alignment vertical="center" wrapText="1"/>
    </xf>
    <xf numFmtId="0" fontId="0" fillId="0" borderId="178" xfId="0" applyBorder="1" applyAlignment="1">
      <alignment horizontal="center"/>
    </xf>
    <xf numFmtId="164" fontId="8" fillId="0" borderId="177" xfId="7" applyNumberFormat="1" applyFont="1" applyBorder="1" applyAlignment="1">
      <alignment horizontal="center" vertical="center" wrapText="1"/>
    </xf>
    <xf numFmtId="164" fontId="8" fillId="0" borderId="175" xfId="7" applyNumberFormat="1" applyFont="1" applyBorder="1" applyAlignment="1">
      <alignment horizontal="center" vertical="center" wrapText="1"/>
    </xf>
    <xf numFmtId="165" fontId="16" fillId="2" borderId="24" xfId="20961" applyNumberFormat="1" applyFont="1" applyFill="1" applyBorder="1" applyAlignment="1" applyProtection="1">
      <alignment vertical="center"/>
      <protection locked="0"/>
    </xf>
    <xf numFmtId="165" fontId="16" fillId="2" borderId="23" xfId="20961" applyNumberFormat="1" applyFont="1" applyFill="1" applyBorder="1" applyAlignment="1" applyProtection="1">
      <alignment vertical="center"/>
      <protection locked="0"/>
    </xf>
    <xf numFmtId="164" fontId="16" fillId="2" borderId="83" xfId="7" applyNumberFormat="1" applyFont="1" applyFill="1" applyBorder="1" applyAlignment="1" applyProtection="1">
      <alignment vertical="center"/>
      <protection locked="0"/>
    </xf>
    <xf numFmtId="164" fontId="16" fillId="2" borderId="69" xfId="7" applyNumberFormat="1" applyFont="1" applyFill="1" applyBorder="1" applyAlignment="1" applyProtection="1">
      <alignment vertical="center"/>
      <protection locked="0"/>
    </xf>
    <xf numFmtId="164" fontId="8" fillId="0" borderId="0" xfId="7" applyNumberFormat="1" applyFont="1" applyAlignment="1">
      <alignment horizontal="right"/>
    </xf>
    <xf numFmtId="164" fontId="8" fillId="35" borderId="119" xfId="7" applyNumberFormat="1" applyFont="1" applyFill="1" applyBorder="1" applyAlignment="1">
      <alignment horizontal="right"/>
    </xf>
    <xf numFmtId="0" fontId="8" fillId="0" borderId="175" xfId="0" applyFont="1" applyBorder="1" applyAlignment="1">
      <alignment horizontal="center" vertical="center" wrapText="1"/>
    </xf>
    <xf numFmtId="164" fontId="156" fillId="0" borderId="175" xfId="7" applyNumberFormat="1" applyFont="1" applyFill="1" applyBorder="1" applyAlignment="1" applyProtection="1">
      <alignment horizontal="right"/>
    </xf>
    <xf numFmtId="197" fontId="0" fillId="0" borderId="0" xfId="0" applyNumberFormat="1"/>
    <xf numFmtId="197" fontId="0" fillId="0" borderId="0" xfId="7" applyNumberFormat="1" applyFont="1"/>
    <xf numFmtId="0" fontId="118" fillId="0" borderId="123" xfId="0" applyFont="1" applyBorder="1" applyAlignment="1">
      <alignment horizontal="left" indent="2"/>
    </xf>
    <xf numFmtId="164" fontId="118" fillId="0" borderId="175" xfId="7" applyNumberFormat="1" applyFont="1" applyBorder="1"/>
    <xf numFmtId="10" fontId="118" fillId="0" borderId="175" xfId="20961" applyNumberFormat="1" applyFont="1" applyBorder="1"/>
    <xf numFmtId="164" fontId="118" fillId="0" borderId="177" xfId="7" applyNumberFormat="1" applyFont="1" applyBorder="1"/>
    <xf numFmtId="0" fontId="118" fillId="0" borderId="123" xfId="0" applyFont="1" applyBorder="1" applyAlignment="1">
      <alignment horizontal="left" indent="3"/>
    </xf>
    <xf numFmtId="0" fontId="118" fillId="0" borderId="82" xfId="0" applyFont="1" applyBorder="1" applyAlignment="1">
      <alignment horizontal="left" indent="2"/>
    </xf>
    <xf numFmtId="164" fontId="118" fillId="0" borderId="83" xfId="7" applyNumberFormat="1" applyFont="1" applyBorder="1"/>
    <xf numFmtId="0" fontId="116" fillId="0" borderId="175" xfId="0" applyFont="1" applyBorder="1" applyAlignment="1">
      <alignment vertical="center" wrapText="1" readingOrder="1"/>
    </xf>
    <xf numFmtId="164" fontId="157" fillId="0" borderId="175" xfId="7" applyNumberFormat="1" applyFont="1" applyBorder="1"/>
    <xf numFmtId="10" fontId="157" fillId="0" borderId="175" xfId="20961" applyNumberFormat="1" applyFont="1" applyBorder="1"/>
    <xf numFmtId="164" fontId="157" fillId="0" borderId="177" xfId="7" applyNumberFormat="1" applyFont="1" applyBorder="1"/>
    <xf numFmtId="0" fontId="118" fillId="0" borderId="179" xfId="0" applyFont="1" applyBorder="1" applyAlignment="1">
      <alignment horizontal="left" indent="3"/>
    </xf>
    <xf numFmtId="0" fontId="113" fillId="0" borderId="180" xfId="0" applyFont="1" applyBorder="1" applyAlignment="1">
      <alignment horizontal="left" vertical="center" wrapText="1" indent="1" readingOrder="1"/>
    </xf>
    <xf numFmtId="164" fontId="118" fillId="0" borderId="181" xfId="7" applyNumberFormat="1" applyFont="1" applyBorder="1"/>
    <xf numFmtId="10" fontId="118" fillId="0" borderId="181" xfId="20961" applyNumberFormat="1" applyFont="1" applyBorder="1"/>
    <xf numFmtId="164" fontId="118" fillId="0" borderId="182" xfId="7" applyNumberFormat="1" applyFont="1" applyBorder="1"/>
    <xf numFmtId="0" fontId="103" fillId="0" borderId="61" xfId="0" applyFont="1" applyBorder="1" applyAlignment="1">
      <alignment horizontal="left" vertical="center" wrapText="1"/>
    </xf>
    <xf numFmtId="0" fontId="103" fillId="0" borderId="60" xfId="0" applyFont="1" applyBorder="1" applyAlignment="1">
      <alignment horizontal="left" vertical="center" wrapText="1"/>
    </xf>
    <xf numFmtId="0" fontId="135" fillId="0" borderId="126" xfId="0" applyFont="1" applyBorder="1" applyAlignment="1">
      <alignment horizontal="center" vertical="center"/>
    </xf>
    <xf numFmtId="0" fontId="135" fillId="0" borderId="29" xfId="0" applyFont="1" applyBorder="1" applyAlignment="1">
      <alignment horizontal="center" vertical="center"/>
    </xf>
    <xf numFmtId="0" fontId="135" fillId="0" borderId="127" xfId="0" applyFont="1" applyBorder="1" applyAlignment="1">
      <alignment horizontal="center" vertical="center"/>
    </xf>
    <xf numFmtId="164" fontId="0" fillId="0" borderId="113" xfId="7" applyNumberFormat="1" applyFont="1" applyBorder="1" applyAlignment="1">
      <alignment horizontal="center"/>
    </xf>
    <xf numFmtId="164" fontId="0" fillId="0" borderId="122" xfId="7" applyNumberFormat="1" applyFont="1" applyBorder="1" applyAlignment="1">
      <alignment horizontal="center"/>
    </xf>
    <xf numFmtId="0" fontId="0" fillId="0" borderId="110" xfId="0" applyBorder="1" applyAlignment="1">
      <alignment horizontal="center" vertical="center"/>
    </xf>
    <xf numFmtId="0" fontId="0" fillId="0" borderId="114" xfId="0" applyBorder="1" applyAlignment="1">
      <alignment horizontal="center" vertical="center"/>
    </xf>
    <xf numFmtId="0" fontId="123" fillId="0" borderId="69" xfId="0" applyFont="1" applyBorder="1" applyAlignment="1">
      <alignment horizontal="center" vertical="center"/>
    </xf>
    <xf numFmtId="0" fontId="123" fillId="0" borderId="7" xfId="0" applyFont="1" applyBorder="1" applyAlignment="1">
      <alignment horizontal="center" vertical="center"/>
    </xf>
    <xf numFmtId="164" fontId="9" fillId="0" borderId="17" xfId="7" applyNumberFormat="1" applyFont="1" applyBorder="1" applyAlignment="1">
      <alignment horizontal="center" vertical="center"/>
    </xf>
    <xf numFmtId="164" fontId="9" fillId="0" borderId="18" xfId="7" applyNumberFormat="1" applyFont="1" applyBorder="1" applyAlignment="1">
      <alignment horizontal="center" vertical="center"/>
    </xf>
    <xf numFmtId="0" fontId="0" fillId="0" borderId="112" xfId="0" applyBorder="1" applyAlignment="1">
      <alignment horizontal="center"/>
    </xf>
    <xf numFmtId="0" fontId="0" fillId="0" borderId="111" xfId="0" applyBorder="1" applyAlignment="1">
      <alignment horizontal="center"/>
    </xf>
    <xf numFmtId="0" fontId="0" fillId="0" borderId="117" xfId="0" applyBorder="1" applyAlignment="1">
      <alignment horizontal="center"/>
    </xf>
    <xf numFmtId="0" fontId="123" fillId="0" borderId="17" xfId="0" applyFont="1" applyBorder="1" applyAlignment="1">
      <alignment horizontal="center" vertical="center" wrapText="1"/>
    </xf>
    <xf numFmtId="0" fontId="123" fillId="0" borderId="155" xfId="0" applyFont="1" applyBorder="1" applyAlignment="1">
      <alignment horizontal="center" vertical="center" wrapText="1"/>
    </xf>
    <xf numFmtId="0" fontId="9" fillId="0" borderId="17" xfId="0" applyFont="1" applyBorder="1" applyAlignment="1">
      <alignment horizontal="center" vertical="center"/>
    </xf>
    <xf numFmtId="0" fontId="0" fillId="0" borderId="16" xfId="0" applyBorder="1" applyAlignment="1">
      <alignment horizontal="center" vertical="center"/>
    </xf>
    <xf numFmtId="0" fontId="0" fillId="0" borderId="143" xfId="0" applyBorder="1" applyAlignment="1">
      <alignment horizontal="center" vertical="center"/>
    </xf>
    <xf numFmtId="0" fontId="0" fillId="0" borderId="178" xfId="0" applyBorder="1" applyAlignment="1">
      <alignment horizontal="center" vertical="center"/>
    </xf>
    <xf numFmtId="0" fontId="0" fillId="0" borderId="17" xfId="0" applyBorder="1" applyAlignment="1">
      <alignment horizontal="center" vertical="center" wrapText="1"/>
    </xf>
    <xf numFmtId="0" fontId="0" fillId="0" borderId="175" xfId="0" applyBorder="1" applyAlignment="1">
      <alignment horizontal="center" vertical="center" wrapText="1"/>
    </xf>
    <xf numFmtId="0" fontId="9" fillId="0" borderId="17" xfId="0" applyFont="1" applyBorder="1" applyAlignment="1">
      <alignment horizontal="center"/>
    </xf>
    <xf numFmtId="164" fontId="9" fillId="0" borderId="17" xfId="7" applyNumberFormat="1" applyFont="1" applyBorder="1" applyAlignment="1">
      <alignment horizontal="center"/>
    </xf>
    <xf numFmtId="164" fontId="9" fillId="0" borderId="18" xfId="7" applyNumberFormat="1"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6" xfId="0" applyFont="1" applyBorder="1" applyAlignment="1">
      <alignment horizontal="center"/>
    </xf>
    <xf numFmtId="0" fontId="4" fillId="0" borderId="21" xfId="0" applyFont="1" applyBorder="1" applyAlignment="1">
      <alignment horizontal="center"/>
    </xf>
    <xf numFmtId="0" fontId="5" fillId="35" borderId="93"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90" xfId="0" applyFont="1" applyFill="1" applyBorder="1" applyAlignment="1">
      <alignment horizontal="center" vertical="center" wrapText="1"/>
    </xf>
    <xf numFmtId="0" fontId="5" fillId="35" borderId="73" xfId="0" applyFont="1" applyFill="1" applyBorder="1" applyAlignment="1">
      <alignment horizontal="center" vertical="center" wrapText="1"/>
    </xf>
    <xf numFmtId="0" fontId="4" fillId="83" borderId="7" xfId="0" applyFont="1" applyFill="1" applyBorder="1" applyAlignment="1">
      <alignment horizontal="center" vertical="center" wrapText="1"/>
    </xf>
    <xf numFmtId="0" fontId="4" fillId="83" borderId="113" xfId="0" applyFont="1" applyFill="1" applyBorder="1" applyAlignment="1">
      <alignment horizontal="center" vertical="center" wrapText="1"/>
    </xf>
    <xf numFmtId="0" fontId="4" fillId="83" borderId="7" xfId="11" applyFont="1" applyFill="1" applyBorder="1" applyAlignment="1">
      <alignment horizontal="center" vertical="top"/>
    </xf>
    <xf numFmtId="0" fontId="5" fillId="84" borderId="59" xfId="0" applyFont="1" applyFill="1" applyBorder="1" applyAlignment="1">
      <alignment horizontal="center" vertical="center" wrapText="1"/>
    </xf>
    <xf numFmtId="0" fontId="5" fillId="84" borderId="122" xfId="0" applyFont="1" applyFill="1" applyBorder="1" applyAlignment="1">
      <alignment horizontal="center" vertical="center" wrapText="1"/>
    </xf>
    <xf numFmtId="0" fontId="100" fillId="3" borderId="62" xfId="13" applyFont="1" applyFill="1" applyBorder="1" applyAlignment="1" applyProtection="1">
      <alignment horizontal="center" vertical="center" wrapText="1"/>
      <protection locked="0"/>
    </xf>
    <xf numFmtId="0" fontId="100" fillId="3" borderId="59"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4" fillId="0" borderId="65" xfId="1" applyNumberFormat="1" applyFont="1" applyFill="1" applyBorder="1" applyAlignment="1" applyProtection="1">
      <alignment horizontal="center" vertical="center" wrapText="1"/>
      <protection locked="0"/>
    </xf>
    <xf numFmtId="164" fontId="14" fillId="0" borderId="66" xfId="1" applyNumberFormat="1" applyFont="1" applyFill="1" applyBorder="1" applyAlignment="1" applyProtection="1">
      <alignment horizontal="center" vertical="center" wrapText="1"/>
      <protection locked="0"/>
    </xf>
    <xf numFmtId="0" fontId="4" fillId="0" borderId="6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81"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89" xfId="0" applyFont="1" applyBorder="1" applyAlignment="1">
      <alignment horizontal="center" vertical="center" wrapText="1"/>
    </xf>
    <xf numFmtId="0" fontId="116" fillId="0" borderId="96" xfId="0" applyFont="1" applyBorder="1" applyAlignment="1">
      <alignment horizontal="left" vertical="center" wrapText="1"/>
    </xf>
    <xf numFmtId="0" fontId="116" fillId="0" borderId="97" xfId="0" applyFont="1" applyBorder="1" applyAlignment="1">
      <alignment horizontal="left" vertical="center" wrapText="1"/>
    </xf>
    <xf numFmtId="0" fontId="116" fillId="0" borderId="99" xfId="0" applyFont="1" applyBorder="1" applyAlignment="1">
      <alignment horizontal="left" vertical="center" wrapText="1"/>
    </xf>
    <xf numFmtId="0" fontId="116" fillId="0" borderId="100"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3" xfId="0" applyFont="1" applyBorder="1" applyAlignment="1">
      <alignment horizontal="left" vertical="center" wrapText="1"/>
    </xf>
    <xf numFmtId="0" fontId="117" fillId="0" borderId="112" xfId="0" applyFont="1" applyBorder="1" applyAlignment="1">
      <alignment horizontal="center" vertical="center" wrapText="1"/>
    </xf>
    <xf numFmtId="0" fontId="117" fillId="0" borderId="111" xfId="0" applyFont="1" applyBorder="1" applyAlignment="1">
      <alignment horizontal="center" vertical="center" wrapText="1"/>
    </xf>
    <xf numFmtId="0" fontId="117" fillId="0" borderId="98" xfId="0" applyFont="1" applyBorder="1" applyAlignment="1">
      <alignment horizontal="center" vertical="center" wrapText="1"/>
    </xf>
    <xf numFmtId="0" fontId="117" fillId="0" borderId="52" xfId="0" applyFont="1" applyBorder="1" applyAlignment="1">
      <alignment horizontal="center" vertical="center" wrapText="1"/>
    </xf>
    <xf numFmtId="0" fontId="117" fillId="0" borderId="101"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14" xfId="0" applyFont="1" applyBorder="1" applyAlignment="1">
      <alignment horizontal="center" vertical="center" wrapText="1"/>
    </xf>
    <xf numFmtId="0" fontId="113" fillId="0" borderId="7" xfId="0" applyFont="1" applyBorder="1" applyAlignment="1">
      <alignment horizontal="center" vertical="center" wrapText="1"/>
    </xf>
    <xf numFmtId="0" fontId="116" fillId="0" borderId="132" xfId="0" applyFont="1" applyBorder="1" applyAlignment="1">
      <alignment horizontal="left" vertical="center" wrapText="1"/>
    </xf>
    <xf numFmtId="0" fontId="116" fillId="0" borderId="133" xfId="0" applyFont="1" applyBorder="1" applyAlignment="1">
      <alignment horizontal="left" vertical="center" wrapText="1"/>
    </xf>
    <xf numFmtId="0" fontId="113" fillId="0" borderId="113" xfId="0" applyFont="1" applyBorder="1" applyAlignment="1">
      <alignment horizontal="center" vertical="center" wrapText="1"/>
    </xf>
    <xf numFmtId="0" fontId="113" fillId="0" borderId="116" xfId="0" applyFont="1" applyBorder="1" applyAlignment="1">
      <alignment horizontal="center" vertical="center" wrapText="1"/>
    </xf>
    <xf numFmtId="0" fontId="113" fillId="0" borderId="115" xfId="0" applyFont="1" applyBorder="1" applyAlignment="1">
      <alignment horizontal="center" vertical="center" wrapText="1"/>
    </xf>
    <xf numFmtId="0" fontId="121" fillId="0" borderId="16" xfId="0" applyFont="1" applyBorder="1" applyAlignment="1">
      <alignment horizontal="center" vertical="center"/>
    </xf>
    <xf numFmtId="0" fontId="121" fillId="0" borderId="17" xfId="0" applyFont="1" applyBorder="1" applyAlignment="1">
      <alignment horizontal="center" vertical="center"/>
    </xf>
    <xf numFmtId="0" fontId="115" fillId="0" borderId="112" xfId="0" applyFont="1" applyBorder="1" applyAlignment="1">
      <alignment horizontal="center" vertical="center"/>
    </xf>
    <xf numFmtId="0" fontId="115" fillId="0" borderId="117" xfId="0" applyFont="1" applyBorder="1" applyAlignment="1">
      <alignment horizontal="center" vertical="center"/>
    </xf>
    <xf numFmtId="0" fontId="115" fillId="0" borderId="52" xfId="0" applyFont="1" applyBorder="1" applyAlignment="1">
      <alignment horizontal="center" vertical="center"/>
    </xf>
    <xf numFmtId="0" fontId="115" fillId="0" borderId="11" xfId="0" applyFont="1" applyBorder="1" applyAlignment="1">
      <alignment horizontal="center" vertical="center"/>
    </xf>
    <xf numFmtId="0" fontId="116" fillId="0" borderId="113" xfId="0" applyFont="1" applyBorder="1" applyAlignment="1">
      <alignment horizontal="center" vertical="center" wrapText="1"/>
    </xf>
    <xf numFmtId="0" fontId="116" fillId="0" borderId="112" xfId="0" applyFont="1" applyBorder="1" applyAlignment="1">
      <alignment horizontal="center" vertical="center" wrapText="1"/>
    </xf>
    <xf numFmtId="0" fontId="116" fillId="0" borderId="117" xfId="0" applyFont="1" applyBorder="1" applyAlignment="1">
      <alignment horizontal="center" vertical="center" wrapText="1"/>
    </xf>
    <xf numFmtId="0" fontId="116" fillId="0" borderId="104" xfId="0" applyFont="1" applyBorder="1" applyAlignment="1">
      <alignment horizontal="center" vertical="center" wrapText="1"/>
    </xf>
    <xf numFmtId="0" fontId="116" fillId="0" borderId="105" xfId="0" applyFont="1" applyBorder="1" applyAlignment="1">
      <alignment horizontal="center" vertical="center" wrapText="1"/>
    </xf>
    <xf numFmtId="0" fontId="116" fillId="0" borderId="52"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18"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06" xfId="0" applyFont="1" applyBorder="1" applyAlignment="1">
      <alignment horizontal="center" vertical="center" wrapText="1"/>
    </xf>
    <xf numFmtId="0" fontId="113" fillId="0" borderId="112" xfId="0" applyFont="1" applyBorder="1" applyAlignment="1">
      <alignment horizontal="center" vertical="center" wrapText="1"/>
    </xf>
    <xf numFmtId="0" fontId="113" fillId="0" borderId="111" xfId="0" applyFont="1" applyBorder="1" applyAlignment="1">
      <alignment horizontal="center" vertical="center" wrapText="1"/>
    </xf>
    <xf numFmtId="0" fontId="113" fillId="0" borderId="11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53"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81" xfId="0" applyFont="1" applyBorder="1" applyAlignment="1">
      <alignment horizontal="center" vertical="center" wrapText="1"/>
    </xf>
    <xf numFmtId="0" fontId="116" fillId="0" borderId="53" xfId="0" applyFont="1" applyBorder="1" applyAlignment="1">
      <alignment horizontal="left" vertical="top" wrapText="1"/>
    </xf>
    <xf numFmtId="0" fontId="116" fillId="0" borderId="81" xfId="0" applyFont="1" applyBorder="1" applyAlignment="1">
      <alignment horizontal="left" vertical="top" wrapText="1"/>
    </xf>
    <xf numFmtId="0" fontId="116" fillId="0" borderId="58" xfId="0" applyFont="1" applyBorder="1" applyAlignment="1">
      <alignment horizontal="left" vertical="top" wrapText="1"/>
    </xf>
    <xf numFmtId="0" fontId="116" fillId="0" borderId="67" xfId="0" applyFont="1" applyBorder="1" applyAlignment="1">
      <alignment horizontal="left" vertical="top" wrapText="1"/>
    </xf>
    <xf numFmtId="0" fontId="116" fillId="0" borderId="95" xfId="0" applyFont="1" applyBorder="1" applyAlignment="1">
      <alignment horizontal="left" vertical="top" wrapText="1"/>
    </xf>
    <xf numFmtId="0" fontId="116" fillId="0" borderId="124" xfId="0" applyFont="1" applyBorder="1" applyAlignment="1">
      <alignment horizontal="left" vertical="top" wrapText="1"/>
    </xf>
    <xf numFmtId="0" fontId="116" fillId="0" borderId="125" xfId="0" applyFont="1" applyBorder="1" applyAlignment="1">
      <alignment horizontal="center" vertical="center" wrapText="1"/>
    </xf>
    <xf numFmtId="0" fontId="116" fillId="0" borderId="64" xfId="0" applyFont="1" applyBorder="1" applyAlignment="1">
      <alignment horizontal="center" vertical="center" wrapText="1"/>
    </xf>
    <xf numFmtId="0" fontId="116" fillId="0" borderId="134" xfId="0" applyFont="1" applyBorder="1" applyAlignment="1">
      <alignment horizontal="left" vertical="center" wrapText="1"/>
    </xf>
    <xf numFmtId="0" fontId="116" fillId="0" borderId="135" xfId="0" applyFont="1" applyBorder="1" applyAlignment="1">
      <alignment horizontal="left" vertical="center" wrapText="1"/>
    </xf>
    <xf numFmtId="0" fontId="113" fillId="0" borderId="56" xfId="0" applyFont="1" applyBorder="1" applyAlignment="1">
      <alignment horizontal="center" vertical="top" wrapText="1"/>
    </xf>
    <xf numFmtId="0" fontId="113" fillId="0" borderId="54" xfId="0" applyFont="1" applyBorder="1" applyAlignment="1">
      <alignment horizontal="center" vertical="top" wrapText="1"/>
    </xf>
    <xf numFmtId="0" fontId="113" fillId="0" borderId="27" xfId="0" applyFont="1" applyBorder="1" applyAlignment="1">
      <alignment horizontal="center" vertical="top" wrapText="1"/>
    </xf>
    <xf numFmtId="0" fontId="113" fillId="0" borderId="136" xfId="0" applyFont="1" applyBorder="1" applyAlignment="1">
      <alignment horizontal="center" vertical="top" wrapText="1"/>
    </xf>
    <xf numFmtId="0" fontId="104" fillId="0" borderId="137" xfId="0" applyFont="1" applyBorder="1" applyAlignment="1">
      <alignment horizontal="left" vertical="top" wrapText="1"/>
    </xf>
    <xf numFmtId="0" fontId="104" fillId="0" borderId="138" xfId="0" applyFont="1" applyBorder="1" applyAlignment="1">
      <alignment horizontal="left" vertical="top" wrapText="1"/>
    </xf>
    <xf numFmtId="0" fontId="119" fillId="0" borderId="16" xfId="0" applyFont="1" applyBorder="1" applyAlignment="1">
      <alignment horizontal="center" vertical="center"/>
    </xf>
    <xf numFmtId="0" fontId="119" fillId="0" borderId="17" xfId="0" applyFont="1" applyBorder="1" applyAlignment="1">
      <alignment horizontal="center" vertical="center"/>
    </xf>
    <xf numFmtId="0" fontId="119" fillId="0" borderId="178" xfId="0" applyFont="1" applyBorder="1" applyAlignment="1">
      <alignment horizontal="center" vertical="center"/>
    </xf>
    <xf numFmtId="0" fontId="119" fillId="0" borderId="175" xfId="0" applyFont="1" applyBorder="1" applyAlignment="1">
      <alignment horizontal="center" vertical="center"/>
    </xf>
    <xf numFmtId="0" fontId="118" fillId="0" borderId="18" xfId="0" applyFont="1" applyBorder="1" applyAlignment="1">
      <alignment horizontal="center" vertical="center" wrapText="1"/>
    </xf>
    <xf numFmtId="0" fontId="118" fillId="0" borderId="177" xfId="0" applyFont="1" applyBorder="1" applyAlignment="1">
      <alignment horizontal="center" vertical="center" wrapText="1"/>
    </xf>
    <xf numFmtId="0" fontId="118" fillId="0" borderId="17" xfId="0" applyFont="1" applyBorder="1" applyAlignment="1">
      <alignment horizontal="center" vertical="center" wrapText="1"/>
    </xf>
    <xf numFmtId="0" fontId="118" fillId="0" borderId="175" xfId="0" applyFont="1" applyBorder="1" applyAlignment="1">
      <alignment horizontal="center" vertical="center" wrapText="1"/>
    </xf>
    <xf numFmtId="0" fontId="118" fillId="0" borderId="5" xfId="0" applyFont="1" applyBorder="1" applyAlignment="1">
      <alignment horizontal="center" vertical="center" wrapText="1"/>
    </xf>
    <xf numFmtId="164" fontId="4" fillId="0" borderId="113" xfId="7" applyNumberFormat="1" applyFont="1" applyFill="1" applyBorder="1" applyAlignment="1">
      <alignment vertical="center" wrapText="1"/>
    </xf>
    <xf numFmtId="164" fontId="4" fillId="0" borderId="122" xfId="7" applyNumberFormat="1" applyFont="1" applyFill="1" applyBorder="1" applyAlignment="1">
      <alignment vertical="center" wrapText="1"/>
    </xf>
    <xf numFmtId="164" fontId="4" fillId="0" borderId="113" xfId="7" applyNumberFormat="1" applyFont="1" applyBorder="1" applyAlignment="1">
      <alignment vertical="center"/>
    </xf>
    <xf numFmtId="164" fontId="4" fillId="0" borderId="122" xfId="7" applyNumberFormat="1" applyFont="1" applyBorder="1" applyAlignment="1">
      <alignment vertical="center"/>
    </xf>
    <xf numFmtId="164" fontId="5" fillId="35" borderId="120" xfId="0" applyNumberFormat="1" applyFont="1" applyFill="1" applyBorder="1" applyAlignment="1">
      <alignment horizontal="center" vertical="center"/>
    </xf>
    <xf numFmtId="164" fontId="5" fillId="35" borderId="119" xfId="0" applyNumberFormat="1" applyFont="1" applyFill="1" applyBorder="1" applyAlignment="1">
      <alignment horizontal="center" vertical="center"/>
    </xf>
    <xf numFmtId="165" fontId="4" fillId="0" borderId="74" xfId="20961" applyNumberFormat="1" applyFont="1" applyFill="1" applyBorder="1" applyAlignment="1" applyProtection="1">
      <alignment horizontal="right" vertical="center" wrapText="1"/>
      <protection locked="0"/>
    </xf>
    <xf numFmtId="165" fontId="4" fillId="0" borderId="74" xfId="20961" applyNumberFormat="1" applyFont="1" applyBorder="1" applyAlignment="1" applyProtection="1">
      <alignment vertical="center" wrapText="1"/>
      <protection locked="0"/>
    </xf>
    <xf numFmtId="165" fontId="4" fillId="0" borderId="89" xfId="20961" applyNumberFormat="1" applyFont="1" applyBorder="1" applyAlignment="1" applyProtection="1">
      <alignment vertical="center" wrapText="1"/>
      <protection locked="0"/>
    </xf>
  </cellXfs>
  <cellStyles count="2578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3335" xr:uid="{8185846A-21E4-480E-988D-448A34600013}"/>
    <cellStyle name="Calculation 2 10 2 2 3" xfId="24051" xr:uid="{8A967309-0E15-4B39-B3FE-340579868624}"/>
    <cellStyle name="Calculation 2 10 2 2 4" xfId="24773" xr:uid="{F7878C99-D898-4473-A71F-E53C561E6FBF}"/>
    <cellStyle name="Calculation 2 10 2 2 5" xfId="25338" xr:uid="{D6FC56FF-4A33-4DBF-BEB1-0B22563431AF}"/>
    <cellStyle name="Calculation 2 10 2 2 6" xfId="25783" xr:uid="{18D3694F-B672-46B1-951B-F396A3406206}"/>
    <cellStyle name="Calculation 2 10 2 3" xfId="21677" xr:uid="{621570D0-84F0-4132-A98A-C29CFDDA2E58}"/>
    <cellStyle name="Calculation 2 10 2 4" xfId="22279" xr:uid="{FC7875BD-DAB4-460A-8400-126E14AC847D}"/>
    <cellStyle name="Calculation 2 10 2 5" xfId="21593" xr:uid="{99C68580-4F0B-49F6-940E-81FC7533F74C}"/>
    <cellStyle name="Calculation 2 10 2 6" xfId="22363" xr:uid="{D867F061-5F7F-46CD-B747-AFB6E4E29EF5}"/>
    <cellStyle name="Calculation 2 10 2 7" xfId="22888" xr:uid="{F9A589A8-CF2B-462E-8EC6-969B8800C002}"/>
    <cellStyle name="Calculation 2 10 3" xfId="724" xr:uid="{00000000-0005-0000-0000-0000C4020000}"/>
    <cellStyle name="Calculation 2 10 3 2" xfId="21407" xr:uid="{00000000-0005-0000-0000-0000C5020000}"/>
    <cellStyle name="Calculation 2 10 3 2 2" xfId="23334" xr:uid="{1D64CA7C-2354-4228-8A87-0F31A81240EC}"/>
    <cellStyle name="Calculation 2 10 3 2 3" xfId="24050" xr:uid="{4BB884BC-0DB3-497C-87ED-E36B179C5DE4}"/>
    <cellStyle name="Calculation 2 10 3 2 4" xfId="24772" xr:uid="{46A68242-DDDA-4695-9860-58AD36911A4A}"/>
    <cellStyle name="Calculation 2 10 3 2 5" xfId="25337" xr:uid="{56C6B61F-DE79-4C2D-AC86-273DBA6919A3}"/>
    <cellStyle name="Calculation 2 10 3 2 6" xfId="25782" xr:uid="{DDF4FE05-8CD7-431A-97A2-138E5DB4EE42}"/>
    <cellStyle name="Calculation 2 10 3 3" xfId="21678" xr:uid="{DA615A44-3449-49A0-9C3C-5B843B794C5E}"/>
    <cellStyle name="Calculation 2 10 3 4" xfId="22278" xr:uid="{787D0D86-7B51-4B8A-A6A2-7A1A8D001AB8}"/>
    <cellStyle name="Calculation 2 10 3 5" xfId="21594" xr:uid="{6E159952-0AB7-4F8E-AA68-8242071C408E}"/>
    <cellStyle name="Calculation 2 10 3 6" xfId="22362" xr:uid="{E07868CF-3BB4-4642-9217-8CAF552E2572}"/>
    <cellStyle name="Calculation 2 10 3 7" xfId="21510" xr:uid="{5439B234-DF7E-4C40-AAB9-1381688B195C}"/>
    <cellStyle name="Calculation 2 10 4" xfId="725" xr:uid="{00000000-0005-0000-0000-0000C6020000}"/>
    <cellStyle name="Calculation 2 10 4 2" xfId="21406" xr:uid="{00000000-0005-0000-0000-0000C7020000}"/>
    <cellStyle name="Calculation 2 10 4 2 2" xfId="23333" xr:uid="{3AD7232D-F75D-4FA5-A9EF-8D97F42432A4}"/>
    <cellStyle name="Calculation 2 10 4 2 3" xfId="24049" xr:uid="{F92CC80F-DF26-4190-81F1-27BFBCA545EB}"/>
    <cellStyle name="Calculation 2 10 4 2 4" xfId="24771" xr:uid="{96B42C21-2A70-4757-9786-B7478ED5553A}"/>
    <cellStyle name="Calculation 2 10 4 2 5" xfId="25336" xr:uid="{C7F226E5-56F7-4F21-B895-38A9531A6FCE}"/>
    <cellStyle name="Calculation 2 10 4 2 6" xfId="25781" xr:uid="{7B3628D4-2912-4586-9B23-D4E4EF08D724}"/>
    <cellStyle name="Calculation 2 10 4 3" xfId="21679" xr:uid="{B01BBA2F-2AEE-47DE-BE66-32DBD27CDF45}"/>
    <cellStyle name="Calculation 2 10 4 4" xfId="22277" xr:uid="{D70E88DF-6EBC-4BE0-A9E8-3FAD9CF0ED58}"/>
    <cellStyle name="Calculation 2 10 4 5" xfId="21595" xr:uid="{A936C6A3-C4FE-4E11-8DA9-FA2950A8D1D5}"/>
    <cellStyle name="Calculation 2 10 4 6" xfId="22361" xr:uid="{EEE21EA1-E418-4F3D-BE5C-99ACC836F62B}"/>
    <cellStyle name="Calculation 2 10 4 7" xfId="21511" xr:uid="{EE7E74B8-89AD-4451-98E7-6F72A434414F}"/>
    <cellStyle name="Calculation 2 10 5" xfId="726" xr:uid="{00000000-0005-0000-0000-0000C8020000}"/>
    <cellStyle name="Calculation 2 10 5 2" xfId="21405" xr:uid="{00000000-0005-0000-0000-0000C9020000}"/>
    <cellStyle name="Calculation 2 10 5 2 2" xfId="23332" xr:uid="{99510523-8650-499A-8A7E-D682830FC281}"/>
    <cellStyle name="Calculation 2 10 5 2 3" xfId="24048" xr:uid="{35800658-EB59-45CE-BF80-89A49AA8C5D2}"/>
    <cellStyle name="Calculation 2 10 5 2 4" xfId="24770" xr:uid="{F9B17894-2A43-4E13-8D7C-DC3D06096BE8}"/>
    <cellStyle name="Calculation 2 10 5 2 5" xfId="25335" xr:uid="{19CB4EE3-4579-4D5E-8101-FC7A1CBDB12D}"/>
    <cellStyle name="Calculation 2 10 5 2 6" xfId="25780" xr:uid="{4FB1C6C1-B57A-4D5D-AA79-0026A9189581}"/>
    <cellStyle name="Calculation 2 10 5 3" xfId="21680" xr:uid="{C17E9FCC-C31A-42D1-A340-314C44899CDA}"/>
    <cellStyle name="Calculation 2 10 5 4" xfId="22276" xr:uid="{4446A413-E09F-4F1C-B63A-9A0EE149F772}"/>
    <cellStyle name="Calculation 2 10 5 5" xfId="21596" xr:uid="{8518E076-ED30-4C4F-B246-3E64681D32BD}"/>
    <cellStyle name="Calculation 2 10 5 6" xfId="22360" xr:uid="{5C30D491-127C-4B10-A918-3DCF86082E08}"/>
    <cellStyle name="Calculation 2 10 5 7" xfId="21512" xr:uid="{30EF8A77-AFCF-4698-9019-E6AF745EE727}"/>
    <cellStyle name="Calculation 2 11" xfId="727" xr:uid="{00000000-0005-0000-0000-0000CA020000}"/>
    <cellStyle name="Calculation 2 11 10" xfId="22359" xr:uid="{E3196ADA-3798-468E-9516-FF5725079B33}"/>
    <cellStyle name="Calculation 2 11 11" xfId="21513" xr:uid="{1D0933F7-A20A-4C9F-A5F1-2360DEA41E66}"/>
    <cellStyle name="Calculation 2 11 2" xfId="728" xr:uid="{00000000-0005-0000-0000-0000CB020000}"/>
    <cellStyle name="Calculation 2 11 2 2" xfId="21403" xr:uid="{00000000-0005-0000-0000-0000CC020000}"/>
    <cellStyle name="Calculation 2 11 2 2 2" xfId="23330" xr:uid="{A09C7D5B-924F-4C56-BA81-5413CF21E4B3}"/>
    <cellStyle name="Calculation 2 11 2 2 3" xfId="24046" xr:uid="{AD9B1136-6C5F-473E-93B1-A436EBCC4706}"/>
    <cellStyle name="Calculation 2 11 2 2 4" xfId="24768" xr:uid="{79A7F073-3443-44AA-9C5D-3F2BA9A04655}"/>
    <cellStyle name="Calculation 2 11 2 2 5" xfId="25333" xr:uid="{327C3577-1821-4663-A1D5-52CC8EE9E3D3}"/>
    <cellStyle name="Calculation 2 11 2 2 6" xfId="25778" xr:uid="{0241D39D-7235-4ED4-B7E6-46EAB6550855}"/>
    <cellStyle name="Calculation 2 11 2 3" xfId="21682" xr:uid="{394E410A-FBE4-4BA2-B1ED-1B831FB3B0E4}"/>
    <cellStyle name="Calculation 2 11 2 4" xfId="22274" xr:uid="{84D49D72-1DAF-4C08-94C3-CD08C1260A9B}"/>
    <cellStyle name="Calculation 2 11 2 5" xfId="21598" xr:uid="{5A2EAC52-AA64-4EED-AB45-DA8EB1F3ABDA}"/>
    <cellStyle name="Calculation 2 11 2 6" xfId="22358" xr:uid="{007C819A-7905-4362-8ED5-D779D00C3193}"/>
    <cellStyle name="Calculation 2 11 2 7" xfId="21514" xr:uid="{EF502FDE-0090-416F-8075-E50BB27EC3E3}"/>
    <cellStyle name="Calculation 2 11 3" xfId="729" xr:uid="{00000000-0005-0000-0000-0000CD020000}"/>
    <cellStyle name="Calculation 2 11 3 2" xfId="21402" xr:uid="{00000000-0005-0000-0000-0000CE020000}"/>
    <cellStyle name="Calculation 2 11 3 2 2" xfId="23329" xr:uid="{660BAC36-5BC1-48AB-A387-6589B43242DF}"/>
    <cellStyle name="Calculation 2 11 3 2 3" xfId="24045" xr:uid="{85BD61C0-6FE4-4CB8-9C65-2DBB49827657}"/>
    <cellStyle name="Calculation 2 11 3 2 4" xfId="24767" xr:uid="{DB9C45A3-A235-4A65-93E3-51A21F3E007D}"/>
    <cellStyle name="Calculation 2 11 3 2 5" xfId="25332" xr:uid="{37F3318A-CE19-4A6C-A042-76B7E660E21F}"/>
    <cellStyle name="Calculation 2 11 3 2 6" xfId="25777" xr:uid="{B447C40A-D903-4387-A434-D0E6275EA6F9}"/>
    <cellStyle name="Calculation 2 11 3 3" xfId="21683" xr:uid="{66800510-047C-4862-9C30-8AC68D64E25F}"/>
    <cellStyle name="Calculation 2 11 3 4" xfId="22273" xr:uid="{595D1E94-2C63-49D3-9566-8DAC86DABD20}"/>
    <cellStyle name="Calculation 2 11 3 5" xfId="21599" xr:uid="{998C02BC-714E-45AD-9176-C0BF24E98C41}"/>
    <cellStyle name="Calculation 2 11 3 6" xfId="22357" xr:uid="{95E209C2-5D6E-43C3-823D-FE8C8F3E01AB}"/>
    <cellStyle name="Calculation 2 11 3 7" xfId="21515" xr:uid="{B184E3AB-551F-4886-9800-B9BBA6D535BC}"/>
    <cellStyle name="Calculation 2 11 4" xfId="730" xr:uid="{00000000-0005-0000-0000-0000CF020000}"/>
    <cellStyle name="Calculation 2 11 4 2" xfId="21401" xr:uid="{00000000-0005-0000-0000-0000D0020000}"/>
    <cellStyle name="Calculation 2 11 4 2 2" xfId="23328" xr:uid="{F6C10897-E48C-4778-B9CD-D8BC3AA5EE43}"/>
    <cellStyle name="Calculation 2 11 4 2 3" xfId="24044" xr:uid="{C9552FEA-5C36-4542-882C-8ADCA90DD09A}"/>
    <cellStyle name="Calculation 2 11 4 2 4" xfId="24766" xr:uid="{50564D89-949B-4A68-9C8C-E8027E88D95E}"/>
    <cellStyle name="Calculation 2 11 4 2 5" xfId="25331" xr:uid="{C5797C91-4F56-4839-99E8-5432CD9B8732}"/>
    <cellStyle name="Calculation 2 11 4 2 6" xfId="25776" xr:uid="{9AF61DB2-F61A-4EC8-96FC-A480BF87C6A5}"/>
    <cellStyle name="Calculation 2 11 4 3" xfId="21684" xr:uid="{F6C2EAE3-26F4-4C9B-AA4E-C8AA01B74E98}"/>
    <cellStyle name="Calculation 2 11 4 4" xfId="22272" xr:uid="{2AB486F7-0338-4532-919E-15DA4456FC7F}"/>
    <cellStyle name="Calculation 2 11 4 5" xfId="21600" xr:uid="{E30838EE-4398-4432-B2B7-11A0AF0B9792}"/>
    <cellStyle name="Calculation 2 11 4 6" xfId="22356" xr:uid="{D0E9ED09-503A-4F81-9E05-B3754558B6C0}"/>
    <cellStyle name="Calculation 2 11 4 7" xfId="21516" xr:uid="{1B5EF2F3-CECA-44F4-8B5A-ECA7352856B8}"/>
    <cellStyle name="Calculation 2 11 5" xfId="731" xr:uid="{00000000-0005-0000-0000-0000D1020000}"/>
    <cellStyle name="Calculation 2 11 5 2" xfId="21400" xr:uid="{00000000-0005-0000-0000-0000D2020000}"/>
    <cellStyle name="Calculation 2 11 5 2 2" xfId="23327" xr:uid="{72B0B6E4-759E-4CCA-9F6A-D98A02ADFBAD}"/>
    <cellStyle name="Calculation 2 11 5 2 3" xfId="24043" xr:uid="{8667C13C-350A-4E99-BEBE-1DDEF8D29755}"/>
    <cellStyle name="Calculation 2 11 5 2 4" xfId="24765" xr:uid="{23708E48-9659-4316-8ABD-74DA79EA7105}"/>
    <cellStyle name="Calculation 2 11 5 2 5" xfId="25330" xr:uid="{1EDAEC06-3B09-4557-B3AA-0B7C78A5D6F2}"/>
    <cellStyle name="Calculation 2 11 5 2 6" xfId="25775" xr:uid="{A1C25D00-E0D8-4E6C-81B1-23ABEEB8798B}"/>
    <cellStyle name="Calculation 2 11 5 3" xfId="21685" xr:uid="{BA778D7C-6E57-4010-85BD-B76D71192F6D}"/>
    <cellStyle name="Calculation 2 11 5 4" xfId="22271" xr:uid="{D71D8F3A-AF51-4ED2-8D8A-548F5913D2A5}"/>
    <cellStyle name="Calculation 2 11 5 5" xfId="21601" xr:uid="{3977180F-CA00-4E07-9165-370DD3E967C9}"/>
    <cellStyle name="Calculation 2 11 5 6" xfId="22355" xr:uid="{ACA18928-4858-4E83-8D78-EADCDB3479CA}"/>
    <cellStyle name="Calculation 2 11 5 7" xfId="21517" xr:uid="{3FB396AC-9768-4C43-961D-AE2A90FDE5BB}"/>
    <cellStyle name="Calculation 2 11 6" xfId="21404" xr:uid="{00000000-0005-0000-0000-0000D3020000}"/>
    <cellStyle name="Calculation 2 11 6 2" xfId="23331" xr:uid="{6D037517-E8B2-4082-B397-926ED0DB36AF}"/>
    <cellStyle name="Calculation 2 11 6 3" xfId="24047" xr:uid="{336C8C39-A626-498B-83AD-43CE46CAF6D7}"/>
    <cellStyle name="Calculation 2 11 6 4" xfId="24769" xr:uid="{0C5517D5-5037-49E7-B1D1-1F43D0AAE004}"/>
    <cellStyle name="Calculation 2 11 6 5" xfId="25334" xr:uid="{575594A7-BA9E-43F4-9FA5-CA1EA22651DA}"/>
    <cellStyle name="Calculation 2 11 6 6" xfId="25779" xr:uid="{B0F85C73-D8C2-4DD1-A12C-5498E6E0130D}"/>
    <cellStyle name="Calculation 2 11 7" xfId="21681" xr:uid="{5D6659FE-A78A-4B44-9A7E-D1EC4E04A880}"/>
    <cellStyle name="Calculation 2 11 8" xfId="22275" xr:uid="{127833BC-71BB-4A26-8FBD-E0AF9B9FF602}"/>
    <cellStyle name="Calculation 2 11 9" xfId="21597" xr:uid="{20D3F4BE-C842-4CD0-9AAA-85120C4398B5}"/>
    <cellStyle name="Calculation 2 12" xfId="732" xr:uid="{00000000-0005-0000-0000-0000D4020000}"/>
    <cellStyle name="Calculation 2 12 10" xfId="22354" xr:uid="{226E62F8-BCF7-4155-82B8-00D02EBD6124}"/>
    <cellStyle name="Calculation 2 12 11" xfId="21518" xr:uid="{FC47E2DA-0422-4568-8805-C8F4FD3B4822}"/>
    <cellStyle name="Calculation 2 12 2" xfId="733" xr:uid="{00000000-0005-0000-0000-0000D5020000}"/>
    <cellStyle name="Calculation 2 12 2 2" xfId="21398" xr:uid="{00000000-0005-0000-0000-0000D6020000}"/>
    <cellStyle name="Calculation 2 12 2 2 2" xfId="23325" xr:uid="{87AF8DC5-AE4A-484E-977C-6D61D7B82899}"/>
    <cellStyle name="Calculation 2 12 2 2 3" xfId="24041" xr:uid="{F0DC0FCB-764D-4AA6-A426-B40F5E43402F}"/>
    <cellStyle name="Calculation 2 12 2 2 4" xfId="24763" xr:uid="{7E8DBFD7-F669-4D92-812C-9B538AA2C674}"/>
    <cellStyle name="Calculation 2 12 2 2 5" xfId="25328" xr:uid="{A6CCBB25-B9A9-4891-9F7B-D73168A6B62E}"/>
    <cellStyle name="Calculation 2 12 2 2 6" xfId="25773" xr:uid="{2E69ACDE-9052-4A2B-939B-4FFCA5954998}"/>
    <cellStyle name="Calculation 2 12 2 3" xfId="21687" xr:uid="{BADA0F2B-7932-49F8-9BD7-FBD1736542DE}"/>
    <cellStyle name="Calculation 2 12 2 4" xfId="22269" xr:uid="{F1FE078D-188D-43F4-9B49-27C094A9A8FB}"/>
    <cellStyle name="Calculation 2 12 2 5" xfId="21603" xr:uid="{FB15C4A1-C913-466B-A90A-FFD1E333C87C}"/>
    <cellStyle name="Calculation 2 12 2 6" xfId="22353" xr:uid="{3562EFF7-00B0-4BF1-9060-357781D69C9D}"/>
    <cellStyle name="Calculation 2 12 2 7" xfId="21519" xr:uid="{87F39B27-817A-4157-88B0-00450D6D6250}"/>
    <cellStyle name="Calculation 2 12 3" xfId="734" xr:uid="{00000000-0005-0000-0000-0000D7020000}"/>
    <cellStyle name="Calculation 2 12 3 2" xfId="21397" xr:uid="{00000000-0005-0000-0000-0000D8020000}"/>
    <cellStyle name="Calculation 2 12 3 2 2" xfId="23324" xr:uid="{646A614F-CB6F-474F-A706-154402F243F8}"/>
    <cellStyle name="Calculation 2 12 3 2 3" xfId="24040" xr:uid="{3BEA1375-6D8F-43EB-A1D8-C1F58C429AB7}"/>
    <cellStyle name="Calculation 2 12 3 2 4" xfId="24762" xr:uid="{93F36A6E-1770-4EBA-BD66-C2B5AFE39C96}"/>
    <cellStyle name="Calculation 2 12 3 2 5" xfId="25327" xr:uid="{1328555A-FB8C-40D0-B909-612818807776}"/>
    <cellStyle name="Calculation 2 12 3 2 6" xfId="25772" xr:uid="{12D3E4A6-3031-4FF0-AD7B-421BFF7623F7}"/>
    <cellStyle name="Calculation 2 12 3 3" xfId="21688" xr:uid="{2D694175-8EE4-4E41-A565-220E54D4F564}"/>
    <cellStyle name="Calculation 2 12 3 4" xfId="22268" xr:uid="{2D807978-996E-4C57-8D65-21B74409D404}"/>
    <cellStyle name="Calculation 2 12 3 5" xfId="21604" xr:uid="{C2D28369-A65F-4A43-90AC-E9E63EA7D250}"/>
    <cellStyle name="Calculation 2 12 3 6" xfId="22352" xr:uid="{EC028165-7902-47F0-AED1-57C1382C71FF}"/>
    <cellStyle name="Calculation 2 12 3 7" xfId="21520" xr:uid="{469A854B-9C33-46EB-B74E-432E756DC8B6}"/>
    <cellStyle name="Calculation 2 12 4" xfId="735" xr:uid="{00000000-0005-0000-0000-0000D9020000}"/>
    <cellStyle name="Calculation 2 12 4 2" xfId="21396" xr:uid="{00000000-0005-0000-0000-0000DA020000}"/>
    <cellStyle name="Calculation 2 12 4 2 2" xfId="23323" xr:uid="{AD8CAA70-70F6-4C9D-A6BB-B80809AD5302}"/>
    <cellStyle name="Calculation 2 12 4 2 3" xfId="24039" xr:uid="{B845B39C-98D2-4BA8-9AD6-D5E20F92C67D}"/>
    <cellStyle name="Calculation 2 12 4 2 4" xfId="24761" xr:uid="{530B5471-6FE4-4D83-AB88-DC31905AFA34}"/>
    <cellStyle name="Calculation 2 12 4 2 5" xfId="25326" xr:uid="{972CBD96-C1D6-41AE-A2A4-E1EFC56F9A0F}"/>
    <cellStyle name="Calculation 2 12 4 2 6" xfId="25771" xr:uid="{FFCCA3DE-C736-4E9E-BF36-857F30EF5679}"/>
    <cellStyle name="Calculation 2 12 4 3" xfId="21689" xr:uid="{0ABABFB6-853B-4EB9-AE61-145061A7DF1E}"/>
    <cellStyle name="Calculation 2 12 4 4" xfId="22267" xr:uid="{63894BF8-B3C1-4F11-A4A1-32FB57D02520}"/>
    <cellStyle name="Calculation 2 12 4 5" xfId="21605" xr:uid="{DBE168E0-FB91-49B6-B78C-8CE164666771}"/>
    <cellStyle name="Calculation 2 12 4 6" xfId="22351" xr:uid="{F12D5032-BF5C-4671-8A83-B7EE81393DDE}"/>
    <cellStyle name="Calculation 2 12 4 7" xfId="21521" xr:uid="{8F24B985-4330-410F-B0DA-26B9DFFCDA86}"/>
    <cellStyle name="Calculation 2 12 5" xfId="736" xr:uid="{00000000-0005-0000-0000-0000DB020000}"/>
    <cellStyle name="Calculation 2 12 5 2" xfId="21395" xr:uid="{00000000-0005-0000-0000-0000DC020000}"/>
    <cellStyle name="Calculation 2 12 5 2 2" xfId="23322" xr:uid="{C497C63E-FE12-4BD9-9B34-9930E5ACB30A}"/>
    <cellStyle name="Calculation 2 12 5 2 3" xfId="24038" xr:uid="{28DE0178-91E7-47C7-A651-857D51F5707E}"/>
    <cellStyle name="Calculation 2 12 5 2 4" xfId="24760" xr:uid="{897B6256-32BD-4CDE-BD8D-CC84FC7D7C26}"/>
    <cellStyle name="Calculation 2 12 5 2 5" xfId="25325" xr:uid="{E895214C-2C98-4EB8-AAC4-9F9DF9143E15}"/>
    <cellStyle name="Calculation 2 12 5 2 6" xfId="25770" xr:uid="{1C7E4F53-EFF3-4215-83F5-F01115B14D9A}"/>
    <cellStyle name="Calculation 2 12 5 3" xfId="21690" xr:uid="{AE5DE1AB-3229-492B-BF1F-F99313C105D2}"/>
    <cellStyle name="Calculation 2 12 5 4" xfId="22266" xr:uid="{8A0BEEA6-B12B-4523-9619-8928DFAFD95D}"/>
    <cellStyle name="Calculation 2 12 5 5" xfId="21606" xr:uid="{40C6E06F-F67D-4651-BCA8-11816A431B98}"/>
    <cellStyle name="Calculation 2 12 5 6" xfId="22350" xr:uid="{0B660BA6-70B6-47E5-B4BA-FF05041D424D}"/>
    <cellStyle name="Calculation 2 12 5 7" xfId="21522" xr:uid="{66206570-6689-426D-B94E-D112FBC8AF76}"/>
    <cellStyle name="Calculation 2 12 6" xfId="21399" xr:uid="{00000000-0005-0000-0000-0000DD020000}"/>
    <cellStyle name="Calculation 2 12 6 2" xfId="23326" xr:uid="{E7D0870F-7B90-4DCE-B7DF-AFCB03A6F6B7}"/>
    <cellStyle name="Calculation 2 12 6 3" xfId="24042" xr:uid="{31CAE33F-161C-408A-96FD-02C701F1AF04}"/>
    <cellStyle name="Calculation 2 12 6 4" xfId="24764" xr:uid="{472AB47B-A56A-48D9-84A4-78D388F26C7C}"/>
    <cellStyle name="Calculation 2 12 6 5" xfId="25329" xr:uid="{772BA814-0061-4AF1-979C-9C4A9A0645F2}"/>
    <cellStyle name="Calculation 2 12 6 6" xfId="25774" xr:uid="{30476A78-D590-4795-B9E2-05C5961B018B}"/>
    <cellStyle name="Calculation 2 12 7" xfId="21686" xr:uid="{53FEFCB6-C240-4193-A856-6FFC46E8A5C3}"/>
    <cellStyle name="Calculation 2 12 8" xfId="22270" xr:uid="{27247499-7F6B-46FE-9925-53E04B6C494C}"/>
    <cellStyle name="Calculation 2 12 9" xfId="21602" xr:uid="{A6F18C80-4E57-4198-B08D-B5D0401D9739}"/>
    <cellStyle name="Calculation 2 13" xfId="737" xr:uid="{00000000-0005-0000-0000-0000DE020000}"/>
    <cellStyle name="Calculation 2 13 10" xfId="21523" xr:uid="{82E99E42-343C-4CC9-A007-01B423A9BC0D}"/>
    <cellStyle name="Calculation 2 13 2" xfId="738" xr:uid="{00000000-0005-0000-0000-0000DF020000}"/>
    <cellStyle name="Calculation 2 13 2 2" xfId="21393" xr:uid="{00000000-0005-0000-0000-0000E0020000}"/>
    <cellStyle name="Calculation 2 13 2 2 2" xfId="23320" xr:uid="{21DB942E-3C2A-4FB5-8614-E85FF64C20CA}"/>
    <cellStyle name="Calculation 2 13 2 2 3" xfId="24036" xr:uid="{D19B310B-7269-4047-A9C3-1F2F277F750D}"/>
    <cellStyle name="Calculation 2 13 2 2 4" xfId="24758" xr:uid="{E79DDDF6-CD95-4A9E-8599-999F9F8BE7CD}"/>
    <cellStyle name="Calculation 2 13 2 2 5" xfId="25323" xr:uid="{CAC86B38-2D1A-44C5-AD78-0A43AB60030D}"/>
    <cellStyle name="Calculation 2 13 2 2 6" xfId="25768" xr:uid="{529B9503-F035-411E-9083-8A8FCBC89F75}"/>
    <cellStyle name="Calculation 2 13 2 3" xfId="21692" xr:uid="{6FAF6EAE-F65E-4912-99BF-1A602DF3C359}"/>
    <cellStyle name="Calculation 2 13 2 4" xfId="22264" xr:uid="{F2AE930A-4532-4E12-B810-E2189DA972D0}"/>
    <cellStyle name="Calculation 2 13 2 5" xfId="21608" xr:uid="{F7DE455E-C54A-4637-86C5-977A3E8A7163}"/>
    <cellStyle name="Calculation 2 13 2 6" xfId="22348" xr:uid="{632B98A7-FE3D-40F1-A435-A8F73AAFD885}"/>
    <cellStyle name="Calculation 2 13 2 7" xfId="21524" xr:uid="{C9C32063-6BAD-4AA4-A5AC-5918D091EE7B}"/>
    <cellStyle name="Calculation 2 13 3" xfId="739" xr:uid="{00000000-0005-0000-0000-0000E1020000}"/>
    <cellStyle name="Calculation 2 13 3 2" xfId="21392" xr:uid="{00000000-0005-0000-0000-0000E2020000}"/>
    <cellStyle name="Calculation 2 13 3 2 2" xfId="23319" xr:uid="{55F14691-8A80-40A9-8945-6874FFA0678A}"/>
    <cellStyle name="Calculation 2 13 3 2 3" xfId="24035" xr:uid="{5ED7668A-0E27-4838-B92D-E98AFEC53D99}"/>
    <cellStyle name="Calculation 2 13 3 2 4" xfId="24757" xr:uid="{FF4059C3-934F-40E3-95ED-A29EF1F8BE62}"/>
    <cellStyle name="Calculation 2 13 3 2 5" xfId="25322" xr:uid="{119DFFAF-87D7-4801-B1F0-66BEBBD5A118}"/>
    <cellStyle name="Calculation 2 13 3 2 6" xfId="25767" xr:uid="{2E7BDAE7-9246-42C4-9D05-2EC8CB2C6BBF}"/>
    <cellStyle name="Calculation 2 13 3 3" xfId="21693" xr:uid="{AFC748C2-93E3-44DA-96BE-51357B9CEE0D}"/>
    <cellStyle name="Calculation 2 13 3 4" xfId="22263" xr:uid="{74AB9961-BC85-4610-ADFB-3BC81689E1FA}"/>
    <cellStyle name="Calculation 2 13 3 5" xfId="21609" xr:uid="{B08BDB65-658D-47FB-95D2-021363B44BE7}"/>
    <cellStyle name="Calculation 2 13 3 6" xfId="22347" xr:uid="{1C79D182-BF64-411A-9B88-9FD29B396DFB}"/>
    <cellStyle name="Calculation 2 13 3 7" xfId="21525" xr:uid="{83603905-7DCB-4BE4-AB85-871444939B9B}"/>
    <cellStyle name="Calculation 2 13 4" xfId="740" xr:uid="{00000000-0005-0000-0000-0000E3020000}"/>
    <cellStyle name="Calculation 2 13 4 2" xfId="21391" xr:uid="{00000000-0005-0000-0000-0000E4020000}"/>
    <cellStyle name="Calculation 2 13 4 2 2" xfId="23318" xr:uid="{3AAE4CD9-067A-493A-8570-0754AC347C44}"/>
    <cellStyle name="Calculation 2 13 4 2 3" xfId="24034" xr:uid="{8359C918-2F73-4635-A43A-9E254D739DC0}"/>
    <cellStyle name="Calculation 2 13 4 2 4" xfId="24756" xr:uid="{79132934-8913-4C98-93B8-438144C85A24}"/>
    <cellStyle name="Calculation 2 13 4 2 5" xfId="25321" xr:uid="{D5B89853-10EF-4A48-BB3D-A4AC3E4CFC62}"/>
    <cellStyle name="Calculation 2 13 4 2 6" xfId="25766" xr:uid="{DF8CE73E-0342-41C6-A6CB-F40F1672157A}"/>
    <cellStyle name="Calculation 2 13 4 3" xfId="21694" xr:uid="{EAB8C521-7E24-4D6B-9682-63FEABD3CBFF}"/>
    <cellStyle name="Calculation 2 13 4 4" xfId="22262" xr:uid="{C6FA4768-A793-4200-8627-C55927CEB65A}"/>
    <cellStyle name="Calculation 2 13 4 5" xfId="21610" xr:uid="{61C3078A-2A86-4D99-9124-82D5781A84E0}"/>
    <cellStyle name="Calculation 2 13 4 6" xfId="22346" xr:uid="{1AAEA822-D92A-43E2-951A-7DC721FFFEB9}"/>
    <cellStyle name="Calculation 2 13 4 7" xfId="21526" xr:uid="{F40A2A6E-C427-4288-8A7F-D5EF9B8C057C}"/>
    <cellStyle name="Calculation 2 13 5" xfId="21394" xr:uid="{00000000-0005-0000-0000-0000E5020000}"/>
    <cellStyle name="Calculation 2 13 5 2" xfId="23321" xr:uid="{D14DDBA4-78DE-42A4-901C-72A8954240EF}"/>
    <cellStyle name="Calculation 2 13 5 3" xfId="24037" xr:uid="{D9169E28-ABF5-4D43-957D-809559CA5978}"/>
    <cellStyle name="Calculation 2 13 5 4" xfId="24759" xr:uid="{E041BD0F-83A0-4D90-859C-82D2D0D14A70}"/>
    <cellStyle name="Calculation 2 13 5 5" xfId="25324" xr:uid="{C555F9A2-17DF-47C2-A2AA-62F40AA1A380}"/>
    <cellStyle name="Calculation 2 13 5 6" xfId="25769" xr:uid="{4D34F5B0-E5B2-4B95-8E97-650198518778}"/>
    <cellStyle name="Calculation 2 13 6" xfId="21691" xr:uid="{69FC5CB9-24A3-47A6-A29B-C73AA3D5E6E8}"/>
    <cellStyle name="Calculation 2 13 7" xfId="22265" xr:uid="{9571DEDF-529F-432F-BC2F-532FE90F9185}"/>
    <cellStyle name="Calculation 2 13 8" xfId="21607" xr:uid="{95214400-7C9A-45CA-8B84-09AE604A76A3}"/>
    <cellStyle name="Calculation 2 13 9" xfId="22349" xr:uid="{2CA8BCBD-C37B-4117-B272-706098DE378A}"/>
    <cellStyle name="Calculation 2 14" xfId="741" xr:uid="{00000000-0005-0000-0000-0000E6020000}"/>
    <cellStyle name="Calculation 2 14 2" xfId="21390" xr:uid="{00000000-0005-0000-0000-0000E7020000}"/>
    <cellStyle name="Calculation 2 14 2 2" xfId="23317" xr:uid="{70B6C9BA-43FA-48F8-A1B0-0320002BD1A4}"/>
    <cellStyle name="Calculation 2 14 2 3" xfId="24033" xr:uid="{23CF0065-1A41-4957-A795-81F85C87E71B}"/>
    <cellStyle name="Calculation 2 14 2 4" xfId="24755" xr:uid="{479B1352-31AB-43A0-B263-6FD46CEFEC43}"/>
    <cellStyle name="Calculation 2 14 2 5" xfId="25320" xr:uid="{25B507A2-7836-4FD4-BF18-7F7D63DE66C4}"/>
    <cellStyle name="Calculation 2 14 2 6" xfId="25765" xr:uid="{1DA68366-EF40-4303-A412-16DADAC4AE3B}"/>
    <cellStyle name="Calculation 2 14 3" xfId="21695" xr:uid="{5A996EAB-9A64-4590-B26A-B803352A4446}"/>
    <cellStyle name="Calculation 2 14 4" xfId="22261" xr:uid="{F0415174-7B7D-418F-B139-FB1EECD64C2D}"/>
    <cellStyle name="Calculation 2 14 5" xfId="21611" xr:uid="{C2A49F42-E999-440E-AC91-32C3ACA596DC}"/>
    <cellStyle name="Calculation 2 14 6" xfId="22345" xr:uid="{E425F437-2568-498B-B9C1-DEEC382B13F9}"/>
    <cellStyle name="Calculation 2 14 7" xfId="21527" xr:uid="{BF4C8E02-9B10-4502-9969-22BAFE076A27}"/>
    <cellStyle name="Calculation 2 15" xfId="742" xr:uid="{00000000-0005-0000-0000-0000E8020000}"/>
    <cellStyle name="Calculation 2 15 2" xfId="21389" xr:uid="{00000000-0005-0000-0000-0000E9020000}"/>
    <cellStyle name="Calculation 2 15 2 2" xfId="23316" xr:uid="{BF71E9EF-1EF8-496C-B1B3-1A3186240829}"/>
    <cellStyle name="Calculation 2 15 2 3" xfId="24032" xr:uid="{B6166D8C-1A82-4461-A6E5-A76CFA6EF2D8}"/>
    <cellStyle name="Calculation 2 15 2 4" xfId="24754" xr:uid="{588519B2-F5DF-4DCA-95BB-DBEF2C3DCC16}"/>
    <cellStyle name="Calculation 2 15 2 5" xfId="25319" xr:uid="{BEC9C722-C4E2-445D-9908-CF9D671B42B2}"/>
    <cellStyle name="Calculation 2 15 2 6" xfId="25764" xr:uid="{8F8EB0D4-B1A3-40D0-B1AA-38433498CDE6}"/>
    <cellStyle name="Calculation 2 15 3" xfId="21696" xr:uid="{719A473D-4365-4B27-A0B8-1A6E2E06BA8E}"/>
    <cellStyle name="Calculation 2 15 4" xfId="22260" xr:uid="{D4EE897D-5E69-4713-A283-B8892C0D5C1E}"/>
    <cellStyle name="Calculation 2 15 5" xfId="21612" xr:uid="{77B6B0C6-03A7-4AD0-B882-05F443FFB624}"/>
    <cellStyle name="Calculation 2 15 6" xfId="22344" xr:uid="{C501885C-5A4E-49D3-B791-308ECC0DAA5B}"/>
    <cellStyle name="Calculation 2 15 7" xfId="21528" xr:uid="{7E23EC60-E13C-4AE2-AB3B-B7DCE3BC0BDA}"/>
    <cellStyle name="Calculation 2 16" xfId="743" xr:uid="{00000000-0005-0000-0000-0000EA020000}"/>
    <cellStyle name="Calculation 2 16 2" xfId="21388" xr:uid="{00000000-0005-0000-0000-0000EB020000}"/>
    <cellStyle name="Calculation 2 16 2 2" xfId="23315" xr:uid="{B9B13036-795C-4A4A-B7D9-904E6B96AAD0}"/>
    <cellStyle name="Calculation 2 16 2 3" xfId="24031" xr:uid="{62673C5C-8CCA-4718-9263-2F48E198E523}"/>
    <cellStyle name="Calculation 2 16 2 4" xfId="24753" xr:uid="{BE779E5B-A5B7-4043-98E8-37644DC82CB9}"/>
    <cellStyle name="Calculation 2 16 2 5" xfId="25318" xr:uid="{AB4624A7-61D9-4C1F-B93E-FD82D43BD586}"/>
    <cellStyle name="Calculation 2 16 2 6" xfId="25763" xr:uid="{95374D3B-0004-47AB-8EEF-07AF030CF811}"/>
    <cellStyle name="Calculation 2 16 3" xfId="21697" xr:uid="{5263D455-79F6-40EF-ABD1-24053A61C635}"/>
    <cellStyle name="Calculation 2 16 4" xfId="22259" xr:uid="{121CF565-7F9B-4AF2-90A5-B5C8602BD69C}"/>
    <cellStyle name="Calculation 2 16 5" xfId="21613" xr:uid="{2D5D78F5-2BAA-462F-BA2E-9F342069EAB1}"/>
    <cellStyle name="Calculation 2 16 6" xfId="22343" xr:uid="{2CD8CC30-92F5-4F5B-A753-B1B6B60CDBAF}"/>
    <cellStyle name="Calculation 2 16 7" xfId="21529" xr:uid="{D3AD19A6-D319-412A-A96D-0E78D0C938F6}"/>
    <cellStyle name="Calculation 2 17" xfId="21409" xr:uid="{00000000-0005-0000-0000-0000EC020000}"/>
    <cellStyle name="Calculation 2 17 2" xfId="23336" xr:uid="{59A6C391-1CBA-492F-ABF7-31378FB61E91}"/>
    <cellStyle name="Calculation 2 17 3" xfId="24052" xr:uid="{9275C4C7-A413-4512-AE6C-03AC3BA9A398}"/>
    <cellStyle name="Calculation 2 17 4" xfId="24774" xr:uid="{49DBCCE8-F6A8-4B24-B24D-D809FFC4D340}"/>
    <cellStyle name="Calculation 2 17 5" xfId="25339" xr:uid="{221A39CB-4F09-442B-8EEA-AB13D6AFAA8E}"/>
    <cellStyle name="Calculation 2 17 6" xfId="25784" xr:uid="{D45B618D-6438-4876-876B-383ACFAE2E77}"/>
    <cellStyle name="Calculation 2 18" xfId="21676" xr:uid="{206D0A57-B6E7-439C-B20A-5C75657BEEDD}"/>
    <cellStyle name="Calculation 2 19" xfId="22280" xr:uid="{4DD05BC1-0F75-4C7E-9ABC-99A8EB2CC6D2}"/>
    <cellStyle name="Calculation 2 2" xfId="744" xr:uid="{00000000-0005-0000-0000-0000ED020000}"/>
    <cellStyle name="Calculation 2 2 10" xfId="21387" xr:uid="{00000000-0005-0000-0000-0000EE020000}"/>
    <cellStyle name="Calculation 2 2 10 2" xfId="23314" xr:uid="{7E8FC963-5851-45D7-B940-8AF46E53F55D}"/>
    <cellStyle name="Calculation 2 2 10 3" xfId="24030" xr:uid="{14C22CC1-D583-417C-B5C2-888E988A5050}"/>
    <cellStyle name="Calculation 2 2 10 4" xfId="24752" xr:uid="{9BD425F9-EB55-4719-A951-D370BF79508F}"/>
    <cellStyle name="Calculation 2 2 10 5" xfId="25317" xr:uid="{BC952B20-E766-4822-B06E-6202C93B46A2}"/>
    <cellStyle name="Calculation 2 2 10 6" xfId="25762" xr:uid="{74F73439-BAAD-41D3-A47B-E584A5850477}"/>
    <cellStyle name="Calculation 2 2 11" xfId="21698" xr:uid="{8C168997-0181-4220-B043-B593671903BB}"/>
    <cellStyle name="Calculation 2 2 12" xfId="22258" xr:uid="{590FA78C-BA80-4B53-B576-AC040A491957}"/>
    <cellStyle name="Calculation 2 2 13" xfId="21614" xr:uid="{C7D9F86E-006C-47A8-B665-FE6DA548CBFC}"/>
    <cellStyle name="Calculation 2 2 14" xfId="22342" xr:uid="{45796D3C-F60E-429D-97B1-AF5311BE4CE3}"/>
    <cellStyle name="Calculation 2 2 15" xfId="21530" xr:uid="{D7154A87-4510-43A0-A66B-6BDE8C606444}"/>
    <cellStyle name="Calculation 2 2 2" xfId="745" xr:uid="{00000000-0005-0000-0000-0000EF020000}"/>
    <cellStyle name="Calculation 2 2 2 10" xfId="21531" xr:uid="{EF9CA8EF-28B7-45F1-BA55-7F0DBCAA1278}"/>
    <cellStyle name="Calculation 2 2 2 2" xfId="746" xr:uid="{00000000-0005-0000-0000-0000F0020000}"/>
    <cellStyle name="Calculation 2 2 2 2 2" xfId="21385" xr:uid="{00000000-0005-0000-0000-0000F1020000}"/>
    <cellStyle name="Calculation 2 2 2 2 2 2" xfId="23312" xr:uid="{02AA35EE-4059-474D-A8B7-44F4AEAEF4A8}"/>
    <cellStyle name="Calculation 2 2 2 2 2 3" xfId="24028" xr:uid="{00188DF6-DF15-4A87-BA57-C9AFA2F3EE6B}"/>
    <cellStyle name="Calculation 2 2 2 2 2 4" xfId="24750" xr:uid="{EB3D1B9D-4660-45C5-8EAE-825775ADDFE5}"/>
    <cellStyle name="Calculation 2 2 2 2 2 5" xfId="25315" xr:uid="{EFFE0061-D199-495F-861A-76CF6EC29636}"/>
    <cellStyle name="Calculation 2 2 2 2 2 6" xfId="25760" xr:uid="{2C98173F-9323-4929-816E-DC0EC4C52E6B}"/>
    <cellStyle name="Calculation 2 2 2 2 3" xfId="21700" xr:uid="{777CEFA6-B98B-4787-8C2A-5BBE8CD9A0C0}"/>
    <cellStyle name="Calculation 2 2 2 2 4" xfId="22256" xr:uid="{79E85AC6-18B9-431E-8F6B-A2EAC23F6B80}"/>
    <cellStyle name="Calculation 2 2 2 2 5" xfId="21616" xr:uid="{885550EF-C6C4-4607-A097-141B9FA7D4CD}"/>
    <cellStyle name="Calculation 2 2 2 2 6" xfId="22340" xr:uid="{947D35C1-7FE8-435F-9615-6647063D5BE5}"/>
    <cellStyle name="Calculation 2 2 2 2 7" xfId="21532" xr:uid="{3D210A6C-EE9E-4520-87D2-AE3FEC73434F}"/>
    <cellStyle name="Calculation 2 2 2 3" xfId="747" xr:uid="{00000000-0005-0000-0000-0000F2020000}"/>
    <cellStyle name="Calculation 2 2 2 3 2" xfId="21384" xr:uid="{00000000-0005-0000-0000-0000F3020000}"/>
    <cellStyle name="Calculation 2 2 2 3 2 2" xfId="23311" xr:uid="{076FA732-8213-4B33-8453-516A2C8B8187}"/>
    <cellStyle name="Calculation 2 2 2 3 2 3" xfId="24027" xr:uid="{FF0A3DA4-32EE-4CEA-9F9C-7612ECB92A24}"/>
    <cellStyle name="Calculation 2 2 2 3 2 4" xfId="24749" xr:uid="{C2B3228A-99ED-43C7-8EC6-9C4DDDD666EA}"/>
    <cellStyle name="Calculation 2 2 2 3 2 5" xfId="25314" xr:uid="{F4BD1DFE-9440-4B34-BACA-ACB83B192902}"/>
    <cellStyle name="Calculation 2 2 2 3 2 6" xfId="25759" xr:uid="{D864D3E9-D19B-4C47-A55F-70C56DD31396}"/>
    <cellStyle name="Calculation 2 2 2 3 3" xfId="21701" xr:uid="{BC3EB642-3847-47BF-A570-070C5EA1374A}"/>
    <cellStyle name="Calculation 2 2 2 3 4" xfId="22255" xr:uid="{2541C181-69D6-41DB-8A4D-A5B509D4488E}"/>
    <cellStyle name="Calculation 2 2 2 3 5" xfId="21617" xr:uid="{AE52C582-9BA0-435B-BA84-C4045AC3BA12}"/>
    <cellStyle name="Calculation 2 2 2 3 6" xfId="22339" xr:uid="{9A6873A7-59B8-43FC-98FB-E95269355476}"/>
    <cellStyle name="Calculation 2 2 2 3 7" xfId="21533" xr:uid="{43746C75-BE5C-4910-9B1D-DADDDE2EE5ED}"/>
    <cellStyle name="Calculation 2 2 2 4" xfId="748" xr:uid="{00000000-0005-0000-0000-0000F4020000}"/>
    <cellStyle name="Calculation 2 2 2 4 2" xfId="21383" xr:uid="{00000000-0005-0000-0000-0000F5020000}"/>
    <cellStyle name="Calculation 2 2 2 4 2 2" xfId="23310" xr:uid="{E6265920-BE10-4E33-8EEB-5AEEC934B4F7}"/>
    <cellStyle name="Calculation 2 2 2 4 2 3" xfId="24026" xr:uid="{6878C72A-CFDF-41A0-AB69-6063C4399D84}"/>
    <cellStyle name="Calculation 2 2 2 4 2 4" xfId="24748" xr:uid="{44C8AF48-687D-433E-9FB9-06530C082A76}"/>
    <cellStyle name="Calculation 2 2 2 4 2 5" xfId="25313" xr:uid="{F1E3EB29-1B27-4C6C-B5BC-3C71A95EE3C5}"/>
    <cellStyle name="Calculation 2 2 2 4 2 6" xfId="25758" xr:uid="{B351B665-DA21-4E00-B010-AEAEC533AD7A}"/>
    <cellStyle name="Calculation 2 2 2 4 3" xfId="21702" xr:uid="{9F42241A-5118-41DD-92A5-9FC2D59172FC}"/>
    <cellStyle name="Calculation 2 2 2 4 4" xfId="22254" xr:uid="{2855C780-82B1-421D-94C7-1E812C891926}"/>
    <cellStyle name="Calculation 2 2 2 4 5" xfId="21618" xr:uid="{E760A798-AE10-416E-BF37-31CDDA563F46}"/>
    <cellStyle name="Calculation 2 2 2 4 6" xfId="22338" xr:uid="{92D8C6FE-3D8D-4A0E-A6F4-E2E865EE6713}"/>
    <cellStyle name="Calculation 2 2 2 4 7" xfId="21534" xr:uid="{06D784DA-18DF-4CF7-B965-5505D923B800}"/>
    <cellStyle name="Calculation 2 2 2 5" xfId="21386" xr:uid="{00000000-0005-0000-0000-0000F6020000}"/>
    <cellStyle name="Calculation 2 2 2 5 2" xfId="23313" xr:uid="{125E0189-5A0C-4ECC-9ADF-F26C7979F3D4}"/>
    <cellStyle name="Calculation 2 2 2 5 3" xfId="24029" xr:uid="{9C948BB9-A1AD-4F3E-A4C2-86A5CF21039F}"/>
    <cellStyle name="Calculation 2 2 2 5 4" xfId="24751" xr:uid="{A3FEEB59-BF16-449A-9148-1C83E4EA1724}"/>
    <cellStyle name="Calculation 2 2 2 5 5" xfId="25316" xr:uid="{C14B2067-9C22-4903-AB65-E535E12430E6}"/>
    <cellStyle name="Calculation 2 2 2 5 6" xfId="25761" xr:uid="{AA3F68CF-D6DB-4CB9-9CCA-5DE57F8830BD}"/>
    <cellStyle name="Calculation 2 2 2 6" xfId="21699" xr:uid="{7D09A2EC-D297-4BC1-80E9-403A38A05AC0}"/>
    <cellStyle name="Calculation 2 2 2 7" xfId="22257" xr:uid="{9D2DC630-2BB3-4E8F-ABC0-114CDE9AC85A}"/>
    <cellStyle name="Calculation 2 2 2 8" xfId="21615" xr:uid="{06F1E434-39E8-4FAD-A2ED-BDB0DA65A082}"/>
    <cellStyle name="Calculation 2 2 2 9" xfId="22341" xr:uid="{409E15B3-F92F-4C4B-8C9E-A7E3C14CB259}"/>
    <cellStyle name="Calculation 2 2 3" xfId="749" xr:uid="{00000000-0005-0000-0000-0000F7020000}"/>
    <cellStyle name="Calculation 2 2 3 10" xfId="21535" xr:uid="{F8CC9F01-399A-43F8-A86D-DDEB197F5D9D}"/>
    <cellStyle name="Calculation 2 2 3 2" xfId="750" xr:uid="{00000000-0005-0000-0000-0000F8020000}"/>
    <cellStyle name="Calculation 2 2 3 2 2" xfId="21381" xr:uid="{00000000-0005-0000-0000-0000F9020000}"/>
    <cellStyle name="Calculation 2 2 3 2 2 2" xfId="23308" xr:uid="{A5255C76-4AA7-4C42-810C-1BC9DF6BB1FA}"/>
    <cellStyle name="Calculation 2 2 3 2 2 3" xfId="24024" xr:uid="{99886D18-28DC-4D10-BF6B-A0AA29C7D4EB}"/>
    <cellStyle name="Calculation 2 2 3 2 2 4" xfId="24746" xr:uid="{29ACCD31-ABCE-4F5F-809B-315633085563}"/>
    <cellStyle name="Calculation 2 2 3 2 2 5" xfId="25311" xr:uid="{0F419864-C0C7-49DA-875A-3C085E252B26}"/>
    <cellStyle name="Calculation 2 2 3 2 2 6" xfId="25756" xr:uid="{6B3A93C7-6D52-4DF0-BFCB-BA498730F402}"/>
    <cellStyle name="Calculation 2 2 3 2 3" xfId="21704" xr:uid="{8D88E3CC-FBED-4A11-B13E-B4D5B711229E}"/>
    <cellStyle name="Calculation 2 2 3 2 4" xfId="22252" xr:uid="{B8F2DC4A-B235-4D0B-B537-024C22D2739B}"/>
    <cellStyle name="Calculation 2 2 3 2 5" xfId="21620" xr:uid="{560A974E-BAE1-405F-90E1-4A2F2FED6C00}"/>
    <cellStyle name="Calculation 2 2 3 2 6" xfId="22336" xr:uid="{165B5DDA-92FD-4361-BBBC-6DD7C440A5CF}"/>
    <cellStyle name="Calculation 2 2 3 2 7" xfId="21536" xr:uid="{07EF730F-530D-4D65-886E-EA54EEC630A9}"/>
    <cellStyle name="Calculation 2 2 3 3" xfId="751" xr:uid="{00000000-0005-0000-0000-0000FA020000}"/>
    <cellStyle name="Calculation 2 2 3 3 2" xfId="21380" xr:uid="{00000000-0005-0000-0000-0000FB020000}"/>
    <cellStyle name="Calculation 2 2 3 3 2 2" xfId="23307" xr:uid="{1C41E33A-9443-446D-8D11-A4B7166275D9}"/>
    <cellStyle name="Calculation 2 2 3 3 2 3" xfId="24023" xr:uid="{80C49FA2-DA8F-4B70-8F8D-894DC9532188}"/>
    <cellStyle name="Calculation 2 2 3 3 2 4" xfId="24745" xr:uid="{4025DFB9-63DB-4AB3-B17E-660DDC45AEF1}"/>
    <cellStyle name="Calculation 2 2 3 3 2 5" xfId="25310" xr:uid="{F9F5068F-3578-4270-86E1-F612B0C53A00}"/>
    <cellStyle name="Calculation 2 2 3 3 2 6" xfId="25755" xr:uid="{216E3156-71C0-4D89-A384-B360E4BEB48E}"/>
    <cellStyle name="Calculation 2 2 3 3 3" xfId="21705" xr:uid="{0EDCE849-795A-46D2-B262-E1D9DAA3CAF6}"/>
    <cellStyle name="Calculation 2 2 3 3 4" xfId="22251" xr:uid="{32BB51A9-A51B-4BA1-92C1-F943DE21F38E}"/>
    <cellStyle name="Calculation 2 2 3 3 5" xfId="21621" xr:uid="{BC16C1E3-B1A6-4D67-9256-7C79F696E4AB}"/>
    <cellStyle name="Calculation 2 2 3 3 6" xfId="22335" xr:uid="{C7672C48-F65E-4DAC-8A4B-992198AA929E}"/>
    <cellStyle name="Calculation 2 2 3 3 7" xfId="21537" xr:uid="{C0C16407-0374-4D0E-9C43-FB9D52FDCAA9}"/>
    <cellStyle name="Calculation 2 2 3 4" xfId="752" xr:uid="{00000000-0005-0000-0000-0000FC020000}"/>
    <cellStyle name="Calculation 2 2 3 4 2" xfId="21379" xr:uid="{00000000-0005-0000-0000-0000FD020000}"/>
    <cellStyle name="Calculation 2 2 3 4 2 2" xfId="23306" xr:uid="{C994A3F0-AE28-433F-A51D-4772520631D3}"/>
    <cellStyle name="Calculation 2 2 3 4 2 3" xfId="24022" xr:uid="{857B3FCD-4A33-45DD-A7AF-E74F78005F8D}"/>
    <cellStyle name="Calculation 2 2 3 4 2 4" xfId="24744" xr:uid="{5008A45B-B8DB-42EB-BB5D-CC386B913916}"/>
    <cellStyle name="Calculation 2 2 3 4 2 5" xfId="25309" xr:uid="{E6AB8EE9-AE23-4FD0-9B69-46A665E09EFD}"/>
    <cellStyle name="Calculation 2 2 3 4 2 6" xfId="25754" xr:uid="{4EAAC0AA-9BE1-49C0-8042-CA8687825FC1}"/>
    <cellStyle name="Calculation 2 2 3 4 3" xfId="21706" xr:uid="{488C202A-3D7C-40F3-9F4A-4D05524DC5BB}"/>
    <cellStyle name="Calculation 2 2 3 4 4" xfId="22250" xr:uid="{B119F620-D500-4D6E-82ED-BB4BF980237E}"/>
    <cellStyle name="Calculation 2 2 3 4 5" xfId="21622" xr:uid="{D3577247-D25B-4069-86AD-65B7FBDAF0D9}"/>
    <cellStyle name="Calculation 2 2 3 4 6" xfId="22334" xr:uid="{C6D29E8B-647F-46D3-8033-D2FDA806FEF0}"/>
    <cellStyle name="Calculation 2 2 3 4 7" xfId="21538" xr:uid="{2473E620-B90A-4CAA-A8DD-ABFD1CA2749D}"/>
    <cellStyle name="Calculation 2 2 3 5" xfId="21382" xr:uid="{00000000-0005-0000-0000-0000FE020000}"/>
    <cellStyle name="Calculation 2 2 3 5 2" xfId="23309" xr:uid="{C233CF80-EF98-4995-92EC-8F721EAAF4E8}"/>
    <cellStyle name="Calculation 2 2 3 5 3" xfId="24025" xr:uid="{E233DCED-FFA7-4C36-A9DD-31BEDB68731E}"/>
    <cellStyle name="Calculation 2 2 3 5 4" xfId="24747" xr:uid="{4FB6EF36-F68C-49F3-B817-6235CDBFF742}"/>
    <cellStyle name="Calculation 2 2 3 5 5" xfId="25312" xr:uid="{072FD7BF-4EA3-467C-B1F3-E0A0C79F2486}"/>
    <cellStyle name="Calculation 2 2 3 5 6" xfId="25757" xr:uid="{574FC7E7-E8F1-447A-BF2A-252BBF5D4EDE}"/>
    <cellStyle name="Calculation 2 2 3 6" xfId="21703" xr:uid="{70FC6FC2-0117-4EC8-B002-D08BEB29FF5A}"/>
    <cellStyle name="Calculation 2 2 3 7" xfId="22253" xr:uid="{C7B82E18-BD31-4E97-A7D5-4546C9183392}"/>
    <cellStyle name="Calculation 2 2 3 8" xfId="21619" xr:uid="{CC6CCE10-4543-4098-B68C-5D5E87B29057}"/>
    <cellStyle name="Calculation 2 2 3 9" xfId="22337" xr:uid="{AE2B8560-68F4-40CE-993A-E90B4EEC46ED}"/>
    <cellStyle name="Calculation 2 2 4" xfId="753" xr:uid="{00000000-0005-0000-0000-0000FF020000}"/>
    <cellStyle name="Calculation 2 2 4 10" xfId="21539" xr:uid="{AB406772-0947-488B-BB57-A45E00B4E6A6}"/>
    <cellStyle name="Calculation 2 2 4 2" xfId="754" xr:uid="{00000000-0005-0000-0000-000000030000}"/>
    <cellStyle name="Calculation 2 2 4 2 2" xfId="21377" xr:uid="{00000000-0005-0000-0000-000001030000}"/>
    <cellStyle name="Calculation 2 2 4 2 2 2" xfId="23304" xr:uid="{C59B755A-5A8D-487C-AE76-CA84D245B3D8}"/>
    <cellStyle name="Calculation 2 2 4 2 2 3" xfId="24020" xr:uid="{2D94CE64-8595-4F6A-B68F-46AB3ACB4C19}"/>
    <cellStyle name="Calculation 2 2 4 2 2 4" xfId="24742" xr:uid="{02193F01-91BA-4EA7-9E97-DA4D5593A8E6}"/>
    <cellStyle name="Calculation 2 2 4 2 2 5" xfId="25307" xr:uid="{F2565D79-76D6-4025-8461-D4BB7052612C}"/>
    <cellStyle name="Calculation 2 2 4 2 2 6" xfId="25752" xr:uid="{8E503BC6-AC2F-4BF8-9332-49AF457E68F6}"/>
    <cellStyle name="Calculation 2 2 4 2 3" xfId="21708" xr:uid="{6D6F2BE6-98BD-4DB3-8010-E69BDCDD6231}"/>
    <cellStyle name="Calculation 2 2 4 2 4" xfId="22248" xr:uid="{A7D5ABDB-1339-4EF3-9C29-740439D03F73}"/>
    <cellStyle name="Calculation 2 2 4 2 5" xfId="21624" xr:uid="{109C0571-30E8-4D62-83D9-CFE0D5968FED}"/>
    <cellStyle name="Calculation 2 2 4 2 6" xfId="22332" xr:uid="{7BCCF52E-0E14-4129-8973-6193C4C3AA77}"/>
    <cellStyle name="Calculation 2 2 4 2 7" xfId="21540" xr:uid="{41B9850B-1D81-470C-B246-1548361DAD81}"/>
    <cellStyle name="Calculation 2 2 4 3" xfId="755" xr:uid="{00000000-0005-0000-0000-000002030000}"/>
    <cellStyle name="Calculation 2 2 4 3 2" xfId="21376" xr:uid="{00000000-0005-0000-0000-000003030000}"/>
    <cellStyle name="Calculation 2 2 4 3 2 2" xfId="23303" xr:uid="{2D836661-8325-4F6A-89E7-1FC8E4083D25}"/>
    <cellStyle name="Calculation 2 2 4 3 2 3" xfId="24019" xr:uid="{9DA3B3C3-5AA3-45C6-89B5-14779126BC22}"/>
    <cellStyle name="Calculation 2 2 4 3 2 4" xfId="24741" xr:uid="{CF87B10E-19D1-4CC4-8FE7-CD85290148D2}"/>
    <cellStyle name="Calculation 2 2 4 3 2 5" xfId="25306" xr:uid="{AE1396A4-7203-4930-86EC-21AA57B5ED44}"/>
    <cellStyle name="Calculation 2 2 4 3 2 6" xfId="25751" xr:uid="{BA1E6A0C-3E17-44FE-8F0C-1C3453EAE596}"/>
    <cellStyle name="Calculation 2 2 4 3 3" xfId="21709" xr:uid="{97EC1D63-38AC-456D-BEA0-EBD2DC0C9A6A}"/>
    <cellStyle name="Calculation 2 2 4 3 4" xfId="22247" xr:uid="{0D5BC340-93FC-4E1E-80B4-14E4287C3740}"/>
    <cellStyle name="Calculation 2 2 4 3 5" xfId="21625" xr:uid="{F8FF8504-C0ED-4328-9CFB-2D653822F58F}"/>
    <cellStyle name="Calculation 2 2 4 3 6" xfId="22331" xr:uid="{D4CA72E2-E21D-4851-99FC-BBD3487AFE17}"/>
    <cellStyle name="Calculation 2 2 4 3 7" xfId="21541" xr:uid="{F64F6679-BE66-48AB-8CBF-14334AD458FB}"/>
    <cellStyle name="Calculation 2 2 4 4" xfId="756" xr:uid="{00000000-0005-0000-0000-000004030000}"/>
    <cellStyle name="Calculation 2 2 4 4 2" xfId="21375" xr:uid="{00000000-0005-0000-0000-000005030000}"/>
    <cellStyle name="Calculation 2 2 4 4 2 2" xfId="23302" xr:uid="{563E0224-B4D6-4E74-B16A-96C136BA1840}"/>
    <cellStyle name="Calculation 2 2 4 4 2 3" xfId="24018" xr:uid="{EA9ECC3D-EAFC-4F82-A95D-A96688F0B4B2}"/>
    <cellStyle name="Calculation 2 2 4 4 2 4" xfId="24740" xr:uid="{122DCBA4-C170-4B26-B7AB-67BB850EEDB8}"/>
    <cellStyle name="Calculation 2 2 4 4 2 5" xfId="25305" xr:uid="{79421119-204D-450A-AFF4-EB28E54D584C}"/>
    <cellStyle name="Calculation 2 2 4 4 2 6" xfId="25750" xr:uid="{68385426-1C1A-40F8-863F-C5F323F96AA7}"/>
    <cellStyle name="Calculation 2 2 4 4 3" xfId="21710" xr:uid="{7A6B2714-9893-4FBF-A47C-E02AC40A9227}"/>
    <cellStyle name="Calculation 2 2 4 4 4" xfId="22246" xr:uid="{BBF518EA-560F-4F23-B147-E9BDF34FA2EC}"/>
    <cellStyle name="Calculation 2 2 4 4 5" xfId="21626" xr:uid="{F0C6E3D2-D0E7-4E4B-88AC-DF43A54951A3}"/>
    <cellStyle name="Calculation 2 2 4 4 6" xfId="22330" xr:uid="{470928B6-1904-43BA-BE17-8D71DC7C9756}"/>
    <cellStyle name="Calculation 2 2 4 4 7" xfId="21542" xr:uid="{4C908D33-D63F-4BF1-8014-D809D5D13C99}"/>
    <cellStyle name="Calculation 2 2 4 5" xfId="21378" xr:uid="{00000000-0005-0000-0000-000006030000}"/>
    <cellStyle name="Calculation 2 2 4 5 2" xfId="23305" xr:uid="{D087E89D-FF92-43D6-9A74-856C2133A5DA}"/>
    <cellStyle name="Calculation 2 2 4 5 3" xfId="24021" xr:uid="{DC425C85-7670-4A99-9D53-281E9FECE5F7}"/>
    <cellStyle name="Calculation 2 2 4 5 4" xfId="24743" xr:uid="{B831B39C-0297-4F30-A246-6A4A7D75C2C4}"/>
    <cellStyle name="Calculation 2 2 4 5 5" xfId="25308" xr:uid="{D00FC1CA-05AE-4D1F-90DC-EBE0BE581579}"/>
    <cellStyle name="Calculation 2 2 4 5 6" xfId="25753" xr:uid="{1F1A42CE-5E8C-41C4-B297-B3D82B8DEE6D}"/>
    <cellStyle name="Calculation 2 2 4 6" xfId="21707" xr:uid="{68D187E3-91AE-47C9-B547-83726276BE9B}"/>
    <cellStyle name="Calculation 2 2 4 7" xfId="22249" xr:uid="{507B26DD-0431-4C4B-80F9-AA3C0020132B}"/>
    <cellStyle name="Calculation 2 2 4 8" xfId="21623" xr:uid="{B7A236F9-D70B-40AB-8984-825D9A9D2816}"/>
    <cellStyle name="Calculation 2 2 4 9" xfId="22333" xr:uid="{733AF879-2D20-4A6D-9005-6B0FE71855EB}"/>
    <cellStyle name="Calculation 2 2 5" xfId="757" xr:uid="{00000000-0005-0000-0000-000007030000}"/>
    <cellStyle name="Calculation 2 2 5 10" xfId="21543" xr:uid="{AE521CE1-45C9-4A29-B399-576BDAADAF66}"/>
    <cellStyle name="Calculation 2 2 5 2" xfId="758" xr:uid="{00000000-0005-0000-0000-000008030000}"/>
    <cellStyle name="Calculation 2 2 5 2 2" xfId="21373" xr:uid="{00000000-0005-0000-0000-000009030000}"/>
    <cellStyle name="Calculation 2 2 5 2 2 2" xfId="23300" xr:uid="{1C9091D1-4C2B-41DD-87DC-6CB18C2EF686}"/>
    <cellStyle name="Calculation 2 2 5 2 2 3" xfId="24016" xr:uid="{08B39BA6-99F8-4620-8E02-C47FB780AD77}"/>
    <cellStyle name="Calculation 2 2 5 2 2 4" xfId="24738" xr:uid="{A6F38937-A6A5-4A20-9676-EC540A043E42}"/>
    <cellStyle name="Calculation 2 2 5 2 2 5" xfId="25303" xr:uid="{64D41A3C-56EA-47FD-ABBB-8F99C55D7630}"/>
    <cellStyle name="Calculation 2 2 5 2 2 6" xfId="25748" xr:uid="{175CD2DE-3171-4C3C-8994-853E04D8C3F5}"/>
    <cellStyle name="Calculation 2 2 5 2 3" xfId="21712" xr:uid="{40C283EA-2D1D-40D0-BB80-D7E8FE8BFC37}"/>
    <cellStyle name="Calculation 2 2 5 2 4" xfId="22244" xr:uid="{9295542B-4930-4CEB-AA1B-C516E1E44758}"/>
    <cellStyle name="Calculation 2 2 5 2 5" xfId="21628" xr:uid="{67FCDDA4-FAB2-4108-9657-63B456DD1496}"/>
    <cellStyle name="Calculation 2 2 5 2 6" xfId="22328" xr:uid="{9017CD9A-236E-4AF8-9264-FBBCAD5EA66F}"/>
    <cellStyle name="Calculation 2 2 5 2 7" xfId="21544" xr:uid="{C8C486D1-E0CD-44CF-A098-4546DA7C5390}"/>
    <cellStyle name="Calculation 2 2 5 3" xfId="759" xr:uid="{00000000-0005-0000-0000-00000A030000}"/>
    <cellStyle name="Calculation 2 2 5 3 2" xfId="21372" xr:uid="{00000000-0005-0000-0000-00000B030000}"/>
    <cellStyle name="Calculation 2 2 5 3 2 2" xfId="23299" xr:uid="{A981B4AF-F0B9-4A47-81B5-D86009963307}"/>
    <cellStyle name="Calculation 2 2 5 3 2 3" xfId="24015" xr:uid="{F940BB1C-6D2D-4991-B2CF-1454CE3D287D}"/>
    <cellStyle name="Calculation 2 2 5 3 2 4" xfId="24737" xr:uid="{9CB86279-2ED6-4222-BCB8-3D6ACD55DF34}"/>
    <cellStyle name="Calculation 2 2 5 3 2 5" xfId="25302" xr:uid="{AD8F64AC-8212-4ED5-9BCA-B9FC914DBCEE}"/>
    <cellStyle name="Calculation 2 2 5 3 2 6" xfId="25747" xr:uid="{7132ED7C-CF1E-49DC-9FE6-D062647085FE}"/>
    <cellStyle name="Calculation 2 2 5 3 3" xfId="21713" xr:uid="{84E0B7ED-B372-4B4C-B9B3-AED23205318D}"/>
    <cellStyle name="Calculation 2 2 5 3 4" xfId="22243" xr:uid="{58105F61-D075-45B8-8D47-F907FBF69101}"/>
    <cellStyle name="Calculation 2 2 5 3 5" xfId="21629" xr:uid="{C4DF8DD4-BB7D-4E06-92E1-A413853008EE}"/>
    <cellStyle name="Calculation 2 2 5 3 6" xfId="22327" xr:uid="{A6A05C89-FF71-4A31-A73E-4964D1E5423D}"/>
    <cellStyle name="Calculation 2 2 5 3 7" xfId="21545" xr:uid="{446B8C11-BD19-4DA7-B5B7-A922698D01BC}"/>
    <cellStyle name="Calculation 2 2 5 4" xfId="760" xr:uid="{00000000-0005-0000-0000-00000C030000}"/>
    <cellStyle name="Calculation 2 2 5 4 2" xfId="21371" xr:uid="{00000000-0005-0000-0000-00000D030000}"/>
    <cellStyle name="Calculation 2 2 5 4 2 2" xfId="23298" xr:uid="{C30D031B-A68F-44EC-AB64-CA0A00EF15F2}"/>
    <cellStyle name="Calculation 2 2 5 4 2 3" xfId="24014" xr:uid="{8E7A9127-7731-4D5F-B790-D35AC97FEF4A}"/>
    <cellStyle name="Calculation 2 2 5 4 2 4" xfId="24736" xr:uid="{453AD2AA-79CD-4455-85E9-6E7C4D13C22C}"/>
    <cellStyle name="Calculation 2 2 5 4 2 5" xfId="25301" xr:uid="{506073F1-1979-45FF-8085-B32F5A8ABC0D}"/>
    <cellStyle name="Calculation 2 2 5 4 2 6" xfId="25746" xr:uid="{07B95F4F-911D-48C3-B23B-DA9CAEB9A224}"/>
    <cellStyle name="Calculation 2 2 5 4 3" xfId="21714" xr:uid="{9700ACD7-21CE-4BD2-AB90-1FF9BF6D5DB9}"/>
    <cellStyle name="Calculation 2 2 5 4 4" xfId="22242" xr:uid="{63BF3D3F-D924-4B5F-8BFB-8673091F2152}"/>
    <cellStyle name="Calculation 2 2 5 4 5" xfId="21630" xr:uid="{463354C1-A140-487F-B595-1F9C6F437386}"/>
    <cellStyle name="Calculation 2 2 5 4 6" xfId="22326" xr:uid="{8CF5C43D-98F6-41A9-950F-EA8AA6191A3A}"/>
    <cellStyle name="Calculation 2 2 5 4 7" xfId="21546" xr:uid="{81D0FD34-CDF5-49FE-9CDD-CE7B6DAB68B1}"/>
    <cellStyle name="Calculation 2 2 5 5" xfId="21374" xr:uid="{00000000-0005-0000-0000-00000E030000}"/>
    <cellStyle name="Calculation 2 2 5 5 2" xfId="23301" xr:uid="{41FB7010-3EB8-491C-8E61-9475A0B05D95}"/>
    <cellStyle name="Calculation 2 2 5 5 3" xfId="24017" xr:uid="{FC056FB6-CFDA-43CD-8703-6A0FC40DE972}"/>
    <cellStyle name="Calculation 2 2 5 5 4" xfId="24739" xr:uid="{E8F7AA63-EBDF-42E6-998C-F0FA3997AC0D}"/>
    <cellStyle name="Calculation 2 2 5 5 5" xfId="25304" xr:uid="{8A6F8688-6A9A-4489-B6AA-0B4F39477734}"/>
    <cellStyle name="Calculation 2 2 5 5 6" xfId="25749" xr:uid="{C27E1B42-35D7-4645-A570-F1518E45353F}"/>
    <cellStyle name="Calculation 2 2 5 6" xfId="21711" xr:uid="{AEC99277-DB9F-44A7-96CE-6319465CCD62}"/>
    <cellStyle name="Calculation 2 2 5 7" xfId="22245" xr:uid="{56AD54D4-B1F8-4BDF-B832-2423D2753BA6}"/>
    <cellStyle name="Calculation 2 2 5 8" xfId="21627" xr:uid="{8B24EE1F-CE7D-4916-B51E-39E54DE499AC}"/>
    <cellStyle name="Calculation 2 2 5 9" xfId="22329" xr:uid="{09534A4A-1324-44DD-89D8-91DE5D22881F}"/>
    <cellStyle name="Calculation 2 2 6" xfId="761" xr:uid="{00000000-0005-0000-0000-00000F030000}"/>
    <cellStyle name="Calculation 2 2 6 2" xfId="21370" xr:uid="{00000000-0005-0000-0000-000010030000}"/>
    <cellStyle name="Calculation 2 2 6 2 2" xfId="23297" xr:uid="{F18290E3-0229-4DBF-A7B4-BFA52816A60D}"/>
    <cellStyle name="Calculation 2 2 6 2 3" xfId="24013" xr:uid="{E915BB79-596F-4834-A278-B423441A6817}"/>
    <cellStyle name="Calculation 2 2 6 2 4" xfId="24735" xr:uid="{BC0F4B5E-A9BC-4326-A456-A69FDB9B2109}"/>
    <cellStyle name="Calculation 2 2 6 2 5" xfId="25300" xr:uid="{3B087212-2CFE-4F60-828F-EFDCF01162E4}"/>
    <cellStyle name="Calculation 2 2 6 2 6" xfId="25745" xr:uid="{2EE0E022-5FD1-4CE2-AA68-0A815B603C49}"/>
    <cellStyle name="Calculation 2 2 6 3" xfId="21715" xr:uid="{926AD42D-8B3C-4281-831F-BB7FE814DC03}"/>
    <cellStyle name="Calculation 2 2 6 4" xfId="22241" xr:uid="{A9D5A585-D4EA-437A-81EE-F0503CE294DE}"/>
    <cellStyle name="Calculation 2 2 6 5" xfId="21631" xr:uid="{19DD1BAE-771A-4DF2-9B55-CBA04F933819}"/>
    <cellStyle name="Calculation 2 2 6 6" xfId="22325" xr:uid="{8DB44245-A106-487F-8A18-AF5587D04BA1}"/>
    <cellStyle name="Calculation 2 2 6 7" xfId="21547" xr:uid="{1E552C98-8437-4D85-9E33-A2DB74845D0A}"/>
    <cellStyle name="Calculation 2 2 7" xfId="762" xr:uid="{00000000-0005-0000-0000-000011030000}"/>
    <cellStyle name="Calculation 2 2 7 2" xfId="21369" xr:uid="{00000000-0005-0000-0000-000012030000}"/>
    <cellStyle name="Calculation 2 2 7 2 2" xfId="23296" xr:uid="{1CF23983-9BA8-4FD7-9D86-D160786DC73A}"/>
    <cellStyle name="Calculation 2 2 7 2 3" xfId="24012" xr:uid="{007F9B73-423E-4313-916D-447FDA0784DF}"/>
    <cellStyle name="Calculation 2 2 7 2 4" xfId="24734" xr:uid="{C3434EFF-6E30-48D5-ABB6-7E79F062F082}"/>
    <cellStyle name="Calculation 2 2 7 2 5" xfId="25299" xr:uid="{95EABBA7-D840-4682-AFD0-4B48AF14D641}"/>
    <cellStyle name="Calculation 2 2 7 2 6" xfId="25744" xr:uid="{278A2BC4-73A5-41B1-9287-62011AD4D748}"/>
    <cellStyle name="Calculation 2 2 7 3" xfId="21716" xr:uid="{33573D6C-028D-4C2F-943B-EE54328EBF89}"/>
    <cellStyle name="Calculation 2 2 7 4" xfId="22240" xr:uid="{4D292AB1-D9C6-4655-BC8A-7439AC502628}"/>
    <cellStyle name="Calculation 2 2 7 5" xfId="21632" xr:uid="{2D3742FF-C1EF-4809-A8CD-A8DD629DAF64}"/>
    <cellStyle name="Calculation 2 2 7 6" xfId="22324" xr:uid="{8310A27F-E3B4-45FE-8466-9CF6FF4551DF}"/>
    <cellStyle name="Calculation 2 2 7 7" xfId="21548" xr:uid="{07FD5E32-A061-479B-B250-B845FB4583A2}"/>
    <cellStyle name="Calculation 2 2 8" xfId="763" xr:uid="{00000000-0005-0000-0000-000013030000}"/>
    <cellStyle name="Calculation 2 2 8 2" xfId="21368" xr:uid="{00000000-0005-0000-0000-000014030000}"/>
    <cellStyle name="Calculation 2 2 8 2 2" xfId="23295" xr:uid="{78BC54EE-4E97-4315-BE31-0D433BE3B2FB}"/>
    <cellStyle name="Calculation 2 2 8 2 3" xfId="24011" xr:uid="{036BF80A-9E3F-4756-89BD-C2ABFA767C4D}"/>
    <cellStyle name="Calculation 2 2 8 2 4" xfId="24733" xr:uid="{ED9685A1-F5F5-445C-92D3-BE1D41ECC170}"/>
    <cellStyle name="Calculation 2 2 8 2 5" xfId="25298" xr:uid="{C731D998-86E9-4BC5-9F97-1207B8E9130C}"/>
    <cellStyle name="Calculation 2 2 8 2 6" xfId="25743" xr:uid="{E996F0DD-8A97-468E-ACF4-58F24E5D2B11}"/>
    <cellStyle name="Calculation 2 2 8 3" xfId="21717" xr:uid="{E4230C3B-9399-4FA3-B180-F8328D584AEE}"/>
    <cellStyle name="Calculation 2 2 8 4" xfId="22239" xr:uid="{3067E27F-2B79-46EF-B67B-02973B0A6A7B}"/>
    <cellStyle name="Calculation 2 2 8 5" xfId="21633" xr:uid="{5EAF6966-F036-4382-8DE9-271DD4017703}"/>
    <cellStyle name="Calculation 2 2 8 6" xfId="22323" xr:uid="{8DD75B10-4C2D-4B87-A493-5A1916D44CF6}"/>
    <cellStyle name="Calculation 2 2 8 7" xfId="21549" xr:uid="{621134D1-768D-47E3-801A-DD0442AA79F7}"/>
    <cellStyle name="Calculation 2 2 9" xfId="764" xr:uid="{00000000-0005-0000-0000-000015030000}"/>
    <cellStyle name="Calculation 2 2 9 2" xfId="21367" xr:uid="{00000000-0005-0000-0000-000016030000}"/>
    <cellStyle name="Calculation 2 2 9 2 2" xfId="23294" xr:uid="{231C0B53-1438-442F-A668-DD2CC86D44F2}"/>
    <cellStyle name="Calculation 2 2 9 2 3" xfId="24010" xr:uid="{C13CEE32-C3F7-4B2B-A980-F974CFF02C05}"/>
    <cellStyle name="Calculation 2 2 9 2 4" xfId="24732" xr:uid="{B9520D04-2F34-46E1-A9BB-154B9EA9793C}"/>
    <cellStyle name="Calculation 2 2 9 2 5" xfId="25297" xr:uid="{20493CE1-5C2C-4683-A170-783F6D576137}"/>
    <cellStyle name="Calculation 2 2 9 2 6" xfId="25742" xr:uid="{6C1337EA-35E8-4976-960E-9A5944427AD8}"/>
    <cellStyle name="Calculation 2 2 9 3" xfId="21718" xr:uid="{1A280D7F-2DD6-487B-8112-91901A58A7F6}"/>
    <cellStyle name="Calculation 2 2 9 4" xfId="22238" xr:uid="{35AE65AB-876E-43C2-BD50-572FB6B13C00}"/>
    <cellStyle name="Calculation 2 2 9 5" xfId="21634" xr:uid="{3D66F0FE-F409-4455-A21D-04AF2149DEDD}"/>
    <cellStyle name="Calculation 2 2 9 6" xfId="22322" xr:uid="{BEC36FD9-D02E-4854-B0E7-443899206FFD}"/>
    <cellStyle name="Calculation 2 2 9 7" xfId="21550" xr:uid="{E990FCB5-1A61-4466-8914-4AC11096572E}"/>
    <cellStyle name="Calculation 2 20" xfId="21592" xr:uid="{486AC4DF-77C9-4721-9614-5C00EB4BD044}"/>
    <cellStyle name="Calculation 2 21" xfId="22364" xr:uid="{401261B9-61AE-419C-8AE2-F32DD129BDA5}"/>
    <cellStyle name="Calculation 2 22" xfId="22886" xr:uid="{A1F26331-42A9-4C4A-9ADB-28B664F5016F}"/>
    <cellStyle name="Calculation 2 3" xfId="765" xr:uid="{00000000-0005-0000-0000-000017030000}"/>
    <cellStyle name="Calculation 2 3 2" xfId="766" xr:uid="{00000000-0005-0000-0000-000018030000}"/>
    <cellStyle name="Calculation 2 3 2 2" xfId="21366" xr:uid="{00000000-0005-0000-0000-000019030000}"/>
    <cellStyle name="Calculation 2 3 2 2 2" xfId="23293" xr:uid="{27D50B28-D0E1-4811-9EBD-5518AC8B70CA}"/>
    <cellStyle name="Calculation 2 3 2 2 3" xfId="24009" xr:uid="{985A4457-E6E8-4CD2-B332-B2C3F42CD17E}"/>
    <cellStyle name="Calculation 2 3 2 2 4" xfId="24731" xr:uid="{2C386A8B-7444-4E34-81B1-E6AFFD9A2B90}"/>
    <cellStyle name="Calculation 2 3 2 2 5" xfId="25296" xr:uid="{03FBD368-5347-4F53-AD84-6712A6CAEF9B}"/>
    <cellStyle name="Calculation 2 3 2 2 6" xfId="25741" xr:uid="{05ECE64B-2145-4E65-A348-28CABB25C868}"/>
    <cellStyle name="Calculation 2 3 2 3" xfId="21719" xr:uid="{0DA2BEFB-0417-4023-ADEF-0D9751D67FBA}"/>
    <cellStyle name="Calculation 2 3 2 4" xfId="22237" xr:uid="{44F5F312-4813-42A5-8D2A-861197AA629E}"/>
    <cellStyle name="Calculation 2 3 2 5" xfId="21635" xr:uid="{5E50C2A5-1D13-44E8-8E93-8CA03DCD0106}"/>
    <cellStyle name="Calculation 2 3 2 6" xfId="22321" xr:uid="{C1B760FB-2246-4460-9C5C-234256DBA454}"/>
    <cellStyle name="Calculation 2 3 2 7" xfId="21551" xr:uid="{F9074A70-2B24-4333-B3C7-A5A59C56CB02}"/>
    <cellStyle name="Calculation 2 3 3" xfId="767" xr:uid="{00000000-0005-0000-0000-00001A030000}"/>
    <cellStyle name="Calculation 2 3 3 2" xfId="21365" xr:uid="{00000000-0005-0000-0000-00001B030000}"/>
    <cellStyle name="Calculation 2 3 3 2 2" xfId="23292" xr:uid="{B176A02A-FE4A-400D-9DF6-C7E97E769D7D}"/>
    <cellStyle name="Calculation 2 3 3 2 3" xfId="24008" xr:uid="{F293A260-ACFE-44A6-AFD3-BFBE75F9B9C8}"/>
    <cellStyle name="Calculation 2 3 3 2 4" xfId="24730" xr:uid="{05AF1916-DB0A-422F-B60C-969AEB7C4E9F}"/>
    <cellStyle name="Calculation 2 3 3 2 5" xfId="25295" xr:uid="{900110FE-9F51-4E8F-A8F5-6217AB13E4B3}"/>
    <cellStyle name="Calculation 2 3 3 2 6" xfId="25740" xr:uid="{5F3A1C18-84EE-43FA-85DF-D89BA3C99D6B}"/>
    <cellStyle name="Calculation 2 3 3 3" xfId="21720" xr:uid="{904D6730-C056-4C7F-8B2B-D460EC6E91ED}"/>
    <cellStyle name="Calculation 2 3 3 4" xfId="22236" xr:uid="{A0871C3F-9967-4879-BFF5-754FF8185DD8}"/>
    <cellStyle name="Calculation 2 3 3 5" xfId="21636" xr:uid="{B4D4412A-55AE-41D7-B08C-C470F649FF0B}"/>
    <cellStyle name="Calculation 2 3 3 6" xfId="22320" xr:uid="{2639EA5A-3052-49A7-B856-88A5A44BE1E5}"/>
    <cellStyle name="Calculation 2 3 3 7" xfId="21552" xr:uid="{C353B110-D8A8-4326-839D-EB40FFCAD0DA}"/>
    <cellStyle name="Calculation 2 3 4" xfId="768" xr:uid="{00000000-0005-0000-0000-00001C030000}"/>
    <cellStyle name="Calculation 2 3 4 2" xfId="21364" xr:uid="{00000000-0005-0000-0000-00001D030000}"/>
    <cellStyle name="Calculation 2 3 4 2 2" xfId="23291" xr:uid="{9ED452B4-7C6D-4385-8737-CF53BE7CC34E}"/>
    <cellStyle name="Calculation 2 3 4 2 3" xfId="24007" xr:uid="{FD66A70D-274A-4D62-AAA7-88A156303578}"/>
    <cellStyle name="Calculation 2 3 4 2 4" xfId="24729" xr:uid="{89281409-4646-468C-BC0A-C43551469788}"/>
    <cellStyle name="Calculation 2 3 4 2 5" xfId="25294" xr:uid="{F6F0FAEC-AF2D-447A-A1D2-9CE6FE2E8C87}"/>
    <cellStyle name="Calculation 2 3 4 2 6" xfId="25739" xr:uid="{FD533DC1-DECD-455B-AB99-7ECA1CBAC5CB}"/>
    <cellStyle name="Calculation 2 3 4 3" xfId="21721" xr:uid="{AB39F314-EF21-43B8-8FB9-93E14A98D257}"/>
    <cellStyle name="Calculation 2 3 4 4" xfId="22235" xr:uid="{E5CA5F9A-15E0-491D-840B-17EF2935F831}"/>
    <cellStyle name="Calculation 2 3 4 5" xfId="21637" xr:uid="{A918EC4C-AD72-4FB9-93BD-AC7FDD3A8B64}"/>
    <cellStyle name="Calculation 2 3 4 6" xfId="22319" xr:uid="{F835094D-5CA4-4951-9886-B6391D20D964}"/>
    <cellStyle name="Calculation 2 3 4 7" xfId="21553" xr:uid="{52C7AF60-C09F-46BA-9819-6E512028E92F}"/>
    <cellStyle name="Calculation 2 3 5" xfId="769" xr:uid="{00000000-0005-0000-0000-00001E030000}"/>
    <cellStyle name="Calculation 2 3 5 2" xfId="21363" xr:uid="{00000000-0005-0000-0000-00001F030000}"/>
    <cellStyle name="Calculation 2 3 5 2 2" xfId="23290" xr:uid="{15B33163-F6C8-4313-A9D2-2BA54AB645A9}"/>
    <cellStyle name="Calculation 2 3 5 2 3" xfId="24006" xr:uid="{98745F2F-6828-4F01-A32E-562A9F6D4EF7}"/>
    <cellStyle name="Calculation 2 3 5 2 4" xfId="24728" xr:uid="{76D8567B-43E6-49E8-BD84-833AE21AE0F7}"/>
    <cellStyle name="Calculation 2 3 5 2 5" xfId="25293" xr:uid="{8FDDB254-D951-48C4-923A-C528FFF86BAD}"/>
    <cellStyle name="Calculation 2 3 5 2 6" xfId="25738" xr:uid="{63F88DF2-4A22-4B85-9D2C-CE4E89EF8E1C}"/>
    <cellStyle name="Calculation 2 3 5 3" xfId="21722" xr:uid="{E9BBAAA8-6E11-4819-984C-AB1A5EE70705}"/>
    <cellStyle name="Calculation 2 3 5 4" xfId="22234" xr:uid="{AF351AD7-95D5-4D81-B6FF-FD5A89A6977B}"/>
    <cellStyle name="Calculation 2 3 5 5" xfId="21638" xr:uid="{44FA72ED-7312-4FDD-B57E-CFA3A83ED3BA}"/>
    <cellStyle name="Calculation 2 3 5 6" xfId="22318" xr:uid="{044D682F-D717-4640-8F13-0076DA6FFEDF}"/>
    <cellStyle name="Calculation 2 3 5 7" xfId="21554" xr:uid="{D13F2845-B902-493A-95EE-A2DF2157C345}"/>
    <cellStyle name="Calculation 2 4" xfId="770" xr:uid="{00000000-0005-0000-0000-000020030000}"/>
    <cellStyle name="Calculation 2 4 2" xfId="771" xr:uid="{00000000-0005-0000-0000-000021030000}"/>
    <cellStyle name="Calculation 2 4 2 2" xfId="21362" xr:uid="{00000000-0005-0000-0000-000022030000}"/>
    <cellStyle name="Calculation 2 4 2 2 2" xfId="23289" xr:uid="{93A1C413-FE77-48E8-82CF-DB3FC35BB76A}"/>
    <cellStyle name="Calculation 2 4 2 2 3" xfId="24005" xr:uid="{DF947B27-36D1-4963-9358-F27629134548}"/>
    <cellStyle name="Calculation 2 4 2 2 4" xfId="24727" xr:uid="{1AB27264-F664-4726-9295-71A167ED30FE}"/>
    <cellStyle name="Calculation 2 4 2 2 5" xfId="25292" xr:uid="{82E6D071-49CF-4948-83C0-37EC02D6DD3A}"/>
    <cellStyle name="Calculation 2 4 2 2 6" xfId="25737" xr:uid="{8771391D-B2BB-43FF-9AEF-8F16774DEA46}"/>
    <cellStyle name="Calculation 2 4 2 3" xfId="21723" xr:uid="{1E4E5CCE-F990-44E6-9507-A1B99F6DDCA8}"/>
    <cellStyle name="Calculation 2 4 2 4" xfId="22233" xr:uid="{943C1645-77DF-4DEB-9E44-C2B61DA3C711}"/>
    <cellStyle name="Calculation 2 4 2 5" xfId="21639" xr:uid="{84174CFE-FC94-4B64-83F9-07AE194AA3A3}"/>
    <cellStyle name="Calculation 2 4 2 6" xfId="22317" xr:uid="{A44D0945-9C92-4369-928D-EB329BDDEFB9}"/>
    <cellStyle name="Calculation 2 4 2 7" xfId="21555" xr:uid="{9680C718-E83C-43CF-B7BA-7693F71FBDA5}"/>
    <cellStyle name="Calculation 2 4 3" xfId="772" xr:uid="{00000000-0005-0000-0000-000023030000}"/>
    <cellStyle name="Calculation 2 4 3 2" xfId="21361" xr:uid="{00000000-0005-0000-0000-000024030000}"/>
    <cellStyle name="Calculation 2 4 3 2 2" xfId="23288" xr:uid="{3BFB0B7F-A04E-4EF4-B9EE-D82EB4B1F920}"/>
    <cellStyle name="Calculation 2 4 3 2 3" xfId="24004" xr:uid="{612D6C08-50CF-4AC7-9E62-36F1F73622C7}"/>
    <cellStyle name="Calculation 2 4 3 2 4" xfId="24726" xr:uid="{5A39CF16-A722-4D9E-878A-D24F02F82F14}"/>
    <cellStyle name="Calculation 2 4 3 2 5" xfId="25291" xr:uid="{4531AD9C-B9C7-47EF-89B3-C868079FF2F2}"/>
    <cellStyle name="Calculation 2 4 3 2 6" xfId="25736" xr:uid="{D034CCCD-B238-46D2-BF1B-5FA2278266FD}"/>
    <cellStyle name="Calculation 2 4 3 3" xfId="21724" xr:uid="{BF6E3714-DB12-4C75-96C9-4ED5F9BE4CE7}"/>
    <cellStyle name="Calculation 2 4 3 4" xfId="22232" xr:uid="{0FAD3617-278A-47DF-AE2F-23BED58497DC}"/>
    <cellStyle name="Calculation 2 4 3 5" xfId="21640" xr:uid="{490AB551-DFBB-4085-B38C-859104EEB65A}"/>
    <cellStyle name="Calculation 2 4 3 6" xfId="22316" xr:uid="{478A22E3-EE2B-4476-A012-6932278B28F9}"/>
    <cellStyle name="Calculation 2 4 3 7" xfId="21556" xr:uid="{AD16C6DC-B7B9-4F32-AD8D-BCAD70DF7E5F}"/>
    <cellStyle name="Calculation 2 4 4" xfId="773" xr:uid="{00000000-0005-0000-0000-000025030000}"/>
    <cellStyle name="Calculation 2 4 4 2" xfId="21360" xr:uid="{00000000-0005-0000-0000-000026030000}"/>
    <cellStyle name="Calculation 2 4 4 2 2" xfId="23287" xr:uid="{93B7C514-2C89-44F5-ABDB-097DBDA43D4A}"/>
    <cellStyle name="Calculation 2 4 4 2 3" xfId="24003" xr:uid="{C8C8FC81-872B-469E-A54D-B94F1F6FEB3D}"/>
    <cellStyle name="Calculation 2 4 4 2 4" xfId="24725" xr:uid="{D90DCFDC-1E35-46DC-8072-FFB1D8118A04}"/>
    <cellStyle name="Calculation 2 4 4 2 5" xfId="25290" xr:uid="{694322CB-D1D9-4CCE-A0D4-3A6695573E0B}"/>
    <cellStyle name="Calculation 2 4 4 2 6" xfId="25735" xr:uid="{6F7F05C0-21F7-4760-9199-F7717B1395F1}"/>
    <cellStyle name="Calculation 2 4 4 3" xfId="21725" xr:uid="{C333187A-70D4-4CA3-B889-13004F3805F5}"/>
    <cellStyle name="Calculation 2 4 4 4" xfId="22231" xr:uid="{8952B5E8-91E1-4EDD-9075-9BCDFB9A3EFD}"/>
    <cellStyle name="Calculation 2 4 4 5" xfId="21641" xr:uid="{79947445-D058-4475-A7A3-9F44F95ABF07}"/>
    <cellStyle name="Calculation 2 4 4 6" xfId="22315" xr:uid="{8CAA1E9A-9656-4317-9AED-BD5FB1E4C458}"/>
    <cellStyle name="Calculation 2 4 4 7" xfId="21557" xr:uid="{C1924D6C-680A-4BD6-BA58-AFA7589D51E9}"/>
    <cellStyle name="Calculation 2 4 5" xfId="774" xr:uid="{00000000-0005-0000-0000-000027030000}"/>
    <cellStyle name="Calculation 2 4 5 2" xfId="21359" xr:uid="{00000000-0005-0000-0000-000028030000}"/>
    <cellStyle name="Calculation 2 4 5 2 2" xfId="23286" xr:uid="{1BC51E58-D75D-40F7-87AA-6545AC768F98}"/>
    <cellStyle name="Calculation 2 4 5 2 3" xfId="24002" xr:uid="{75D3B283-AE5A-4F84-8D80-F96D88C6D200}"/>
    <cellStyle name="Calculation 2 4 5 2 4" xfId="24724" xr:uid="{832DD394-0D6D-4954-A967-B8BCF9C1090A}"/>
    <cellStyle name="Calculation 2 4 5 2 5" xfId="25289" xr:uid="{7AE97AF6-1995-4D90-A0E3-A8FCE635A9BF}"/>
    <cellStyle name="Calculation 2 4 5 2 6" xfId="25734" xr:uid="{39751975-9F6E-4367-9917-C256D498F502}"/>
    <cellStyle name="Calculation 2 4 5 3" xfId="21726" xr:uid="{CC6D099E-6DE8-41E7-8E80-B7454985EFA0}"/>
    <cellStyle name="Calculation 2 4 5 4" xfId="22230" xr:uid="{4496FDEF-29AE-4127-AC1B-7DF64CD527E7}"/>
    <cellStyle name="Calculation 2 4 5 5" xfId="21642" xr:uid="{F39F8A97-74C9-4CE9-ACB2-5569A30CE0A8}"/>
    <cellStyle name="Calculation 2 4 5 6" xfId="22314" xr:uid="{3D5004A3-B316-448C-B70A-53EFA49F863F}"/>
    <cellStyle name="Calculation 2 4 5 7" xfId="21558" xr:uid="{CDD650AC-C215-4C7C-A7D8-BB64FCE8227B}"/>
    <cellStyle name="Calculation 2 5" xfId="775" xr:uid="{00000000-0005-0000-0000-000029030000}"/>
    <cellStyle name="Calculation 2 5 2" xfId="776" xr:uid="{00000000-0005-0000-0000-00002A030000}"/>
    <cellStyle name="Calculation 2 5 2 2" xfId="21358" xr:uid="{00000000-0005-0000-0000-00002B030000}"/>
    <cellStyle name="Calculation 2 5 2 2 2" xfId="23285" xr:uid="{BDD9F6AC-F0BE-4B9A-AA95-1DFD282B7BA7}"/>
    <cellStyle name="Calculation 2 5 2 2 3" xfId="24001" xr:uid="{61B1D8ED-6362-46C0-8217-0267191E88B2}"/>
    <cellStyle name="Calculation 2 5 2 2 4" xfId="24723" xr:uid="{DFBB25BB-E687-4A14-B75A-049B8F9D3031}"/>
    <cellStyle name="Calculation 2 5 2 2 5" xfId="25288" xr:uid="{710C4F8C-2AF8-46CF-AC75-E2214DA5047C}"/>
    <cellStyle name="Calculation 2 5 2 2 6" xfId="25733" xr:uid="{EF926DB9-DF9C-44A6-92D7-E49D0B0C1B28}"/>
    <cellStyle name="Calculation 2 5 2 3" xfId="21727" xr:uid="{90A59DA2-4232-4267-88A6-DEFF8D3EA99D}"/>
    <cellStyle name="Calculation 2 5 2 4" xfId="22229" xr:uid="{31662AE8-78A0-4A87-BAC0-9FBF9350E120}"/>
    <cellStyle name="Calculation 2 5 2 5" xfId="21643" xr:uid="{CD3EBD89-956B-4849-9B33-3992C0014093}"/>
    <cellStyle name="Calculation 2 5 2 6" xfId="22313" xr:uid="{BC6AA4C0-30AA-44A7-9449-69818694D457}"/>
    <cellStyle name="Calculation 2 5 2 7" xfId="21559" xr:uid="{F59EFB8D-E3FE-486B-B68C-E148C141CBC0}"/>
    <cellStyle name="Calculation 2 5 3" xfId="777" xr:uid="{00000000-0005-0000-0000-00002C030000}"/>
    <cellStyle name="Calculation 2 5 3 2" xfId="21357" xr:uid="{00000000-0005-0000-0000-00002D030000}"/>
    <cellStyle name="Calculation 2 5 3 2 2" xfId="23284" xr:uid="{BFB81B75-5CD1-46EF-A4B5-ECD31D0EDC71}"/>
    <cellStyle name="Calculation 2 5 3 2 3" xfId="24000" xr:uid="{27504C19-DE1A-4C75-BDFD-8827BF4AFE08}"/>
    <cellStyle name="Calculation 2 5 3 2 4" xfId="24722" xr:uid="{E6E317A9-6A4D-4388-8273-CC4C386F2428}"/>
    <cellStyle name="Calculation 2 5 3 2 5" xfId="25287" xr:uid="{0AB0BF95-A5EF-4F14-AF86-EF61FCB544DF}"/>
    <cellStyle name="Calculation 2 5 3 2 6" xfId="25732" xr:uid="{1D30F51C-D688-4612-9B40-329FE5AC1BCC}"/>
    <cellStyle name="Calculation 2 5 3 3" xfId="21728" xr:uid="{11CE0AF7-14FE-4915-B0C0-9B34C203CD25}"/>
    <cellStyle name="Calculation 2 5 3 4" xfId="22228" xr:uid="{94993581-9048-4215-9BC2-F3F1063349E9}"/>
    <cellStyle name="Calculation 2 5 3 5" xfId="21644" xr:uid="{E63DFD25-EC65-4FDB-B904-6592D389E13A}"/>
    <cellStyle name="Calculation 2 5 3 6" xfId="22312" xr:uid="{7782670A-62FA-4709-B679-F9A6FF5097DC}"/>
    <cellStyle name="Calculation 2 5 3 7" xfId="21560" xr:uid="{BFBF2FFE-29FF-438D-9CF7-23FA5850AC1A}"/>
    <cellStyle name="Calculation 2 5 4" xfId="778" xr:uid="{00000000-0005-0000-0000-00002E030000}"/>
    <cellStyle name="Calculation 2 5 4 2" xfId="21356" xr:uid="{00000000-0005-0000-0000-00002F030000}"/>
    <cellStyle name="Calculation 2 5 4 2 2" xfId="23283" xr:uid="{2EA9DDC8-F4BE-4041-A512-8FA556B37248}"/>
    <cellStyle name="Calculation 2 5 4 2 3" xfId="23999" xr:uid="{0175C7DC-23BD-46FD-855D-9EA8017E22D1}"/>
    <cellStyle name="Calculation 2 5 4 2 4" xfId="24721" xr:uid="{519062CB-F21D-43BC-BE2C-2C57C2A5AF4D}"/>
    <cellStyle name="Calculation 2 5 4 2 5" xfId="25286" xr:uid="{7BAA635F-EDB5-4B01-95EB-56D9BAFCC7B5}"/>
    <cellStyle name="Calculation 2 5 4 2 6" xfId="25731" xr:uid="{B811A218-CA44-4085-AB02-F4D3AF28070B}"/>
    <cellStyle name="Calculation 2 5 4 3" xfId="21729" xr:uid="{C947CD88-E847-48E2-944D-91561CEF4E5C}"/>
    <cellStyle name="Calculation 2 5 4 4" xfId="22227" xr:uid="{0A74E4BE-92EA-4937-BE1E-38AF82CC8F5D}"/>
    <cellStyle name="Calculation 2 5 4 5" xfId="21645" xr:uid="{36339C8E-3204-4140-9672-3C41FBDFAE0E}"/>
    <cellStyle name="Calculation 2 5 4 6" xfId="22311" xr:uid="{5E35F4FF-959F-4EDB-943E-787E5D176924}"/>
    <cellStyle name="Calculation 2 5 4 7" xfId="21561" xr:uid="{818451BB-765E-4C17-AC05-1325A31B235F}"/>
    <cellStyle name="Calculation 2 5 5" xfId="779" xr:uid="{00000000-0005-0000-0000-000030030000}"/>
    <cellStyle name="Calculation 2 5 5 2" xfId="21355" xr:uid="{00000000-0005-0000-0000-000031030000}"/>
    <cellStyle name="Calculation 2 5 5 2 2" xfId="23282" xr:uid="{908212FC-A276-46A9-AE09-50A7BBE8F7FD}"/>
    <cellStyle name="Calculation 2 5 5 2 3" xfId="23998" xr:uid="{3AE3EC7B-BC3F-4CB6-B37D-497AB769545C}"/>
    <cellStyle name="Calculation 2 5 5 2 4" xfId="24720" xr:uid="{0AF6216F-539E-462C-9665-606038C4A410}"/>
    <cellStyle name="Calculation 2 5 5 2 5" xfId="25285" xr:uid="{ACBB68DA-A7FB-4D85-BEF7-108E4F135A20}"/>
    <cellStyle name="Calculation 2 5 5 2 6" xfId="25730" xr:uid="{4B7D3A34-7818-4E99-A676-1E6A4E9B083E}"/>
    <cellStyle name="Calculation 2 5 5 3" xfId="21730" xr:uid="{1DDB1609-6723-49DD-B56E-A17F9C19DCA2}"/>
    <cellStyle name="Calculation 2 5 5 4" xfId="22226" xr:uid="{90EECDE9-D6B8-4C7E-92D4-4F1B2DA17D13}"/>
    <cellStyle name="Calculation 2 5 5 5" xfId="21646" xr:uid="{24C917B2-E149-45E5-B84B-D06561BB40B1}"/>
    <cellStyle name="Calculation 2 5 5 6" xfId="22310" xr:uid="{226742A7-611C-4028-BCA9-31813A37580C}"/>
    <cellStyle name="Calculation 2 5 5 7" xfId="21562" xr:uid="{9ADADEBF-D808-4A04-BA88-A9E003730729}"/>
    <cellStyle name="Calculation 2 6" xfId="780" xr:uid="{00000000-0005-0000-0000-000032030000}"/>
    <cellStyle name="Calculation 2 6 2" xfId="781" xr:uid="{00000000-0005-0000-0000-000033030000}"/>
    <cellStyle name="Calculation 2 6 2 2" xfId="21354" xr:uid="{00000000-0005-0000-0000-000034030000}"/>
    <cellStyle name="Calculation 2 6 2 2 2" xfId="23281" xr:uid="{F18CCF93-3FF6-4FFB-9ACB-76C39E49CF72}"/>
    <cellStyle name="Calculation 2 6 2 2 3" xfId="23997" xr:uid="{84895817-8D48-475A-BD78-0B6714EBC8D1}"/>
    <cellStyle name="Calculation 2 6 2 2 4" xfId="24719" xr:uid="{6CB9E7CC-ACED-4226-8621-FA9A24706898}"/>
    <cellStyle name="Calculation 2 6 2 2 5" xfId="25284" xr:uid="{45D84714-C7CC-46BE-9BAC-0F3A0C6FFA63}"/>
    <cellStyle name="Calculation 2 6 2 2 6" xfId="25729" xr:uid="{01EBD476-BDB1-4E99-8AA5-B3D16E938E10}"/>
    <cellStyle name="Calculation 2 6 2 3" xfId="21731" xr:uid="{D33B9CAB-6AA1-4D3D-B88F-B784F1E7C562}"/>
    <cellStyle name="Calculation 2 6 2 4" xfId="22225" xr:uid="{8C80777D-3950-4573-AB9F-869085315297}"/>
    <cellStyle name="Calculation 2 6 2 5" xfId="21647" xr:uid="{975E2674-95D2-4ABE-825D-BF87E8627D3E}"/>
    <cellStyle name="Calculation 2 6 2 6" xfId="22309" xr:uid="{064FECC9-5342-42D0-A697-3549C670BCC8}"/>
    <cellStyle name="Calculation 2 6 2 7" xfId="21563" xr:uid="{7E1F9500-D230-4601-8389-F93946EDC2FE}"/>
    <cellStyle name="Calculation 2 6 3" xfId="782" xr:uid="{00000000-0005-0000-0000-000035030000}"/>
    <cellStyle name="Calculation 2 6 3 2" xfId="21353" xr:uid="{00000000-0005-0000-0000-000036030000}"/>
    <cellStyle name="Calculation 2 6 3 2 2" xfId="23280" xr:uid="{04FEFF0B-9DC4-4E6A-A2DA-100F0C26C900}"/>
    <cellStyle name="Calculation 2 6 3 2 3" xfId="23996" xr:uid="{D0EADE1D-6BC3-47DA-B4FB-EF048CAC135D}"/>
    <cellStyle name="Calculation 2 6 3 2 4" xfId="24718" xr:uid="{39AD7402-C253-48DD-AA20-65CF0288A265}"/>
    <cellStyle name="Calculation 2 6 3 2 5" xfId="25283" xr:uid="{7D8CFB73-516C-4393-8368-9CABD89A8F82}"/>
    <cellStyle name="Calculation 2 6 3 2 6" xfId="25728" xr:uid="{D65C61A1-9427-4183-8035-4CC09C2F2581}"/>
    <cellStyle name="Calculation 2 6 3 3" xfId="21732" xr:uid="{E432E8A5-E40C-4AD5-AE7A-DABF2E2D4FCB}"/>
    <cellStyle name="Calculation 2 6 3 4" xfId="22224" xr:uid="{B68399FF-A0B5-4AB4-8DA9-392E630A82DB}"/>
    <cellStyle name="Calculation 2 6 3 5" xfId="21648" xr:uid="{B49D2003-B82F-4E2A-BA38-8E3B060F4E97}"/>
    <cellStyle name="Calculation 2 6 3 6" xfId="22308" xr:uid="{C1BC850B-4567-48FD-896B-EF93D44059D0}"/>
    <cellStyle name="Calculation 2 6 3 7" xfId="21564" xr:uid="{2C5553FD-361C-4F28-BFB7-ABE5DF067DDB}"/>
    <cellStyle name="Calculation 2 6 4" xfId="783" xr:uid="{00000000-0005-0000-0000-000037030000}"/>
    <cellStyle name="Calculation 2 6 4 2" xfId="21352" xr:uid="{00000000-0005-0000-0000-000038030000}"/>
    <cellStyle name="Calculation 2 6 4 2 2" xfId="23279" xr:uid="{CF96C855-6732-4763-B545-23B640F53C5F}"/>
    <cellStyle name="Calculation 2 6 4 2 3" xfId="23995" xr:uid="{C471530A-F6ED-4BD2-9757-1A54006582AF}"/>
    <cellStyle name="Calculation 2 6 4 2 4" xfId="24717" xr:uid="{6EB6EB8D-46AE-4745-A324-0221E95B3738}"/>
    <cellStyle name="Calculation 2 6 4 2 5" xfId="25282" xr:uid="{25CAADAC-B038-4628-9AAB-CB50E03694DD}"/>
    <cellStyle name="Calculation 2 6 4 2 6" xfId="25727" xr:uid="{FFD44D83-8B01-4405-A90D-1953BBB84FDE}"/>
    <cellStyle name="Calculation 2 6 4 3" xfId="21733" xr:uid="{43039AC9-76B1-4149-91A3-646122F8D256}"/>
    <cellStyle name="Calculation 2 6 4 4" xfId="22223" xr:uid="{0AE78010-2CCE-421E-9AFD-55E3EA37F351}"/>
    <cellStyle name="Calculation 2 6 4 5" xfId="21649" xr:uid="{185FD67D-D9EB-4527-9E67-D428332F9BB4}"/>
    <cellStyle name="Calculation 2 6 4 6" xfId="22307" xr:uid="{5B4A305A-D9BE-4296-8C01-1BECA0E24128}"/>
    <cellStyle name="Calculation 2 6 4 7" xfId="21565" xr:uid="{AE364FD1-3912-4976-A8BD-B214004F0B3D}"/>
    <cellStyle name="Calculation 2 6 5" xfId="784" xr:uid="{00000000-0005-0000-0000-000039030000}"/>
    <cellStyle name="Calculation 2 6 5 2" xfId="21351" xr:uid="{00000000-0005-0000-0000-00003A030000}"/>
    <cellStyle name="Calculation 2 6 5 2 2" xfId="23278" xr:uid="{BBAC12A3-8B14-4A9F-A949-C790C77D813F}"/>
    <cellStyle name="Calculation 2 6 5 2 3" xfId="23994" xr:uid="{553CD939-8F62-428A-A2D6-C9CDC3B1EB8D}"/>
    <cellStyle name="Calculation 2 6 5 2 4" xfId="24716" xr:uid="{33C0B731-316D-4A8C-888D-4012C05750EF}"/>
    <cellStyle name="Calculation 2 6 5 2 5" xfId="25281" xr:uid="{518791FB-671B-420C-BB10-5AD7F0BE12F3}"/>
    <cellStyle name="Calculation 2 6 5 2 6" xfId="25726" xr:uid="{551420BF-699F-44EF-A328-A57E1E90A77E}"/>
    <cellStyle name="Calculation 2 6 5 3" xfId="21734" xr:uid="{A2B89176-3239-4699-BF31-C58207C3239F}"/>
    <cellStyle name="Calculation 2 6 5 4" xfId="22222" xr:uid="{67626353-4859-4BAA-B566-116191DC5A31}"/>
    <cellStyle name="Calculation 2 6 5 5" xfId="21650" xr:uid="{8AF31602-7C4D-40DD-ADC8-B0923AE85055}"/>
    <cellStyle name="Calculation 2 6 5 6" xfId="22306" xr:uid="{07CF8CDA-D3BF-4FD8-8E1A-AEDAF11EBB29}"/>
    <cellStyle name="Calculation 2 6 5 7" xfId="21566" xr:uid="{10184427-6F72-4C64-BC95-71DDEDFD59EC}"/>
    <cellStyle name="Calculation 2 7" xfId="785" xr:uid="{00000000-0005-0000-0000-00003B030000}"/>
    <cellStyle name="Calculation 2 7 2" xfId="786" xr:uid="{00000000-0005-0000-0000-00003C030000}"/>
    <cellStyle name="Calculation 2 7 2 2" xfId="21350" xr:uid="{00000000-0005-0000-0000-00003D030000}"/>
    <cellStyle name="Calculation 2 7 2 2 2" xfId="23277" xr:uid="{9F210D3B-010A-4080-A995-1A1B4183E6D6}"/>
    <cellStyle name="Calculation 2 7 2 2 3" xfId="23993" xr:uid="{713C695D-7E68-4481-B603-9EBD320F9148}"/>
    <cellStyle name="Calculation 2 7 2 2 4" xfId="24715" xr:uid="{5A56DE4A-6D00-4A02-9351-96A449A1CAFA}"/>
    <cellStyle name="Calculation 2 7 2 2 5" xfId="25280" xr:uid="{6D691D97-E428-489D-B115-7FBA45FBBA92}"/>
    <cellStyle name="Calculation 2 7 2 2 6" xfId="25725" xr:uid="{AC458656-804C-46F4-9933-663207F71391}"/>
    <cellStyle name="Calculation 2 7 2 3" xfId="21735" xr:uid="{A13A42A5-D3C5-45D3-8B77-FB7C269C6A7D}"/>
    <cellStyle name="Calculation 2 7 2 4" xfId="22221" xr:uid="{B8FE4529-A4EF-442E-8F84-2A9F06065AE8}"/>
    <cellStyle name="Calculation 2 7 2 5" xfId="21651" xr:uid="{B933FC5F-21B0-4DE7-9521-7231F12B3903}"/>
    <cellStyle name="Calculation 2 7 2 6" xfId="22305" xr:uid="{FD66F921-89A5-4063-BFB2-08B94EC1EB0E}"/>
    <cellStyle name="Calculation 2 7 2 7" xfId="21567" xr:uid="{A759A1FC-95E0-4852-8390-E2CE72E249C2}"/>
    <cellStyle name="Calculation 2 7 3" xfId="787" xr:uid="{00000000-0005-0000-0000-00003E030000}"/>
    <cellStyle name="Calculation 2 7 3 2" xfId="21349" xr:uid="{00000000-0005-0000-0000-00003F030000}"/>
    <cellStyle name="Calculation 2 7 3 2 2" xfId="23276" xr:uid="{FD26B939-69C4-43BE-B496-317EE2AE5267}"/>
    <cellStyle name="Calculation 2 7 3 2 3" xfId="23992" xr:uid="{44BCFFE0-DF98-446E-91C7-E4AFD8502D94}"/>
    <cellStyle name="Calculation 2 7 3 2 4" xfId="24714" xr:uid="{3BAB70F5-6012-4B1F-BCA4-948BA7C5A9CF}"/>
    <cellStyle name="Calculation 2 7 3 2 5" xfId="25279" xr:uid="{2932DBE0-FA7C-4602-B5D7-9441AAEFAC66}"/>
    <cellStyle name="Calculation 2 7 3 2 6" xfId="25724" xr:uid="{AF6AA4C6-B78B-47B3-8A36-6E53B0128974}"/>
    <cellStyle name="Calculation 2 7 3 3" xfId="21736" xr:uid="{2900B38D-E375-4DEA-B1FF-B83B15AD8EA2}"/>
    <cellStyle name="Calculation 2 7 3 4" xfId="22220" xr:uid="{FAB09BE5-2A43-470E-9906-062A9E5A624C}"/>
    <cellStyle name="Calculation 2 7 3 5" xfId="21652" xr:uid="{76320D5B-411E-4AC0-BEB9-6EB4DF0BFAF4}"/>
    <cellStyle name="Calculation 2 7 3 6" xfId="22304" xr:uid="{2E47A33B-109C-43FD-8C92-ADEAEB0BBB3A}"/>
    <cellStyle name="Calculation 2 7 3 7" xfId="21568" xr:uid="{4754E129-3EBB-4C95-A0A5-C36A360DE460}"/>
    <cellStyle name="Calculation 2 7 4" xfId="788" xr:uid="{00000000-0005-0000-0000-000040030000}"/>
    <cellStyle name="Calculation 2 7 4 2" xfId="21348" xr:uid="{00000000-0005-0000-0000-000041030000}"/>
    <cellStyle name="Calculation 2 7 4 2 2" xfId="23275" xr:uid="{790C5748-0792-4284-A373-782F84E462D1}"/>
    <cellStyle name="Calculation 2 7 4 2 3" xfId="23991" xr:uid="{30742A62-01FF-4CCD-AB44-954A68B10657}"/>
    <cellStyle name="Calculation 2 7 4 2 4" xfId="24713" xr:uid="{FAE78D4F-1198-4839-B6F1-5201E9AD0A6C}"/>
    <cellStyle name="Calculation 2 7 4 2 5" xfId="25278" xr:uid="{45DAC18C-1D5A-4C8A-9675-21C7D01348A2}"/>
    <cellStyle name="Calculation 2 7 4 2 6" xfId="25723" xr:uid="{F0D23D1C-C412-41AC-8278-DEE5DEE50870}"/>
    <cellStyle name="Calculation 2 7 4 3" xfId="21737" xr:uid="{005D1A75-599A-470D-8711-194E31EACA1A}"/>
    <cellStyle name="Calculation 2 7 4 4" xfId="22219" xr:uid="{A727B600-227E-48F5-98AD-7E92F17A157F}"/>
    <cellStyle name="Calculation 2 7 4 5" xfId="21653" xr:uid="{5F3F9805-89B7-4200-AA83-018C67E9F848}"/>
    <cellStyle name="Calculation 2 7 4 6" xfId="22303" xr:uid="{2B1476D0-F717-49CE-B6D1-CEA369EE6472}"/>
    <cellStyle name="Calculation 2 7 4 7" xfId="21569" xr:uid="{142E8141-EE0C-4CCA-8BE3-C838304C0A41}"/>
    <cellStyle name="Calculation 2 7 5" xfId="789" xr:uid="{00000000-0005-0000-0000-000042030000}"/>
    <cellStyle name="Calculation 2 7 5 2" xfId="21347" xr:uid="{00000000-0005-0000-0000-000043030000}"/>
    <cellStyle name="Calculation 2 7 5 2 2" xfId="23274" xr:uid="{E03A0769-E531-457E-B21A-410B03547B2D}"/>
    <cellStyle name="Calculation 2 7 5 2 3" xfId="23990" xr:uid="{29089AAD-6052-4628-AF1C-5CEC8DEFFFD3}"/>
    <cellStyle name="Calculation 2 7 5 2 4" xfId="24712" xr:uid="{4F6354FC-3483-41AF-9E33-B79597D1AEE2}"/>
    <cellStyle name="Calculation 2 7 5 2 5" xfId="25277" xr:uid="{CAC49171-6431-4022-A5C4-DF72F7ABD7AA}"/>
    <cellStyle name="Calculation 2 7 5 2 6" xfId="25722" xr:uid="{C83A4018-F449-4837-A082-43481D767803}"/>
    <cellStyle name="Calculation 2 7 5 3" xfId="21738" xr:uid="{A1BC74D6-2375-49AB-8F97-6BC79090840D}"/>
    <cellStyle name="Calculation 2 7 5 4" xfId="22218" xr:uid="{D2507A00-9A2B-4458-9AB9-60B09E407072}"/>
    <cellStyle name="Calculation 2 7 5 5" xfId="21654" xr:uid="{5F5EC973-475A-42DD-89C0-74DB7766221E}"/>
    <cellStyle name="Calculation 2 7 5 6" xfId="22302" xr:uid="{9AC6E939-B53B-439C-8469-C0113103256E}"/>
    <cellStyle name="Calculation 2 7 5 7" xfId="21570" xr:uid="{A18B9C67-2508-443C-B7E4-53FCEE0F21F7}"/>
    <cellStyle name="Calculation 2 8" xfId="790" xr:uid="{00000000-0005-0000-0000-000044030000}"/>
    <cellStyle name="Calculation 2 8 2" xfId="791" xr:uid="{00000000-0005-0000-0000-000045030000}"/>
    <cellStyle name="Calculation 2 8 2 2" xfId="21346" xr:uid="{00000000-0005-0000-0000-000046030000}"/>
    <cellStyle name="Calculation 2 8 2 2 2" xfId="23273" xr:uid="{83BDF324-9989-41DC-9DD7-FC3D0446C163}"/>
    <cellStyle name="Calculation 2 8 2 2 3" xfId="23989" xr:uid="{1284D7C9-8F70-4646-A6C0-CAACF9309CEF}"/>
    <cellStyle name="Calculation 2 8 2 2 4" xfId="24711" xr:uid="{9FE8F715-384F-4733-953B-C1206E7039D3}"/>
    <cellStyle name="Calculation 2 8 2 2 5" xfId="25276" xr:uid="{E577EFFA-A377-45D7-8A86-E6CB3F478CF9}"/>
    <cellStyle name="Calculation 2 8 2 2 6" xfId="25721" xr:uid="{3379FB3F-7DD3-40C6-8F0B-76371300F6E1}"/>
    <cellStyle name="Calculation 2 8 2 3" xfId="21739" xr:uid="{70F9408A-0967-41DF-B579-0E3D25178B45}"/>
    <cellStyle name="Calculation 2 8 2 4" xfId="22217" xr:uid="{C91BCC30-026A-4D3E-9515-6266AD265EE0}"/>
    <cellStyle name="Calculation 2 8 2 5" xfId="21655" xr:uid="{0DDE0D34-4D0F-4BE0-94CB-3CFC4DD2F47C}"/>
    <cellStyle name="Calculation 2 8 2 6" xfId="22301" xr:uid="{14F07947-D428-4C3F-B4BB-67BF35363FAB}"/>
    <cellStyle name="Calculation 2 8 2 7" xfId="21571" xr:uid="{C716C0EB-028F-484F-AADE-0A951BD8846E}"/>
    <cellStyle name="Calculation 2 8 3" xfId="792" xr:uid="{00000000-0005-0000-0000-000047030000}"/>
    <cellStyle name="Calculation 2 8 3 2" xfId="21345" xr:uid="{00000000-0005-0000-0000-000048030000}"/>
    <cellStyle name="Calculation 2 8 3 2 2" xfId="23272" xr:uid="{01F97F10-A794-4286-B064-2BAF6217652E}"/>
    <cellStyle name="Calculation 2 8 3 2 3" xfId="23988" xr:uid="{79967062-DFBC-4917-8D20-2B4F3D996319}"/>
    <cellStyle name="Calculation 2 8 3 2 4" xfId="24710" xr:uid="{A89EDF96-88C8-4B79-8743-48FA6B454715}"/>
    <cellStyle name="Calculation 2 8 3 2 5" xfId="25275" xr:uid="{131CF46C-B7B3-4150-ADB5-9B2F7EC9E703}"/>
    <cellStyle name="Calculation 2 8 3 2 6" xfId="25720" xr:uid="{1E566A5D-3773-4027-8EF1-D198734A9C1A}"/>
    <cellStyle name="Calculation 2 8 3 3" xfId="21740" xr:uid="{166F4786-AC43-45D1-A234-9DFA0158144D}"/>
    <cellStyle name="Calculation 2 8 3 4" xfId="22216" xr:uid="{EDB670FE-6A55-4D18-80F6-8350E1C2FEAD}"/>
    <cellStyle name="Calculation 2 8 3 5" xfId="21656" xr:uid="{4ED845CC-C97C-4179-BFD4-EBC40D2B29C4}"/>
    <cellStyle name="Calculation 2 8 3 6" xfId="22300" xr:uid="{63BD9E02-A9BD-459E-B06C-0EB426263705}"/>
    <cellStyle name="Calculation 2 8 3 7" xfId="21572" xr:uid="{D3C68EF1-6BF3-4942-9CF5-A9143777CD49}"/>
    <cellStyle name="Calculation 2 8 4" xfId="793" xr:uid="{00000000-0005-0000-0000-000049030000}"/>
    <cellStyle name="Calculation 2 8 4 2" xfId="21344" xr:uid="{00000000-0005-0000-0000-00004A030000}"/>
    <cellStyle name="Calculation 2 8 4 2 2" xfId="23271" xr:uid="{070C5C71-65BC-48CF-B825-1EDFB0345764}"/>
    <cellStyle name="Calculation 2 8 4 2 3" xfId="23987" xr:uid="{652B6DE1-3455-4974-8045-5F563611BD2A}"/>
    <cellStyle name="Calculation 2 8 4 2 4" xfId="24709" xr:uid="{4EF9CEF7-F0CA-4938-9918-67CB80131197}"/>
    <cellStyle name="Calculation 2 8 4 2 5" xfId="25274" xr:uid="{CFAF69FD-3BB1-4274-B6D3-FDFCB79E6DB6}"/>
    <cellStyle name="Calculation 2 8 4 2 6" xfId="25719" xr:uid="{3DB53632-D5B6-495F-BB66-550CF4FC4D98}"/>
    <cellStyle name="Calculation 2 8 4 3" xfId="21741" xr:uid="{2D726EBD-FF8A-4591-B8A5-7B6B829C3713}"/>
    <cellStyle name="Calculation 2 8 4 4" xfId="22215" xr:uid="{10589349-F2AB-47B5-B332-568032ACF1AE}"/>
    <cellStyle name="Calculation 2 8 4 5" xfId="21657" xr:uid="{87D2264B-204A-4438-A32C-EA8734278FF9}"/>
    <cellStyle name="Calculation 2 8 4 6" xfId="22299" xr:uid="{8F20CCDE-1761-4883-96D4-196C5F66A47E}"/>
    <cellStyle name="Calculation 2 8 4 7" xfId="21573" xr:uid="{312B1C66-E4FD-4C23-A771-1582F51F19E7}"/>
    <cellStyle name="Calculation 2 8 5" xfId="794" xr:uid="{00000000-0005-0000-0000-00004B030000}"/>
    <cellStyle name="Calculation 2 8 5 2" xfId="21343" xr:uid="{00000000-0005-0000-0000-00004C030000}"/>
    <cellStyle name="Calculation 2 8 5 2 2" xfId="23270" xr:uid="{0655F294-DE2D-459F-ABDC-201416FC7F76}"/>
    <cellStyle name="Calculation 2 8 5 2 3" xfId="23986" xr:uid="{2A8696C5-883A-4657-8A56-697B5A262707}"/>
    <cellStyle name="Calculation 2 8 5 2 4" xfId="24708" xr:uid="{18C9D1F4-BBAA-40EA-93A6-FC5D508BD800}"/>
    <cellStyle name="Calculation 2 8 5 2 5" xfId="25273" xr:uid="{701D99F2-0865-4AC4-8BD2-C229465C9E18}"/>
    <cellStyle name="Calculation 2 8 5 2 6" xfId="25718" xr:uid="{0D7621C9-2717-4822-82B7-BCF06276AF88}"/>
    <cellStyle name="Calculation 2 8 5 3" xfId="21742" xr:uid="{8E68CF93-089E-4EFB-BE44-954D8764409A}"/>
    <cellStyle name="Calculation 2 8 5 4" xfId="22214" xr:uid="{B61FE9EF-54DE-4AD1-8BDD-12C6C3D94A6A}"/>
    <cellStyle name="Calculation 2 8 5 5" xfId="21658" xr:uid="{ED807A3F-C696-41D0-9C8B-BAE21C5F2828}"/>
    <cellStyle name="Calculation 2 8 5 6" xfId="22298" xr:uid="{ABBEFADB-FF2A-4811-A57D-3F1DE7143466}"/>
    <cellStyle name="Calculation 2 8 5 7" xfId="21574" xr:uid="{7FBE62D7-484A-4F47-8CDB-7D405519A10F}"/>
    <cellStyle name="Calculation 2 9" xfId="795" xr:uid="{00000000-0005-0000-0000-00004D030000}"/>
    <cellStyle name="Calculation 2 9 2" xfId="796" xr:uid="{00000000-0005-0000-0000-00004E030000}"/>
    <cellStyle name="Calculation 2 9 2 2" xfId="21342" xr:uid="{00000000-0005-0000-0000-00004F030000}"/>
    <cellStyle name="Calculation 2 9 2 2 2" xfId="23269" xr:uid="{F7FF31A6-B8D7-40B9-9FBF-8E502A056701}"/>
    <cellStyle name="Calculation 2 9 2 2 3" xfId="23985" xr:uid="{0B3E5A06-4820-416D-901A-E7F18FBB4648}"/>
    <cellStyle name="Calculation 2 9 2 2 4" xfId="24707" xr:uid="{9328AE2B-1361-4EEA-BC10-A829BC9267C0}"/>
    <cellStyle name="Calculation 2 9 2 2 5" xfId="25272" xr:uid="{C2A2FC1F-DE69-40A9-A4AE-B151A1D919D3}"/>
    <cellStyle name="Calculation 2 9 2 2 6" xfId="25717" xr:uid="{EE1A422D-C508-4A6D-AB45-4F37909ED9C3}"/>
    <cellStyle name="Calculation 2 9 2 3" xfId="21743" xr:uid="{D2EC5F8A-8D0C-4D59-9EDE-57316E2C7F25}"/>
    <cellStyle name="Calculation 2 9 2 4" xfId="22213" xr:uid="{CF2573D5-0647-4AA3-BE70-42FD1F84CC3D}"/>
    <cellStyle name="Calculation 2 9 2 5" xfId="21659" xr:uid="{DFECD6C3-BBC7-4CA9-BE23-3299750A13DA}"/>
    <cellStyle name="Calculation 2 9 2 6" xfId="22297" xr:uid="{046791F7-399A-4724-8AB5-20E5F83CDE3F}"/>
    <cellStyle name="Calculation 2 9 2 7" xfId="21575" xr:uid="{5327F40A-EC05-4FB5-B17C-F51C83D27E7B}"/>
    <cellStyle name="Calculation 2 9 3" xfId="797" xr:uid="{00000000-0005-0000-0000-000050030000}"/>
    <cellStyle name="Calculation 2 9 3 2" xfId="21341" xr:uid="{00000000-0005-0000-0000-000051030000}"/>
    <cellStyle name="Calculation 2 9 3 2 2" xfId="23268" xr:uid="{56786CD0-6C9B-472D-9FF7-F33B2B77E510}"/>
    <cellStyle name="Calculation 2 9 3 2 3" xfId="23984" xr:uid="{17DF1953-94AD-4007-BB0F-0A410CD57977}"/>
    <cellStyle name="Calculation 2 9 3 2 4" xfId="24706" xr:uid="{0597EF5C-A6F3-40E6-BA34-01C69F932E15}"/>
    <cellStyle name="Calculation 2 9 3 2 5" xfId="25271" xr:uid="{E59C3CA2-FD0F-42E7-BD19-B5E31B5AC44C}"/>
    <cellStyle name="Calculation 2 9 3 2 6" xfId="25716" xr:uid="{AEA658BE-46D0-4C2E-A62E-98E30CB08F6B}"/>
    <cellStyle name="Calculation 2 9 3 3" xfId="21744" xr:uid="{B428E67E-640D-41BD-8BAD-D5D5219B69FA}"/>
    <cellStyle name="Calculation 2 9 3 4" xfId="22212" xr:uid="{B7B15117-4AB3-4F38-BA6A-DA36B4AEC077}"/>
    <cellStyle name="Calculation 2 9 3 5" xfId="21660" xr:uid="{5B5BD242-DE81-40AB-9328-01165B64E1FD}"/>
    <cellStyle name="Calculation 2 9 3 6" xfId="22296" xr:uid="{AC32E118-7F5C-4948-8213-F3FE79B96DD9}"/>
    <cellStyle name="Calculation 2 9 3 7" xfId="21576" xr:uid="{9069F1EB-FB01-4E81-953F-BCADE2341A2A}"/>
    <cellStyle name="Calculation 2 9 4" xfId="798" xr:uid="{00000000-0005-0000-0000-000052030000}"/>
    <cellStyle name="Calculation 2 9 4 2" xfId="21340" xr:uid="{00000000-0005-0000-0000-000053030000}"/>
    <cellStyle name="Calculation 2 9 4 2 2" xfId="23267" xr:uid="{2BDDD417-277B-4B6A-8F03-A0053AF0F8A5}"/>
    <cellStyle name="Calculation 2 9 4 2 3" xfId="23983" xr:uid="{796FC195-246D-4598-96E1-0597180EC236}"/>
    <cellStyle name="Calculation 2 9 4 2 4" xfId="24705" xr:uid="{B6667BF8-0A95-47FB-8401-7EEC14BBEB6B}"/>
    <cellStyle name="Calculation 2 9 4 2 5" xfId="25270" xr:uid="{0091B8B0-0A19-4E2F-BE34-B00F4F7FC6CF}"/>
    <cellStyle name="Calculation 2 9 4 2 6" xfId="25715" xr:uid="{388C51E6-F563-486E-8A29-9915BD0A1B29}"/>
    <cellStyle name="Calculation 2 9 4 3" xfId="21745" xr:uid="{8FA158F7-6A02-4347-8612-2D73D35CB26B}"/>
    <cellStyle name="Calculation 2 9 4 4" xfId="22211" xr:uid="{F16A5255-918F-44BC-9718-9ECCB8B82770}"/>
    <cellStyle name="Calculation 2 9 4 5" xfId="21661" xr:uid="{BDD38D2F-C065-4DF3-9A39-9A67C1DF3061}"/>
    <cellStyle name="Calculation 2 9 4 6" xfId="22295" xr:uid="{3CFF894F-9AA3-4973-8AF4-A5C2A32669B7}"/>
    <cellStyle name="Calculation 2 9 4 7" xfId="21577" xr:uid="{4D0C7806-AB6F-431C-AB26-59D9D6D6240D}"/>
    <cellStyle name="Calculation 2 9 5" xfId="799" xr:uid="{00000000-0005-0000-0000-000054030000}"/>
    <cellStyle name="Calculation 2 9 5 2" xfId="21339" xr:uid="{00000000-0005-0000-0000-000055030000}"/>
    <cellStyle name="Calculation 2 9 5 2 2" xfId="23266" xr:uid="{9E7F6515-6F19-4157-8605-C1A169D0D7CD}"/>
    <cellStyle name="Calculation 2 9 5 2 3" xfId="23982" xr:uid="{6E8612E0-7321-40B7-8304-C766D24DD429}"/>
    <cellStyle name="Calculation 2 9 5 2 4" xfId="24704" xr:uid="{64337805-3B72-47BE-B2E0-F56EB3E9E767}"/>
    <cellStyle name="Calculation 2 9 5 2 5" xfId="25269" xr:uid="{282A4086-157B-4935-9A88-287C9D2EAA96}"/>
    <cellStyle name="Calculation 2 9 5 2 6" xfId="25714" xr:uid="{B35D8ABA-8534-4442-A96E-DABB6A418DE7}"/>
    <cellStyle name="Calculation 2 9 5 3" xfId="21746" xr:uid="{81810E03-520B-4569-BECC-44D88E3DF276}"/>
    <cellStyle name="Calculation 2 9 5 4" xfId="22210" xr:uid="{7FB39313-8C66-40CB-A589-EF087E42878F}"/>
    <cellStyle name="Calculation 2 9 5 5" xfId="21662" xr:uid="{037806B7-538B-48B6-A010-5DE48CE71C31}"/>
    <cellStyle name="Calculation 2 9 5 6" xfId="22294" xr:uid="{FD0DBE54-1625-41C0-96E9-D3D905C0C51A}"/>
    <cellStyle name="Calculation 2 9 5 7" xfId="21578" xr:uid="{71D2A4DA-B15E-48B0-9299-1015046B86BD}"/>
    <cellStyle name="Calculation 3" xfId="800" xr:uid="{00000000-0005-0000-0000-000056030000}"/>
    <cellStyle name="Calculation 3 2" xfId="801" xr:uid="{00000000-0005-0000-0000-000057030000}"/>
    <cellStyle name="Calculation 3 2 2" xfId="21337" xr:uid="{00000000-0005-0000-0000-000058030000}"/>
    <cellStyle name="Calculation 3 2 2 2" xfId="23264" xr:uid="{93C24488-91FE-487B-878A-3BAA9AC05AEF}"/>
    <cellStyle name="Calculation 3 2 2 3" xfId="23980" xr:uid="{C0BCBECA-DC07-4896-966B-5E0436C7B445}"/>
    <cellStyle name="Calculation 3 2 2 4" xfId="24702" xr:uid="{52BF3BA6-5F0F-4F74-A60A-379E4EDE11B4}"/>
    <cellStyle name="Calculation 3 2 2 5" xfId="25267" xr:uid="{1B777975-D261-4938-B801-C0F0A9B5AB30}"/>
    <cellStyle name="Calculation 3 2 2 6" xfId="25712" xr:uid="{9F1C13E4-92DF-4FAD-BD59-EAB73C2B2C59}"/>
    <cellStyle name="Calculation 3 2 3" xfId="21748" xr:uid="{98AB14F9-2315-4F58-93D0-06D764FE4871}"/>
    <cellStyle name="Calculation 3 2 4" xfId="22208" xr:uid="{CC810A84-A720-4523-A5B6-9E3AFB0FFD2C}"/>
    <cellStyle name="Calculation 3 2 5" xfId="21664" xr:uid="{45D23FCB-B686-4B69-A758-FE0DF4548C1B}"/>
    <cellStyle name="Calculation 3 2 6" xfId="22292" xr:uid="{5BDC0C8F-12BB-4EB7-BB8F-5F48B734C5DD}"/>
    <cellStyle name="Calculation 3 2 7" xfId="21580" xr:uid="{42B3BBA7-8925-4228-B6F4-77BCEEEA3254}"/>
    <cellStyle name="Calculation 3 3" xfId="802" xr:uid="{00000000-0005-0000-0000-000059030000}"/>
    <cellStyle name="Calculation 3 3 2" xfId="21336" xr:uid="{00000000-0005-0000-0000-00005A030000}"/>
    <cellStyle name="Calculation 3 3 2 2" xfId="23263" xr:uid="{5928943E-4EF0-48BC-AD13-ECE66B7FFD3C}"/>
    <cellStyle name="Calculation 3 3 2 3" xfId="23979" xr:uid="{9B3FBA19-2B58-411B-A13E-B20C0B21BB32}"/>
    <cellStyle name="Calculation 3 3 2 4" xfId="24701" xr:uid="{A222BD06-1F28-4FFD-93C3-8A6207663D0D}"/>
    <cellStyle name="Calculation 3 3 2 5" xfId="25266" xr:uid="{43C63366-D49F-4866-9A6D-F5C80FAF05BA}"/>
    <cellStyle name="Calculation 3 3 2 6" xfId="25711" xr:uid="{2451521B-3AE1-4640-B964-E9D7BE42B81D}"/>
    <cellStyle name="Calculation 3 3 3" xfId="21749" xr:uid="{4A53F92D-9334-4F15-97E6-13C011F88EB5}"/>
    <cellStyle name="Calculation 3 3 4" xfId="22207" xr:uid="{80E29600-43F4-4635-BE46-4BE026441EB6}"/>
    <cellStyle name="Calculation 3 3 5" xfId="21665" xr:uid="{0761951C-1EFA-4BB7-A992-E5847D3FAE8A}"/>
    <cellStyle name="Calculation 3 3 6" xfId="22291" xr:uid="{E298460B-8E6B-4E7E-BF22-DB4B2BE04078}"/>
    <cellStyle name="Calculation 3 3 7" xfId="21581" xr:uid="{B2C6CE70-1D10-4790-8D9D-3799BAEBC451}"/>
    <cellStyle name="Calculation 3 4" xfId="21338" xr:uid="{00000000-0005-0000-0000-00005B030000}"/>
    <cellStyle name="Calculation 3 4 2" xfId="23265" xr:uid="{B7AED188-4282-4F8C-901C-A9CFC8F76FC8}"/>
    <cellStyle name="Calculation 3 4 3" xfId="23981" xr:uid="{1B9C0DB4-DEF5-4502-92C5-0F08BC05FCDF}"/>
    <cellStyle name="Calculation 3 4 4" xfId="24703" xr:uid="{A5663D44-E949-4BB6-8EA3-500793C0B09B}"/>
    <cellStyle name="Calculation 3 4 5" xfId="25268" xr:uid="{965AC05F-47AC-4514-9D67-D14838514364}"/>
    <cellStyle name="Calculation 3 4 6" xfId="25713" xr:uid="{99F3AEC9-8193-41E3-880F-6DB6DF34AA8C}"/>
    <cellStyle name="Calculation 3 5" xfId="21747" xr:uid="{86B3C498-0062-4F78-AE5A-02CB46BA6CA3}"/>
    <cellStyle name="Calculation 3 6" xfId="22209" xr:uid="{3B4A01EE-D407-485F-AC63-A48BC20807CD}"/>
    <cellStyle name="Calculation 3 7" xfId="21663" xr:uid="{68BDB603-8C5C-4EDE-ADC5-8F09B12E4CFF}"/>
    <cellStyle name="Calculation 3 8" xfId="22293" xr:uid="{6CEFA61F-8D5D-4A39-A5C1-DA782566E820}"/>
    <cellStyle name="Calculation 3 9" xfId="21579" xr:uid="{CB13FB5C-B50C-4A93-9482-14F134D77037}"/>
    <cellStyle name="Calculation 4" xfId="803" xr:uid="{00000000-0005-0000-0000-00005C030000}"/>
    <cellStyle name="Calculation 4 2" xfId="804" xr:uid="{00000000-0005-0000-0000-00005D030000}"/>
    <cellStyle name="Calculation 4 2 2" xfId="21334" xr:uid="{00000000-0005-0000-0000-00005E030000}"/>
    <cellStyle name="Calculation 4 2 2 2" xfId="23261" xr:uid="{130F675A-CA02-4EFF-81CB-3CE6D443861B}"/>
    <cellStyle name="Calculation 4 2 2 3" xfId="23977" xr:uid="{A071F0F3-06C9-4E5F-8982-CD7A4F68147F}"/>
    <cellStyle name="Calculation 4 2 2 4" xfId="24699" xr:uid="{E330D3AF-7D93-4338-82C7-C3BB1C7ADEA4}"/>
    <cellStyle name="Calculation 4 2 2 5" xfId="25264" xr:uid="{9FE1771C-5B86-4159-BAD6-461EFD96F0F9}"/>
    <cellStyle name="Calculation 4 2 2 6" xfId="25709" xr:uid="{2D547C47-8913-4892-8F4C-EB25A3651C34}"/>
    <cellStyle name="Calculation 4 2 3" xfId="21751" xr:uid="{73995354-13BE-4FC9-9423-A0AC9CDF0B31}"/>
    <cellStyle name="Calculation 4 2 4" xfId="22205" xr:uid="{7D7F968B-164A-4381-9EAF-0613C5F02C07}"/>
    <cellStyle name="Calculation 4 2 5" xfId="21667" xr:uid="{EA084A93-4E1D-448A-AF67-9B99249C6955}"/>
    <cellStyle name="Calculation 4 2 6" xfId="22289" xr:uid="{34AC4E43-C35A-43CB-B955-C4D071991B13}"/>
    <cellStyle name="Calculation 4 2 7" xfId="21583" xr:uid="{4361349B-15D1-4BD0-869F-4B67AE664B60}"/>
    <cellStyle name="Calculation 4 3" xfId="805" xr:uid="{00000000-0005-0000-0000-00005F030000}"/>
    <cellStyle name="Calculation 4 3 2" xfId="21333" xr:uid="{00000000-0005-0000-0000-000060030000}"/>
    <cellStyle name="Calculation 4 3 2 2" xfId="23260" xr:uid="{7D845F13-C62D-4D41-945C-A21E1FBE5082}"/>
    <cellStyle name="Calculation 4 3 2 3" xfId="23976" xr:uid="{DEDAE3F2-6170-4E8B-ABDB-FE639C674194}"/>
    <cellStyle name="Calculation 4 3 2 4" xfId="24698" xr:uid="{E52FDAB8-F42D-4B85-A540-8C3A5C887133}"/>
    <cellStyle name="Calculation 4 3 2 5" xfId="25263" xr:uid="{23036BB1-3041-428E-AA1B-E00F9BFEBD33}"/>
    <cellStyle name="Calculation 4 3 2 6" xfId="25708" xr:uid="{62FBB651-935E-4428-9EC3-E9446D20D705}"/>
    <cellStyle name="Calculation 4 3 3" xfId="21752" xr:uid="{F459555B-0CF4-4525-A91B-59DE238225AB}"/>
    <cellStyle name="Calculation 4 3 4" xfId="22204" xr:uid="{6808ACC4-49DA-4634-9282-CCF8BCB36771}"/>
    <cellStyle name="Calculation 4 3 5" xfId="21668" xr:uid="{0F204DDA-8C4E-464D-AB1E-D6F6F0EF9DDC}"/>
    <cellStyle name="Calculation 4 3 6" xfId="22288" xr:uid="{434E9905-4874-42BD-B0E5-52C8B1BB7EF7}"/>
    <cellStyle name="Calculation 4 3 7" xfId="21584" xr:uid="{65988A9B-F151-433F-A0C9-769C19CABC17}"/>
    <cellStyle name="Calculation 4 4" xfId="21335" xr:uid="{00000000-0005-0000-0000-000061030000}"/>
    <cellStyle name="Calculation 4 4 2" xfId="23262" xr:uid="{3A3AFAF8-C5AF-4D1D-9DDA-945BBBBD29B1}"/>
    <cellStyle name="Calculation 4 4 3" xfId="23978" xr:uid="{5CD434B8-A9A9-4B61-A164-D393456CF434}"/>
    <cellStyle name="Calculation 4 4 4" xfId="24700" xr:uid="{AF48C8EE-B0CC-41CC-A297-70A1A152DEDF}"/>
    <cellStyle name="Calculation 4 4 5" xfId="25265" xr:uid="{E172476B-613B-4C23-9A28-4BB0706788C3}"/>
    <cellStyle name="Calculation 4 4 6" xfId="25710" xr:uid="{1E07F3A6-F2D6-46A4-9432-0F8BE6D4B6DC}"/>
    <cellStyle name="Calculation 4 5" xfId="21750" xr:uid="{F62F49D5-5FCD-4671-A235-F61306A064E5}"/>
    <cellStyle name="Calculation 4 6" xfId="22206" xr:uid="{A930D5B2-AEB6-405C-9631-88173E46B2D6}"/>
    <cellStyle name="Calculation 4 7" xfId="21666" xr:uid="{5B12AB32-D534-4379-8BBB-F8D4388C4D28}"/>
    <cellStyle name="Calculation 4 8" xfId="22290" xr:uid="{C3CC1DAC-42DE-4B8B-9429-4297EA8D1037}"/>
    <cellStyle name="Calculation 4 9" xfId="21582" xr:uid="{F9146307-99C3-420A-AB39-08E9D8D9A6E4}"/>
    <cellStyle name="Calculation 5" xfId="806" xr:uid="{00000000-0005-0000-0000-000062030000}"/>
    <cellStyle name="Calculation 5 2" xfId="807" xr:uid="{00000000-0005-0000-0000-000063030000}"/>
    <cellStyle name="Calculation 5 2 2" xfId="21331" xr:uid="{00000000-0005-0000-0000-000064030000}"/>
    <cellStyle name="Calculation 5 2 2 2" xfId="23258" xr:uid="{A29FA5BB-9072-41C5-AC54-55F87FC796BC}"/>
    <cellStyle name="Calculation 5 2 2 3" xfId="23974" xr:uid="{44A7D3E2-F7E7-45BB-96C4-7E2BCDFC46D0}"/>
    <cellStyle name="Calculation 5 2 2 4" xfId="24696" xr:uid="{9FA1F12A-E9A7-4425-9D6A-538032E87E54}"/>
    <cellStyle name="Calculation 5 2 2 5" xfId="25261" xr:uid="{E2DFDFA3-E32D-47D3-B3AF-3BE9D2299542}"/>
    <cellStyle name="Calculation 5 2 2 6" xfId="25706" xr:uid="{610E6E07-D192-4E0C-9E1A-1A66195018C7}"/>
    <cellStyle name="Calculation 5 2 3" xfId="21754" xr:uid="{F46251B9-A014-4D5F-803E-5A2F4E0A5D86}"/>
    <cellStyle name="Calculation 5 2 4" xfId="22202" xr:uid="{8226C5C1-800D-4EC8-9894-432443A58274}"/>
    <cellStyle name="Calculation 5 2 5" xfId="21670" xr:uid="{70F477CA-F55D-451E-9F2E-66AFBE3516C0}"/>
    <cellStyle name="Calculation 5 2 6" xfId="22286" xr:uid="{BA8E977A-BE11-4B2F-AFC5-98C24657199F}"/>
    <cellStyle name="Calculation 5 2 7" xfId="21586" xr:uid="{79727E51-B60C-4B06-B664-EE35275820F4}"/>
    <cellStyle name="Calculation 5 3" xfId="808" xr:uid="{00000000-0005-0000-0000-000065030000}"/>
    <cellStyle name="Calculation 5 3 2" xfId="21330" xr:uid="{00000000-0005-0000-0000-000066030000}"/>
    <cellStyle name="Calculation 5 3 2 2" xfId="23257" xr:uid="{6FA55130-DC7F-44FD-AA00-CB016C3F7977}"/>
    <cellStyle name="Calculation 5 3 2 3" xfId="23973" xr:uid="{89D21376-4589-42F3-B1A0-A91E27C78B4C}"/>
    <cellStyle name="Calculation 5 3 2 4" xfId="24695" xr:uid="{C03CD503-120D-42E5-8B6A-BCD15B2A68CF}"/>
    <cellStyle name="Calculation 5 3 2 5" xfId="25260" xr:uid="{F812041F-B999-41A9-A6C9-CC28CC5D59D5}"/>
    <cellStyle name="Calculation 5 3 2 6" xfId="25705" xr:uid="{87D5F794-D68F-47DF-9A05-51179EC22DC3}"/>
    <cellStyle name="Calculation 5 3 3" xfId="21755" xr:uid="{63AC50E4-881C-40E9-9BFF-0D11F33AC5CF}"/>
    <cellStyle name="Calculation 5 3 4" xfId="22201" xr:uid="{B21A76F8-8186-4AB7-AD77-575C498554E3}"/>
    <cellStyle name="Calculation 5 3 5" xfId="21671" xr:uid="{6118BE19-1227-49B3-A4E5-DA8B433A3453}"/>
    <cellStyle name="Calculation 5 3 6" xfId="22285" xr:uid="{3C96DF75-1C82-412A-97BF-4F80EFC43071}"/>
    <cellStyle name="Calculation 5 3 7" xfId="21587" xr:uid="{90726ACF-C5F9-43F7-AEDA-8F7F4C9CBA3B}"/>
    <cellStyle name="Calculation 5 4" xfId="21332" xr:uid="{00000000-0005-0000-0000-000067030000}"/>
    <cellStyle name="Calculation 5 4 2" xfId="23259" xr:uid="{480EE47B-0E45-41C1-8FC0-09A4BB20E24E}"/>
    <cellStyle name="Calculation 5 4 3" xfId="23975" xr:uid="{5918BB71-299D-4615-8EB8-DCBD2B988F9A}"/>
    <cellStyle name="Calculation 5 4 4" xfId="24697" xr:uid="{E1112333-BE44-45B4-980C-6BDDDD429B97}"/>
    <cellStyle name="Calculation 5 4 5" xfId="25262" xr:uid="{3640A32A-5BCD-4EF2-A4BE-A95D6C5B1248}"/>
    <cellStyle name="Calculation 5 4 6" xfId="25707" xr:uid="{DC9D7236-4193-48F5-A048-448F285A71D5}"/>
    <cellStyle name="Calculation 5 5" xfId="21753" xr:uid="{75D7AC52-130B-4A10-9BE4-E33273072EC7}"/>
    <cellStyle name="Calculation 5 6" xfId="22203" xr:uid="{321160B4-E6D2-4320-B5C4-629CF5554C52}"/>
    <cellStyle name="Calculation 5 7" xfId="21669" xr:uid="{BC5187EB-EA25-4CEE-B26D-D99E75692356}"/>
    <cellStyle name="Calculation 5 8" xfId="22287" xr:uid="{2E022A0A-3D69-439B-B803-93763B0C1E28}"/>
    <cellStyle name="Calculation 5 9" xfId="21585" xr:uid="{53382A1C-83A4-452B-A27F-B5BC5BD89011}"/>
    <cellStyle name="Calculation 6" xfId="809" xr:uid="{00000000-0005-0000-0000-000068030000}"/>
    <cellStyle name="Calculation 6 2" xfId="810" xr:uid="{00000000-0005-0000-0000-000069030000}"/>
    <cellStyle name="Calculation 6 2 2" xfId="21328" xr:uid="{00000000-0005-0000-0000-00006A030000}"/>
    <cellStyle name="Calculation 6 2 2 2" xfId="23255" xr:uid="{415E9354-9E8A-4CA8-B8E1-1F777EDEBF79}"/>
    <cellStyle name="Calculation 6 2 2 3" xfId="23971" xr:uid="{804F4BA4-BDED-496C-826F-0F438718E870}"/>
    <cellStyle name="Calculation 6 2 2 4" xfId="24693" xr:uid="{658D5007-5ADA-431C-B1E3-82E61E49A48B}"/>
    <cellStyle name="Calculation 6 2 2 5" xfId="25258" xr:uid="{D164E479-5A73-4D7F-8B68-74FFA46FEE77}"/>
    <cellStyle name="Calculation 6 2 2 6" xfId="25703" xr:uid="{26716C90-28F7-430E-BBE4-BA93A902DFE4}"/>
    <cellStyle name="Calculation 6 2 3" xfId="21757" xr:uid="{BA91FC5C-4744-49FF-B839-0E074D8132EB}"/>
    <cellStyle name="Calculation 6 2 4" xfId="22199" xr:uid="{D1235C88-5F1A-4B63-BD74-C9759C4C4F74}"/>
    <cellStyle name="Calculation 6 2 5" xfId="21673" xr:uid="{2E7B4669-8098-4047-B163-2DBDB61AEC69}"/>
    <cellStyle name="Calculation 6 2 6" xfId="22283" xr:uid="{09B23186-2BBC-443B-BF4B-4D75EF8AA90A}"/>
    <cellStyle name="Calculation 6 2 7" xfId="21589" xr:uid="{BBCB07EC-2579-4087-9707-198C3322DD24}"/>
    <cellStyle name="Calculation 6 3" xfId="811" xr:uid="{00000000-0005-0000-0000-00006B030000}"/>
    <cellStyle name="Calculation 6 3 2" xfId="21327" xr:uid="{00000000-0005-0000-0000-00006C030000}"/>
    <cellStyle name="Calculation 6 3 2 2" xfId="23254" xr:uid="{8C406AB0-8FD1-46B0-B6B7-12529929FCE9}"/>
    <cellStyle name="Calculation 6 3 2 3" xfId="23970" xr:uid="{4E1B4A7B-2155-4AD1-AAAC-83FF91081CBD}"/>
    <cellStyle name="Calculation 6 3 2 4" xfId="24692" xr:uid="{09C3E7CE-DA40-490B-A323-B23F73ECB57D}"/>
    <cellStyle name="Calculation 6 3 2 5" xfId="25257" xr:uid="{1632C23F-B033-4589-9145-CC9340391346}"/>
    <cellStyle name="Calculation 6 3 2 6" xfId="25702" xr:uid="{E1220C18-F896-48FC-B29E-B21631E55342}"/>
    <cellStyle name="Calculation 6 3 3" xfId="21758" xr:uid="{CBC1449A-DC39-4655-9EC3-188EEDD8CB07}"/>
    <cellStyle name="Calculation 6 3 4" xfId="22198" xr:uid="{A8BF2B76-38A3-4143-83CF-DC7BA34F8B3A}"/>
    <cellStyle name="Calculation 6 3 5" xfId="21674" xr:uid="{C935FAAB-9544-423E-82EC-E0A61812AF76}"/>
    <cellStyle name="Calculation 6 3 6" xfId="22282" xr:uid="{631638F2-D5C4-4571-AF7F-2B2E3161D3ED}"/>
    <cellStyle name="Calculation 6 3 7" xfId="21590" xr:uid="{BFFC7F6C-642F-4DD4-AD13-E716B7AE1B2E}"/>
    <cellStyle name="Calculation 6 4" xfId="21329" xr:uid="{00000000-0005-0000-0000-00006D030000}"/>
    <cellStyle name="Calculation 6 4 2" xfId="23256" xr:uid="{72A3C1FA-A3AF-4B0C-A04E-AF8F3CC1494C}"/>
    <cellStyle name="Calculation 6 4 3" xfId="23972" xr:uid="{B2BFA541-990A-4B28-92E7-62DF5F4EA7DF}"/>
    <cellStyle name="Calculation 6 4 4" xfId="24694" xr:uid="{954A5258-E626-43D9-B524-2D48F3AEDB76}"/>
    <cellStyle name="Calculation 6 4 5" xfId="25259" xr:uid="{8E6FB2CA-F3CE-4324-BDE3-D33F9F0A55D7}"/>
    <cellStyle name="Calculation 6 4 6" xfId="25704" xr:uid="{60D62EEA-A009-4075-90C6-F8513AB797A1}"/>
    <cellStyle name="Calculation 6 5" xfId="21756" xr:uid="{C1BA6E09-9E16-4B35-BA10-68B876B29C66}"/>
    <cellStyle name="Calculation 6 6" xfId="22200" xr:uid="{F9703A56-7295-4B89-A0C7-A133F2EA6F6D}"/>
    <cellStyle name="Calculation 6 7" xfId="21672" xr:uid="{1FFA93C6-6364-44FB-81A9-7D53E93F53A1}"/>
    <cellStyle name="Calculation 6 8" xfId="22284" xr:uid="{C384D45B-E5A5-48F2-A55F-79497DA4E608}"/>
    <cellStyle name="Calculation 6 9" xfId="21588" xr:uid="{9861B34D-37E8-4289-8FF4-20D8055963E3}"/>
    <cellStyle name="Calculation 7" xfId="812" xr:uid="{00000000-0005-0000-0000-00006E030000}"/>
    <cellStyle name="Calculation 7 2" xfId="21326" xr:uid="{00000000-0005-0000-0000-00006F030000}"/>
    <cellStyle name="Calculation 7 2 2" xfId="23253" xr:uid="{3374BE9D-8B9F-4B72-B93E-4C31E6CEDA18}"/>
    <cellStyle name="Calculation 7 2 3" xfId="23969" xr:uid="{09E04349-E4FC-42D7-9812-DE28A926DE94}"/>
    <cellStyle name="Calculation 7 2 4" xfId="24691" xr:uid="{C80AEC80-D064-460A-9694-239916DAB10D}"/>
    <cellStyle name="Calculation 7 2 5" xfId="25256" xr:uid="{AEF54582-A468-4DCB-AFB0-D6795FFEF00C}"/>
    <cellStyle name="Calculation 7 2 6" xfId="25701" xr:uid="{E768D941-CD6B-43DC-95E2-80DA3C40067B}"/>
    <cellStyle name="Calculation 7 3" xfId="21759" xr:uid="{D464BB29-45A1-4EC0-821F-22B883448FAB}"/>
    <cellStyle name="Calculation 7 4" xfId="22197" xr:uid="{F912DEE6-19EE-414B-82C0-376D7526010A}"/>
    <cellStyle name="Calculation 7 5" xfId="21675" xr:uid="{E4CE7EA6-9F09-4758-B1B4-DA74319EA3C9}"/>
    <cellStyle name="Calculation 7 6" xfId="22281" xr:uid="{2EB0B928-FFEB-4C4D-9EBB-CF7D16886556}"/>
    <cellStyle name="Calculation 7 7" xfId="21591" xr:uid="{D58AED84-337F-44CB-926E-C611F95AB8D4}"/>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3251" xr:uid="{8BF3C996-2E58-46F3-A2A0-648A4D278661}"/>
    <cellStyle name="Gia's 10 2 3" xfId="23967" xr:uid="{48DE2D4A-9C6A-4643-9B3F-DBB640AA1AC0}"/>
    <cellStyle name="Gia's 10 2 4" xfId="24689" xr:uid="{086A556C-AC1B-4FDD-9B2F-23B33CD3E522}"/>
    <cellStyle name="Gia's 10 2 5" xfId="25699" xr:uid="{9143CBB0-C20F-4949-9080-24A016C34923}"/>
    <cellStyle name="Gia's 10 3" xfId="21845" xr:uid="{37DAB9F6-518D-4CD8-8637-BCAB66B29EE1}"/>
    <cellStyle name="Gia's 11" xfId="21325" xr:uid="{00000000-0005-0000-0000-00002C240000}"/>
    <cellStyle name="Gia's 11 2" xfId="23252" xr:uid="{E81B9893-6697-4575-BA7C-2BB56A57B464}"/>
    <cellStyle name="Gia's 11 3" xfId="23968" xr:uid="{0CCFF1CA-EE35-4D5A-8CA8-6FD4ABA9CD35}"/>
    <cellStyle name="Gia's 11 4" xfId="24690" xr:uid="{D1E78585-972C-43CF-992C-148ABD46C0E5}"/>
    <cellStyle name="Gia's 11 5" xfId="25700" xr:uid="{64E23281-9159-4BBB-94F9-1EECAEEE3C25}"/>
    <cellStyle name="Gia's 12" xfId="21844" xr:uid="{76DB1E33-9A16-4C77-91B3-0CDF088DE13B}"/>
    <cellStyle name="Gia's 2" xfId="9187" xr:uid="{00000000-0005-0000-0000-00002D240000}"/>
    <cellStyle name="Gia's 2 2" xfId="21323" xr:uid="{00000000-0005-0000-0000-00002E240000}"/>
    <cellStyle name="Gia's 2 2 2" xfId="23250" xr:uid="{715C03F0-CC89-4812-9B91-F05AA6EB5039}"/>
    <cellStyle name="Gia's 2 2 3" xfId="23966" xr:uid="{A397D3F6-C309-4B98-ADDB-6A6B7EFDBCE0}"/>
    <cellStyle name="Gia's 2 2 4" xfId="24688" xr:uid="{C7884CEA-65A8-44D2-8FC2-4AE2C89ED61D}"/>
    <cellStyle name="Gia's 2 2 5" xfId="25698" xr:uid="{8667BDB6-451A-4A0B-B5F5-0D55DE33CFAE}"/>
    <cellStyle name="Gia's 2 3" xfId="21846" xr:uid="{7BA2CD82-4FC3-4716-8866-BBF77B931A91}"/>
    <cellStyle name="Gia's 3" xfId="9188" xr:uid="{00000000-0005-0000-0000-00002F240000}"/>
    <cellStyle name="Gia's 3 2" xfId="21322" xr:uid="{00000000-0005-0000-0000-000030240000}"/>
    <cellStyle name="Gia's 3 2 2" xfId="23249" xr:uid="{F3B403E8-EA32-423E-8DDB-33A292D86BED}"/>
    <cellStyle name="Gia's 3 2 3" xfId="23965" xr:uid="{2687B56A-E3D5-48AC-A325-EF6C43D2EE91}"/>
    <cellStyle name="Gia's 3 2 4" xfId="24687" xr:uid="{6890F72B-8786-424E-A0E9-D9983809C722}"/>
    <cellStyle name="Gia's 3 2 5" xfId="25697" xr:uid="{6241FB53-BCAB-4D31-BF0E-73E73972DFE2}"/>
    <cellStyle name="Gia's 3 3" xfId="21847" xr:uid="{B0C9ECC0-05C4-4DA7-87CB-E1081FFA9CA8}"/>
    <cellStyle name="Gia's 4" xfId="9189" xr:uid="{00000000-0005-0000-0000-000031240000}"/>
    <cellStyle name="Gia's 4 2" xfId="21321" xr:uid="{00000000-0005-0000-0000-000032240000}"/>
    <cellStyle name="Gia's 4 2 2" xfId="23248" xr:uid="{081218BF-982D-462D-A5C9-0969BB9829A8}"/>
    <cellStyle name="Gia's 4 2 3" xfId="23964" xr:uid="{819D5031-FA4F-4C85-9DDA-96300F5846F6}"/>
    <cellStyle name="Gia's 4 2 4" xfId="24686" xr:uid="{8BBC86FB-2292-4603-AFC5-9FCCE1BE6A72}"/>
    <cellStyle name="Gia's 4 2 5" xfId="25696" xr:uid="{322286F4-ECC1-4A1F-A3E6-ED9B1A0EED69}"/>
    <cellStyle name="Gia's 4 3" xfId="21848" xr:uid="{5F0B8CEB-4A43-48BD-BDCA-6DD0BD7ED7D1}"/>
    <cellStyle name="Gia's 5" xfId="9190" xr:uid="{00000000-0005-0000-0000-000033240000}"/>
    <cellStyle name="Gia's 5 2" xfId="21320" xr:uid="{00000000-0005-0000-0000-000034240000}"/>
    <cellStyle name="Gia's 5 2 2" xfId="23247" xr:uid="{992A7DDE-009C-485E-A88B-620A13928694}"/>
    <cellStyle name="Gia's 5 2 3" xfId="23963" xr:uid="{76CF11CD-D07B-4C41-939B-B0A1560BD366}"/>
    <cellStyle name="Gia's 5 2 4" xfId="24685" xr:uid="{1ABB472A-EC1A-4FBB-AF90-EEBD9A3D0827}"/>
    <cellStyle name="Gia's 5 2 5" xfId="25695" xr:uid="{CACA5DA5-9CDE-4A3E-BBD9-CE02E2A6E5F9}"/>
    <cellStyle name="Gia's 5 3" xfId="21849" xr:uid="{38785B33-2058-4AE7-AFAF-CBADD78AB88A}"/>
    <cellStyle name="Gia's 6" xfId="9191" xr:uid="{00000000-0005-0000-0000-000035240000}"/>
    <cellStyle name="Gia's 6 2" xfId="21319" xr:uid="{00000000-0005-0000-0000-000036240000}"/>
    <cellStyle name="Gia's 6 2 2" xfId="23246" xr:uid="{316F1376-2549-4FED-A976-3D3FDB763421}"/>
    <cellStyle name="Gia's 6 2 3" xfId="23962" xr:uid="{2992D3E2-C6C9-429C-9BFB-FEA0147D4EA8}"/>
    <cellStyle name="Gia's 6 2 4" xfId="24684" xr:uid="{1FDF4C63-0C8F-4BBF-9AFD-BFE928C1EA1C}"/>
    <cellStyle name="Gia's 6 2 5" xfId="25694" xr:uid="{2279D602-DEE3-4CF9-ACD1-79C3C7856D61}"/>
    <cellStyle name="Gia's 6 3" xfId="21850" xr:uid="{AD6A5A5F-AD0F-44ED-A028-3DB45EBB1D76}"/>
    <cellStyle name="Gia's 7" xfId="9192" xr:uid="{00000000-0005-0000-0000-000037240000}"/>
    <cellStyle name="Gia's 7 2" xfId="21318" xr:uid="{00000000-0005-0000-0000-000038240000}"/>
    <cellStyle name="Gia's 7 2 2" xfId="23245" xr:uid="{F56A7D6B-FBE2-455C-9878-866A20474846}"/>
    <cellStyle name="Gia's 7 2 3" xfId="23961" xr:uid="{555FED8B-7EEA-4D37-B6A3-C69EDE98A13F}"/>
    <cellStyle name="Gia's 7 2 4" xfId="24683" xr:uid="{3840D1D7-6F18-4821-8E1D-98ED57A3DAE1}"/>
    <cellStyle name="Gia's 7 2 5" xfId="25693" xr:uid="{0904FA08-EDB3-42A0-8995-D48A507196D0}"/>
    <cellStyle name="Gia's 7 3" xfId="21851" xr:uid="{60501F40-B769-4D7F-B6B0-C7726643CB45}"/>
    <cellStyle name="Gia's 8" xfId="9193" xr:uid="{00000000-0005-0000-0000-000039240000}"/>
    <cellStyle name="Gia's 8 2" xfId="21317" xr:uid="{00000000-0005-0000-0000-00003A240000}"/>
    <cellStyle name="Gia's 8 2 2" xfId="23244" xr:uid="{A324992A-995F-4DE1-AEFB-08A52B07C912}"/>
    <cellStyle name="Gia's 8 2 3" xfId="23960" xr:uid="{87FF2FDF-4DF3-4202-88D8-A5BBA04BE4B1}"/>
    <cellStyle name="Gia's 8 2 4" xfId="24682" xr:uid="{CD52DFE6-E75A-4AD3-A047-A97B7E91D5B3}"/>
    <cellStyle name="Gia's 8 2 5" xfId="25692" xr:uid="{ACDB9027-2077-49BC-AB05-EBC1E3027E41}"/>
    <cellStyle name="Gia's 8 3" xfId="21852" xr:uid="{35CE26EE-41C5-4AEA-871B-097BF7B8AAAC}"/>
    <cellStyle name="Gia's 9" xfId="9194" xr:uid="{00000000-0005-0000-0000-00003B240000}"/>
    <cellStyle name="Gia's 9 2" xfId="21316" xr:uid="{00000000-0005-0000-0000-00003C240000}"/>
    <cellStyle name="Gia's 9 2 2" xfId="23243" xr:uid="{0F0997A2-2B14-4E39-8856-8800A11F1856}"/>
    <cellStyle name="Gia's 9 2 3" xfId="23959" xr:uid="{F2CA7BD6-3599-434C-ADC8-3C9C270F630A}"/>
    <cellStyle name="Gia's 9 2 4" xfId="24681" xr:uid="{C1369012-7630-4B65-85F0-1F75B89C2023}"/>
    <cellStyle name="Gia's 9 2 5" xfId="25691" xr:uid="{1C39407B-8759-4365-AE98-8CE0EFA63EF6}"/>
    <cellStyle name="Gia's 9 3" xfId="21853" xr:uid="{A26A69C3-9246-44EB-944D-C30DCCDC0824}"/>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3242" xr:uid="{875C3B1C-330C-48B5-8332-8DE166CD7F7B}"/>
    <cellStyle name="greyed 2 3" xfId="23958" xr:uid="{C57F9577-0F63-411E-B994-7E33A4A8B6BC}"/>
    <cellStyle name="greyed 2 4" xfId="24680" xr:uid="{298C2385-FA83-406F-B4DB-46FC6E56CFA1}"/>
    <cellStyle name="greyed 2 5" xfId="25690" xr:uid="{56B53FBC-3348-4DE3-9F25-27D9E9CDEF52}"/>
    <cellStyle name="greyed 3" xfId="21854" xr:uid="{235D7472-2698-45DE-8081-6119A33D5986}"/>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3240" xr:uid="{7897F62B-1C1B-4B9F-B9AC-B4BC0A4A79AA}"/>
    <cellStyle name="Header2 2 2 3" xfId="24678" xr:uid="{EC914027-2D69-4286-AF8C-3591AE597699}"/>
    <cellStyle name="Header2 2 2 4" xfId="24934" xr:uid="{AAE321E0-C037-41DC-8DB7-8D5B4F62BC97}"/>
    <cellStyle name="Header2 2 3" xfId="21856" xr:uid="{8932F257-8061-4B4E-A811-D9FF5E3EC32F}"/>
    <cellStyle name="Header2 3" xfId="9227" xr:uid="{00000000-0005-0000-0000-00005F240000}"/>
    <cellStyle name="Header2 3 2" xfId="21312" xr:uid="{00000000-0005-0000-0000-000060240000}"/>
    <cellStyle name="Header2 3 2 2" xfId="23239" xr:uid="{944DA104-BBFD-4D01-9759-CD796998E999}"/>
    <cellStyle name="Header2 3 2 3" xfId="24677" xr:uid="{198B974C-4365-40D6-A4C0-935718A85A87}"/>
    <cellStyle name="Header2 3 2 4" xfId="24933" xr:uid="{AC0575BC-57C1-4E70-8C59-D271B18E1FDA}"/>
    <cellStyle name="Header2 3 3" xfId="21857" xr:uid="{F0F07612-0CD2-453F-9FAB-BAA5E9389897}"/>
    <cellStyle name="Header2 4" xfId="21314" xr:uid="{00000000-0005-0000-0000-000061240000}"/>
    <cellStyle name="Header2 4 2" xfId="23241" xr:uid="{EAD57696-3C3C-4F5A-A463-B1FB6C162F7C}"/>
    <cellStyle name="Header2 4 3" xfId="24679" xr:uid="{BA33DACB-8766-42E3-ACB2-3E4B0DEE6612}"/>
    <cellStyle name="Header2 4 4" xfId="24935" xr:uid="{670DE80E-E940-4BF9-B255-01B68BE80582}"/>
    <cellStyle name="Header2 5" xfId="21855" xr:uid="{896A59A7-6003-42EA-BC8C-FB830A60921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3238" xr:uid="{1AE5D11A-9C07-4A7D-B94D-9C1E36129616}"/>
    <cellStyle name="HeadingTable 2 3" xfId="23957" xr:uid="{F5C2752C-45B5-4238-9E34-CA56E32EFD49}"/>
    <cellStyle name="HeadingTable 2 4" xfId="24676" xr:uid="{524E13C4-4E03-409E-B101-B2573E6C7CD7}"/>
    <cellStyle name="HeadingTable 2 5" xfId="25689" xr:uid="{D4DA4B0C-22E2-4777-B3A2-E03B5EFA1B75}"/>
    <cellStyle name="HeadingTable 3" xfId="21912" xr:uid="{36F88B49-C814-41FA-A01A-131D5D888592}"/>
    <cellStyle name="highlightExposure" xfId="9323" xr:uid="{00000000-0005-0000-0000-0000C2240000}"/>
    <cellStyle name="highlightExposure 2" xfId="21310" xr:uid="{00000000-0005-0000-0000-0000C3240000}"/>
    <cellStyle name="highlightExposure 2 2" xfId="23237" xr:uid="{1229D04C-52B5-4E0D-B7A9-CE139D913350}"/>
    <cellStyle name="highlightExposure 2 3" xfId="23956" xr:uid="{662A49AD-A721-4389-84B3-00E7F52A4440}"/>
    <cellStyle name="highlightExposure 2 4" xfId="24675" xr:uid="{DEFC2204-4D73-4078-A95B-CE0611A0AAAD}"/>
    <cellStyle name="highlightExposure 2 5" xfId="25688" xr:uid="{6F1583E4-AD02-4E9E-9E63-D1396253380E}"/>
    <cellStyle name="highlightExposure 3" xfId="21913" xr:uid="{0F0CE51F-16F8-4E29-AFD9-315138881F59}"/>
    <cellStyle name="highlightPercentage" xfId="9324" xr:uid="{00000000-0005-0000-0000-0000C4240000}"/>
    <cellStyle name="highlightPercentage 2" xfId="21309" xr:uid="{00000000-0005-0000-0000-0000C5240000}"/>
    <cellStyle name="highlightPercentage 2 2" xfId="23236" xr:uid="{D14486A8-B19C-4985-BFE2-94E6DD2D775B}"/>
    <cellStyle name="highlightPercentage 2 3" xfId="23955" xr:uid="{3702464B-7DF8-428B-9030-307CF3E62194}"/>
    <cellStyle name="highlightPercentage 2 4" xfId="24674" xr:uid="{E5638048-798A-4225-A40B-6DF44413529B}"/>
    <cellStyle name="highlightPercentage 2 5" xfId="25687" xr:uid="{D81A31C3-0E30-4A2D-9A99-0E86DB776318}"/>
    <cellStyle name="highlightPercentage 3" xfId="21914" xr:uid="{E91F74A0-9231-481C-8CB3-64E203BB6E87}"/>
    <cellStyle name="highlightText" xfId="9325" xr:uid="{00000000-0005-0000-0000-0000C6240000}"/>
    <cellStyle name="highlightText 2" xfId="21308" xr:uid="{00000000-0005-0000-0000-0000C7240000}"/>
    <cellStyle name="highlightText 2 2" xfId="23235" xr:uid="{D0888DBC-B422-4B95-937A-3872A648621F}"/>
    <cellStyle name="highlightText 2 3" xfId="23954" xr:uid="{47303A0C-0B54-49CB-BFC0-4DCBF805F748}"/>
    <cellStyle name="highlightText 2 4" xfId="24673" xr:uid="{08188D73-304B-48A3-97EF-390706CFD8AD}"/>
    <cellStyle name="highlightText 2 5" xfId="25686" xr:uid="{2A835DFC-9595-4B6B-8C46-8452D344B86F}"/>
    <cellStyle name="highlightText 3" xfId="21915" xr:uid="{2CED64E3-3FDA-4A8E-AAB6-FACAC0998D7A}"/>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3233" xr:uid="{2E968F54-9CEE-4D18-80F8-218AC30BDB07}"/>
    <cellStyle name="Input 2 10 2 2 3" xfId="23952" xr:uid="{EB7CF07F-2B3E-4481-AD29-DBD6C5F753CF}"/>
    <cellStyle name="Input 2 10 2 2 4" xfId="24671" xr:uid="{BD3F94A4-FAB3-4E1A-96BD-CCEF6B0F449E}"/>
    <cellStyle name="Input 2 10 2 2 5" xfId="25254" xr:uid="{F01AD5E4-0469-4458-9883-AB69D010CD55}"/>
    <cellStyle name="Input 2 10 2 2 6" xfId="25684" xr:uid="{EE3936A9-4F77-4A49-85B9-F376ED0799EC}"/>
    <cellStyle name="Input 2 10 2 3" xfId="21923" xr:uid="{416ED18C-9541-4ABA-9256-23A1C4E02F85}"/>
    <cellStyle name="Input 2 10 2 4" xfId="22112" xr:uid="{34CBA4DB-7119-4E1E-9ACD-B97E932A6B7C}"/>
    <cellStyle name="Input 2 10 2 5" xfId="21859" xr:uid="{9C002ED3-3748-4810-8274-83626A82986B}"/>
    <cellStyle name="Input 2 10 2 6" xfId="22195" xr:uid="{23A57243-12BD-4B13-B60A-211448573397}"/>
    <cellStyle name="Input 2 10 2 7" xfId="21761" xr:uid="{46478E1B-04F1-41AA-B4C1-ABDE4D40AF40}"/>
    <cellStyle name="Input 2 10 3" xfId="9336" xr:uid="{00000000-0005-0000-0000-0000D4240000}"/>
    <cellStyle name="Input 2 10 3 2" xfId="21305" xr:uid="{00000000-0005-0000-0000-0000D5240000}"/>
    <cellStyle name="Input 2 10 3 2 2" xfId="23232" xr:uid="{63142CF2-6EB4-45B1-B2C9-1F9E96052B06}"/>
    <cellStyle name="Input 2 10 3 2 3" xfId="23951" xr:uid="{44226CC8-BBF4-4726-819A-65B6AFBCF70C}"/>
    <cellStyle name="Input 2 10 3 2 4" xfId="24670" xr:uid="{213ED2DE-3DF0-410D-9FC2-AF712587EEE1}"/>
    <cellStyle name="Input 2 10 3 2 5" xfId="25253" xr:uid="{79954470-42E7-4365-A66F-4AD10C8A0C9A}"/>
    <cellStyle name="Input 2 10 3 2 6" xfId="25683" xr:uid="{D9CA7976-7331-4445-939A-7462A041799F}"/>
    <cellStyle name="Input 2 10 3 3" xfId="21924" xr:uid="{316A0EC2-470E-4654-9678-11AD2D4D3B02}"/>
    <cellStyle name="Input 2 10 3 4" xfId="22111" xr:uid="{C743E837-597E-407A-8EDB-FC694655A3D7}"/>
    <cellStyle name="Input 2 10 3 5" xfId="21860" xr:uid="{DC14A482-3BED-4E4C-B7B6-1F3D40249842}"/>
    <cellStyle name="Input 2 10 3 6" xfId="22194" xr:uid="{AB2359B1-982D-4554-992F-4AF0BE163000}"/>
    <cellStyle name="Input 2 10 3 7" xfId="21762" xr:uid="{0E3B8847-537B-49DF-B824-FCC0D652252B}"/>
    <cellStyle name="Input 2 10 4" xfId="9337" xr:uid="{00000000-0005-0000-0000-0000D6240000}"/>
    <cellStyle name="Input 2 10 4 2" xfId="21304" xr:uid="{00000000-0005-0000-0000-0000D7240000}"/>
    <cellStyle name="Input 2 10 4 2 2" xfId="23231" xr:uid="{D3903570-1045-4A79-8301-8476305E0981}"/>
    <cellStyle name="Input 2 10 4 2 3" xfId="23950" xr:uid="{9190659C-062F-45EE-93E0-994BE281FBD8}"/>
    <cellStyle name="Input 2 10 4 2 4" xfId="24669" xr:uid="{29E558EB-B82E-4B1C-8876-288971549E98}"/>
    <cellStyle name="Input 2 10 4 2 5" xfId="25252" xr:uid="{0D59B310-6148-4DFB-BC29-0EEC9D0AEB8F}"/>
    <cellStyle name="Input 2 10 4 2 6" xfId="25682" xr:uid="{FF6997A1-D948-4A59-9A08-A295EF99ADB7}"/>
    <cellStyle name="Input 2 10 4 3" xfId="21925" xr:uid="{C727E0AC-1A93-4372-8D7D-FE7912431EDF}"/>
    <cellStyle name="Input 2 10 4 4" xfId="22110" xr:uid="{E7D9DB80-1AEF-4901-8059-775A91B1F4DF}"/>
    <cellStyle name="Input 2 10 4 5" xfId="21861" xr:uid="{10B05BDF-FAC2-40A1-9630-BA4EA68B8EB6}"/>
    <cellStyle name="Input 2 10 4 6" xfId="22193" xr:uid="{88D6C53A-0F50-413D-974E-38DE92B7A655}"/>
    <cellStyle name="Input 2 10 4 7" xfId="21763" xr:uid="{77BDC0D4-5BE1-4CD3-8FD5-269DBD8C1560}"/>
    <cellStyle name="Input 2 10 5" xfId="9338" xr:uid="{00000000-0005-0000-0000-0000D8240000}"/>
    <cellStyle name="Input 2 10 5 2" xfId="21303" xr:uid="{00000000-0005-0000-0000-0000D9240000}"/>
    <cellStyle name="Input 2 10 5 2 2" xfId="23230" xr:uid="{0D295745-103A-4DA2-B48D-79C30862C3FB}"/>
    <cellStyle name="Input 2 10 5 2 3" xfId="23949" xr:uid="{EE870378-9E30-4BEA-8703-01DD086AFA8B}"/>
    <cellStyle name="Input 2 10 5 2 4" xfId="24668" xr:uid="{A1CDF6BB-EA2E-44A4-A94D-7640A28BAFC5}"/>
    <cellStyle name="Input 2 10 5 2 5" xfId="25251" xr:uid="{D8045657-483F-483D-8556-27E4F5838BF0}"/>
    <cellStyle name="Input 2 10 5 2 6" xfId="25681" xr:uid="{AD0D3D47-98C0-4449-9932-8595A0B25DDC}"/>
    <cellStyle name="Input 2 10 5 3" xfId="21926" xr:uid="{169C7EA9-800F-464C-A04C-9353A6D32BE2}"/>
    <cellStyle name="Input 2 10 5 4" xfId="22109" xr:uid="{423ADAE3-95DE-4491-A452-6A9D65EE75F5}"/>
    <cellStyle name="Input 2 10 5 5" xfId="21862" xr:uid="{8AC2FEB2-6861-4E7B-9929-243B87A1CD23}"/>
    <cellStyle name="Input 2 10 5 6" xfId="22192" xr:uid="{AAEC5277-2B1D-4F04-9F29-F3134DAA6804}"/>
    <cellStyle name="Input 2 10 5 7" xfId="21764" xr:uid="{45A48996-7F01-4A74-9F91-2F7EBC16C307}"/>
    <cellStyle name="Input 2 11" xfId="9339" xr:uid="{00000000-0005-0000-0000-0000DA240000}"/>
    <cellStyle name="Input 2 11 10" xfId="22191" xr:uid="{9E47B204-AD26-4E63-A205-A2234AD946A4}"/>
    <cellStyle name="Input 2 11 11" xfId="21765" xr:uid="{C9964B8A-89C7-4E3A-83D8-7E8EC798B78F}"/>
    <cellStyle name="Input 2 11 2" xfId="9340" xr:uid="{00000000-0005-0000-0000-0000DB240000}"/>
    <cellStyle name="Input 2 11 2 2" xfId="21301" xr:uid="{00000000-0005-0000-0000-0000DC240000}"/>
    <cellStyle name="Input 2 11 2 2 2" xfId="23228" xr:uid="{316F3C14-9CBC-4A72-A9DF-A47080EC72A1}"/>
    <cellStyle name="Input 2 11 2 2 3" xfId="23947" xr:uid="{4423FCEA-707B-4BDE-97A1-ADB32C10C318}"/>
    <cellStyle name="Input 2 11 2 2 4" xfId="24666" xr:uid="{072C56BA-46DE-417B-9849-0030F0CB651F}"/>
    <cellStyle name="Input 2 11 2 2 5" xfId="25249" xr:uid="{0DF37A9F-E7D8-43E0-B1E5-45195CEEC5A7}"/>
    <cellStyle name="Input 2 11 2 2 6" xfId="25679" xr:uid="{FD814A85-32D4-40D4-B6E3-8E42C27DC604}"/>
    <cellStyle name="Input 2 11 2 3" xfId="21928" xr:uid="{871B2D6B-6260-4FB0-B8D2-9E6705111AF4}"/>
    <cellStyle name="Input 2 11 2 4" xfId="22107" xr:uid="{297C3A21-1381-4941-94DA-967D185F0EAA}"/>
    <cellStyle name="Input 2 11 2 5" xfId="21864" xr:uid="{5B8EAA16-C264-4C46-B18C-F1209B1AB402}"/>
    <cellStyle name="Input 2 11 2 6" xfId="22190" xr:uid="{D0945521-91B5-48B0-893C-5EFF5740AA9C}"/>
    <cellStyle name="Input 2 11 2 7" xfId="21766" xr:uid="{4B21FFBB-F4D3-413D-9676-E935825CE597}"/>
    <cellStyle name="Input 2 11 3" xfId="9341" xr:uid="{00000000-0005-0000-0000-0000DD240000}"/>
    <cellStyle name="Input 2 11 3 2" xfId="21300" xr:uid="{00000000-0005-0000-0000-0000DE240000}"/>
    <cellStyle name="Input 2 11 3 2 2" xfId="23227" xr:uid="{DD4F8939-1DAB-4796-949F-EB227F722CFC}"/>
    <cellStyle name="Input 2 11 3 2 3" xfId="23946" xr:uid="{E34A6593-3358-49FB-B823-B122261B12A3}"/>
    <cellStyle name="Input 2 11 3 2 4" xfId="24665" xr:uid="{804A7CF9-6F47-494D-9324-3D2889A66E57}"/>
    <cellStyle name="Input 2 11 3 2 5" xfId="25248" xr:uid="{1F28FF3F-7AB5-449C-A995-C44C47A8EEC4}"/>
    <cellStyle name="Input 2 11 3 2 6" xfId="25678" xr:uid="{46439CDC-9896-4728-8778-53DFE0ECADE3}"/>
    <cellStyle name="Input 2 11 3 3" xfId="21929" xr:uid="{DC09A4E6-10F6-400E-8634-4E2AD5C72E22}"/>
    <cellStyle name="Input 2 11 3 4" xfId="22106" xr:uid="{A70A8B2D-64CF-4DFB-AF71-1344FDDC0381}"/>
    <cellStyle name="Input 2 11 3 5" xfId="21865" xr:uid="{4E1E4A6A-955C-4BE5-9620-CEBAD17E6206}"/>
    <cellStyle name="Input 2 11 3 6" xfId="22189" xr:uid="{268CADF4-48A8-45F3-B30B-92CDCD467FEF}"/>
    <cellStyle name="Input 2 11 3 7" xfId="21767" xr:uid="{63BE218E-5392-404F-8930-CD2A1166A7F8}"/>
    <cellStyle name="Input 2 11 4" xfId="9342" xr:uid="{00000000-0005-0000-0000-0000DF240000}"/>
    <cellStyle name="Input 2 11 4 2" xfId="21299" xr:uid="{00000000-0005-0000-0000-0000E0240000}"/>
    <cellStyle name="Input 2 11 4 2 2" xfId="23226" xr:uid="{7053BED3-C24B-4AB8-B407-0921810706BE}"/>
    <cellStyle name="Input 2 11 4 2 3" xfId="23945" xr:uid="{56568A80-17F0-43A4-83C3-72B6FFFC7F40}"/>
    <cellStyle name="Input 2 11 4 2 4" xfId="24664" xr:uid="{6227FF62-D828-474E-A1C3-68190D46CBDF}"/>
    <cellStyle name="Input 2 11 4 2 5" xfId="25247" xr:uid="{1639AE0E-67AB-4022-AE4C-AB82F2102755}"/>
    <cellStyle name="Input 2 11 4 2 6" xfId="25677" xr:uid="{14E5672B-3193-4487-BF27-6AC38C649659}"/>
    <cellStyle name="Input 2 11 4 3" xfId="21930" xr:uid="{E107A8C7-4464-415E-8996-BD9F5FC4329E}"/>
    <cellStyle name="Input 2 11 4 4" xfId="22105" xr:uid="{E3A1A1B7-439F-44BD-8346-CDE9273E794A}"/>
    <cellStyle name="Input 2 11 4 5" xfId="21866" xr:uid="{B4F969D1-911E-42DA-BE2B-D96CFBCD06CA}"/>
    <cellStyle name="Input 2 11 4 6" xfId="22188" xr:uid="{F07B6F4E-264A-47F6-910E-D2EF8B96A6AA}"/>
    <cellStyle name="Input 2 11 4 7" xfId="21768" xr:uid="{354F94AA-6A85-47EF-9603-A4CB08C2FE75}"/>
    <cellStyle name="Input 2 11 5" xfId="9343" xr:uid="{00000000-0005-0000-0000-0000E1240000}"/>
    <cellStyle name="Input 2 11 5 2" xfId="21298" xr:uid="{00000000-0005-0000-0000-0000E2240000}"/>
    <cellStyle name="Input 2 11 5 2 2" xfId="23225" xr:uid="{C9654E1F-61CE-4209-8DEB-D0B6E6C1B6B9}"/>
    <cellStyle name="Input 2 11 5 2 3" xfId="23944" xr:uid="{F6C76E5C-7552-4CEF-A207-B41D81429FD8}"/>
    <cellStyle name="Input 2 11 5 2 4" xfId="24663" xr:uid="{45BB5208-FD08-4EB2-887E-05462C8E2A5B}"/>
    <cellStyle name="Input 2 11 5 2 5" xfId="25246" xr:uid="{4CC19B93-F1AE-461F-9DF0-B400B6672371}"/>
    <cellStyle name="Input 2 11 5 2 6" xfId="25676" xr:uid="{B8B5DFB1-2339-4AF3-834A-5824F80EC268}"/>
    <cellStyle name="Input 2 11 5 3" xfId="21931" xr:uid="{9F8566B3-8704-47E5-B10C-4A79A18AC22E}"/>
    <cellStyle name="Input 2 11 5 4" xfId="22104" xr:uid="{96C2DE99-C6A9-40FD-9B37-5621A1AA4392}"/>
    <cellStyle name="Input 2 11 5 5" xfId="21867" xr:uid="{60E3B74D-7FF9-43A5-994A-6DAE122551EA}"/>
    <cellStyle name="Input 2 11 5 6" xfId="22187" xr:uid="{1B5E4FF0-7A1C-496E-878B-6A95B42DB297}"/>
    <cellStyle name="Input 2 11 5 7" xfId="21769" xr:uid="{C47C5AF8-B0FC-48CE-883F-2F336E0D3618}"/>
    <cellStyle name="Input 2 11 6" xfId="21302" xr:uid="{00000000-0005-0000-0000-0000E3240000}"/>
    <cellStyle name="Input 2 11 6 2" xfId="23229" xr:uid="{942D7241-9013-4325-AF20-CB7C5D6CA93B}"/>
    <cellStyle name="Input 2 11 6 3" xfId="23948" xr:uid="{46643644-BF92-471C-853B-A037F0976215}"/>
    <cellStyle name="Input 2 11 6 4" xfId="24667" xr:uid="{ED071FCA-3C78-4551-8F58-7B47CF6FD0D6}"/>
    <cellStyle name="Input 2 11 6 5" xfId="25250" xr:uid="{C9CF05FE-42E4-4586-BEA6-69B9DD041D48}"/>
    <cellStyle name="Input 2 11 6 6" xfId="25680" xr:uid="{78580742-445C-47E2-98F1-875B8F6A0189}"/>
    <cellStyle name="Input 2 11 7" xfId="21927" xr:uid="{1033827D-8717-42A3-88CD-6210CADAD93D}"/>
    <cellStyle name="Input 2 11 8" xfId="22108" xr:uid="{9EC50570-B7FE-41E2-8C9B-5657FA893FC4}"/>
    <cellStyle name="Input 2 11 9" xfId="21863" xr:uid="{1DC16C99-CFD7-485C-899A-E39FFA8F118C}"/>
    <cellStyle name="Input 2 12" xfId="9344" xr:uid="{00000000-0005-0000-0000-0000E4240000}"/>
    <cellStyle name="Input 2 12 10" xfId="22186" xr:uid="{83DADCED-400D-4446-8DF1-F019A0BC79C1}"/>
    <cellStyle name="Input 2 12 11" xfId="21770" xr:uid="{6323AC36-9396-4C72-969D-1E1EAC06CE9A}"/>
    <cellStyle name="Input 2 12 2" xfId="9345" xr:uid="{00000000-0005-0000-0000-0000E5240000}"/>
    <cellStyle name="Input 2 12 2 2" xfId="21296" xr:uid="{00000000-0005-0000-0000-0000E6240000}"/>
    <cellStyle name="Input 2 12 2 2 2" xfId="23223" xr:uid="{47CFBF9F-A2BF-4EBE-ABC8-4E9BE5886E6C}"/>
    <cellStyle name="Input 2 12 2 2 3" xfId="23942" xr:uid="{918929B6-145F-4DED-80AC-55B7CDA371DD}"/>
    <cellStyle name="Input 2 12 2 2 4" xfId="24661" xr:uid="{50AB6889-7FA6-47E0-AE5E-DA2E1B7C720D}"/>
    <cellStyle name="Input 2 12 2 2 5" xfId="25244" xr:uid="{D4C75631-8D54-463C-9A90-51F3B56F2B86}"/>
    <cellStyle name="Input 2 12 2 2 6" xfId="25674" xr:uid="{3A42586E-87F3-4B60-8972-0A361F97063C}"/>
    <cellStyle name="Input 2 12 2 3" xfId="21933" xr:uid="{CC11F7AB-E4A6-4A36-8FD6-75FF87385E99}"/>
    <cellStyle name="Input 2 12 2 4" xfId="22102" xr:uid="{754BC128-C36D-44F7-9F2E-0220C9E6924A}"/>
    <cellStyle name="Input 2 12 2 5" xfId="21869" xr:uid="{D8161438-6294-4229-95D1-325EEC290DEE}"/>
    <cellStyle name="Input 2 12 2 6" xfId="22185" xr:uid="{37EEE038-4B11-4D87-8932-0E1B25C98F81}"/>
    <cellStyle name="Input 2 12 2 7" xfId="21771" xr:uid="{4426B576-C9C4-48D4-B772-8CC77C902A33}"/>
    <cellStyle name="Input 2 12 3" xfId="9346" xr:uid="{00000000-0005-0000-0000-0000E7240000}"/>
    <cellStyle name="Input 2 12 3 2" xfId="21295" xr:uid="{00000000-0005-0000-0000-0000E8240000}"/>
    <cellStyle name="Input 2 12 3 2 2" xfId="23222" xr:uid="{307D98F3-86EB-4CAE-9780-986D22DF872C}"/>
    <cellStyle name="Input 2 12 3 2 3" xfId="23941" xr:uid="{4B17950B-1425-410A-B814-A4CA0E1B6164}"/>
    <cellStyle name="Input 2 12 3 2 4" xfId="24660" xr:uid="{F5C999BF-DC0C-4BD4-AD45-A2C082BC25B8}"/>
    <cellStyle name="Input 2 12 3 2 5" xfId="25243" xr:uid="{FB95D218-AC40-4627-9D39-6F6AE243541A}"/>
    <cellStyle name="Input 2 12 3 2 6" xfId="25673" xr:uid="{73F7DBD1-D729-4801-A2C5-DE081847D92F}"/>
    <cellStyle name="Input 2 12 3 3" xfId="21934" xr:uid="{AE93418D-8573-4C87-95F7-40416DE76EE6}"/>
    <cellStyle name="Input 2 12 3 4" xfId="22101" xr:uid="{677BB1B8-1E2D-4C95-9B59-F80FEA9CC06C}"/>
    <cellStyle name="Input 2 12 3 5" xfId="21870" xr:uid="{249CEBAC-6E6A-4498-9A4E-9815227E447D}"/>
    <cellStyle name="Input 2 12 3 6" xfId="22184" xr:uid="{C03951A4-DFA7-480B-8B8F-101E98B95B75}"/>
    <cellStyle name="Input 2 12 3 7" xfId="21772" xr:uid="{A0008392-BC05-42E1-9412-0D78692BEBF0}"/>
    <cellStyle name="Input 2 12 4" xfId="9347" xr:uid="{00000000-0005-0000-0000-0000E9240000}"/>
    <cellStyle name="Input 2 12 4 2" xfId="21294" xr:uid="{00000000-0005-0000-0000-0000EA240000}"/>
    <cellStyle name="Input 2 12 4 2 2" xfId="23221" xr:uid="{3B1D8D06-82C3-4A7D-A1E3-8CF37B2FCD0C}"/>
    <cellStyle name="Input 2 12 4 2 3" xfId="23940" xr:uid="{BDF805DE-77D1-4662-8DB0-31ED44277E46}"/>
    <cellStyle name="Input 2 12 4 2 4" xfId="24659" xr:uid="{2F6BC1C6-27E2-4C12-ACE1-27358AF732DC}"/>
    <cellStyle name="Input 2 12 4 2 5" xfId="25242" xr:uid="{5387CBF7-0B9E-4F24-8EBB-CFAD6549854C}"/>
    <cellStyle name="Input 2 12 4 2 6" xfId="25672" xr:uid="{A83CA293-C21A-4151-9C7C-2EA476B958BD}"/>
    <cellStyle name="Input 2 12 4 3" xfId="21935" xr:uid="{FCB277D4-FD63-46DD-B389-27DC306E6EAC}"/>
    <cellStyle name="Input 2 12 4 4" xfId="22100" xr:uid="{87C2FE4D-1043-42A4-BEB9-AF21F25F47B8}"/>
    <cellStyle name="Input 2 12 4 5" xfId="21871" xr:uid="{7DF795CB-43FA-40A2-B34F-C20AE85FA756}"/>
    <cellStyle name="Input 2 12 4 6" xfId="22183" xr:uid="{F84A4576-24A7-4A38-A492-84038A2CDEAB}"/>
    <cellStyle name="Input 2 12 4 7" xfId="21773" xr:uid="{26DE87B1-4009-47D3-AC8F-C2D49576DE06}"/>
    <cellStyle name="Input 2 12 5" xfId="9348" xr:uid="{00000000-0005-0000-0000-0000EB240000}"/>
    <cellStyle name="Input 2 12 5 2" xfId="21293" xr:uid="{00000000-0005-0000-0000-0000EC240000}"/>
    <cellStyle name="Input 2 12 5 2 2" xfId="23220" xr:uid="{3ED28084-3994-421A-8ABE-68E265225E51}"/>
    <cellStyle name="Input 2 12 5 2 3" xfId="23939" xr:uid="{A641BCF5-F90E-4FE9-B13F-5B69BF82C210}"/>
    <cellStyle name="Input 2 12 5 2 4" xfId="24658" xr:uid="{C4F31BA6-1932-4159-B3E4-43245AA0F084}"/>
    <cellStyle name="Input 2 12 5 2 5" xfId="25241" xr:uid="{B7688892-460E-4D5D-B90D-CFA5A4884FBA}"/>
    <cellStyle name="Input 2 12 5 2 6" xfId="25671" xr:uid="{600E80C3-418D-4F78-8405-DDB4DACB6AAA}"/>
    <cellStyle name="Input 2 12 5 3" xfId="21936" xr:uid="{F2A85B4A-B95E-4EBF-A7BC-AC06F749FF32}"/>
    <cellStyle name="Input 2 12 5 4" xfId="22099" xr:uid="{7A83D807-940E-495B-93EB-3E20994A0D1E}"/>
    <cellStyle name="Input 2 12 5 5" xfId="21872" xr:uid="{9B417E10-0F4F-48C2-8BB0-9F979B7E39BC}"/>
    <cellStyle name="Input 2 12 5 6" xfId="22182" xr:uid="{14538E1B-2995-4663-B35D-60DE69160330}"/>
    <cellStyle name="Input 2 12 5 7" xfId="21774" xr:uid="{B69B3E8B-F596-41F5-B7F1-4D7B95DCE331}"/>
    <cellStyle name="Input 2 12 6" xfId="21297" xr:uid="{00000000-0005-0000-0000-0000ED240000}"/>
    <cellStyle name="Input 2 12 6 2" xfId="23224" xr:uid="{0E059EA7-29EC-48A0-921F-5572687169B6}"/>
    <cellStyle name="Input 2 12 6 3" xfId="23943" xr:uid="{57B567C9-810B-4DBD-B5FB-8F60B20E5D06}"/>
    <cellStyle name="Input 2 12 6 4" xfId="24662" xr:uid="{2E5E9C3A-AF7C-4AE8-9AB1-DF696E1118FB}"/>
    <cellStyle name="Input 2 12 6 5" xfId="25245" xr:uid="{150B2302-F8A8-4FF9-8EB8-8D12416BBB34}"/>
    <cellStyle name="Input 2 12 6 6" xfId="25675" xr:uid="{4470EABC-E170-42C1-8A73-9C91315F54DA}"/>
    <cellStyle name="Input 2 12 7" xfId="21932" xr:uid="{F983C526-E45E-45B7-97F5-728FAD595B36}"/>
    <cellStyle name="Input 2 12 8" xfId="22103" xr:uid="{4D5B1FFB-07FA-4814-8BD4-3A40C8EAF3B4}"/>
    <cellStyle name="Input 2 12 9" xfId="21868" xr:uid="{A80D9A83-43BE-498E-97FC-23F5AAEC162E}"/>
    <cellStyle name="Input 2 13" xfId="9349" xr:uid="{00000000-0005-0000-0000-0000EE240000}"/>
    <cellStyle name="Input 2 13 10" xfId="21775" xr:uid="{7456F56B-9EBC-41CE-8869-51025B50F1B5}"/>
    <cellStyle name="Input 2 13 2" xfId="9350" xr:uid="{00000000-0005-0000-0000-0000EF240000}"/>
    <cellStyle name="Input 2 13 2 2" xfId="21291" xr:uid="{00000000-0005-0000-0000-0000F0240000}"/>
    <cellStyle name="Input 2 13 2 2 2" xfId="23218" xr:uid="{299FC020-CBC3-4734-AB8E-1E3C45C76AA2}"/>
    <cellStyle name="Input 2 13 2 2 3" xfId="23937" xr:uid="{02F7402F-EBCC-4328-ACE2-EBDDAFCD0C52}"/>
    <cellStyle name="Input 2 13 2 2 4" xfId="24656" xr:uid="{B38F5A02-991D-4FBF-839A-C4CB29EC67EE}"/>
    <cellStyle name="Input 2 13 2 2 5" xfId="25239" xr:uid="{85083E25-BDAC-4619-9AE1-1E7AA9EDEF20}"/>
    <cellStyle name="Input 2 13 2 2 6" xfId="25669" xr:uid="{159706D0-EBB0-4EDA-9E2B-B2BDAD894662}"/>
    <cellStyle name="Input 2 13 2 3" xfId="21938" xr:uid="{B06518D3-4C20-452E-B0B7-F642D8AA938E}"/>
    <cellStyle name="Input 2 13 2 4" xfId="22097" xr:uid="{9800D8BB-7E77-4EF5-AD98-84E9F1A662EF}"/>
    <cellStyle name="Input 2 13 2 5" xfId="21874" xr:uid="{9EA76766-5837-475F-B3A9-33119ADD5425}"/>
    <cellStyle name="Input 2 13 2 6" xfId="22180" xr:uid="{FB294A33-7D68-4964-9B5D-9C971D4D5DA2}"/>
    <cellStyle name="Input 2 13 2 7" xfId="21776" xr:uid="{681CB205-6DA2-4C73-923B-A507508E8372}"/>
    <cellStyle name="Input 2 13 3" xfId="9351" xr:uid="{00000000-0005-0000-0000-0000F1240000}"/>
    <cellStyle name="Input 2 13 3 2" xfId="21290" xr:uid="{00000000-0005-0000-0000-0000F2240000}"/>
    <cellStyle name="Input 2 13 3 2 2" xfId="23217" xr:uid="{952AF9AC-F4E2-4001-BE9A-EE3BFC6B65BA}"/>
    <cellStyle name="Input 2 13 3 2 3" xfId="23936" xr:uid="{C0CF979D-0954-4DAB-BB4C-5FA2C9A61E29}"/>
    <cellStyle name="Input 2 13 3 2 4" xfId="24655" xr:uid="{9DF01563-88B7-4B8F-AE4D-E9B07032BB0C}"/>
    <cellStyle name="Input 2 13 3 2 5" xfId="25238" xr:uid="{3637D2F8-216F-41FD-87B9-9AB63818F02F}"/>
    <cellStyle name="Input 2 13 3 2 6" xfId="25668" xr:uid="{388297D6-0E04-4D71-A5F2-774052B6FC98}"/>
    <cellStyle name="Input 2 13 3 3" xfId="21939" xr:uid="{C2271F1A-EE7C-42EF-BA23-04FE5D0914EB}"/>
    <cellStyle name="Input 2 13 3 4" xfId="22096" xr:uid="{523E83AB-70C9-46C7-9CCE-63F8FED76DB7}"/>
    <cellStyle name="Input 2 13 3 5" xfId="21875" xr:uid="{A22AB26F-CD9B-4816-B866-502AFC935CB1}"/>
    <cellStyle name="Input 2 13 3 6" xfId="22179" xr:uid="{62D286B7-CDC4-4140-8949-04D441D3DC3A}"/>
    <cellStyle name="Input 2 13 3 7" xfId="21777" xr:uid="{07AC3B79-1279-448C-9147-7989BFA0D9C0}"/>
    <cellStyle name="Input 2 13 4" xfId="9352" xr:uid="{00000000-0005-0000-0000-0000F3240000}"/>
    <cellStyle name="Input 2 13 4 2" xfId="21289" xr:uid="{00000000-0005-0000-0000-0000F4240000}"/>
    <cellStyle name="Input 2 13 4 2 2" xfId="23216" xr:uid="{D1A56739-D3EA-4441-954B-1D6E8ED860E7}"/>
    <cellStyle name="Input 2 13 4 2 3" xfId="23935" xr:uid="{485C1C60-A8C1-4D97-8321-3C49C050E3EA}"/>
    <cellStyle name="Input 2 13 4 2 4" xfId="24654" xr:uid="{44CDCFF7-0D6D-4AAF-BE1F-E308F35B836B}"/>
    <cellStyle name="Input 2 13 4 2 5" xfId="25237" xr:uid="{2BF9C193-41B4-464D-8480-BE9FCB11CA01}"/>
    <cellStyle name="Input 2 13 4 2 6" xfId="25667" xr:uid="{FF6725E1-6EF9-456A-A87F-E17EBD8DCFC6}"/>
    <cellStyle name="Input 2 13 4 3" xfId="21940" xr:uid="{74891AED-788F-41C3-91B1-9CA0CA8859C0}"/>
    <cellStyle name="Input 2 13 4 4" xfId="22095" xr:uid="{08CB764A-E4B4-4C5D-A550-5F8E1463FF56}"/>
    <cellStyle name="Input 2 13 4 5" xfId="21876" xr:uid="{627AB8DA-7748-4C98-8EBE-763C0AA82136}"/>
    <cellStyle name="Input 2 13 4 6" xfId="22178" xr:uid="{B121E12F-25C7-419B-BCFA-3EECFC708589}"/>
    <cellStyle name="Input 2 13 4 7" xfId="21778" xr:uid="{6C785F34-DF2A-453F-8984-D9BDC211522D}"/>
    <cellStyle name="Input 2 13 5" xfId="21292" xr:uid="{00000000-0005-0000-0000-0000F5240000}"/>
    <cellStyle name="Input 2 13 5 2" xfId="23219" xr:uid="{3745D035-5E8D-4AAB-920B-8368C608C2AB}"/>
    <cellStyle name="Input 2 13 5 3" xfId="23938" xr:uid="{BD0A3110-AE8B-4B9D-8B8B-3D08EAE3153C}"/>
    <cellStyle name="Input 2 13 5 4" xfId="24657" xr:uid="{9EB463F5-B7BA-4776-9F6A-B354B7429723}"/>
    <cellStyle name="Input 2 13 5 5" xfId="25240" xr:uid="{D628E5AD-0B5D-4F51-A24E-DD69C1131C23}"/>
    <cellStyle name="Input 2 13 5 6" xfId="25670" xr:uid="{B5B7BE11-5E71-4826-A758-B4CBFACC62A5}"/>
    <cellStyle name="Input 2 13 6" xfId="21937" xr:uid="{953F80D1-7AAE-43E0-9E7D-1056C9BBF329}"/>
    <cellStyle name="Input 2 13 7" xfId="22098" xr:uid="{3B521EBF-5D0B-459D-AE71-31170C1A7F71}"/>
    <cellStyle name="Input 2 13 8" xfId="21873" xr:uid="{41A579E4-35D5-404F-A421-21D24EA41399}"/>
    <cellStyle name="Input 2 13 9" xfId="22181" xr:uid="{2B3F7A3D-4ED5-42DB-9579-FBAA491612CB}"/>
    <cellStyle name="Input 2 14" xfId="9353" xr:uid="{00000000-0005-0000-0000-0000F6240000}"/>
    <cellStyle name="Input 2 14 2" xfId="21288" xr:uid="{00000000-0005-0000-0000-0000F7240000}"/>
    <cellStyle name="Input 2 14 2 2" xfId="23215" xr:uid="{D1FD3D58-0334-4BA4-AC3D-E0AB26F98CB4}"/>
    <cellStyle name="Input 2 14 2 3" xfId="23934" xr:uid="{F25AA962-99EF-4D1F-B4FD-5AD7F8B9918E}"/>
    <cellStyle name="Input 2 14 2 4" xfId="24653" xr:uid="{07D3A90E-B931-492B-9330-4DA6EBCA1A1F}"/>
    <cellStyle name="Input 2 14 2 5" xfId="25236" xr:uid="{383CC4C6-4366-4C7E-88F8-A6F00F150BA2}"/>
    <cellStyle name="Input 2 14 2 6" xfId="25666" xr:uid="{525523E4-934C-4A6F-AC38-138CD45FD1BC}"/>
    <cellStyle name="Input 2 14 3" xfId="21941" xr:uid="{F59314F5-F5B5-44FA-A854-AFEF034F19AC}"/>
    <cellStyle name="Input 2 14 4" xfId="22094" xr:uid="{AC7927F7-F2DD-40CF-8C86-979605E5255C}"/>
    <cellStyle name="Input 2 14 5" xfId="21877" xr:uid="{0C8C8305-873D-42E4-B78F-E1FB16BE2E0B}"/>
    <cellStyle name="Input 2 14 6" xfId="22177" xr:uid="{3BD82A6C-99C9-4A66-B467-FAB5585B3093}"/>
    <cellStyle name="Input 2 14 7" xfId="21779" xr:uid="{3C070025-CCF1-4429-85EA-D70722F9623D}"/>
    <cellStyle name="Input 2 15" xfId="9354" xr:uid="{00000000-0005-0000-0000-0000F8240000}"/>
    <cellStyle name="Input 2 15 2" xfId="21287" xr:uid="{00000000-0005-0000-0000-0000F9240000}"/>
    <cellStyle name="Input 2 15 2 2" xfId="23214" xr:uid="{C6350DFA-DE09-4A44-81D1-560B8B6BDA7A}"/>
    <cellStyle name="Input 2 15 2 3" xfId="23933" xr:uid="{7E302208-00F4-487C-80E0-10FDCCF5EC9F}"/>
    <cellStyle name="Input 2 15 2 4" xfId="24652" xr:uid="{AECCD761-6A6D-4A0B-B6EC-7CC0D84611A0}"/>
    <cellStyle name="Input 2 15 2 5" xfId="25235" xr:uid="{5ED68A48-9C1F-452C-AD0B-A8614464CA73}"/>
    <cellStyle name="Input 2 15 2 6" xfId="25665" xr:uid="{4A1B6703-37C6-4B05-86F2-4F7385F1E63D}"/>
    <cellStyle name="Input 2 15 3" xfId="21942" xr:uid="{6F2C1342-4292-452B-B167-FD06C2FB7347}"/>
    <cellStyle name="Input 2 15 4" xfId="22093" xr:uid="{BE62C949-0322-4BD3-BB65-CEB1DC3D8C24}"/>
    <cellStyle name="Input 2 15 5" xfId="21878" xr:uid="{56E3EC63-6139-40B6-BA41-07E4F1DC90B1}"/>
    <cellStyle name="Input 2 15 6" xfId="22176" xr:uid="{36E9F82C-4C5F-4180-BEE7-C6401F8A73E0}"/>
    <cellStyle name="Input 2 15 7" xfId="21780" xr:uid="{C8CEC8AC-FDB5-48D0-8053-07F7CC85DF09}"/>
    <cellStyle name="Input 2 16" xfId="9355" xr:uid="{00000000-0005-0000-0000-0000FA240000}"/>
    <cellStyle name="Input 2 16 2" xfId="21286" xr:uid="{00000000-0005-0000-0000-0000FB240000}"/>
    <cellStyle name="Input 2 16 2 2" xfId="23213" xr:uid="{6E742914-D69A-45E8-BF3B-512E5580D92B}"/>
    <cellStyle name="Input 2 16 2 3" xfId="23932" xr:uid="{02039A08-A779-4C9F-AA4E-FF56833C2012}"/>
    <cellStyle name="Input 2 16 2 4" xfId="24651" xr:uid="{D5F1AC89-5698-4AAB-BDD5-6075009FB325}"/>
    <cellStyle name="Input 2 16 2 5" xfId="25234" xr:uid="{1489149A-6EFF-4ACD-8FBB-3F066689A800}"/>
    <cellStyle name="Input 2 16 2 6" xfId="25664" xr:uid="{77937EF7-F5F5-469C-B4BC-2AFC22CA31A3}"/>
    <cellStyle name="Input 2 16 3" xfId="21943" xr:uid="{55A763A9-5BDD-41E8-828F-BED424F63261}"/>
    <cellStyle name="Input 2 16 4" xfId="22092" xr:uid="{4C8172F4-FF27-433D-9FDA-4CA833FD1075}"/>
    <cellStyle name="Input 2 16 5" xfId="21879" xr:uid="{86EF8191-F8BC-43D3-BBA0-A948DD613D36}"/>
    <cellStyle name="Input 2 16 6" xfId="22175" xr:uid="{5FC9C276-4A08-4463-A116-41A2642B0990}"/>
    <cellStyle name="Input 2 16 7" xfId="21781" xr:uid="{65F4EE40-ED90-4FE0-BAFB-64FB6380FB26}"/>
    <cellStyle name="Input 2 17" xfId="21307" xr:uid="{00000000-0005-0000-0000-0000FC240000}"/>
    <cellStyle name="Input 2 17 2" xfId="23234" xr:uid="{3983F0C8-A679-4EBC-8803-805BA7E990FB}"/>
    <cellStyle name="Input 2 17 3" xfId="23953" xr:uid="{955A5384-243A-4949-9F0D-5113130B4CB6}"/>
    <cellStyle name="Input 2 17 4" xfId="24672" xr:uid="{FDB55338-A003-4E8F-8DCF-981268A8D8A5}"/>
    <cellStyle name="Input 2 17 5" xfId="25255" xr:uid="{3CB2FE4B-936F-4D32-B159-BB4ABA1AEF55}"/>
    <cellStyle name="Input 2 17 6" xfId="25685" xr:uid="{35735FDE-56AE-4527-B1B2-5C8F6A57171B}"/>
    <cellStyle name="Input 2 18" xfId="21921" xr:uid="{FE50B4FE-297A-46FF-94D9-B27C3A8F9214}"/>
    <cellStyle name="Input 2 19" xfId="22113" xr:uid="{6505FABE-B99B-48F8-B6F4-01AEF82427AE}"/>
    <cellStyle name="Input 2 2" xfId="9356" xr:uid="{00000000-0005-0000-0000-0000FD240000}"/>
    <cellStyle name="Input 2 2 10" xfId="21285" xr:uid="{00000000-0005-0000-0000-0000FE240000}"/>
    <cellStyle name="Input 2 2 10 2" xfId="23212" xr:uid="{537F6404-39B1-4F0B-8BF8-5C8388FE94CD}"/>
    <cellStyle name="Input 2 2 10 3" xfId="23931" xr:uid="{C9954278-779C-4BD8-9DAB-79E5FC4B7C9A}"/>
    <cellStyle name="Input 2 2 10 4" xfId="24650" xr:uid="{5BC9C7CB-ADF6-4108-B7F2-937ED618B15F}"/>
    <cellStyle name="Input 2 2 10 5" xfId="25233" xr:uid="{51C40B62-CE2D-4718-B55B-F30DB891977A}"/>
    <cellStyle name="Input 2 2 10 6" xfId="25663" xr:uid="{4691A895-2409-42D5-AA38-1A69159EACB0}"/>
    <cellStyle name="Input 2 2 11" xfId="21944" xr:uid="{E4231C86-881C-4A91-9B6F-632D118B6F80}"/>
    <cellStyle name="Input 2 2 12" xfId="22091" xr:uid="{65833847-AE20-4895-A483-6999D07E1CDA}"/>
    <cellStyle name="Input 2 2 13" xfId="21880" xr:uid="{C5C4C54A-CDC7-4C41-B0CD-8EE981A020F7}"/>
    <cellStyle name="Input 2 2 14" xfId="22174" xr:uid="{8F4C2064-6580-4C6F-A0FF-27C439347919}"/>
    <cellStyle name="Input 2 2 15" xfId="21782" xr:uid="{E8E97D5D-D9DF-4E11-845E-1ECD768C91A1}"/>
    <cellStyle name="Input 2 2 2" xfId="9357" xr:uid="{00000000-0005-0000-0000-0000FF240000}"/>
    <cellStyle name="Input 2 2 2 10" xfId="21783" xr:uid="{A5E22850-7E50-4946-9F77-F3888A84CC55}"/>
    <cellStyle name="Input 2 2 2 2" xfId="9358" xr:uid="{00000000-0005-0000-0000-000000250000}"/>
    <cellStyle name="Input 2 2 2 2 2" xfId="21283" xr:uid="{00000000-0005-0000-0000-000001250000}"/>
    <cellStyle name="Input 2 2 2 2 2 2" xfId="23210" xr:uid="{842F7B6B-17C6-41DB-8243-C4EDE4FAF985}"/>
    <cellStyle name="Input 2 2 2 2 2 3" xfId="23929" xr:uid="{154B1010-7F46-42AB-A41F-53BC97FAC831}"/>
    <cellStyle name="Input 2 2 2 2 2 4" xfId="24648" xr:uid="{3842B20F-6BF4-4D0E-82CD-69519AE9FE0F}"/>
    <cellStyle name="Input 2 2 2 2 2 5" xfId="25231" xr:uid="{0093644E-1D62-4F95-B56F-D3FED75F87DA}"/>
    <cellStyle name="Input 2 2 2 2 2 6" xfId="25661" xr:uid="{EFB1FB46-BA3E-4ADF-AC39-18ADDCD8A9F8}"/>
    <cellStyle name="Input 2 2 2 2 3" xfId="21946" xr:uid="{13DE19B0-A60C-424B-B7E4-368A7BCC34CC}"/>
    <cellStyle name="Input 2 2 2 2 4" xfId="22089" xr:uid="{2B3DBC93-0486-4026-852A-1B57BB322EDB}"/>
    <cellStyle name="Input 2 2 2 2 5" xfId="21882" xr:uid="{1F645DFF-B4E5-491A-AD2E-35B2AFA8D2E9}"/>
    <cellStyle name="Input 2 2 2 2 6" xfId="22172" xr:uid="{4B20DC1A-395C-4CE5-B850-FDC584DE8AF9}"/>
    <cellStyle name="Input 2 2 2 2 7" xfId="21784" xr:uid="{7174CD23-DD0E-4429-B9DA-D8019A0A016C}"/>
    <cellStyle name="Input 2 2 2 3" xfId="9359" xr:uid="{00000000-0005-0000-0000-000002250000}"/>
    <cellStyle name="Input 2 2 2 3 2" xfId="21282" xr:uid="{00000000-0005-0000-0000-000003250000}"/>
    <cellStyle name="Input 2 2 2 3 2 2" xfId="23209" xr:uid="{420D3B2C-CAE2-4840-99DC-A8A3763C4F8D}"/>
    <cellStyle name="Input 2 2 2 3 2 3" xfId="23928" xr:uid="{00C662E3-3822-4A47-A9AF-AE28FC9FEF7C}"/>
    <cellStyle name="Input 2 2 2 3 2 4" xfId="24647" xr:uid="{38C75EF9-05B2-4C0A-AB03-241CD948D78D}"/>
    <cellStyle name="Input 2 2 2 3 2 5" xfId="25230" xr:uid="{E5A892D5-2468-4431-BB55-C80DDFBBBAD4}"/>
    <cellStyle name="Input 2 2 2 3 2 6" xfId="25660" xr:uid="{80F52922-1229-423B-A0D8-6963DACC516A}"/>
    <cellStyle name="Input 2 2 2 3 3" xfId="21947" xr:uid="{B84B531A-92F8-4D5F-B8D8-936836AD09CF}"/>
    <cellStyle name="Input 2 2 2 3 4" xfId="22088" xr:uid="{6D05B60C-4201-4C32-8C8E-738834395D05}"/>
    <cellStyle name="Input 2 2 2 3 5" xfId="21883" xr:uid="{C60C019B-E829-4756-B557-0BBCB1B21D8C}"/>
    <cellStyle name="Input 2 2 2 3 6" xfId="22171" xr:uid="{482BBFA6-B79E-4B92-B637-D44A2069BB2A}"/>
    <cellStyle name="Input 2 2 2 3 7" xfId="21785" xr:uid="{A289A87E-481D-4A40-A8CD-19B9686461E1}"/>
    <cellStyle name="Input 2 2 2 4" xfId="9360" xr:uid="{00000000-0005-0000-0000-000004250000}"/>
    <cellStyle name="Input 2 2 2 4 2" xfId="21281" xr:uid="{00000000-0005-0000-0000-000005250000}"/>
    <cellStyle name="Input 2 2 2 4 2 2" xfId="23208" xr:uid="{FE6DF942-99D0-4BD8-BB1B-4EE16B3304B4}"/>
    <cellStyle name="Input 2 2 2 4 2 3" xfId="23927" xr:uid="{C80CFA6A-48D2-41DD-91FE-2DBD1A2E8BE6}"/>
    <cellStyle name="Input 2 2 2 4 2 4" xfId="24646" xr:uid="{7235B30F-FCF7-47CA-A665-D86A41B50F5E}"/>
    <cellStyle name="Input 2 2 2 4 2 5" xfId="25229" xr:uid="{A85974B1-ED3A-4ED4-8A81-79CE6C80A5D9}"/>
    <cellStyle name="Input 2 2 2 4 2 6" xfId="25659" xr:uid="{93B91443-3DF3-4720-93AE-284D01248766}"/>
    <cellStyle name="Input 2 2 2 4 3" xfId="21948" xr:uid="{F4F91E36-E7FC-45B7-9015-E358C44F711D}"/>
    <cellStyle name="Input 2 2 2 4 4" xfId="22087" xr:uid="{1D89A3F9-76BA-4B4F-A07C-D67F35726A93}"/>
    <cellStyle name="Input 2 2 2 4 5" xfId="21884" xr:uid="{94E35B2C-E970-4214-AC46-4FBA7B3DE024}"/>
    <cellStyle name="Input 2 2 2 4 6" xfId="22170" xr:uid="{02A405D8-CB26-4F52-B0FF-0E5D6D991216}"/>
    <cellStyle name="Input 2 2 2 4 7" xfId="21786" xr:uid="{0B57419F-7429-4D8B-9EBA-48872DB00BA7}"/>
    <cellStyle name="Input 2 2 2 5" xfId="21284" xr:uid="{00000000-0005-0000-0000-000006250000}"/>
    <cellStyle name="Input 2 2 2 5 2" xfId="23211" xr:uid="{7E8C892A-0039-477D-A3D4-D16986FC88C2}"/>
    <cellStyle name="Input 2 2 2 5 3" xfId="23930" xr:uid="{40EC166E-BF2D-4B30-BB4E-9A8793A5DB42}"/>
    <cellStyle name="Input 2 2 2 5 4" xfId="24649" xr:uid="{4A0A4A20-F2F5-46B7-BA63-7469A8C3C064}"/>
    <cellStyle name="Input 2 2 2 5 5" xfId="25232" xr:uid="{FEE533B8-64B0-431A-8FCF-B6EC73AC3A34}"/>
    <cellStyle name="Input 2 2 2 5 6" xfId="25662" xr:uid="{B73A5EC8-6A32-4BA0-9615-0B459D1CF2CC}"/>
    <cellStyle name="Input 2 2 2 6" xfId="21945" xr:uid="{5D82253F-3E2E-4A10-9F6C-E17DE710B8AA}"/>
    <cellStyle name="Input 2 2 2 7" xfId="22090" xr:uid="{5E0E784C-8513-47F3-A288-1E0B86037F1F}"/>
    <cellStyle name="Input 2 2 2 8" xfId="21881" xr:uid="{5DF007F8-0C30-4B66-92EA-7E205F867619}"/>
    <cellStyle name="Input 2 2 2 9" xfId="22173" xr:uid="{47A34E16-BAF8-4D7C-BB73-D3212C3BA131}"/>
    <cellStyle name="Input 2 2 3" xfId="9361" xr:uid="{00000000-0005-0000-0000-000007250000}"/>
    <cellStyle name="Input 2 2 3 10" xfId="21787" xr:uid="{6B99A284-0952-4E12-B5A3-78751B5939A5}"/>
    <cellStyle name="Input 2 2 3 2" xfId="9362" xr:uid="{00000000-0005-0000-0000-000008250000}"/>
    <cellStyle name="Input 2 2 3 2 2" xfId="21279" xr:uid="{00000000-0005-0000-0000-000009250000}"/>
    <cellStyle name="Input 2 2 3 2 2 2" xfId="23206" xr:uid="{BEE689CC-DCB6-45B7-9246-41A833FC1101}"/>
    <cellStyle name="Input 2 2 3 2 2 3" xfId="23925" xr:uid="{DBD8090B-5B39-4CEA-9080-C9D099831921}"/>
    <cellStyle name="Input 2 2 3 2 2 4" xfId="24644" xr:uid="{5CDDB24E-EE38-4AF4-84BD-BC4BFDF0E63B}"/>
    <cellStyle name="Input 2 2 3 2 2 5" xfId="25227" xr:uid="{9F158039-17F8-4DD0-BE26-F9BD471B642D}"/>
    <cellStyle name="Input 2 2 3 2 2 6" xfId="25657" xr:uid="{9DEDA69D-568D-4987-B3D9-CCF00D6FDB8E}"/>
    <cellStyle name="Input 2 2 3 2 3" xfId="21950" xr:uid="{772B742C-7774-4450-A58B-446E638BFE3D}"/>
    <cellStyle name="Input 2 2 3 2 4" xfId="22085" xr:uid="{426459DB-CCB5-4343-A5F1-CE61ED470B38}"/>
    <cellStyle name="Input 2 2 3 2 5" xfId="21886" xr:uid="{52BE9B16-79FC-452A-B558-8F0E5323D272}"/>
    <cellStyle name="Input 2 2 3 2 6" xfId="22168" xr:uid="{C11E6068-2A67-48BC-A6FD-8096E306312E}"/>
    <cellStyle name="Input 2 2 3 2 7" xfId="21788" xr:uid="{DD7A54A6-83FD-4DC7-BEA3-C64054F6BE39}"/>
    <cellStyle name="Input 2 2 3 3" xfId="9363" xr:uid="{00000000-0005-0000-0000-00000A250000}"/>
    <cellStyle name="Input 2 2 3 3 2" xfId="21278" xr:uid="{00000000-0005-0000-0000-00000B250000}"/>
    <cellStyle name="Input 2 2 3 3 2 2" xfId="23205" xr:uid="{3D9D2162-5B2F-4591-A61B-95D3524C228B}"/>
    <cellStyle name="Input 2 2 3 3 2 3" xfId="23924" xr:uid="{FCCEB949-4C44-4CEB-8B2E-E16B3A8D6098}"/>
    <cellStyle name="Input 2 2 3 3 2 4" xfId="24643" xr:uid="{903FBE31-24D9-431D-82D5-59B63DF9B438}"/>
    <cellStyle name="Input 2 2 3 3 2 5" xfId="25226" xr:uid="{B4D1A18A-D23F-426B-8843-A5E2E333E0EB}"/>
    <cellStyle name="Input 2 2 3 3 2 6" xfId="25656" xr:uid="{E219B9AD-FDD0-4BF1-A0F4-3FCD840E64C9}"/>
    <cellStyle name="Input 2 2 3 3 3" xfId="21951" xr:uid="{F607B188-1CDE-4580-B8DE-B7A2EA3A8534}"/>
    <cellStyle name="Input 2 2 3 3 4" xfId="22084" xr:uid="{CF295AD3-5D01-40D5-ABA8-EA697710B895}"/>
    <cellStyle name="Input 2 2 3 3 5" xfId="21887" xr:uid="{73178756-C2BA-4827-AD6C-4110627E7999}"/>
    <cellStyle name="Input 2 2 3 3 6" xfId="22167" xr:uid="{62169A12-BDAD-42AF-BD5D-383E3716D4C5}"/>
    <cellStyle name="Input 2 2 3 3 7" xfId="21789" xr:uid="{45B5ED33-E892-4AF5-B52A-AE9CFAA8B2AB}"/>
    <cellStyle name="Input 2 2 3 4" xfId="9364" xr:uid="{00000000-0005-0000-0000-00000C250000}"/>
    <cellStyle name="Input 2 2 3 4 2" xfId="21277" xr:uid="{00000000-0005-0000-0000-00000D250000}"/>
    <cellStyle name="Input 2 2 3 4 2 2" xfId="23204" xr:uid="{EC4421C1-AFE1-4F44-A691-0D10860C1925}"/>
    <cellStyle name="Input 2 2 3 4 2 3" xfId="23923" xr:uid="{06D3DBB1-2263-4F18-9FCA-CEFDCD79429A}"/>
    <cellStyle name="Input 2 2 3 4 2 4" xfId="24642" xr:uid="{98E9F9B2-E896-43FB-ABAF-550BF35D2982}"/>
    <cellStyle name="Input 2 2 3 4 2 5" xfId="25225" xr:uid="{B9833532-9299-4206-9F74-6AB3E0C1A756}"/>
    <cellStyle name="Input 2 2 3 4 2 6" xfId="25655" xr:uid="{B1B37778-5636-4A66-B1FA-33BB0916A63B}"/>
    <cellStyle name="Input 2 2 3 4 3" xfId="21952" xr:uid="{2C08FBD3-55A0-4990-8A74-DE505D718382}"/>
    <cellStyle name="Input 2 2 3 4 4" xfId="22083" xr:uid="{8DCDFFA9-2036-4836-A8FA-DEC66A827252}"/>
    <cellStyle name="Input 2 2 3 4 5" xfId="21888" xr:uid="{78BE295C-70CD-48B1-8244-032099883737}"/>
    <cellStyle name="Input 2 2 3 4 6" xfId="22166" xr:uid="{01285413-5442-446D-8493-A91E5B5D8554}"/>
    <cellStyle name="Input 2 2 3 4 7" xfId="21790" xr:uid="{D32CC9AE-6863-4FB7-84C5-C23BA79169F6}"/>
    <cellStyle name="Input 2 2 3 5" xfId="21280" xr:uid="{00000000-0005-0000-0000-00000E250000}"/>
    <cellStyle name="Input 2 2 3 5 2" xfId="23207" xr:uid="{9F2E7044-20E4-4C20-858B-54ED38D17C4E}"/>
    <cellStyle name="Input 2 2 3 5 3" xfId="23926" xr:uid="{3916A265-490F-4EFF-A3C7-D69DE7D9600E}"/>
    <cellStyle name="Input 2 2 3 5 4" xfId="24645" xr:uid="{49D76669-3ACD-4301-8F8F-957051ADB3B6}"/>
    <cellStyle name="Input 2 2 3 5 5" xfId="25228" xr:uid="{EFEF2235-D27A-4826-9A9B-F01F905CA449}"/>
    <cellStyle name="Input 2 2 3 5 6" xfId="25658" xr:uid="{38D3665B-8EB8-492E-AA7B-595AA22EFF84}"/>
    <cellStyle name="Input 2 2 3 6" xfId="21949" xr:uid="{19003991-CDA8-4F0A-9571-AA79EFB0C9C8}"/>
    <cellStyle name="Input 2 2 3 7" xfId="22086" xr:uid="{8FB725EF-B52E-4352-AFC1-39BB0B2B377F}"/>
    <cellStyle name="Input 2 2 3 8" xfId="21885" xr:uid="{DF7716E8-F772-438B-9AC1-25427CF05610}"/>
    <cellStyle name="Input 2 2 3 9" xfId="22169" xr:uid="{3DA8B997-FE6F-4189-AB54-9A636E714064}"/>
    <cellStyle name="Input 2 2 4" xfId="9365" xr:uid="{00000000-0005-0000-0000-00000F250000}"/>
    <cellStyle name="Input 2 2 4 10" xfId="21791" xr:uid="{7ACC20EB-99BD-4D69-9B98-BED13BEAC71A}"/>
    <cellStyle name="Input 2 2 4 2" xfId="9366" xr:uid="{00000000-0005-0000-0000-000010250000}"/>
    <cellStyle name="Input 2 2 4 2 2" xfId="21275" xr:uid="{00000000-0005-0000-0000-000011250000}"/>
    <cellStyle name="Input 2 2 4 2 2 2" xfId="23202" xr:uid="{069C60E5-D093-4292-9515-EA95BFDFC8B7}"/>
    <cellStyle name="Input 2 2 4 2 2 3" xfId="23921" xr:uid="{54062DBC-8208-4C0C-A253-C273839A94D6}"/>
    <cellStyle name="Input 2 2 4 2 2 4" xfId="24640" xr:uid="{2494865B-883A-4680-9A77-8273A5BABB1C}"/>
    <cellStyle name="Input 2 2 4 2 2 5" xfId="25223" xr:uid="{A0ED1AEB-E7ED-456D-8F0B-500F846E4FBB}"/>
    <cellStyle name="Input 2 2 4 2 2 6" xfId="25653" xr:uid="{11105493-87ED-449F-9E0D-F8247A44353C}"/>
    <cellStyle name="Input 2 2 4 2 3" xfId="21954" xr:uid="{CB02CD77-944B-4B4A-AFA8-5F2AA20E7BB5}"/>
    <cellStyle name="Input 2 2 4 2 4" xfId="22081" xr:uid="{B08A5D8D-5D3E-4169-BB0A-10899AF4A7B3}"/>
    <cellStyle name="Input 2 2 4 2 5" xfId="21890" xr:uid="{98AC80D7-3FBB-4B49-ABC0-51B1FA27658F}"/>
    <cellStyle name="Input 2 2 4 2 6" xfId="22164" xr:uid="{AF4E137E-80F0-476A-840F-52D5005F9EC5}"/>
    <cellStyle name="Input 2 2 4 2 7" xfId="21792" xr:uid="{F54A8CE5-A7DA-4F49-9C0C-EAB22758BC46}"/>
    <cellStyle name="Input 2 2 4 3" xfId="9367" xr:uid="{00000000-0005-0000-0000-000012250000}"/>
    <cellStyle name="Input 2 2 4 3 2" xfId="21274" xr:uid="{00000000-0005-0000-0000-000013250000}"/>
    <cellStyle name="Input 2 2 4 3 2 2" xfId="23201" xr:uid="{F79DF4B6-40F6-4671-8819-CC0EDB5A1A7F}"/>
    <cellStyle name="Input 2 2 4 3 2 3" xfId="23920" xr:uid="{6FFB6F9B-113C-4AFE-BC18-70946BE66534}"/>
    <cellStyle name="Input 2 2 4 3 2 4" xfId="24639" xr:uid="{A14C5C5A-D49B-4992-BECA-DDF3E4FA8901}"/>
    <cellStyle name="Input 2 2 4 3 2 5" xfId="25222" xr:uid="{7E0BB45D-108B-47FE-AE82-2FC7955CB6E7}"/>
    <cellStyle name="Input 2 2 4 3 2 6" xfId="25652" xr:uid="{F3A0C0D4-0EF7-4B39-A823-DF6939E734FC}"/>
    <cellStyle name="Input 2 2 4 3 3" xfId="21955" xr:uid="{9E3E6551-7F11-4EBB-9F99-CB396CEFEF4C}"/>
    <cellStyle name="Input 2 2 4 3 4" xfId="22080" xr:uid="{D7AC7B1D-EE0D-4A2A-B8D1-12E587E6ABCA}"/>
    <cellStyle name="Input 2 2 4 3 5" xfId="21891" xr:uid="{9C9EC47B-1C5A-4788-A0B7-44B16C79AA95}"/>
    <cellStyle name="Input 2 2 4 3 6" xfId="22163" xr:uid="{E88116AD-FA8C-472E-B08A-857054DA5206}"/>
    <cellStyle name="Input 2 2 4 3 7" xfId="21793" xr:uid="{897BE6E6-3210-49D4-9E4C-9B5A334066CB}"/>
    <cellStyle name="Input 2 2 4 4" xfId="9368" xr:uid="{00000000-0005-0000-0000-000014250000}"/>
    <cellStyle name="Input 2 2 4 4 2" xfId="21273" xr:uid="{00000000-0005-0000-0000-000015250000}"/>
    <cellStyle name="Input 2 2 4 4 2 2" xfId="23200" xr:uid="{268A9B3E-9CCB-48C4-9382-73853C69ADB3}"/>
    <cellStyle name="Input 2 2 4 4 2 3" xfId="23919" xr:uid="{130D9D7A-34DB-45A3-8DF8-C3A195A649CB}"/>
    <cellStyle name="Input 2 2 4 4 2 4" xfId="24638" xr:uid="{FBA3563D-F48A-4B7E-9543-FD49598F0BAD}"/>
    <cellStyle name="Input 2 2 4 4 2 5" xfId="25221" xr:uid="{15CC0843-1DE9-4CB4-B3CC-3B5BE9FDDF62}"/>
    <cellStyle name="Input 2 2 4 4 2 6" xfId="25651" xr:uid="{BD61D678-5A6E-4E12-AA18-D27EC186CFCE}"/>
    <cellStyle name="Input 2 2 4 4 3" xfId="21956" xr:uid="{F71DC70D-9BA2-48B0-9A6A-6C4E7527A2C1}"/>
    <cellStyle name="Input 2 2 4 4 4" xfId="22079" xr:uid="{92260470-532D-4C1D-9A98-1BD75FB56902}"/>
    <cellStyle name="Input 2 2 4 4 5" xfId="21892" xr:uid="{6E8238D2-62F0-4A28-AD56-7939C866E1F3}"/>
    <cellStyle name="Input 2 2 4 4 6" xfId="22162" xr:uid="{1A101EBA-4DD9-4FAA-A3F0-8550D8566384}"/>
    <cellStyle name="Input 2 2 4 4 7" xfId="21794" xr:uid="{7EE9658B-71CD-48BB-89C7-E8D5A8C7A285}"/>
    <cellStyle name="Input 2 2 4 5" xfId="21276" xr:uid="{00000000-0005-0000-0000-000016250000}"/>
    <cellStyle name="Input 2 2 4 5 2" xfId="23203" xr:uid="{8DB04187-1A79-4969-82B7-ECDA5BCABF4E}"/>
    <cellStyle name="Input 2 2 4 5 3" xfId="23922" xr:uid="{E8396F71-9CDA-46C9-80C3-E76AFDB23B3A}"/>
    <cellStyle name="Input 2 2 4 5 4" xfId="24641" xr:uid="{4F807748-7D74-4C49-9714-AD8D6BD61527}"/>
    <cellStyle name="Input 2 2 4 5 5" xfId="25224" xr:uid="{2F3F71E8-E415-43BA-8CCA-3FD231B6BE8C}"/>
    <cellStyle name="Input 2 2 4 5 6" xfId="25654" xr:uid="{A4733A5A-2434-4DE1-88B3-05B0795CABFF}"/>
    <cellStyle name="Input 2 2 4 6" xfId="21953" xr:uid="{CAB8AAEB-B781-42EF-88C7-8694D642DEC4}"/>
    <cellStyle name="Input 2 2 4 7" xfId="22082" xr:uid="{CA694F12-2D1D-4FE1-8E9C-26F6D09CC85B}"/>
    <cellStyle name="Input 2 2 4 8" xfId="21889" xr:uid="{521BCF26-431C-4191-B3E9-CE1872E8D1DF}"/>
    <cellStyle name="Input 2 2 4 9" xfId="22165" xr:uid="{AE9E8CD5-E76F-4A25-B7A3-B42A471D6D71}"/>
    <cellStyle name="Input 2 2 5" xfId="9369" xr:uid="{00000000-0005-0000-0000-000017250000}"/>
    <cellStyle name="Input 2 2 5 10" xfId="21795" xr:uid="{6727CB64-4B06-4377-92F2-153497C61278}"/>
    <cellStyle name="Input 2 2 5 2" xfId="9370" xr:uid="{00000000-0005-0000-0000-000018250000}"/>
    <cellStyle name="Input 2 2 5 2 2" xfId="21271" xr:uid="{00000000-0005-0000-0000-000019250000}"/>
    <cellStyle name="Input 2 2 5 2 2 2" xfId="23198" xr:uid="{65C46E0C-1E28-49A1-81D0-3A390A5EDA69}"/>
    <cellStyle name="Input 2 2 5 2 2 3" xfId="23917" xr:uid="{D18418EA-F0F7-4CAA-8E64-8D4DB9C807B4}"/>
    <cellStyle name="Input 2 2 5 2 2 4" xfId="24636" xr:uid="{B7BD58C6-50A6-4C21-BDA6-3877B572082C}"/>
    <cellStyle name="Input 2 2 5 2 2 5" xfId="25219" xr:uid="{98181807-0573-4650-AAC8-659A88C1FA61}"/>
    <cellStyle name="Input 2 2 5 2 2 6" xfId="25649" xr:uid="{95F5E86C-CD18-447F-A355-E812729F5E9B}"/>
    <cellStyle name="Input 2 2 5 2 3" xfId="21958" xr:uid="{FC306A7B-664A-4428-B190-C3BC99631D0C}"/>
    <cellStyle name="Input 2 2 5 2 4" xfId="22077" xr:uid="{3DF3A428-A77E-4CF6-9B11-41256C834A7A}"/>
    <cellStyle name="Input 2 2 5 2 5" xfId="21894" xr:uid="{5E78B86F-6A1A-4461-9E9E-41ABDB406F33}"/>
    <cellStyle name="Input 2 2 5 2 6" xfId="22160" xr:uid="{DAE52DD9-1896-4CC9-982F-1A02000F9108}"/>
    <cellStyle name="Input 2 2 5 2 7" xfId="21796" xr:uid="{9E43E1AF-7836-40C5-9F3E-376B430EB3E6}"/>
    <cellStyle name="Input 2 2 5 3" xfId="9371" xr:uid="{00000000-0005-0000-0000-00001A250000}"/>
    <cellStyle name="Input 2 2 5 3 2" xfId="21270" xr:uid="{00000000-0005-0000-0000-00001B250000}"/>
    <cellStyle name="Input 2 2 5 3 2 2" xfId="23197" xr:uid="{CFE6F90C-508C-4376-BC52-C5E8C0814FEA}"/>
    <cellStyle name="Input 2 2 5 3 2 3" xfId="23916" xr:uid="{9929D678-6A2C-4457-897C-BBF1741E5BFD}"/>
    <cellStyle name="Input 2 2 5 3 2 4" xfId="24635" xr:uid="{6A65EBC6-2FF2-43F5-A491-56528E1E0DBB}"/>
    <cellStyle name="Input 2 2 5 3 2 5" xfId="25218" xr:uid="{08664808-9B24-4075-B565-4C82C84FAE1F}"/>
    <cellStyle name="Input 2 2 5 3 2 6" xfId="25648" xr:uid="{229ED6A5-74AC-4F83-B4C2-92529E9A54C7}"/>
    <cellStyle name="Input 2 2 5 3 3" xfId="21959" xr:uid="{7BD8A7B8-4230-4290-93F0-37BFFB02D627}"/>
    <cellStyle name="Input 2 2 5 3 4" xfId="22076" xr:uid="{964055D4-638E-4259-B666-F7087329B116}"/>
    <cellStyle name="Input 2 2 5 3 5" xfId="21895" xr:uid="{BD5BD13C-EF97-4094-A7DA-70AB248B978A}"/>
    <cellStyle name="Input 2 2 5 3 6" xfId="22159" xr:uid="{D98C96A0-3F2C-44E3-A7B8-3265C54171D7}"/>
    <cellStyle name="Input 2 2 5 3 7" xfId="21797" xr:uid="{D34A1FAB-5A6D-4241-9365-01555510E052}"/>
    <cellStyle name="Input 2 2 5 4" xfId="9372" xr:uid="{00000000-0005-0000-0000-00001C250000}"/>
    <cellStyle name="Input 2 2 5 4 2" xfId="21269" xr:uid="{00000000-0005-0000-0000-00001D250000}"/>
    <cellStyle name="Input 2 2 5 4 2 2" xfId="23196" xr:uid="{803EBA47-3EB5-4FB1-90E4-404D13935777}"/>
    <cellStyle name="Input 2 2 5 4 2 3" xfId="23915" xr:uid="{81624EC2-ABE6-458A-A045-11D01EF449B3}"/>
    <cellStyle name="Input 2 2 5 4 2 4" xfId="24634" xr:uid="{E3F2E17D-407A-4AC8-948E-B9E7B02BC1BF}"/>
    <cellStyle name="Input 2 2 5 4 2 5" xfId="25217" xr:uid="{330A687A-3CA6-4242-AF40-67286D0F35E4}"/>
    <cellStyle name="Input 2 2 5 4 2 6" xfId="25647" xr:uid="{960F12BE-B71E-45F2-BB13-3858289F411C}"/>
    <cellStyle name="Input 2 2 5 4 3" xfId="21960" xr:uid="{AF20090D-1959-4B4A-8DC7-A80B58D23C4D}"/>
    <cellStyle name="Input 2 2 5 4 4" xfId="22075" xr:uid="{4741EBB2-1D9A-4B9C-9509-9939E5748952}"/>
    <cellStyle name="Input 2 2 5 4 5" xfId="21896" xr:uid="{20F8144E-7EB5-483E-95E8-A5ECBC66B6D2}"/>
    <cellStyle name="Input 2 2 5 4 6" xfId="22158" xr:uid="{17F78590-9A90-46DC-AD64-E7D329BC8A1F}"/>
    <cellStyle name="Input 2 2 5 4 7" xfId="21798" xr:uid="{677E0C5A-5DF6-429A-A1B9-4947303B8A4A}"/>
    <cellStyle name="Input 2 2 5 5" xfId="21272" xr:uid="{00000000-0005-0000-0000-00001E250000}"/>
    <cellStyle name="Input 2 2 5 5 2" xfId="23199" xr:uid="{88B19275-4839-4797-8E9B-81F9060186C5}"/>
    <cellStyle name="Input 2 2 5 5 3" xfId="23918" xr:uid="{854FF391-A268-4814-A7FA-AC898194935F}"/>
    <cellStyle name="Input 2 2 5 5 4" xfId="24637" xr:uid="{3C91412D-0C2D-42EA-B9FA-43C9428541DC}"/>
    <cellStyle name="Input 2 2 5 5 5" xfId="25220" xr:uid="{4BD6CFDE-50B2-4864-81E1-F67BD2A8B4D2}"/>
    <cellStyle name="Input 2 2 5 5 6" xfId="25650" xr:uid="{F478DD9E-3EFF-4AB7-93A4-F0CDFF1CD58B}"/>
    <cellStyle name="Input 2 2 5 6" xfId="21957" xr:uid="{02454912-1950-42BC-9870-D20ADE93143B}"/>
    <cellStyle name="Input 2 2 5 7" xfId="22078" xr:uid="{F9776FB2-209C-42DC-9D50-EA40A6FC872E}"/>
    <cellStyle name="Input 2 2 5 8" xfId="21893" xr:uid="{41535BEC-95F3-40DA-80FA-7ADCE3A98C21}"/>
    <cellStyle name="Input 2 2 5 9" xfId="22161" xr:uid="{34A29907-EA81-43FC-93D9-42A9668038A9}"/>
    <cellStyle name="Input 2 2 6" xfId="9373" xr:uid="{00000000-0005-0000-0000-00001F250000}"/>
    <cellStyle name="Input 2 2 6 2" xfId="21268" xr:uid="{00000000-0005-0000-0000-000020250000}"/>
    <cellStyle name="Input 2 2 6 2 2" xfId="23195" xr:uid="{967A0182-94BF-4201-9952-B28831E6558C}"/>
    <cellStyle name="Input 2 2 6 2 3" xfId="23914" xr:uid="{5B24F4B1-C5A5-4F20-8B9B-E9E49C534C6C}"/>
    <cellStyle name="Input 2 2 6 2 4" xfId="24633" xr:uid="{54C312F2-5BF6-4278-9508-92BEF6A627E2}"/>
    <cellStyle name="Input 2 2 6 2 5" xfId="25216" xr:uid="{E4A0263B-9A3B-4745-84D3-22BD61AE1E10}"/>
    <cellStyle name="Input 2 2 6 2 6" xfId="25646" xr:uid="{11EDB28E-B622-4C98-9A36-A2B479486B99}"/>
    <cellStyle name="Input 2 2 6 3" xfId="21961" xr:uid="{D229BE0E-AEFF-41F6-B4E2-D850CD7F1934}"/>
    <cellStyle name="Input 2 2 6 4" xfId="22074" xr:uid="{175ADD08-17D5-418F-BF8B-E41B26FAF990}"/>
    <cellStyle name="Input 2 2 6 5" xfId="21897" xr:uid="{CFCCC13D-C0CA-4316-BC53-9A94B9EF4045}"/>
    <cellStyle name="Input 2 2 6 6" xfId="22157" xr:uid="{B7E91C48-BA0E-48CC-8E3F-B6C6C0F5038F}"/>
    <cellStyle name="Input 2 2 6 7" xfId="21799" xr:uid="{F830341E-4117-4943-83A1-143C93157BCB}"/>
    <cellStyle name="Input 2 2 7" xfId="9374" xr:uid="{00000000-0005-0000-0000-000021250000}"/>
    <cellStyle name="Input 2 2 7 2" xfId="21267" xr:uid="{00000000-0005-0000-0000-000022250000}"/>
    <cellStyle name="Input 2 2 7 2 2" xfId="23194" xr:uid="{6E588E19-CB8F-45D7-8779-6AAEE012990A}"/>
    <cellStyle name="Input 2 2 7 2 3" xfId="23913" xr:uid="{AA0F8427-9720-40C8-9814-5329BD268631}"/>
    <cellStyle name="Input 2 2 7 2 4" xfId="24632" xr:uid="{8258D0BF-2690-45F1-97D7-43A02FD7111B}"/>
    <cellStyle name="Input 2 2 7 2 5" xfId="25215" xr:uid="{75BF2882-1F8D-4CC3-94EB-39E1B51580DD}"/>
    <cellStyle name="Input 2 2 7 2 6" xfId="25645" xr:uid="{55EE75C3-1410-4E6E-8F80-932D82046D5A}"/>
    <cellStyle name="Input 2 2 7 3" xfId="21962" xr:uid="{007E1259-E381-4B1B-8A6F-2C777A490C06}"/>
    <cellStyle name="Input 2 2 7 4" xfId="22073" xr:uid="{494DDC77-C9B0-46B8-8003-6542EEB76877}"/>
    <cellStyle name="Input 2 2 7 5" xfId="21898" xr:uid="{1AC06BAC-EEE1-45FE-B7BE-049010AAB844}"/>
    <cellStyle name="Input 2 2 7 6" xfId="22156" xr:uid="{9A6CB397-A698-4039-90B4-C9FCCD0EAB6C}"/>
    <cellStyle name="Input 2 2 7 7" xfId="21800" xr:uid="{2DA22787-A509-40AD-9396-555686D9B433}"/>
    <cellStyle name="Input 2 2 8" xfId="9375" xr:uid="{00000000-0005-0000-0000-000023250000}"/>
    <cellStyle name="Input 2 2 8 2" xfId="21266" xr:uid="{00000000-0005-0000-0000-000024250000}"/>
    <cellStyle name="Input 2 2 8 2 2" xfId="23193" xr:uid="{7BB8BBBB-D242-4274-8361-8DEE5E9DAA0C}"/>
    <cellStyle name="Input 2 2 8 2 3" xfId="23912" xr:uid="{4C29C11E-ED3A-468B-80C9-834953F4361B}"/>
    <cellStyle name="Input 2 2 8 2 4" xfId="24631" xr:uid="{41528651-D6BF-4CF2-8261-BF9CE8FD85AF}"/>
    <cellStyle name="Input 2 2 8 2 5" xfId="25214" xr:uid="{C72CB18E-DD89-4464-B530-0EAF885B4168}"/>
    <cellStyle name="Input 2 2 8 2 6" xfId="25644" xr:uid="{D0506B88-06AA-4F1C-89D9-8ADED84AC2BA}"/>
    <cellStyle name="Input 2 2 8 3" xfId="21963" xr:uid="{0349481B-15E9-4958-8921-BBEFD770AE40}"/>
    <cellStyle name="Input 2 2 8 4" xfId="22072" xr:uid="{FD9F8990-E000-460D-9A62-CC1BD56AEA3B}"/>
    <cellStyle name="Input 2 2 8 5" xfId="21899" xr:uid="{027EFC02-EC5E-4F7A-B06F-C12E4A76DCF6}"/>
    <cellStyle name="Input 2 2 8 6" xfId="22155" xr:uid="{41E7CFEC-F2E3-45BB-9C16-9C59944F244F}"/>
    <cellStyle name="Input 2 2 8 7" xfId="21801" xr:uid="{11A23D8D-4F21-4000-9BAC-564CC72A15F8}"/>
    <cellStyle name="Input 2 2 9" xfId="9376" xr:uid="{00000000-0005-0000-0000-000025250000}"/>
    <cellStyle name="Input 2 2 9 2" xfId="21265" xr:uid="{00000000-0005-0000-0000-000026250000}"/>
    <cellStyle name="Input 2 2 9 2 2" xfId="23192" xr:uid="{DB70D0F2-A5E6-4557-AAA6-9D544FAC5E4E}"/>
    <cellStyle name="Input 2 2 9 2 3" xfId="23911" xr:uid="{DD0B3FD2-24EA-428B-BD69-7DC3FBF00FC7}"/>
    <cellStyle name="Input 2 2 9 2 4" xfId="24630" xr:uid="{762E862F-3126-43D8-B62F-F96320F826C8}"/>
    <cellStyle name="Input 2 2 9 2 5" xfId="25213" xr:uid="{ED32E6F2-E388-41FE-ACD4-B3AF3FCEC7A4}"/>
    <cellStyle name="Input 2 2 9 2 6" xfId="25643" xr:uid="{7F2EAB6E-99F6-47D2-91C4-47EF3DBB6B9A}"/>
    <cellStyle name="Input 2 2 9 3" xfId="21964" xr:uid="{3CCEFC0E-9043-48BE-B9AA-420F0F11BF75}"/>
    <cellStyle name="Input 2 2 9 4" xfId="22071" xr:uid="{40D7B2A6-0292-4174-9A1C-4A93C0A5900A}"/>
    <cellStyle name="Input 2 2 9 5" xfId="21900" xr:uid="{52E42186-DC85-4608-A6EC-26A6BA13CAE7}"/>
    <cellStyle name="Input 2 2 9 6" xfId="22154" xr:uid="{8D46EC0E-C472-47A9-8CD1-F02F4CDF993E}"/>
    <cellStyle name="Input 2 2 9 7" xfId="21802" xr:uid="{C31F8CDE-73A7-4430-A070-CD8FC39F6BE1}"/>
    <cellStyle name="Input 2 20" xfId="21858" xr:uid="{BFB81D30-F0C7-4E96-8E34-FFB19BBF1A57}"/>
    <cellStyle name="Input 2 21" xfId="22196" xr:uid="{F32967DB-7ADC-4B88-BCDC-92EFBF2DA279}"/>
    <cellStyle name="Input 2 22" xfId="21760" xr:uid="{B1D95318-B84C-46F0-BF8C-1FACE3373DC2}"/>
    <cellStyle name="Input 2 3" xfId="9377" xr:uid="{00000000-0005-0000-0000-000027250000}"/>
    <cellStyle name="Input 2 3 2" xfId="9378" xr:uid="{00000000-0005-0000-0000-000028250000}"/>
    <cellStyle name="Input 2 3 2 2" xfId="21264" xr:uid="{00000000-0005-0000-0000-000029250000}"/>
    <cellStyle name="Input 2 3 2 2 2" xfId="23191" xr:uid="{0D3CD7FB-F138-470D-8487-5948005A2391}"/>
    <cellStyle name="Input 2 3 2 2 3" xfId="23910" xr:uid="{2A2AA332-72E6-4372-B356-14D2C6EAAEC5}"/>
    <cellStyle name="Input 2 3 2 2 4" xfId="24629" xr:uid="{55E1CBF9-C0C2-4DF3-B277-E01E6CEC0B14}"/>
    <cellStyle name="Input 2 3 2 2 5" xfId="25212" xr:uid="{D77FCB32-D89B-451C-8B5C-DB0BF476141F}"/>
    <cellStyle name="Input 2 3 2 2 6" xfId="25642" xr:uid="{CFF45EA4-38E2-4EAD-9D2B-3E00B1D4A568}"/>
    <cellStyle name="Input 2 3 2 3" xfId="21966" xr:uid="{6DA4D8E7-7B3A-44E1-A733-90ADE04446B6}"/>
    <cellStyle name="Input 2 3 2 4" xfId="22070" xr:uid="{F778B514-7258-4A92-9512-C04D78F664B0}"/>
    <cellStyle name="Input 2 3 2 5" xfId="21901" xr:uid="{9C2C5929-72D9-46EC-93DA-29202BE63A0E}"/>
    <cellStyle name="Input 2 3 2 6" xfId="22153" xr:uid="{C1382F52-A090-4528-BDF5-21D9ACCC3FD6}"/>
    <cellStyle name="Input 2 3 2 7" xfId="21803" xr:uid="{B90A404F-52E0-4E1D-B5E0-DA41F25B29DC}"/>
    <cellStyle name="Input 2 3 3" xfId="9379" xr:uid="{00000000-0005-0000-0000-00002A250000}"/>
    <cellStyle name="Input 2 3 3 2" xfId="21263" xr:uid="{00000000-0005-0000-0000-00002B250000}"/>
    <cellStyle name="Input 2 3 3 2 2" xfId="23190" xr:uid="{496981B4-5A02-455E-9C2B-E5143653546C}"/>
    <cellStyle name="Input 2 3 3 2 3" xfId="23909" xr:uid="{6728D67F-83D8-4E47-A742-5F71836B16C5}"/>
    <cellStyle name="Input 2 3 3 2 4" xfId="24628" xr:uid="{81FA209A-E42F-40D4-980B-9FA08E6B6C49}"/>
    <cellStyle name="Input 2 3 3 2 5" xfId="25211" xr:uid="{A1AB73C5-0485-4AA5-BABA-B3CDA19A3496}"/>
    <cellStyle name="Input 2 3 3 2 6" xfId="25641" xr:uid="{0CEFB42B-7581-443E-8896-D264BA82A0DB}"/>
    <cellStyle name="Input 2 3 3 3" xfId="21967" xr:uid="{8105EB80-4D8B-4274-96B9-EBFCDE4DEE51}"/>
    <cellStyle name="Input 2 3 3 4" xfId="22069" xr:uid="{3693E725-88D7-43DD-AF30-D57298FCDAED}"/>
    <cellStyle name="Input 2 3 3 5" xfId="21902" xr:uid="{D810313A-D3D8-45C0-AA4C-F58E242E08EC}"/>
    <cellStyle name="Input 2 3 3 6" xfId="22152" xr:uid="{1B7C3257-DD31-4401-8380-45555942AADF}"/>
    <cellStyle name="Input 2 3 3 7" xfId="21804" xr:uid="{674067BA-AAE5-4B92-BB41-E16072D1AF60}"/>
    <cellStyle name="Input 2 3 4" xfId="9380" xr:uid="{00000000-0005-0000-0000-00002C250000}"/>
    <cellStyle name="Input 2 3 4 2" xfId="21262" xr:uid="{00000000-0005-0000-0000-00002D250000}"/>
    <cellStyle name="Input 2 3 4 2 2" xfId="23189" xr:uid="{D209A5BF-957A-42D3-B700-07F8E2585AC0}"/>
    <cellStyle name="Input 2 3 4 2 3" xfId="23908" xr:uid="{B56D4986-12FC-4C5A-91A1-3B2B39720943}"/>
    <cellStyle name="Input 2 3 4 2 4" xfId="24627" xr:uid="{2F60969D-48C3-4409-B5B5-A1CDC0069E88}"/>
    <cellStyle name="Input 2 3 4 2 5" xfId="25210" xr:uid="{1534E661-4F09-4EEB-8B03-8EE61C3B4CDC}"/>
    <cellStyle name="Input 2 3 4 2 6" xfId="25640" xr:uid="{18B53D21-A95C-4BBF-B0B0-D1678F616608}"/>
    <cellStyle name="Input 2 3 4 3" xfId="21968" xr:uid="{5409CF17-96A2-4C17-9490-0270958137CD}"/>
    <cellStyle name="Input 2 3 4 4" xfId="22068" xr:uid="{CEBAB4EF-9B3F-4343-9E0F-36F4B18D2876}"/>
    <cellStyle name="Input 2 3 4 5" xfId="21903" xr:uid="{D5060EF3-8B8D-47A5-9697-5329DD175648}"/>
    <cellStyle name="Input 2 3 4 6" xfId="22151" xr:uid="{67962941-0040-496D-AC05-D04FB291ED1D}"/>
    <cellStyle name="Input 2 3 4 7" xfId="21805" xr:uid="{C731F61A-D2B4-4E18-91B8-12FF9FD6193B}"/>
    <cellStyle name="Input 2 3 5" xfId="9381" xr:uid="{00000000-0005-0000-0000-00002E250000}"/>
    <cellStyle name="Input 2 3 5 2" xfId="21261" xr:uid="{00000000-0005-0000-0000-00002F250000}"/>
    <cellStyle name="Input 2 3 5 2 2" xfId="23188" xr:uid="{3D1AD160-B21D-4AB2-86A0-ACA21012277F}"/>
    <cellStyle name="Input 2 3 5 2 3" xfId="23907" xr:uid="{FDD1D98D-8BCA-44B2-B5AB-6DD490CA3C2B}"/>
    <cellStyle name="Input 2 3 5 2 4" xfId="24626" xr:uid="{C5508F75-7E3D-4E1D-AA96-F3BEB6A78C20}"/>
    <cellStyle name="Input 2 3 5 2 5" xfId="25209" xr:uid="{EE62529B-71D6-4B34-BB60-AC83EDE59F42}"/>
    <cellStyle name="Input 2 3 5 2 6" xfId="25639" xr:uid="{4BE82177-2A69-4B89-BD11-3B550639C90E}"/>
    <cellStyle name="Input 2 3 5 3" xfId="21969" xr:uid="{D0AEF39C-98A9-4817-BA2F-4D617285074B}"/>
    <cellStyle name="Input 2 3 5 4" xfId="22067" xr:uid="{817F29FB-FA96-4F5C-9AD9-786C0395BC94}"/>
    <cellStyle name="Input 2 3 5 5" xfId="21904" xr:uid="{C73CE4E3-4038-4D81-9D93-CDDD704ADEB1}"/>
    <cellStyle name="Input 2 3 5 6" xfId="22150" xr:uid="{5CDDCBA8-30FF-4E88-964E-F97F37781282}"/>
    <cellStyle name="Input 2 3 5 7" xfId="21806" xr:uid="{4BF1EA0B-9019-47A6-833A-95F1FDC85143}"/>
    <cellStyle name="Input 2 4" xfId="9382" xr:uid="{00000000-0005-0000-0000-000030250000}"/>
    <cellStyle name="Input 2 4 2" xfId="9383" xr:uid="{00000000-0005-0000-0000-000031250000}"/>
    <cellStyle name="Input 2 4 2 2" xfId="21260" xr:uid="{00000000-0005-0000-0000-000032250000}"/>
    <cellStyle name="Input 2 4 2 2 2" xfId="23187" xr:uid="{0EC04F92-72D3-4936-B820-6554FF1F3E9D}"/>
    <cellStyle name="Input 2 4 2 2 3" xfId="23906" xr:uid="{FC6845F4-9652-4B3F-A75D-D6A4F44D3968}"/>
    <cellStyle name="Input 2 4 2 2 4" xfId="24625" xr:uid="{5442E771-7A97-4486-9E8F-25E58217D5D6}"/>
    <cellStyle name="Input 2 4 2 2 5" xfId="25208" xr:uid="{01F7012E-7163-47D1-89D8-CD554A8453A8}"/>
    <cellStyle name="Input 2 4 2 2 6" xfId="25638" xr:uid="{BF2C8B04-E789-4100-A4BC-5A66D37A6BF8}"/>
    <cellStyle name="Input 2 4 2 3" xfId="21971" xr:uid="{B5942676-E1EF-46C2-92BF-CACF27074F61}"/>
    <cellStyle name="Input 2 4 2 4" xfId="22066" xr:uid="{A0D75794-9B53-4EAA-AFEC-407920178B68}"/>
    <cellStyle name="Input 2 4 2 5" xfId="21905" xr:uid="{F1F220B2-4A5F-4E84-A94F-87612BCB9E47}"/>
    <cellStyle name="Input 2 4 2 6" xfId="22149" xr:uid="{55DFBCB9-B1CF-43D6-A1F6-2F36BD9282D1}"/>
    <cellStyle name="Input 2 4 2 7" xfId="21807" xr:uid="{1B9A696C-C9D1-45DC-86DA-13283D76E2F3}"/>
    <cellStyle name="Input 2 4 3" xfId="9384" xr:uid="{00000000-0005-0000-0000-000033250000}"/>
    <cellStyle name="Input 2 4 3 2" xfId="21259" xr:uid="{00000000-0005-0000-0000-000034250000}"/>
    <cellStyle name="Input 2 4 3 2 2" xfId="23186" xr:uid="{0E4CC43E-B20C-4D7D-B383-30EE25938136}"/>
    <cellStyle name="Input 2 4 3 2 3" xfId="23905" xr:uid="{CE5159EA-7A9F-4D1E-82BB-3DE195C02D63}"/>
    <cellStyle name="Input 2 4 3 2 4" xfId="24624" xr:uid="{C54121B7-0B73-4490-A616-B6C179363FCE}"/>
    <cellStyle name="Input 2 4 3 2 5" xfId="25207" xr:uid="{709F6512-2F92-4351-937C-4232E9A31740}"/>
    <cellStyle name="Input 2 4 3 2 6" xfId="25637" xr:uid="{879CE508-5150-488A-BEDB-634E7C33D3C8}"/>
    <cellStyle name="Input 2 4 3 3" xfId="21972" xr:uid="{F23905E7-F6A2-41DE-B783-DE6C8C3DA9AD}"/>
    <cellStyle name="Input 2 4 3 4" xfId="22065" xr:uid="{CB0CD2A8-6826-4BCF-9DE9-C808A5898ABC}"/>
    <cellStyle name="Input 2 4 3 5" xfId="21906" xr:uid="{F9842F7F-EF29-4A8C-AB0B-537CE47959F9}"/>
    <cellStyle name="Input 2 4 3 6" xfId="22148" xr:uid="{085EE718-B528-4956-9849-0A0FF83544F0}"/>
    <cellStyle name="Input 2 4 3 7" xfId="21808" xr:uid="{83EEFDC8-355A-411F-8915-C643D0E03FF6}"/>
    <cellStyle name="Input 2 4 4" xfId="9385" xr:uid="{00000000-0005-0000-0000-000035250000}"/>
    <cellStyle name="Input 2 4 4 2" xfId="21258" xr:uid="{00000000-0005-0000-0000-000036250000}"/>
    <cellStyle name="Input 2 4 4 2 2" xfId="23185" xr:uid="{ED2B3816-121C-4072-BFD9-692E6CD7D5FA}"/>
    <cellStyle name="Input 2 4 4 2 3" xfId="23904" xr:uid="{ED697BD2-BF26-4EE5-98BE-91016B85D8C7}"/>
    <cellStyle name="Input 2 4 4 2 4" xfId="24623" xr:uid="{819FC347-B31F-4AA9-A331-8B6BE1C5047C}"/>
    <cellStyle name="Input 2 4 4 2 5" xfId="25206" xr:uid="{D170C17D-82EA-447C-A92A-6DCD9550D087}"/>
    <cellStyle name="Input 2 4 4 2 6" xfId="25636" xr:uid="{E5F16482-941D-4549-93EC-6B6E16AD6235}"/>
    <cellStyle name="Input 2 4 4 3" xfId="21973" xr:uid="{437C0242-C2F8-460B-89D3-E17F97B1D142}"/>
    <cellStyle name="Input 2 4 4 4" xfId="22064" xr:uid="{C7B7AA35-911E-494F-8992-87E2E32EBBDE}"/>
    <cellStyle name="Input 2 4 4 5" xfId="21907" xr:uid="{F0BEFB63-1395-4978-887B-2E7EC76E73DB}"/>
    <cellStyle name="Input 2 4 4 6" xfId="22147" xr:uid="{615A2401-8461-4559-8926-891C0CE9619A}"/>
    <cellStyle name="Input 2 4 4 7" xfId="21809" xr:uid="{46BEC88C-BE79-4471-A94C-AD1F7281609C}"/>
    <cellStyle name="Input 2 4 5" xfId="9386" xr:uid="{00000000-0005-0000-0000-000037250000}"/>
    <cellStyle name="Input 2 4 5 2" xfId="21257" xr:uid="{00000000-0005-0000-0000-000038250000}"/>
    <cellStyle name="Input 2 4 5 2 2" xfId="23184" xr:uid="{B7ADFD44-5932-4D29-87EF-9557D934A2B3}"/>
    <cellStyle name="Input 2 4 5 2 3" xfId="23903" xr:uid="{B1A9C907-EBA4-4670-8271-FC8083996109}"/>
    <cellStyle name="Input 2 4 5 2 4" xfId="24622" xr:uid="{79CF91C2-C3A3-4881-B30D-BE112B30BC49}"/>
    <cellStyle name="Input 2 4 5 2 5" xfId="25205" xr:uid="{EE478D4D-E75A-4072-875D-2BBAFCFC681A}"/>
    <cellStyle name="Input 2 4 5 2 6" xfId="25635" xr:uid="{B277134D-3484-492C-8DC1-9F81BA58D68B}"/>
    <cellStyle name="Input 2 4 5 3" xfId="21974" xr:uid="{2CF0EE41-ECB8-4F75-AA70-1C036F454CB6}"/>
    <cellStyle name="Input 2 4 5 4" xfId="22063" xr:uid="{57705C10-0976-468F-B61C-823A7F83A7B3}"/>
    <cellStyle name="Input 2 4 5 5" xfId="21908" xr:uid="{F3B395AA-EF38-4AFD-A2E5-0BE379F9B4A7}"/>
    <cellStyle name="Input 2 4 5 6" xfId="22146" xr:uid="{12917516-85B0-42DC-93C3-2F660C23849F}"/>
    <cellStyle name="Input 2 4 5 7" xfId="21810" xr:uid="{530762CA-5F62-4E57-B8DA-4C9BE5E4C0C4}"/>
    <cellStyle name="Input 2 5" xfId="9387" xr:uid="{00000000-0005-0000-0000-000039250000}"/>
    <cellStyle name="Input 2 5 2" xfId="9388" xr:uid="{00000000-0005-0000-0000-00003A250000}"/>
    <cellStyle name="Input 2 5 2 2" xfId="21256" xr:uid="{00000000-0005-0000-0000-00003B250000}"/>
    <cellStyle name="Input 2 5 2 2 2" xfId="23183" xr:uid="{CF31113E-E408-4984-9125-A0C97F7AA5AF}"/>
    <cellStyle name="Input 2 5 2 2 3" xfId="23902" xr:uid="{525D649A-046D-4AD1-9E00-268DD15A6B43}"/>
    <cellStyle name="Input 2 5 2 2 4" xfId="24621" xr:uid="{5C83AAD1-DBA5-42E6-AB99-82E32839627A}"/>
    <cellStyle name="Input 2 5 2 2 5" xfId="25204" xr:uid="{4A2AD05E-4677-4629-9161-2BD9D799088D}"/>
    <cellStyle name="Input 2 5 2 2 6" xfId="25634" xr:uid="{570E6E9C-BFA0-443D-96B0-B6860DF04B16}"/>
    <cellStyle name="Input 2 5 2 3" xfId="21975" xr:uid="{724EADC7-EF6D-4B54-AB89-A3A91D25EA31}"/>
    <cellStyle name="Input 2 5 2 4" xfId="22062" xr:uid="{A0A8064B-099B-4645-A6EF-83D221527C59}"/>
    <cellStyle name="Input 2 5 2 5" xfId="21909" xr:uid="{A3793C15-ABB6-47C4-BE09-036C0D104207}"/>
    <cellStyle name="Input 2 5 2 6" xfId="22145" xr:uid="{A8A9DB38-AE8A-4750-85B6-B7BAE10CC9C9}"/>
    <cellStyle name="Input 2 5 2 7" xfId="21811" xr:uid="{8DF5940D-378B-4D41-ABAC-5C557CA38BF0}"/>
    <cellStyle name="Input 2 5 3" xfId="9389" xr:uid="{00000000-0005-0000-0000-00003C250000}"/>
    <cellStyle name="Input 2 5 3 2" xfId="21255" xr:uid="{00000000-0005-0000-0000-00003D250000}"/>
    <cellStyle name="Input 2 5 3 2 2" xfId="23182" xr:uid="{7059AE92-7D39-4113-B15D-9AB96E000B5E}"/>
    <cellStyle name="Input 2 5 3 2 3" xfId="23901" xr:uid="{33AED08A-F135-46BC-8A07-B0B4B35D4252}"/>
    <cellStyle name="Input 2 5 3 2 4" xfId="24620" xr:uid="{F8FEEC99-04A6-4CAA-8953-EB211040C7CC}"/>
    <cellStyle name="Input 2 5 3 2 5" xfId="25203" xr:uid="{831A5ED7-0EE1-412C-8A17-2ABFDC34EF2C}"/>
    <cellStyle name="Input 2 5 3 2 6" xfId="25633" xr:uid="{A09B00E5-BE8A-4232-998E-83037C1A315B}"/>
    <cellStyle name="Input 2 5 3 3" xfId="21976" xr:uid="{4D1446F6-6456-443C-A047-D54619123E87}"/>
    <cellStyle name="Input 2 5 3 4" xfId="22061" xr:uid="{984BF3FF-0484-41D1-B1BE-CC35DF73E6DF}"/>
    <cellStyle name="Input 2 5 3 5" xfId="21910" xr:uid="{DB21F996-A337-4E37-A78D-DC9A2504FD49}"/>
    <cellStyle name="Input 2 5 3 6" xfId="22144" xr:uid="{B275274B-E456-4F54-BDFC-93F864441887}"/>
    <cellStyle name="Input 2 5 3 7" xfId="21812" xr:uid="{0F0E9CF5-E790-4B0E-A21A-1E5272420E09}"/>
    <cellStyle name="Input 2 5 4" xfId="9390" xr:uid="{00000000-0005-0000-0000-00003E250000}"/>
    <cellStyle name="Input 2 5 4 2" xfId="21254" xr:uid="{00000000-0005-0000-0000-00003F250000}"/>
    <cellStyle name="Input 2 5 4 2 2" xfId="23181" xr:uid="{2875527B-4136-4CC3-BC1E-08F1BFBF7F30}"/>
    <cellStyle name="Input 2 5 4 2 3" xfId="23900" xr:uid="{4640E6B2-9B20-44E3-B9D4-25751F6FDFCA}"/>
    <cellStyle name="Input 2 5 4 2 4" xfId="24619" xr:uid="{4233E0A7-2680-41E1-B87A-D9FEDED49B72}"/>
    <cellStyle name="Input 2 5 4 2 5" xfId="25202" xr:uid="{C85DCFA0-E9EE-417F-9227-6854872128CD}"/>
    <cellStyle name="Input 2 5 4 2 6" xfId="25632" xr:uid="{C6D39532-5AC4-4DEB-AB89-90022A1D9EAA}"/>
    <cellStyle name="Input 2 5 4 3" xfId="21977" xr:uid="{7A23D1E1-0337-4006-9654-7DE21BF7095A}"/>
    <cellStyle name="Input 2 5 4 4" xfId="22060" xr:uid="{97314CC3-F890-4062-AAA9-7368296589BF}"/>
    <cellStyle name="Input 2 5 4 5" xfId="21911" xr:uid="{B10DD9E1-FE8F-4515-A426-1B642381008F}"/>
    <cellStyle name="Input 2 5 4 6" xfId="22143" xr:uid="{004C8B26-8FE6-466D-8E64-B329F15F8466}"/>
    <cellStyle name="Input 2 5 4 7" xfId="21813" xr:uid="{F9E3715E-469C-4233-8BF0-EBAC0CB4FE46}"/>
    <cellStyle name="Input 2 5 5" xfId="9391" xr:uid="{00000000-0005-0000-0000-000040250000}"/>
    <cellStyle name="Input 2 5 5 2" xfId="21253" xr:uid="{00000000-0005-0000-0000-000041250000}"/>
    <cellStyle name="Input 2 5 5 2 2" xfId="23180" xr:uid="{51AD8AAF-B54B-426C-9A09-64CFCA8CEB94}"/>
    <cellStyle name="Input 2 5 5 2 3" xfId="23899" xr:uid="{CEE15DDA-4311-4D07-869A-B575A9D34A5E}"/>
    <cellStyle name="Input 2 5 5 2 4" xfId="24618" xr:uid="{0EEC9FE4-5043-4F28-BBD5-782FC52646AD}"/>
    <cellStyle name="Input 2 5 5 2 5" xfId="25201" xr:uid="{FDD5A2B4-7306-41AA-ADDB-D91834EAE642}"/>
    <cellStyle name="Input 2 5 5 2 6" xfId="25631" xr:uid="{B508689B-3A09-4627-AEAA-B048725AE373}"/>
    <cellStyle name="Input 2 5 5 3" xfId="21978" xr:uid="{83B4CD0B-C798-4ED8-9311-8141ECC1876E}"/>
    <cellStyle name="Input 2 5 5 4" xfId="22059" xr:uid="{EDE5429B-0E16-455C-A84B-C5E0B6AB2627}"/>
    <cellStyle name="Input 2 5 5 5" xfId="21916" xr:uid="{B8849224-8C45-4106-9924-9BAF9CE344A5}"/>
    <cellStyle name="Input 2 5 5 6" xfId="22142" xr:uid="{3AABE301-BB2A-441B-99D2-899272C3F946}"/>
    <cellStyle name="Input 2 5 5 7" xfId="21814" xr:uid="{DE840BE6-0905-45AD-BDB0-2916F040B79D}"/>
    <cellStyle name="Input 2 6" xfId="9392" xr:uid="{00000000-0005-0000-0000-000042250000}"/>
    <cellStyle name="Input 2 6 2" xfId="9393" xr:uid="{00000000-0005-0000-0000-000043250000}"/>
    <cellStyle name="Input 2 6 2 2" xfId="21252" xr:uid="{00000000-0005-0000-0000-000044250000}"/>
    <cellStyle name="Input 2 6 2 2 2" xfId="23179" xr:uid="{50032D8F-346F-4175-9383-FD5BC7568CBD}"/>
    <cellStyle name="Input 2 6 2 2 3" xfId="23898" xr:uid="{6189D7EB-D317-4184-BA3D-83E62FD275EA}"/>
    <cellStyle name="Input 2 6 2 2 4" xfId="24617" xr:uid="{26580770-E272-489A-9603-1925503A3F3F}"/>
    <cellStyle name="Input 2 6 2 2 5" xfId="25200" xr:uid="{3FA74322-40FF-4497-A6CD-72E08F82052A}"/>
    <cellStyle name="Input 2 6 2 2 6" xfId="25630" xr:uid="{1D89732B-0055-4427-9D12-03A127453B55}"/>
    <cellStyle name="Input 2 6 2 3" xfId="21980" xr:uid="{0EB870EE-712D-437B-A938-18B209A58DF6}"/>
    <cellStyle name="Input 2 6 2 4" xfId="22058" xr:uid="{8847B667-3351-479C-A505-04FDD943DB6C}"/>
    <cellStyle name="Input 2 6 2 5" xfId="21917" xr:uid="{F891C5FE-ED6C-46FF-A8E9-08E3DBE11A89}"/>
    <cellStyle name="Input 2 6 2 6" xfId="22141" xr:uid="{3DC0542D-03F8-4014-8B3E-939442CD920B}"/>
    <cellStyle name="Input 2 6 2 7" xfId="21815" xr:uid="{C7F2CC68-B5CD-42EE-90ED-C86C98012AFA}"/>
    <cellStyle name="Input 2 6 3" xfId="9394" xr:uid="{00000000-0005-0000-0000-000045250000}"/>
    <cellStyle name="Input 2 6 3 2" xfId="21251" xr:uid="{00000000-0005-0000-0000-000046250000}"/>
    <cellStyle name="Input 2 6 3 2 2" xfId="23178" xr:uid="{381D6BC2-9BE6-4A78-8E23-35E0D83AC461}"/>
    <cellStyle name="Input 2 6 3 2 3" xfId="23897" xr:uid="{946997CB-F2D6-4B79-9F93-9975BEFC5ED2}"/>
    <cellStyle name="Input 2 6 3 2 4" xfId="24616" xr:uid="{7804EC60-203A-463D-B85F-083B81443C45}"/>
    <cellStyle name="Input 2 6 3 2 5" xfId="25199" xr:uid="{9631CB88-5BB0-4450-9988-F987B9191141}"/>
    <cellStyle name="Input 2 6 3 2 6" xfId="25629" xr:uid="{510A3BBC-BAEA-4847-90E7-F20658DB6AD1}"/>
    <cellStyle name="Input 2 6 3 3" xfId="21981" xr:uid="{7F30858D-C1A1-4221-9985-FBD73B7AEBA5}"/>
    <cellStyle name="Input 2 6 3 4" xfId="22057" xr:uid="{71B92736-6415-4389-A545-248B8C945FAE}"/>
    <cellStyle name="Input 2 6 3 5" xfId="21422" xr:uid="{1B1C75F4-C23A-4690-91E3-19F483EADCBF}"/>
    <cellStyle name="Input 2 6 3 6" xfId="22140" xr:uid="{4CEA8AFD-2B65-41D3-9D61-53B83338ED6F}"/>
    <cellStyle name="Input 2 6 3 7" xfId="21816" xr:uid="{9FEBAD23-FA41-4D11-AF31-CB7D0540F4EB}"/>
    <cellStyle name="Input 2 6 4" xfId="9395" xr:uid="{00000000-0005-0000-0000-000047250000}"/>
    <cellStyle name="Input 2 6 4 2" xfId="21250" xr:uid="{00000000-0005-0000-0000-000048250000}"/>
    <cellStyle name="Input 2 6 4 2 2" xfId="23177" xr:uid="{4147C5E8-F4ED-4DB5-BDCC-9EF028E2F717}"/>
    <cellStyle name="Input 2 6 4 2 3" xfId="23896" xr:uid="{06683ECD-2102-4641-820C-64CF2954A724}"/>
    <cellStyle name="Input 2 6 4 2 4" xfId="24615" xr:uid="{8BB5A7D7-818C-4E2F-A2AF-A52BDD9F2A83}"/>
    <cellStyle name="Input 2 6 4 2 5" xfId="25198" xr:uid="{9C925606-9553-4F79-9F15-A36F3E3D589F}"/>
    <cellStyle name="Input 2 6 4 2 6" xfId="25628" xr:uid="{3F3DA193-A2EA-4F65-81E4-3DDB36AE02E9}"/>
    <cellStyle name="Input 2 6 4 3" xfId="21982" xr:uid="{0EAFC825-04ED-4382-B573-40304FD4D25C}"/>
    <cellStyle name="Input 2 6 4 4" xfId="22056" xr:uid="{A08FF5FE-02B8-4E15-8653-0F152AED607C}"/>
    <cellStyle name="Input 2 6 4 5" xfId="21918" xr:uid="{0B5E1197-9EDF-40F7-902F-9732DA5487CC}"/>
    <cellStyle name="Input 2 6 4 6" xfId="22139" xr:uid="{550123FD-D5D6-477A-999D-80A0207C9B17}"/>
    <cellStyle name="Input 2 6 4 7" xfId="21817" xr:uid="{04CE5984-3EBA-4220-972A-929512632D17}"/>
    <cellStyle name="Input 2 6 5" xfId="9396" xr:uid="{00000000-0005-0000-0000-000049250000}"/>
    <cellStyle name="Input 2 6 5 2" xfId="21249" xr:uid="{00000000-0005-0000-0000-00004A250000}"/>
    <cellStyle name="Input 2 6 5 2 2" xfId="23176" xr:uid="{887E1E13-D88E-4C78-AC7A-16506CD1CBDB}"/>
    <cellStyle name="Input 2 6 5 2 3" xfId="23895" xr:uid="{143938CB-9130-49A6-8500-D8F8B4417DB7}"/>
    <cellStyle name="Input 2 6 5 2 4" xfId="24614" xr:uid="{119ECD48-EB4C-4A74-820B-9291D2AA9552}"/>
    <cellStyle name="Input 2 6 5 2 5" xfId="25197" xr:uid="{C840DE1D-FA03-44ED-90D9-1D2C866E6A2B}"/>
    <cellStyle name="Input 2 6 5 2 6" xfId="25627" xr:uid="{230E030F-4FCD-442D-95F4-DC18B9E19EE0}"/>
    <cellStyle name="Input 2 6 5 3" xfId="21983" xr:uid="{DDE7C0A8-9374-47BC-AE52-2A0ABBF17138}"/>
    <cellStyle name="Input 2 6 5 4" xfId="22055" xr:uid="{6B0BD4BA-0EFF-4606-8B2B-822A6D4CA57B}"/>
    <cellStyle name="Input 2 6 5 5" xfId="21919" xr:uid="{C0DA2FBF-1F0B-4406-8852-94B9E18999DA}"/>
    <cellStyle name="Input 2 6 5 6" xfId="22138" xr:uid="{40284FE4-C2D5-40B4-981E-1EED6E7A2476}"/>
    <cellStyle name="Input 2 6 5 7" xfId="21818" xr:uid="{A1C2DBD6-3B47-4064-A28C-06BA68DD235F}"/>
    <cellStyle name="Input 2 7" xfId="9397" xr:uid="{00000000-0005-0000-0000-00004B250000}"/>
    <cellStyle name="Input 2 7 2" xfId="9398" xr:uid="{00000000-0005-0000-0000-00004C250000}"/>
    <cellStyle name="Input 2 7 2 2" xfId="21248" xr:uid="{00000000-0005-0000-0000-00004D250000}"/>
    <cellStyle name="Input 2 7 2 2 2" xfId="23175" xr:uid="{A38CA67A-D814-4065-8070-FB7BCC148CEF}"/>
    <cellStyle name="Input 2 7 2 2 3" xfId="23894" xr:uid="{59F1F8A7-3DC7-4365-97B1-1E9811E9BE44}"/>
    <cellStyle name="Input 2 7 2 2 4" xfId="24613" xr:uid="{C42798A0-CDCB-44AD-B3ED-37D171FD4D16}"/>
    <cellStyle name="Input 2 7 2 2 5" xfId="25196" xr:uid="{C6FD9D85-9C2F-4CD5-A3C7-8D0F65614CD5}"/>
    <cellStyle name="Input 2 7 2 2 6" xfId="25626" xr:uid="{7D7EDBCD-A2FD-4620-91FD-4DF23862F09B}"/>
    <cellStyle name="Input 2 7 2 3" xfId="21985" xr:uid="{DE46C50D-AA05-45A3-ADC1-B0E1749BE574}"/>
    <cellStyle name="Input 2 7 2 4" xfId="22054" xr:uid="{AF8E310F-AB1D-4D80-8055-336B71844985}"/>
    <cellStyle name="Input 2 7 2 5" xfId="21920" xr:uid="{3F66D5C4-530A-4A70-BE94-7A0F19B88763}"/>
    <cellStyle name="Input 2 7 2 6" xfId="22137" xr:uid="{C93889B6-9C95-47B2-AA87-CECF9174999E}"/>
    <cellStyle name="Input 2 7 2 7" xfId="21819" xr:uid="{D2FC4288-A84D-4038-B142-8BFF071D64AB}"/>
    <cellStyle name="Input 2 7 3" xfId="9399" xr:uid="{00000000-0005-0000-0000-00004E250000}"/>
    <cellStyle name="Input 2 7 3 2" xfId="21247" xr:uid="{00000000-0005-0000-0000-00004F250000}"/>
    <cellStyle name="Input 2 7 3 2 2" xfId="23174" xr:uid="{C4C544E2-7197-43E6-8677-1ABFF84B6A80}"/>
    <cellStyle name="Input 2 7 3 2 3" xfId="23893" xr:uid="{5229DAD4-CCB5-4379-B332-E885BA062815}"/>
    <cellStyle name="Input 2 7 3 2 4" xfId="24612" xr:uid="{AD9EF0BE-2675-44A7-9A64-52612FCF98F0}"/>
    <cellStyle name="Input 2 7 3 2 5" xfId="25195" xr:uid="{61758CB8-330D-475A-AE1A-0F70C1ED2051}"/>
    <cellStyle name="Input 2 7 3 2 6" xfId="25625" xr:uid="{B0A22B13-A0A1-45DA-91A5-040B7E1339A7}"/>
    <cellStyle name="Input 2 7 3 3" xfId="21986" xr:uid="{FADCDC50-94FD-47FC-8564-1CB2D3F4778A}"/>
    <cellStyle name="Input 2 7 3 4" xfId="22053" xr:uid="{1D8C99E5-307A-494C-B130-6E29E6BC1B1B}"/>
    <cellStyle name="Input 2 7 3 5" xfId="21922" xr:uid="{D1419814-B865-47AD-86C8-57F77024DF19}"/>
    <cellStyle name="Input 2 7 3 6" xfId="22136" xr:uid="{3410F9CC-1796-4230-B901-7ECCEA9A0BE0}"/>
    <cellStyle name="Input 2 7 3 7" xfId="21820" xr:uid="{279D9F45-0CC0-40E4-B72B-A2AF194638A9}"/>
    <cellStyle name="Input 2 7 4" xfId="9400" xr:uid="{00000000-0005-0000-0000-000050250000}"/>
    <cellStyle name="Input 2 7 4 2" xfId="21246" xr:uid="{00000000-0005-0000-0000-000051250000}"/>
    <cellStyle name="Input 2 7 4 2 2" xfId="23173" xr:uid="{65A27D6D-0F07-4C1E-9F92-9D02DC0A7C21}"/>
    <cellStyle name="Input 2 7 4 2 3" xfId="23892" xr:uid="{378320ED-86B4-4271-9300-2F6CBC64F95E}"/>
    <cellStyle name="Input 2 7 4 2 4" xfId="24611" xr:uid="{C6F7AF67-8A94-4314-A418-DE616849F3AD}"/>
    <cellStyle name="Input 2 7 4 2 5" xfId="25194" xr:uid="{ACBCC7D1-2660-4B73-9863-D17E42E05BFC}"/>
    <cellStyle name="Input 2 7 4 2 6" xfId="25624" xr:uid="{938530BD-151A-4233-A903-B85B7E6A3A7F}"/>
    <cellStyle name="Input 2 7 4 3" xfId="21987" xr:uid="{8BA81695-C06C-4136-99C5-EF9E173D6EA2}"/>
    <cellStyle name="Input 2 7 4 4" xfId="22052" xr:uid="{5BD9184C-20B0-4974-9CD1-5F9A8447A505}"/>
    <cellStyle name="Input 2 7 4 5" xfId="21965" xr:uid="{A468622B-43B3-4927-ACB8-115148BADF9E}"/>
    <cellStyle name="Input 2 7 4 6" xfId="22135" xr:uid="{C8ADDD48-840B-42AD-8660-286F48859714}"/>
    <cellStyle name="Input 2 7 4 7" xfId="21821" xr:uid="{61B1B589-E257-4150-AE0C-34BA8097FB84}"/>
    <cellStyle name="Input 2 7 5" xfId="9401" xr:uid="{00000000-0005-0000-0000-000052250000}"/>
    <cellStyle name="Input 2 7 5 2" xfId="21245" xr:uid="{00000000-0005-0000-0000-000053250000}"/>
    <cellStyle name="Input 2 7 5 2 2" xfId="23172" xr:uid="{ACB8E57D-66C6-49EF-B6EC-545CB5070CF7}"/>
    <cellStyle name="Input 2 7 5 2 3" xfId="23891" xr:uid="{6703A0B6-7B91-45C7-A0CA-F9BC946849A4}"/>
    <cellStyle name="Input 2 7 5 2 4" xfId="24610" xr:uid="{FFBA80E1-CC03-4D15-9783-A87FCC84BC80}"/>
    <cellStyle name="Input 2 7 5 2 5" xfId="25193" xr:uid="{7D330753-2CEC-413B-8B25-B43E716AD031}"/>
    <cellStyle name="Input 2 7 5 2 6" xfId="25623" xr:uid="{976F17A8-12B1-49DF-AE48-E45E3F6CC062}"/>
    <cellStyle name="Input 2 7 5 3" xfId="21988" xr:uid="{16584038-DD96-4FF4-A942-D8D38B7C4312}"/>
    <cellStyle name="Input 2 7 5 4" xfId="22051" xr:uid="{759B2A5D-4E58-4695-9C89-B1D7F566687D}"/>
    <cellStyle name="Input 2 7 5 5" xfId="21970" xr:uid="{DAA4AB9D-50BF-4839-8821-3C691D83B106}"/>
    <cellStyle name="Input 2 7 5 6" xfId="22134" xr:uid="{35BF55D4-CBC5-4F05-8458-24592D2344DF}"/>
    <cellStyle name="Input 2 7 5 7" xfId="21822" xr:uid="{2BF8CB48-2830-42DF-B52D-12A715F44927}"/>
    <cellStyle name="Input 2 8" xfId="9402" xr:uid="{00000000-0005-0000-0000-000054250000}"/>
    <cellStyle name="Input 2 8 2" xfId="9403" xr:uid="{00000000-0005-0000-0000-000055250000}"/>
    <cellStyle name="Input 2 8 2 2" xfId="21244" xr:uid="{00000000-0005-0000-0000-000056250000}"/>
    <cellStyle name="Input 2 8 2 2 2" xfId="23171" xr:uid="{EEB86C93-FEC4-43E4-97B9-22A527B4C616}"/>
    <cellStyle name="Input 2 8 2 2 3" xfId="23890" xr:uid="{F534C8FD-E129-41D8-9D51-D91ECB1D320C}"/>
    <cellStyle name="Input 2 8 2 2 4" xfId="24609" xr:uid="{E8A56F0B-DCAD-4A6B-8F04-75D493EB3471}"/>
    <cellStyle name="Input 2 8 2 2 5" xfId="25192" xr:uid="{9F2E973F-207A-4DEA-8E56-5B4F54E068C1}"/>
    <cellStyle name="Input 2 8 2 2 6" xfId="25622" xr:uid="{243ACC04-FD6A-435E-9451-3B9DBCEA314A}"/>
    <cellStyle name="Input 2 8 2 3" xfId="21990" xr:uid="{D9185EF0-A89F-4148-8CED-82EA2867BD68}"/>
    <cellStyle name="Input 2 8 2 4" xfId="22050" xr:uid="{9D54394D-9E7A-454A-BD0C-F7B5E240A9D5}"/>
    <cellStyle name="Input 2 8 2 5" xfId="21979" xr:uid="{867B5B56-8046-4806-BB90-A6334275AE26}"/>
    <cellStyle name="Input 2 8 2 6" xfId="22133" xr:uid="{9DDBF7A0-1C38-4D41-9E34-8F7E0BBD8FFB}"/>
    <cellStyle name="Input 2 8 2 7" xfId="21823" xr:uid="{5D5D13C5-899F-4679-BB9C-317B059BAF09}"/>
    <cellStyle name="Input 2 8 3" xfId="9404" xr:uid="{00000000-0005-0000-0000-000057250000}"/>
    <cellStyle name="Input 2 8 3 2" xfId="21243" xr:uid="{00000000-0005-0000-0000-000058250000}"/>
    <cellStyle name="Input 2 8 3 2 2" xfId="23170" xr:uid="{522768AF-C9DD-4076-BE88-6D8723BB25FE}"/>
    <cellStyle name="Input 2 8 3 2 3" xfId="23889" xr:uid="{42DBAD54-A78D-4537-A77D-71BACF0D5092}"/>
    <cellStyle name="Input 2 8 3 2 4" xfId="24608" xr:uid="{811E5EAD-5889-4399-80A5-1B013535D225}"/>
    <cellStyle name="Input 2 8 3 2 5" xfId="25191" xr:uid="{4BF6C79C-B8E6-42EF-9A71-99BAE84D9876}"/>
    <cellStyle name="Input 2 8 3 2 6" xfId="25621" xr:uid="{F31F250E-721B-4459-97D5-31BF8C07A60A}"/>
    <cellStyle name="Input 2 8 3 3" xfId="21991" xr:uid="{2A86B988-150C-41F1-A74C-F27DD9D9E1B7}"/>
    <cellStyle name="Input 2 8 3 4" xfId="22049" xr:uid="{B5982813-2824-47AB-A1CA-77D3BB794860}"/>
    <cellStyle name="Input 2 8 3 5" xfId="21984" xr:uid="{9ACBFA8A-1608-44D1-AFE1-B4BF01ED3DAD}"/>
    <cellStyle name="Input 2 8 3 6" xfId="22132" xr:uid="{4E46C26C-1F8A-46CC-B4EB-F645EED4C6AB}"/>
    <cellStyle name="Input 2 8 3 7" xfId="21824" xr:uid="{2E32300A-2B55-4567-BE14-02B08FA4A203}"/>
    <cellStyle name="Input 2 8 4" xfId="9405" xr:uid="{00000000-0005-0000-0000-000059250000}"/>
    <cellStyle name="Input 2 8 4 2" xfId="21242" xr:uid="{00000000-0005-0000-0000-00005A250000}"/>
    <cellStyle name="Input 2 8 4 2 2" xfId="23169" xr:uid="{2C04B547-B2B3-4966-8824-8E78DE64C8F1}"/>
    <cellStyle name="Input 2 8 4 2 3" xfId="23888" xr:uid="{38EFD50E-760D-419B-8152-EB30E68386A7}"/>
    <cellStyle name="Input 2 8 4 2 4" xfId="24607" xr:uid="{E729AFE7-7DE6-43E3-83D4-157C6CC9A6B8}"/>
    <cellStyle name="Input 2 8 4 2 5" xfId="25190" xr:uid="{8426484A-8FE7-4763-A080-E50237A8BB7B}"/>
    <cellStyle name="Input 2 8 4 2 6" xfId="25620" xr:uid="{F6273F3B-8BDC-4056-8913-E8D05F4739AF}"/>
    <cellStyle name="Input 2 8 4 3" xfId="21992" xr:uid="{5E659D6B-B187-42D1-A378-3278B9F5C33F}"/>
    <cellStyle name="Input 2 8 4 4" xfId="22048" xr:uid="{49AE45DE-04AB-4920-A377-F0956CE027F4}"/>
    <cellStyle name="Input 2 8 4 5" xfId="21989" xr:uid="{ACEC5F29-3769-4C32-A208-4CA806637622}"/>
    <cellStyle name="Input 2 8 4 6" xfId="22131" xr:uid="{58441C24-4792-4634-8C4F-94BAE12D6945}"/>
    <cellStyle name="Input 2 8 4 7" xfId="21825" xr:uid="{ECAA9535-7D20-4AF0-9802-6DC1D15087F2}"/>
    <cellStyle name="Input 2 8 5" xfId="9406" xr:uid="{00000000-0005-0000-0000-00005B250000}"/>
    <cellStyle name="Input 2 8 5 2" xfId="21241" xr:uid="{00000000-0005-0000-0000-00005C250000}"/>
    <cellStyle name="Input 2 8 5 2 2" xfId="23168" xr:uid="{4AA9FB95-778A-4E48-B02E-27E3FDF04CDC}"/>
    <cellStyle name="Input 2 8 5 2 3" xfId="23887" xr:uid="{1158CB6D-5A08-46E7-8FF1-CB46F73AE486}"/>
    <cellStyle name="Input 2 8 5 2 4" xfId="24606" xr:uid="{18798E94-EE28-4A59-B8BF-6ED3529861DD}"/>
    <cellStyle name="Input 2 8 5 2 5" xfId="25189" xr:uid="{7FDA9230-235E-4C22-BC6D-0E595F1F780F}"/>
    <cellStyle name="Input 2 8 5 2 6" xfId="25619" xr:uid="{0E9B3945-7BB3-49D0-8CD1-35F64B80A624}"/>
    <cellStyle name="Input 2 8 5 3" xfId="21993" xr:uid="{A6409517-AAD6-4B2D-AEAB-5C9FFBE8EEC9}"/>
    <cellStyle name="Input 2 8 5 4" xfId="22047" xr:uid="{BCBE0C85-CB1F-43AD-9B68-8D46CB93D9E6}"/>
    <cellStyle name="Input 2 8 5 5" xfId="21994" xr:uid="{222DE193-B34E-4E75-858B-56879235E77B}"/>
    <cellStyle name="Input 2 8 5 6" xfId="22130" xr:uid="{8F89CA07-2AED-415D-9DE2-DF430B270667}"/>
    <cellStyle name="Input 2 8 5 7" xfId="21826" xr:uid="{74D87679-17F0-4B67-AB5D-DC194ECD8099}"/>
    <cellStyle name="Input 2 9" xfId="9407" xr:uid="{00000000-0005-0000-0000-00005D250000}"/>
    <cellStyle name="Input 2 9 2" xfId="9408" xr:uid="{00000000-0005-0000-0000-00005E250000}"/>
    <cellStyle name="Input 2 9 2 2" xfId="21240" xr:uid="{00000000-0005-0000-0000-00005F250000}"/>
    <cellStyle name="Input 2 9 2 2 2" xfId="23167" xr:uid="{F1275EAE-5595-4AFB-B973-48FAD2185C5C}"/>
    <cellStyle name="Input 2 9 2 2 3" xfId="23886" xr:uid="{F4775EC3-F32D-4601-8B90-58B89B1DD980}"/>
    <cellStyle name="Input 2 9 2 2 4" xfId="24605" xr:uid="{BBBD8F19-E7FA-41A1-BD4B-B9C2B5564452}"/>
    <cellStyle name="Input 2 9 2 2 5" xfId="25188" xr:uid="{0BBABC63-60C4-4071-AB23-D7B07F401121}"/>
    <cellStyle name="Input 2 9 2 2 6" xfId="25618" xr:uid="{06245C7F-8891-4402-91CB-D26958A7646E}"/>
    <cellStyle name="Input 2 9 2 3" xfId="21995" xr:uid="{FCDEBB53-63E2-4FDC-B1B7-70ED8B089A2C}"/>
    <cellStyle name="Input 2 9 2 4" xfId="22046" xr:uid="{C3E9C7B1-F846-40E0-B15A-910BE107FF2A}"/>
    <cellStyle name="Input 2 9 2 5" xfId="22013" xr:uid="{28EB7807-F631-4C85-8C41-95F4D739B1E8}"/>
    <cellStyle name="Input 2 9 2 6" xfId="22129" xr:uid="{970CB703-1EF8-468A-ADD7-1CA4AB1D42DC}"/>
    <cellStyle name="Input 2 9 2 7" xfId="21827" xr:uid="{DA1E6A5F-B432-4A87-9B5F-43011891807D}"/>
    <cellStyle name="Input 2 9 3" xfId="9409" xr:uid="{00000000-0005-0000-0000-000060250000}"/>
    <cellStyle name="Input 2 9 3 2" xfId="21239" xr:uid="{00000000-0005-0000-0000-000061250000}"/>
    <cellStyle name="Input 2 9 3 2 2" xfId="23166" xr:uid="{7CA37535-B2BD-4364-810A-936001B2B491}"/>
    <cellStyle name="Input 2 9 3 2 3" xfId="23885" xr:uid="{3BD7D78B-6821-4CDB-AF23-C9D706B56821}"/>
    <cellStyle name="Input 2 9 3 2 4" xfId="24604" xr:uid="{5B87897D-3BED-4B2D-9352-905870D0BAF3}"/>
    <cellStyle name="Input 2 9 3 2 5" xfId="25187" xr:uid="{EDD6F84C-5555-4435-8134-6CEC687F3308}"/>
    <cellStyle name="Input 2 9 3 2 6" xfId="25617" xr:uid="{031350B6-E39B-42D1-91AA-A1CB4C0EBBE8}"/>
    <cellStyle name="Input 2 9 3 3" xfId="21996" xr:uid="{F1406A6F-0B49-4834-915B-CF9A244AF981}"/>
    <cellStyle name="Input 2 9 3 4" xfId="22045" xr:uid="{15FA1C95-6482-4505-915A-71F33BD2BACF}"/>
    <cellStyle name="Input 2 9 3 5" xfId="22014" xr:uid="{A9360D19-0904-4452-AD30-4A5BDD56042C}"/>
    <cellStyle name="Input 2 9 3 6" xfId="22128" xr:uid="{1BE13BFC-A8C4-462A-86E6-FDD430FED6E8}"/>
    <cellStyle name="Input 2 9 3 7" xfId="21828" xr:uid="{64CF0467-F17F-4296-BAF1-50A070839018}"/>
    <cellStyle name="Input 2 9 4" xfId="9410" xr:uid="{00000000-0005-0000-0000-000062250000}"/>
    <cellStyle name="Input 2 9 4 2" xfId="21238" xr:uid="{00000000-0005-0000-0000-000063250000}"/>
    <cellStyle name="Input 2 9 4 2 2" xfId="23165" xr:uid="{03DE7D35-385E-4D21-A9D6-AA7FB94A14D0}"/>
    <cellStyle name="Input 2 9 4 2 3" xfId="23884" xr:uid="{182CC0C2-A4B3-4536-AA1B-5FE67503DD6D}"/>
    <cellStyle name="Input 2 9 4 2 4" xfId="24603" xr:uid="{3564E9FA-FF78-4367-9F72-41B00D5E7478}"/>
    <cellStyle name="Input 2 9 4 2 5" xfId="25186" xr:uid="{101CAE89-A187-4756-BF04-CC4AD4BF055D}"/>
    <cellStyle name="Input 2 9 4 2 6" xfId="25616" xr:uid="{3007C2D1-0FCF-4FFC-99F9-F7D1145ABA78}"/>
    <cellStyle name="Input 2 9 4 3" xfId="21997" xr:uid="{E1465B64-BBE8-4C8E-B870-882E442FE698}"/>
    <cellStyle name="Input 2 9 4 4" xfId="22044" xr:uid="{1359AA88-EE47-47CD-9140-CEAC4F008D0A}"/>
    <cellStyle name="Input 2 9 4 5" xfId="22015" xr:uid="{87058D21-C57A-447C-B554-89CDAB96E716}"/>
    <cellStyle name="Input 2 9 4 6" xfId="22127" xr:uid="{DC10CC28-2867-430B-8967-57D706B0B3AE}"/>
    <cellStyle name="Input 2 9 4 7" xfId="21829" xr:uid="{FFFDF3D8-1700-47FC-A804-EDE5D668F97B}"/>
    <cellStyle name="Input 2 9 5" xfId="9411" xr:uid="{00000000-0005-0000-0000-000064250000}"/>
    <cellStyle name="Input 2 9 5 2" xfId="21237" xr:uid="{00000000-0005-0000-0000-000065250000}"/>
    <cellStyle name="Input 2 9 5 2 2" xfId="23164" xr:uid="{2747C41C-2B0F-487D-A87C-B9AE77B2351D}"/>
    <cellStyle name="Input 2 9 5 2 3" xfId="23883" xr:uid="{074F511D-69F5-4724-A5A0-6991E691E04E}"/>
    <cellStyle name="Input 2 9 5 2 4" xfId="24602" xr:uid="{2C1D50A6-FB6E-4C24-A6E5-49823684C997}"/>
    <cellStyle name="Input 2 9 5 2 5" xfId="25185" xr:uid="{20DB085D-54B7-4285-9C3E-DD4FF63031A3}"/>
    <cellStyle name="Input 2 9 5 2 6" xfId="25615" xr:uid="{99573A1E-C72A-42CC-803F-9FB820F6937C}"/>
    <cellStyle name="Input 2 9 5 3" xfId="21998" xr:uid="{ACE29439-935C-4DFD-A309-A44BCF4E2F30}"/>
    <cellStyle name="Input 2 9 5 4" xfId="22043" xr:uid="{94B06BA8-1584-4BB5-8BFA-CF119E264F59}"/>
    <cellStyle name="Input 2 9 5 5" xfId="22016" xr:uid="{7165E0D1-D00D-454E-8AD9-6B839A02F350}"/>
    <cellStyle name="Input 2 9 5 6" xfId="22126" xr:uid="{7EEC3858-BF27-4290-80A2-3F8071275CF8}"/>
    <cellStyle name="Input 2 9 5 7" xfId="21830" xr:uid="{E1A6B729-AD34-4006-834E-CCC05AC79CF0}"/>
    <cellStyle name="Input 3" xfId="9412" xr:uid="{00000000-0005-0000-0000-000066250000}"/>
    <cellStyle name="Input 3 2" xfId="9413" xr:uid="{00000000-0005-0000-0000-000067250000}"/>
    <cellStyle name="Input 3 2 2" xfId="21235" xr:uid="{00000000-0005-0000-0000-000068250000}"/>
    <cellStyle name="Input 3 2 2 2" xfId="23162" xr:uid="{450EC126-0F2C-414B-A1FE-2C0CB64DBB08}"/>
    <cellStyle name="Input 3 2 2 3" xfId="23881" xr:uid="{78AD3E09-02B7-4BB0-9DD4-9C3E199E34AE}"/>
    <cellStyle name="Input 3 2 2 4" xfId="24600" xr:uid="{7E3DDCB8-0A94-4E8A-AAF8-A5D5013805BD}"/>
    <cellStyle name="Input 3 2 2 5" xfId="25183" xr:uid="{D7E04345-D7E4-4D0E-9A33-B9E9795D51FE}"/>
    <cellStyle name="Input 3 2 2 6" xfId="25613" xr:uid="{62C0FCFC-076B-4B01-9527-F544706FD8EA}"/>
    <cellStyle name="Input 3 2 3" xfId="22000" xr:uid="{CF295E11-E1E8-4CBE-817F-DFEA344A6E6E}"/>
    <cellStyle name="Input 3 2 4" xfId="22041" xr:uid="{A3712A9E-8678-462F-9FDE-8661BF62189A}"/>
    <cellStyle name="Input 3 2 5" xfId="22018" xr:uid="{5FF3179B-B32E-4AD8-A99C-CBE0475A79FD}"/>
    <cellStyle name="Input 3 2 6" xfId="22124" xr:uid="{1B5F0CD2-08EB-4B85-90BB-D4D798E6D0F2}"/>
    <cellStyle name="Input 3 2 7" xfId="21832" xr:uid="{55EA9781-CB9D-4D09-8895-CFCED1BBEBE5}"/>
    <cellStyle name="Input 3 3" xfId="9414" xr:uid="{00000000-0005-0000-0000-000069250000}"/>
    <cellStyle name="Input 3 3 2" xfId="21234" xr:uid="{00000000-0005-0000-0000-00006A250000}"/>
    <cellStyle name="Input 3 3 2 2" xfId="23161" xr:uid="{ABAA37C6-67DB-44D1-A5E4-D91A92097A9E}"/>
    <cellStyle name="Input 3 3 2 3" xfId="23880" xr:uid="{1F2144A1-86B9-4EAF-B3A2-ED4BB6B03158}"/>
    <cellStyle name="Input 3 3 2 4" xfId="24599" xr:uid="{C1E82A16-1B90-4A05-BAE5-74A993ACA59F}"/>
    <cellStyle name="Input 3 3 2 5" xfId="25182" xr:uid="{9433E04E-55C9-45D1-B60F-7BFA433B1398}"/>
    <cellStyle name="Input 3 3 2 6" xfId="25612" xr:uid="{AB7BD0B3-5F98-4175-84A8-1EDF99D6DD3E}"/>
    <cellStyle name="Input 3 3 3" xfId="22001" xr:uid="{544E16B4-D092-4891-B911-E774B6B96170}"/>
    <cellStyle name="Input 3 3 4" xfId="22040" xr:uid="{375BA66F-FABB-41A4-BF4E-F1FE973251E8}"/>
    <cellStyle name="Input 3 3 5" xfId="22019" xr:uid="{BE8E6698-572F-4618-8B39-2450E2CAC667}"/>
    <cellStyle name="Input 3 3 6" xfId="22123" xr:uid="{6C90660F-91BF-419C-98AB-449C6124FEEB}"/>
    <cellStyle name="Input 3 3 7" xfId="21833" xr:uid="{E27CE499-9CEF-405C-AF52-69ECE0BDCCD3}"/>
    <cellStyle name="Input 3 4" xfId="21236" xr:uid="{00000000-0005-0000-0000-00006B250000}"/>
    <cellStyle name="Input 3 4 2" xfId="23163" xr:uid="{C1DE8432-0D0C-4559-90BF-558793950D23}"/>
    <cellStyle name="Input 3 4 3" xfId="23882" xr:uid="{BA2C716F-8D95-46B3-8E87-F542B4586635}"/>
    <cellStyle name="Input 3 4 4" xfId="24601" xr:uid="{2B6D49B2-4100-4BE7-B0FB-171C67128E40}"/>
    <cellStyle name="Input 3 4 5" xfId="25184" xr:uid="{334F2D55-7A26-43D3-BF0D-56FCF522BFAE}"/>
    <cellStyle name="Input 3 4 6" xfId="25614" xr:uid="{918B2072-2ADC-4765-9DCD-134D6C167AD3}"/>
    <cellStyle name="Input 3 5" xfId="21999" xr:uid="{B3BCC4C3-00D2-42B8-9C32-230F9175E0D7}"/>
    <cellStyle name="Input 3 6" xfId="22042" xr:uid="{6855D148-A852-4910-A9F8-E17FEFA06A47}"/>
    <cellStyle name="Input 3 7" xfId="22017" xr:uid="{AFE0ECBA-A9B6-4E33-8D3B-6054B6D6A3E9}"/>
    <cellStyle name="Input 3 8" xfId="22125" xr:uid="{7201A2F4-033E-44E0-8D7A-03A9B1C8299C}"/>
    <cellStyle name="Input 3 9" xfId="21831" xr:uid="{30676352-168B-416C-A05C-C0F1789E0911}"/>
    <cellStyle name="Input 4" xfId="9415" xr:uid="{00000000-0005-0000-0000-00006C250000}"/>
    <cellStyle name="Input 4 2" xfId="9416" xr:uid="{00000000-0005-0000-0000-00006D250000}"/>
    <cellStyle name="Input 4 2 2" xfId="21232" xr:uid="{00000000-0005-0000-0000-00006E250000}"/>
    <cellStyle name="Input 4 2 2 2" xfId="23159" xr:uid="{EF495C51-7004-4914-AACF-96C97C5CF08A}"/>
    <cellStyle name="Input 4 2 2 3" xfId="23878" xr:uid="{36F95AE6-DEF9-4C53-A967-DE02E16D08A9}"/>
    <cellStyle name="Input 4 2 2 4" xfId="24597" xr:uid="{4D398A5A-1908-4889-B434-D1995AEDC5EF}"/>
    <cellStyle name="Input 4 2 2 5" xfId="25180" xr:uid="{F46E8950-851E-4904-9743-4E3E701C9215}"/>
    <cellStyle name="Input 4 2 2 6" xfId="25610" xr:uid="{DAED444B-FBD4-42A0-989C-D8AE9A4B72D4}"/>
    <cellStyle name="Input 4 2 3" xfId="22003" xr:uid="{C272FB63-30F3-418A-A54E-1CA629CFC22A}"/>
    <cellStyle name="Input 4 2 4" xfId="22038" xr:uid="{9AA4E350-1815-4972-8088-FFEAA66C1926}"/>
    <cellStyle name="Input 4 2 5" xfId="22021" xr:uid="{B10304B3-075F-491A-86C9-0028A20CDBC9}"/>
    <cellStyle name="Input 4 2 6" xfId="22121" xr:uid="{085AAFB0-4665-4A9F-A76E-3135D7CC2BF2}"/>
    <cellStyle name="Input 4 2 7" xfId="21835" xr:uid="{BFD379CC-2A3E-40DD-8EA2-6109BB783251}"/>
    <cellStyle name="Input 4 3" xfId="9417" xr:uid="{00000000-0005-0000-0000-00006F250000}"/>
    <cellStyle name="Input 4 3 2" xfId="21231" xr:uid="{00000000-0005-0000-0000-000070250000}"/>
    <cellStyle name="Input 4 3 2 2" xfId="23158" xr:uid="{AC700048-C93E-42C5-99BC-AE40D40F93E1}"/>
    <cellStyle name="Input 4 3 2 3" xfId="23877" xr:uid="{75BD36EB-B210-4BD4-A86A-138A67F503F0}"/>
    <cellStyle name="Input 4 3 2 4" xfId="24596" xr:uid="{A1DCD816-A077-4D6C-B76F-AC754871B61B}"/>
    <cellStyle name="Input 4 3 2 5" xfId="25179" xr:uid="{FFCC538E-21FB-49C9-A5AE-9379AEC866ED}"/>
    <cellStyle name="Input 4 3 2 6" xfId="25609" xr:uid="{C05833D3-3583-4193-B206-74056D79B3C6}"/>
    <cellStyle name="Input 4 3 3" xfId="22004" xr:uid="{940891A9-C1D6-41EE-A80F-953EB0071F65}"/>
    <cellStyle name="Input 4 3 4" xfId="22037" xr:uid="{D6CC425A-36E2-4C45-9829-9B68CA273890}"/>
    <cellStyle name="Input 4 3 5" xfId="22022" xr:uid="{0950E838-ED0D-41A0-B25B-63529F16E9AE}"/>
    <cellStyle name="Input 4 3 6" xfId="22120" xr:uid="{085DA4D4-F342-4E8B-A727-6F2627BFC068}"/>
    <cellStyle name="Input 4 3 7" xfId="21836" xr:uid="{91F62A16-B4A3-4474-A084-6AC372CA4478}"/>
    <cellStyle name="Input 4 4" xfId="21233" xr:uid="{00000000-0005-0000-0000-000071250000}"/>
    <cellStyle name="Input 4 4 2" xfId="23160" xr:uid="{BD301A87-4B7D-4A22-A655-D8E528339C5A}"/>
    <cellStyle name="Input 4 4 3" xfId="23879" xr:uid="{2A4CD9DC-FED9-41EE-9F88-F3A8D2483513}"/>
    <cellStyle name="Input 4 4 4" xfId="24598" xr:uid="{85CEE115-F42C-4DA8-81BF-3B7800CC2258}"/>
    <cellStyle name="Input 4 4 5" xfId="25181" xr:uid="{953B1D0F-E1BD-41AD-B8A9-05C8BB962DAA}"/>
    <cellStyle name="Input 4 4 6" xfId="25611" xr:uid="{B7A43F79-0B49-41E1-9856-A6C395D9CF94}"/>
    <cellStyle name="Input 4 5" xfId="22002" xr:uid="{632917F4-ACC6-44EA-91CB-322183812ECE}"/>
    <cellStyle name="Input 4 6" xfId="22039" xr:uid="{A405BF84-348B-4B08-9B58-C272BE99DD9D}"/>
    <cellStyle name="Input 4 7" xfId="22020" xr:uid="{424793F0-E944-41F6-BE04-19E44B87CD20}"/>
    <cellStyle name="Input 4 8" xfId="22122" xr:uid="{64BFED97-70FB-4E53-8D16-17C255C80F54}"/>
    <cellStyle name="Input 4 9" xfId="21834" xr:uid="{2718A227-58BF-4D0E-AE3B-BC7D03A55A41}"/>
    <cellStyle name="Input 5" xfId="9418" xr:uid="{00000000-0005-0000-0000-000072250000}"/>
    <cellStyle name="Input 5 2" xfId="9419" xr:uid="{00000000-0005-0000-0000-000073250000}"/>
    <cellStyle name="Input 5 2 2" xfId="21229" xr:uid="{00000000-0005-0000-0000-000074250000}"/>
    <cellStyle name="Input 5 2 2 2" xfId="23156" xr:uid="{EB92202C-7F2B-424E-8BD3-495C7EF60628}"/>
    <cellStyle name="Input 5 2 2 3" xfId="23875" xr:uid="{01759854-2A47-4891-AE73-15D11593B990}"/>
    <cellStyle name="Input 5 2 2 4" xfId="24594" xr:uid="{0C99335D-053C-473B-A94F-625EBA27D913}"/>
    <cellStyle name="Input 5 2 2 5" xfId="25177" xr:uid="{F6BCCA32-25E5-4494-8C42-56A45F33F1D5}"/>
    <cellStyle name="Input 5 2 2 6" xfId="25607" xr:uid="{9AE853B1-17D0-4642-AAE8-C497906F9131}"/>
    <cellStyle name="Input 5 2 3" xfId="22006" xr:uid="{3D84461F-ABDF-4855-83A0-3BE2F7079DBA}"/>
    <cellStyle name="Input 5 2 4" xfId="22035" xr:uid="{3DFADBAF-406A-486E-B60F-FEC4CE7D09A4}"/>
    <cellStyle name="Input 5 2 5" xfId="22024" xr:uid="{DACDEF9F-384F-4B2F-BCA2-3C51FF00E39E}"/>
    <cellStyle name="Input 5 2 6" xfId="22118" xr:uid="{4247F5EE-50D5-43F5-8765-9931F4A6DF7D}"/>
    <cellStyle name="Input 5 2 7" xfId="21838" xr:uid="{1FD622B8-463E-4E79-844B-6BAD41E670C7}"/>
    <cellStyle name="Input 5 3" xfId="9420" xr:uid="{00000000-0005-0000-0000-000075250000}"/>
    <cellStyle name="Input 5 3 2" xfId="21228" xr:uid="{00000000-0005-0000-0000-000076250000}"/>
    <cellStyle name="Input 5 3 2 2" xfId="23155" xr:uid="{328CA1C6-244C-4F65-85AF-A590B9691BDE}"/>
    <cellStyle name="Input 5 3 2 3" xfId="23874" xr:uid="{7667A026-3370-47A5-AD67-3C659FFDC381}"/>
    <cellStyle name="Input 5 3 2 4" xfId="24593" xr:uid="{D663831F-264E-44BF-B4BB-B10983E4B8F9}"/>
    <cellStyle name="Input 5 3 2 5" xfId="25176" xr:uid="{78E8C141-8336-4E75-968F-D053D1DD80C9}"/>
    <cellStyle name="Input 5 3 2 6" xfId="25606" xr:uid="{6C8784A3-47BC-4A68-99B5-33B3A1BD515F}"/>
    <cellStyle name="Input 5 3 3" xfId="22007" xr:uid="{DA67E25E-8B4B-4B5A-B390-7606BACC6D1C}"/>
    <cellStyle name="Input 5 3 4" xfId="22034" xr:uid="{DC815EAE-5466-4AC0-B63E-1829BD7AFCF3}"/>
    <cellStyle name="Input 5 3 5" xfId="22025" xr:uid="{23FB17B9-533E-418A-9C7B-C9DDDA21F493}"/>
    <cellStyle name="Input 5 3 6" xfId="22885" xr:uid="{E09634C2-63E9-4B16-8CFC-DE1424D3305F}"/>
    <cellStyle name="Input 5 3 7" xfId="21839" xr:uid="{15C0E2FD-6DB4-49C7-BAE9-9270CCD9F1D5}"/>
    <cellStyle name="Input 5 4" xfId="21230" xr:uid="{00000000-0005-0000-0000-000077250000}"/>
    <cellStyle name="Input 5 4 2" xfId="23157" xr:uid="{50145C02-9EFA-40C3-9D9D-622E0877481E}"/>
    <cellStyle name="Input 5 4 3" xfId="23876" xr:uid="{D96F97A5-A3D2-4736-83FA-488EC32EF601}"/>
    <cellStyle name="Input 5 4 4" xfId="24595" xr:uid="{97862C51-7B7C-491E-AFA7-212220852C1E}"/>
    <cellStyle name="Input 5 4 5" xfId="25178" xr:uid="{3C0B8FEF-D826-41E7-AFD0-50D7AC7785A5}"/>
    <cellStyle name="Input 5 4 6" xfId="25608" xr:uid="{D396CC73-40D9-4DA8-A3DE-42613EFF0FF0}"/>
    <cellStyle name="Input 5 5" xfId="22005" xr:uid="{E143F640-B3BD-480C-810F-003F0ACB7E55}"/>
    <cellStyle name="Input 5 6" xfId="22036" xr:uid="{DD268BED-8161-4199-A0B1-E1157C819E31}"/>
    <cellStyle name="Input 5 7" xfId="22023" xr:uid="{E9A0BA63-A9A2-4425-82BB-FB87F37E7AE1}"/>
    <cellStyle name="Input 5 8" xfId="22119" xr:uid="{C9C93FDB-F38A-4942-8BF8-733CCB3281A5}"/>
    <cellStyle name="Input 5 9" xfId="21837" xr:uid="{0A726BE4-9D8E-4754-BB43-52252F7E0921}"/>
    <cellStyle name="Input 6" xfId="9421" xr:uid="{00000000-0005-0000-0000-000078250000}"/>
    <cellStyle name="Input 6 2" xfId="9422" xr:uid="{00000000-0005-0000-0000-000079250000}"/>
    <cellStyle name="Input 6 2 2" xfId="21226" xr:uid="{00000000-0005-0000-0000-00007A250000}"/>
    <cellStyle name="Input 6 2 2 2" xfId="23153" xr:uid="{E74EFFF8-3B41-4826-AD5E-EAE5DFD71E9D}"/>
    <cellStyle name="Input 6 2 2 3" xfId="23872" xr:uid="{7A52C78A-8FA4-4F16-BA42-F8BB2CE37C9A}"/>
    <cellStyle name="Input 6 2 2 4" xfId="24591" xr:uid="{8DE417E4-D23F-40F6-A739-8F912E0BBBE1}"/>
    <cellStyle name="Input 6 2 2 5" xfId="25174" xr:uid="{2AF45460-23D8-4C39-A3C0-4376B07E1778}"/>
    <cellStyle name="Input 6 2 2 6" xfId="25604" xr:uid="{4DEBC04C-C066-4936-9D42-78A9CE7F12FB}"/>
    <cellStyle name="Input 6 2 3" xfId="22009" xr:uid="{E242641B-A3C0-4E43-ACFA-0D3618401E46}"/>
    <cellStyle name="Input 6 2 4" xfId="22032" xr:uid="{4DC8785D-11BB-4D5C-B300-8265780FEB8E}"/>
    <cellStyle name="Input 6 2 5" xfId="22027" xr:uid="{74CD03D9-DD9B-432E-A5C1-2A00A1B10C1E}"/>
    <cellStyle name="Input 6 2 6" xfId="22116" xr:uid="{9B4DEBF5-B4FB-47B3-B2CF-B34396CB449A}"/>
    <cellStyle name="Input 6 2 7" xfId="21841" xr:uid="{994925FC-F4F7-44A4-921E-ACA1754CE282}"/>
    <cellStyle name="Input 6 3" xfId="9423" xr:uid="{00000000-0005-0000-0000-00007B250000}"/>
    <cellStyle name="Input 6 3 2" xfId="21225" xr:uid="{00000000-0005-0000-0000-00007C250000}"/>
    <cellStyle name="Input 6 3 2 2" xfId="23152" xr:uid="{D188E56A-8889-447E-B8AB-46CBE50138FF}"/>
    <cellStyle name="Input 6 3 2 3" xfId="23871" xr:uid="{2E066CE6-E71F-4207-97C1-93EB3C3EF1C2}"/>
    <cellStyle name="Input 6 3 2 4" xfId="24590" xr:uid="{E34C154D-0992-4DCD-91D2-6DB64CBD66A6}"/>
    <cellStyle name="Input 6 3 2 5" xfId="25173" xr:uid="{345DF855-0684-4B47-94CC-A78DFCBC4CB5}"/>
    <cellStyle name="Input 6 3 2 6" xfId="25603" xr:uid="{CE495C91-A3BA-4AE5-B426-183BCFE8C4C8}"/>
    <cellStyle name="Input 6 3 3" xfId="22010" xr:uid="{78A7925B-65F6-4693-A582-3060952C9D7C}"/>
    <cellStyle name="Input 6 3 4" xfId="22031" xr:uid="{547A2999-143E-4CE1-9C41-BA55CF9FA049}"/>
    <cellStyle name="Input 6 3 5" xfId="22028" xr:uid="{742437CA-5106-409A-944C-478BE3C91C12}"/>
    <cellStyle name="Input 6 3 6" xfId="22115" xr:uid="{70BF7E56-7669-4ED5-B774-F79FC08DA61B}"/>
    <cellStyle name="Input 6 3 7" xfId="21842" xr:uid="{F72FFCF6-5AA9-4C5F-845F-8311C2DEC7A6}"/>
    <cellStyle name="Input 6 4" xfId="21227" xr:uid="{00000000-0005-0000-0000-00007D250000}"/>
    <cellStyle name="Input 6 4 2" xfId="23154" xr:uid="{83BB5EB3-6368-47D0-9E9D-9F967F793473}"/>
    <cellStyle name="Input 6 4 3" xfId="23873" xr:uid="{7AFD14D6-575C-4A44-AE6E-3685815E6F0C}"/>
    <cellStyle name="Input 6 4 4" xfId="24592" xr:uid="{F18764EE-AFA4-4C98-AB2E-55CBB10D49D6}"/>
    <cellStyle name="Input 6 4 5" xfId="25175" xr:uid="{993813DE-D583-45A1-BE95-20E14CC99E98}"/>
    <cellStyle name="Input 6 4 6" xfId="25605" xr:uid="{EE613755-9A5B-4EBE-BC8C-700D8CAB07FA}"/>
    <cellStyle name="Input 6 5" xfId="22008" xr:uid="{2C9699A3-6E9D-4EA6-B200-5D9A1C9E5BAB}"/>
    <cellStyle name="Input 6 6" xfId="22033" xr:uid="{0385D7ED-29AC-45B7-A87F-E99F2119D1C7}"/>
    <cellStyle name="Input 6 7" xfId="22026" xr:uid="{DAFD0CA5-B0DD-4397-A118-76A05AFAC5A8}"/>
    <cellStyle name="Input 6 8" xfId="22117" xr:uid="{4EF7CB54-69D8-4E19-9BB4-949DE9FBE17C}"/>
    <cellStyle name="Input 6 9" xfId="21840" xr:uid="{C32B4F31-291E-4E1B-945A-96ADB3213E82}"/>
    <cellStyle name="Input 7" xfId="9424" xr:uid="{00000000-0005-0000-0000-00007E250000}"/>
    <cellStyle name="Input 7 2" xfId="21224" xr:uid="{00000000-0005-0000-0000-00007F250000}"/>
    <cellStyle name="Input 7 2 2" xfId="23151" xr:uid="{0BB34F4A-B6D3-4308-8A15-DA708F48BFF8}"/>
    <cellStyle name="Input 7 2 3" xfId="23870" xr:uid="{49BFFEA3-27A5-4960-B06D-2BCA4E4F6FAC}"/>
    <cellStyle name="Input 7 2 4" xfId="24589" xr:uid="{5283336B-51A1-4E3A-95B1-1BF5923F884B}"/>
    <cellStyle name="Input 7 2 5" xfId="25172" xr:uid="{E85CB8A8-5B61-41A3-AB85-AB92F5F15D28}"/>
    <cellStyle name="Input 7 2 6" xfId="25602" xr:uid="{5EC32220-4BE3-4D04-BDBA-68616D9D497D}"/>
    <cellStyle name="Input 7 3" xfId="22011" xr:uid="{4340469C-30B7-448D-B59A-5B9DA0F0E9D4}"/>
    <cellStyle name="Input 7 4" xfId="22030" xr:uid="{6C830962-E58F-48E8-8A03-D44799B35872}"/>
    <cellStyle name="Input 7 5" xfId="22029" xr:uid="{3C93F325-0029-4853-A877-53A93D996D7D}"/>
    <cellStyle name="Input 7 6" xfId="22114" xr:uid="{C609259D-6D5F-49D4-B6B6-363B1F3EF687}"/>
    <cellStyle name="Input 7 7" xfId="21843" xr:uid="{D7D5665A-574C-4DD8-A461-CE86194B7896}"/>
    <cellStyle name="inputExposure" xfId="9425" xr:uid="{00000000-0005-0000-0000-000080250000}"/>
    <cellStyle name="inputExposure 2" xfId="21223" xr:uid="{00000000-0005-0000-0000-000081250000}"/>
    <cellStyle name="inputExposure 2 2" xfId="23150" xr:uid="{B3214A9C-D458-4A1D-ACA3-6A40F0F3727E}"/>
    <cellStyle name="inputExposure 2 3" xfId="23869" xr:uid="{32511C5C-5B4E-4E77-A9CD-E258912D14FC}"/>
    <cellStyle name="inputExposure 2 4" xfId="24588" xr:uid="{E9BB6A7E-36D8-4C8A-A178-9823A70988D8}"/>
    <cellStyle name="inputExposure 2 5" xfId="25601" xr:uid="{0B2EFAF0-94B1-408F-B491-961E0148E0F7}"/>
    <cellStyle name="inputExposure 3" xfId="22012" xr:uid="{52208EDA-E764-4AD8-9C80-7204CB2EF86F}"/>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3338" xr:uid="{DC7033B1-1AF1-43BC-AF2B-D6A1647A97CE}"/>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3148" xr:uid="{0F54CB98-0E4A-4B64-B57B-FEC1195175B5}"/>
    <cellStyle name="Note 2 10 2 2 3" xfId="23867" xr:uid="{0F62AC4A-18C7-49F1-AC25-5ED8251CC4E3}"/>
    <cellStyle name="Note 2 10 2 2 4" xfId="24586" xr:uid="{5EFBAA51-F857-4763-80C0-A8E609E082B0}"/>
    <cellStyle name="Note 2 10 2 2 5" xfId="25170" xr:uid="{E0D7C2DA-839A-486C-95B9-BD121EA9E7CA}"/>
    <cellStyle name="Note 2 10 2 2 6" xfId="25599" xr:uid="{879D6D90-4F2A-4C9F-91F1-883D5A2F5575}"/>
    <cellStyle name="Note 2 10 2 3" xfId="22452" xr:uid="{37570F4A-5C58-4320-800B-50E48336EFD2}"/>
    <cellStyle name="Note 2 10 2 4" xfId="21508" xr:uid="{E25B77A6-2D51-420D-9BEA-46D5C255D139}"/>
    <cellStyle name="Note 2 10 2 5" xfId="22710" xr:uid="{520CB1F3-0E1D-42C4-B7FE-BBBEDAC88974}"/>
    <cellStyle name="Note 2 10 2 6" xfId="22887" xr:uid="{E18DE96A-8271-4471-8E49-5F67C03C6183}"/>
    <cellStyle name="Note 2 10 2 7" xfId="22366" xr:uid="{75EE57F4-A6D3-452C-85CF-C51F8B1ED5A3}"/>
    <cellStyle name="Note 2 10 3" xfId="20386" xr:uid="{00000000-0005-0000-0000-000063500000}"/>
    <cellStyle name="Note 2 10 3 2" xfId="21220" xr:uid="{00000000-0005-0000-0000-000064500000}"/>
    <cellStyle name="Note 2 10 3 2 2" xfId="23147" xr:uid="{9499E4BE-BA3F-4576-8DDF-778596D782A8}"/>
    <cellStyle name="Note 2 10 3 2 3" xfId="23866" xr:uid="{4BA48D05-4189-497D-8A3C-6CF09F5BF778}"/>
    <cellStyle name="Note 2 10 3 2 4" xfId="24585" xr:uid="{D5D42E7B-B567-4AEE-9E5B-15C68B7E077A}"/>
    <cellStyle name="Note 2 10 3 2 5" xfId="25169" xr:uid="{628ADD1A-D6BC-4678-A811-53240BCE3347}"/>
    <cellStyle name="Note 2 10 3 2 6" xfId="25598" xr:uid="{F6E78C93-4DDB-4A86-BDD3-E7141ABDED8A}"/>
    <cellStyle name="Note 2 10 3 3" xfId="22453" xr:uid="{3B2E9833-597E-42EE-9A78-3AA69234B72E}"/>
    <cellStyle name="Note 2 10 3 4" xfId="21507" xr:uid="{241735E5-44B0-42C3-BE0B-932D39E2CC12}"/>
    <cellStyle name="Note 2 10 3 5" xfId="22711" xr:uid="{A73AE7A2-CF7B-424E-B37E-5B2E4F7A2466}"/>
    <cellStyle name="Note 2 10 3 6" xfId="23426" xr:uid="{7FA4FBC3-0F45-43EC-996E-BA7C2CC1DD82}"/>
    <cellStyle name="Note 2 10 3 7" xfId="22367" xr:uid="{62BDBA21-F1A9-400B-A35D-BCDE57854D34}"/>
    <cellStyle name="Note 2 10 4" xfId="20387" xr:uid="{00000000-0005-0000-0000-000065500000}"/>
    <cellStyle name="Note 2 10 4 2" xfId="21219" xr:uid="{00000000-0005-0000-0000-000066500000}"/>
    <cellStyle name="Note 2 10 4 2 2" xfId="23146" xr:uid="{20134320-9750-4D1D-AC0C-DE6B9ABE28A5}"/>
    <cellStyle name="Note 2 10 4 2 3" xfId="23865" xr:uid="{92BEE1D2-3469-432B-A4C7-DC95831C75C1}"/>
    <cellStyle name="Note 2 10 4 2 4" xfId="24584" xr:uid="{50BDB328-135D-45AE-A8FC-0EE7863C44CB}"/>
    <cellStyle name="Note 2 10 4 2 5" xfId="25168" xr:uid="{EA8E5021-3F60-42ED-9F4A-4C584F6B9D9B}"/>
    <cellStyle name="Note 2 10 4 2 6" xfId="25597" xr:uid="{25F6EE9C-4F8E-4F88-BAAF-699404F173EC}"/>
    <cellStyle name="Note 2 10 4 3" xfId="22454" xr:uid="{E75D89C0-B058-4E4E-AC51-781224C3604A}"/>
    <cellStyle name="Note 2 10 4 4" xfId="21506" xr:uid="{AF6C2655-4248-4586-8DF2-62C355129206}"/>
    <cellStyle name="Note 2 10 4 5" xfId="22712" xr:uid="{085806AA-10AF-451B-8341-F98AA9B87F26}"/>
    <cellStyle name="Note 2 10 4 6" xfId="23427" xr:uid="{45C0FD10-7DFE-45EE-A119-722FF9BA61F3}"/>
    <cellStyle name="Note 2 10 4 7" xfId="22368" xr:uid="{558AAC74-828B-445A-A1E4-E41A9C2F3DED}"/>
    <cellStyle name="Note 2 10 5" xfId="20388" xr:uid="{00000000-0005-0000-0000-000067500000}"/>
    <cellStyle name="Note 2 10 5 2" xfId="21218" xr:uid="{00000000-0005-0000-0000-000068500000}"/>
    <cellStyle name="Note 2 10 5 2 2" xfId="23145" xr:uid="{EB2DA643-AADB-4698-BC1E-C67141C9F9E9}"/>
    <cellStyle name="Note 2 10 5 2 3" xfId="23864" xr:uid="{F416A45F-DCC1-41E7-99F8-764F425750EB}"/>
    <cellStyle name="Note 2 10 5 2 4" xfId="24583" xr:uid="{65F88906-5F2E-4383-B060-B6ED19A714F1}"/>
    <cellStyle name="Note 2 10 5 2 5" xfId="25167" xr:uid="{D5992448-3DDB-4254-A910-7ABA2A8881EE}"/>
    <cellStyle name="Note 2 10 5 2 6" xfId="25596" xr:uid="{75AFB093-3DBA-45B6-9743-F22AE417CD59}"/>
    <cellStyle name="Note 2 10 5 3" xfId="22455" xr:uid="{CC0A98EF-F4B3-433E-8017-1EAE9AD3B16B}"/>
    <cellStyle name="Note 2 10 5 4" xfId="21505" xr:uid="{920DF94C-F7F8-4BBB-9A11-C8F37CDE62DF}"/>
    <cellStyle name="Note 2 10 5 5" xfId="22713" xr:uid="{0E54C6B3-904D-416C-BC6E-DD2A3B475DC7}"/>
    <cellStyle name="Note 2 10 5 6" xfId="23428" xr:uid="{AEA680A4-D29F-437B-B1A6-A0D3B206D9BE}"/>
    <cellStyle name="Note 2 10 5 7" xfId="22369" xr:uid="{AB236A88-5F5A-40AB-974C-F108C0F35EE1}"/>
    <cellStyle name="Note 2 11" xfId="20389" xr:uid="{00000000-0005-0000-0000-000069500000}"/>
    <cellStyle name="Note 2 11 2" xfId="20390" xr:uid="{00000000-0005-0000-0000-00006A500000}"/>
    <cellStyle name="Note 2 11 2 2" xfId="21217" xr:uid="{00000000-0005-0000-0000-00006B500000}"/>
    <cellStyle name="Note 2 11 2 2 2" xfId="23144" xr:uid="{404FFC35-C2E6-41FC-9BCE-D3B8A7D41503}"/>
    <cellStyle name="Note 2 11 2 2 3" xfId="23863" xr:uid="{E9586657-B244-4A80-BE52-026821EBB5DC}"/>
    <cellStyle name="Note 2 11 2 2 4" xfId="24582" xr:uid="{5934F5CE-2862-413B-AE7B-588553DD65EF}"/>
    <cellStyle name="Note 2 11 2 2 5" xfId="25166" xr:uid="{CC493C16-2488-4BD0-8F0D-187F4818D0D5}"/>
    <cellStyle name="Note 2 11 2 2 6" xfId="25595" xr:uid="{F268CD01-D551-4B2D-8111-09A0B5BFCF66}"/>
    <cellStyle name="Note 2 11 2 3" xfId="22456" xr:uid="{77E5A2D7-644B-487A-AD76-55DE3FC49B5F}"/>
    <cellStyle name="Note 2 11 2 4" xfId="21504" xr:uid="{B206501C-BCA1-40BB-AD02-110A81B253CD}"/>
    <cellStyle name="Note 2 11 2 5" xfId="22714" xr:uid="{D289DD57-5AA9-44FD-B845-F3C9C02723AC}"/>
    <cellStyle name="Note 2 11 2 6" xfId="23429" xr:uid="{BA730768-B993-43EE-A726-A35099686191}"/>
    <cellStyle name="Note 2 11 2 7" xfId="22370" xr:uid="{3FEEFE9A-6F88-4605-A50A-6A46FD02D1CF}"/>
    <cellStyle name="Note 2 11 3" xfId="20391" xr:uid="{00000000-0005-0000-0000-00006C500000}"/>
    <cellStyle name="Note 2 11 3 2" xfId="21216" xr:uid="{00000000-0005-0000-0000-00006D500000}"/>
    <cellStyle name="Note 2 11 3 2 2" xfId="23143" xr:uid="{CBFCEA11-4BB6-4591-9D97-D0B73D1DF7C6}"/>
    <cellStyle name="Note 2 11 3 2 3" xfId="23862" xr:uid="{0CDC2DA7-4852-4FF0-9F61-F867FD21A79A}"/>
    <cellStyle name="Note 2 11 3 2 4" xfId="24581" xr:uid="{FC039582-EC3C-48EC-9347-BC9EED53C247}"/>
    <cellStyle name="Note 2 11 3 2 5" xfId="25165" xr:uid="{C62B7140-79A8-4533-95C9-8E2FF9DEF33A}"/>
    <cellStyle name="Note 2 11 3 2 6" xfId="25594" xr:uid="{318CF5DD-39B1-4E28-A6F4-0CC630300A1D}"/>
    <cellStyle name="Note 2 11 3 3" xfId="22457" xr:uid="{93978F51-88E6-474D-A0A7-DA044DC66AB2}"/>
    <cellStyle name="Note 2 11 3 4" xfId="21503" xr:uid="{89409288-8D3D-41B9-85FE-C8E984623F92}"/>
    <cellStyle name="Note 2 11 3 5" xfId="22715" xr:uid="{3970497F-BC36-4A59-9761-F04EBC7D9953}"/>
    <cellStyle name="Note 2 11 3 6" xfId="23430" xr:uid="{10CDA662-9E55-4E84-95A8-7358D5E953DC}"/>
    <cellStyle name="Note 2 11 3 7" xfId="22371" xr:uid="{6A0401B5-CA56-4C15-8366-A5E15E8ECD01}"/>
    <cellStyle name="Note 2 11 4" xfId="20392" xr:uid="{00000000-0005-0000-0000-00006E500000}"/>
    <cellStyle name="Note 2 11 4 2" xfId="21215" xr:uid="{00000000-0005-0000-0000-00006F500000}"/>
    <cellStyle name="Note 2 11 4 2 2" xfId="23142" xr:uid="{0A1917C6-76ED-4AEF-A30C-D6C8708AF7E3}"/>
    <cellStyle name="Note 2 11 4 2 3" xfId="23861" xr:uid="{D4B13B09-6657-4321-A9AC-C43AC15A6E7C}"/>
    <cellStyle name="Note 2 11 4 2 4" xfId="24580" xr:uid="{45CE6F54-4055-4F35-A792-EC445EDDF443}"/>
    <cellStyle name="Note 2 11 4 2 5" xfId="25164" xr:uid="{06F5D50A-6DED-4225-B231-027DE37C5302}"/>
    <cellStyle name="Note 2 11 4 2 6" xfId="25593" xr:uid="{99EC6222-CB75-4F6A-B36B-D63470792C66}"/>
    <cellStyle name="Note 2 11 4 3" xfId="22458" xr:uid="{C6795630-9CCF-44AE-B7AE-735D5FD27AAF}"/>
    <cellStyle name="Note 2 11 4 4" xfId="21502" xr:uid="{EEB4C914-9A4A-42EA-9A17-B5DF25FE13C6}"/>
    <cellStyle name="Note 2 11 4 5" xfId="22716" xr:uid="{8859F5C6-6059-48AE-8B5D-9D0754353CA6}"/>
    <cellStyle name="Note 2 11 4 6" xfId="23431" xr:uid="{9F4D9BA7-00C4-4A59-B169-D7DA8131CA76}"/>
    <cellStyle name="Note 2 11 4 7" xfId="22372" xr:uid="{BE0DC9F1-81A4-4C7A-A442-CDECA422F1BD}"/>
    <cellStyle name="Note 2 11 5" xfId="20393" xr:uid="{00000000-0005-0000-0000-000070500000}"/>
    <cellStyle name="Note 2 11 5 2" xfId="21214" xr:uid="{00000000-0005-0000-0000-000071500000}"/>
    <cellStyle name="Note 2 11 5 2 2" xfId="23141" xr:uid="{AE509C8A-2889-43CC-93A6-47441B47027B}"/>
    <cellStyle name="Note 2 11 5 2 3" xfId="23860" xr:uid="{31037D75-9AF8-428E-B054-62294AEEDCD8}"/>
    <cellStyle name="Note 2 11 5 2 4" xfId="24579" xr:uid="{B3CA13F3-9EE0-4AE1-A735-948A1228CF00}"/>
    <cellStyle name="Note 2 11 5 2 5" xfId="25163" xr:uid="{D05725F8-057F-4AE4-A874-DC03E941CD99}"/>
    <cellStyle name="Note 2 11 5 2 6" xfId="25592" xr:uid="{71C2CA8C-DD45-42C0-9C35-B402D5FF23D2}"/>
    <cellStyle name="Note 2 11 5 3" xfId="22459" xr:uid="{BD7F7DF3-2C2B-4883-8C27-D6CE1E73DCEC}"/>
    <cellStyle name="Note 2 11 5 4" xfId="21501" xr:uid="{BAC14FF8-46C5-48C7-A16B-76B8438A6B59}"/>
    <cellStyle name="Note 2 11 5 5" xfId="22717" xr:uid="{201D6F2C-2736-4886-83D4-5385D0753361}"/>
    <cellStyle name="Note 2 11 5 6" xfId="23432" xr:uid="{B74C951C-FA5E-4587-BC23-0964E87DD26B}"/>
    <cellStyle name="Note 2 11 5 7" xfId="22373" xr:uid="{C9D4F1D9-6C3A-4BF6-906D-58548F8BCA9E}"/>
    <cellStyle name="Note 2 12" xfId="20394" xr:uid="{00000000-0005-0000-0000-000072500000}"/>
    <cellStyle name="Note 2 12 2" xfId="20395" xr:uid="{00000000-0005-0000-0000-000073500000}"/>
    <cellStyle name="Note 2 12 2 2" xfId="21213" xr:uid="{00000000-0005-0000-0000-000074500000}"/>
    <cellStyle name="Note 2 12 2 2 2" xfId="23140" xr:uid="{739C165E-B56E-45FE-8F79-C1D16C1DBE81}"/>
    <cellStyle name="Note 2 12 2 2 3" xfId="23859" xr:uid="{86502F98-8DDF-4E56-AA52-804112B5070F}"/>
    <cellStyle name="Note 2 12 2 2 4" xfId="24578" xr:uid="{7EFCE874-CE0B-478E-999D-167BF460B205}"/>
    <cellStyle name="Note 2 12 2 2 5" xfId="25162" xr:uid="{70AB1944-FF4B-4641-A2CD-DE7B1F1470AA}"/>
    <cellStyle name="Note 2 12 2 2 6" xfId="25591" xr:uid="{3BC1FC39-59D7-4C7D-98DF-54189143BF4F}"/>
    <cellStyle name="Note 2 12 2 3" xfId="22460" xr:uid="{29BFA1C3-4009-42C7-A711-1BF05E4B2541}"/>
    <cellStyle name="Note 2 12 2 4" xfId="21500" xr:uid="{8542D9EE-4401-4CF5-90B2-1F979392CBE7}"/>
    <cellStyle name="Note 2 12 2 5" xfId="22718" xr:uid="{DF2F75D1-8AC6-4447-8BE0-CC14742215FD}"/>
    <cellStyle name="Note 2 12 2 6" xfId="23433" xr:uid="{A31E1FCF-D64B-4952-9C82-293A203796AB}"/>
    <cellStyle name="Note 2 12 2 7" xfId="22374" xr:uid="{78901339-5FDC-4707-B50E-A15B4CBFF822}"/>
    <cellStyle name="Note 2 12 3" xfId="20396" xr:uid="{00000000-0005-0000-0000-000075500000}"/>
    <cellStyle name="Note 2 12 3 2" xfId="21212" xr:uid="{00000000-0005-0000-0000-000076500000}"/>
    <cellStyle name="Note 2 12 3 2 2" xfId="23139" xr:uid="{14F14D1C-548D-45D6-8974-D77B4F933EE3}"/>
    <cellStyle name="Note 2 12 3 2 3" xfId="23858" xr:uid="{469612F3-134A-4720-B01F-43B62C42F9B5}"/>
    <cellStyle name="Note 2 12 3 2 4" xfId="24577" xr:uid="{C3F326E4-4EC6-42BA-B79F-B0AB82A2ADDA}"/>
    <cellStyle name="Note 2 12 3 2 5" xfId="25161" xr:uid="{7BF8F50F-D215-41CF-8EB5-5E01F2A08394}"/>
    <cellStyle name="Note 2 12 3 2 6" xfId="25590" xr:uid="{67D8ED07-D7AA-42E2-A281-49EDF1FC887F}"/>
    <cellStyle name="Note 2 12 3 3" xfId="22461" xr:uid="{EA2BD73F-E601-459B-BF04-7756B55F477D}"/>
    <cellStyle name="Note 2 12 3 4" xfId="21499" xr:uid="{32332CAD-6E29-43F8-9B95-FC72957C03D0}"/>
    <cellStyle name="Note 2 12 3 5" xfId="22719" xr:uid="{3E8F3ED7-E523-4484-9D87-D9CE0EEAD0C5}"/>
    <cellStyle name="Note 2 12 3 6" xfId="23434" xr:uid="{D2BA6DBC-DB62-4039-AFFC-A034499FEE82}"/>
    <cellStyle name="Note 2 12 3 7" xfId="22375" xr:uid="{57833486-D172-42AD-96C9-2746E0D689C4}"/>
    <cellStyle name="Note 2 12 4" xfId="20397" xr:uid="{00000000-0005-0000-0000-000077500000}"/>
    <cellStyle name="Note 2 12 4 2" xfId="21211" xr:uid="{00000000-0005-0000-0000-000078500000}"/>
    <cellStyle name="Note 2 12 4 2 2" xfId="23138" xr:uid="{305F8452-BA9B-424B-BC29-58BE5A52A39C}"/>
    <cellStyle name="Note 2 12 4 2 3" xfId="23857" xr:uid="{650BC77C-F5AD-421C-A9E9-44E043E42634}"/>
    <cellStyle name="Note 2 12 4 2 4" xfId="24576" xr:uid="{661C8C87-78F1-4B58-AF46-B9FB5ECC266A}"/>
    <cellStyle name="Note 2 12 4 2 5" xfId="25160" xr:uid="{9BBA2DEA-635B-42D6-A43B-E14F7861FBE4}"/>
    <cellStyle name="Note 2 12 4 2 6" xfId="25589" xr:uid="{8FBAB87B-F267-4C22-8D9F-CAD2AB277D70}"/>
    <cellStyle name="Note 2 12 4 3" xfId="22462" xr:uid="{FAFA7DC3-9331-4FD3-BD78-555F7945C8B4}"/>
    <cellStyle name="Note 2 12 4 4" xfId="21498" xr:uid="{D70EF7E3-6A39-43CC-B031-81AA181BB4E6}"/>
    <cellStyle name="Note 2 12 4 5" xfId="22720" xr:uid="{A53B4FC1-3A93-40DC-9785-20A2243BE288}"/>
    <cellStyle name="Note 2 12 4 6" xfId="23435" xr:uid="{3EE3DFC9-65A9-4045-9DFE-2FA4946EA055}"/>
    <cellStyle name="Note 2 12 4 7" xfId="22376" xr:uid="{DD768418-5EBE-493E-BC7F-F87C63A37B06}"/>
    <cellStyle name="Note 2 12 5" xfId="20398" xr:uid="{00000000-0005-0000-0000-000079500000}"/>
    <cellStyle name="Note 2 12 5 2" xfId="21210" xr:uid="{00000000-0005-0000-0000-00007A500000}"/>
    <cellStyle name="Note 2 12 5 2 2" xfId="23137" xr:uid="{C2A99412-E9E2-40D6-8835-435820D59F17}"/>
    <cellStyle name="Note 2 12 5 2 3" xfId="23856" xr:uid="{31512F05-BFF9-4482-8931-9EE7AD2C5A02}"/>
    <cellStyle name="Note 2 12 5 2 4" xfId="24575" xr:uid="{575281DC-9951-40CB-A6E7-D68F5D3D043F}"/>
    <cellStyle name="Note 2 12 5 2 5" xfId="25159" xr:uid="{DBD8594D-FC79-457F-ACF2-AAA545A2AA55}"/>
    <cellStyle name="Note 2 12 5 2 6" xfId="25588" xr:uid="{901FF88A-7C7C-41AD-9EA7-3F5146A76F8B}"/>
    <cellStyle name="Note 2 12 5 3" xfId="22463" xr:uid="{FC4F64DC-F77E-4593-9F4D-3BF05EB0591B}"/>
    <cellStyle name="Note 2 12 5 4" xfId="21497" xr:uid="{2890E81F-83A3-44B2-839D-AF8F0787176B}"/>
    <cellStyle name="Note 2 12 5 5" xfId="22721" xr:uid="{3DC874A8-4216-4DC8-9CA9-95DD63ACD34B}"/>
    <cellStyle name="Note 2 12 5 6" xfId="23436" xr:uid="{CDD1841F-62A7-4383-8F99-9361065EFC72}"/>
    <cellStyle name="Note 2 12 5 7" xfId="22377" xr:uid="{FA8C2762-BB4D-4558-B99E-580D5D7CE819}"/>
    <cellStyle name="Note 2 13" xfId="20399" xr:uid="{00000000-0005-0000-0000-00007B500000}"/>
    <cellStyle name="Note 2 13 2" xfId="20400" xr:uid="{00000000-0005-0000-0000-00007C500000}"/>
    <cellStyle name="Note 2 13 2 2" xfId="21209" xr:uid="{00000000-0005-0000-0000-00007D500000}"/>
    <cellStyle name="Note 2 13 2 2 2" xfId="23136" xr:uid="{E3B79734-FA0D-4A54-BE3C-B42B1ECD7BB5}"/>
    <cellStyle name="Note 2 13 2 2 3" xfId="23855" xr:uid="{DF2EA231-BCF7-4883-9ECB-045E02718D96}"/>
    <cellStyle name="Note 2 13 2 2 4" xfId="24574" xr:uid="{4B42AFAE-AFF5-4B82-84F7-CC2F3D6D97EC}"/>
    <cellStyle name="Note 2 13 2 2 5" xfId="25158" xr:uid="{E9CFA294-8C9E-4CDE-AB72-CC74B921ABC2}"/>
    <cellStyle name="Note 2 13 2 2 6" xfId="25587" xr:uid="{499E36EC-8520-4B84-A617-559D37545657}"/>
    <cellStyle name="Note 2 13 2 3" xfId="22464" xr:uid="{D60CCA23-68E2-426E-9895-7568BE8F96B7}"/>
    <cellStyle name="Note 2 13 2 4" xfId="21496" xr:uid="{FD4699C9-9FC9-4542-962B-46543A29FAAE}"/>
    <cellStyle name="Note 2 13 2 5" xfId="22722" xr:uid="{05A8D15A-04D6-4BCE-98B9-D350CB288B7E}"/>
    <cellStyle name="Note 2 13 2 6" xfId="23437" xr:uid="{DE79EA5A-DD9B-4582-92A9-BAE922EF1E60}"/>
    <cellStyle name="Note 2 13 2 7" xfId="22378" xr:uid="{8E101449-94C5-4103-A260-33E42801BD66}"/>
    <cellStyle name="Note 2 13 3" xfId="20401" xr:uid="{00000000-0005-0000-0000-00007E500000}"/>
    <cellStyle name="Note 2 13 3 2" xfId="21208" xr:uid="{00000000-0005-0000-0000-00007F500000}"/>
    <cellStyle name="Note 2 13 3 2 2" xfId="23135" xr:uid="{0000BE6B-B7A4-46AE-B7F0-E22AF9222E6F}"/>
    <cellStyle name="Note 2 13 3 2 3" xfId="23854" xr:uid="{D709D9AC-07FC-401D-9AA4-773C604078A8}"/>
    <cellStyle name="Note 2 13 3 2 4" xfId="24573" xr:uid="{D34E4193-9FEE-4413-9791-1C3A02342112}"/>
    <cellStyle name="Note 2 13 3 2 5" xfId="25157" xr:uid="{3484F1A5-17B1-42BA-9601-E166B0097D51}"/>
    <cellStyle name="Note 2 13 3 2 6" xfId="25586" xr:uid="{843CC736-F549-4E42-9B9C-D34318BD1565}"/>
    <cellStyle name="Note 2 13 3 3" xfId="22465" xr:uid="{571F2C46-0531-435F-BFC0-1508C44A96F3}"/>
    <cellStyle name="Note 2 13 3 4" xfId="21495" xr:uid="{A1582775-8AE7-4B1B-AE13-A21DC4069D65}"/>
    <cellStyle name="Note 2 13 3 5" xfId="22723" xr:uid="{87149E37-F838-4BB2-BBCF-77A1A12776B2}"/>
    <cellStyle name="Note 2 13 3 6" xfId="23438" xr:uid="{817DBA9D-E49A-40E2-8EDB-6A45B053EE70}"/>
    <cellStyle name="Note 2 13 3 7" xfId="22379" xr:uid="{8E4416B5-9C7F-4B66-AEA7-272236D1F69B}"/>
    <cellStyle name="Note 2 13 4" xfId="20402" xr:uid="{00000000-0005-0000-0000-000080500000}"/>
    <cellStyle name="Note 2 13 4 2" xfId="21207" xr:uid="{00000000-0005-0000-0000-000081500000}"/>
    <cellStyle name="Note 2 13 4 2 2" xfId="23134" xr:uid="{6130BF74-2EF3-405B-9818-532B347A70CD}"/>
    <cellStyle name="Note 2 13 4 2 3" xfId="23853" xr:uid="{9E5F7869-88E3-43B0-879D-A72981FDF7AD}"/>
    <cellStyle name="Note 2 13 4 2 4" xfId="24572" xr:uid="{AD6466F0-CC28-48C5-BE5F-C1259B98FDD3}"/>
    <cellStyle name="Note 2 13 4 2 5" xfId="25156" xr:uid="{A715F889-C338-40AC-ACD1-47928F55FF3C}"/>
    <cellStyle name="Note 2 13 4 2 6" xfId="25585" xr:uid="{3B25B1E1-47AD-479A-A4A1-6AD92ABDED11}"/>
    <cellStyle name="Note 2 13 4 3" xfId="22466" xr:uid="{C742302F-96DF-4C7E-A663-CEF8B74AA0B6}"/>
    <cellStyle name="Note 2 13 4 4" xfId="21494" xr:uid="{132DE32C-D1AD-427A-9BBD-7DD67F006149}"/>
    <cellStyle name="Note 2 13 4 5" xfId="22724" xr:uid="{44D3116F-3B79-4D78-A574-692DBB21D27B}"/>
    <cellStyle name="Note 2 13 4 6" xfId="23439" xr:uid="{1E225143-D6FC-487C-9413-8A7E5F0957E0}"/>
    <cellStyle name="Note 2 13 4 7" xfId="22380" xr:uid="{6438E979-4941-4D2B-BD12-B6659C39D726}"/>
    <cellStyle name="Note 2 13 5" xfId="20403" xr:uid="{00000000-0005-0000-0000-000082500000}"/>
    <cellStyle name="Note 2 13 5 2" xfId="21206" xr:uid="{00000000-0005-0000-0000-000083500000}"/>
    <cellStyle name="Note 2 13 5 2 2" xfId="23133" xr:uid="{E8FEBB9C-BEFF-41E8-A6BD-4F6241864EE6}"/>
    <cellStyle name="Note 2 13 5 2 3" xfId="23852" xr:uid="{E0D089F8-9231-4781-A2E3-C54981F0DE8F}"/>
    <cellStyle name="Note 2 13 5 2 4" xfId="24571" xr:uid="{FF8A7AD8-4B85-416C-9340-A331004C4BE4}"/>
    <cellStyle name="Note 2 13 5 2 5" xfId="25155" xr:uid="{8275E07C-F7F2-4053-8960-D34E7C0DE8A7}"/>
    <cellStyle name="Note 2 13 5 2 6" xfId="25584" xr:uid="{04F4D94A-B3F3-4CF3-B582-8725149F4E5F}"/>
    <cellStyle name="Note 2 13 5 3" xfId="22467" xr:uid="{26231479-0CBE-44F2-ACB7-85C226EEDA12}"/>
    <cellStyle name="Note 2 13 5 4" xfId="21493" xr:uid="{9D815A53-BC52-49E0-90DF-EE3B42F24608}"/>
    <cellStyle name="Note 2 13 5 5" xfId="22725" xr:uid="{07C633AA-3BB9-4953-8D11-6FA8A418BA9E}"/>
    <cellStyle name="Note 2 13 5 6" xfId="23440" xr:uid="{51D59C2F-684B-4B28-8217-9F4428067E02}"/>
    <cellStyle name="Note 2 13 5 7" xfId="22381" xr:uid="{2F08A42D-E53E-4831-A02A-F32731002B79}"/>
    <cellStyle name="Note 2 14" xfId="20404" xr:uid="{00000000-0005-0000-0000-000084500000}"/>
    <cellStyle name="Note 2 14 2" xfId="20405" xr:uid="{00000000-0005-0000-0000-000085500000}"/>
    <cellStyle name="Note 2 14 2 2" xfId="21204" xr:uid="{00000000-0005-0000-0000-000086500000}"/>
    <cellStyle name="Note 2 14 2 2 2" xfId="23131" xr:uid="{252F4E39-D4B8-4F03-8006-9C941F509785}"/>
    <cellStyle name="Note 2 14 2 2 3" xfId="23850" xr:uid="{4AE3C2D7-BEC9-43D9-A3C9-9F7DB8991A1B}"/>
    <cellStyle name="Note 2 14 2 2 4" xfId="24569" xr:uid="{8AE182FA-7C6B-40F7-86C9-584C37618332}"/>
    <cellStyle name="Note 2 14 2 2 5" xfId="25153" xr:uid="{EC3FB699-2BAF-4673-A30D-E92D1F4D3AA6}"/>
    <cellStyle name="Note 2 14 2 2 6" xfId="25582" xr:uid="{CA20A980-D848-4373-8CA1-F884B01CC1CF}"/>
    <cellStyle name="Note 2 14 2 3" xfId="22469" xr:uid="{46080B58-EFA8-4B52-9901-DAC23ED528DE}"/>
    <cellStyle name="Note 2 14 2 4" xfId="21491" xr:uid="{B0CEEE41-532A-49A0-A1FA-7091A98D55CF}"/>
    <cellStyle name="Note 2 14 2 5" xfId="22727" xr:uid="{52AE7606-DB29-4F26-A981-440F428ECC6F}"/>
    <cellStyle name="Note 2 14 2 6" xfId="23442" xr:uid="{06B542CD-17F5-4080-8352-D839CE14AB4C}"/>
    <cellStyle name="Note 2 14 2 7" xfId="22383" xr:uid="{CF209577-3190-41FA-A418-59146B306CC8}"/>
    <cellStyle name="Note 2 14 3" xfId="21205" xr:uid="{00000000-0005-0000-0000-000087500000}"/>
    <cellStyle name="Note 2 14 3 2" xfId="23132" xr:uid="{DFA15BB9-B988-4177-B480-1E8CBD0E58F5}"/>
    <cellStyle name="Note 2 14 3 3" xfId="23851" xr:uid="{B6B4DF98-455E-43EC-BC1B-33907914F903}"/>
    <cellStyle name="Note 2 14 3 4" xfId="24570" xr:uid="{022B4445-2205-4EFF-BCAB-52BB8B20346B}"/>
    <cellStyle name="Note 2 14 3 5" xfId="25154" xr:uid="{FCD3093A-79DE-4B3E-A726-84A228241291}"/>
    <cellStyle name="Note 2 14 3 6" xfId="25583" xr:uid="{069C5556-2AEA-4706-933D-846006AEE948}"/>
    <cellStyle name="Note 2 14 4" xfId="22468" xr:uid="{22DAD7AB-0F14-42B2-A2EB-210079A53C4D}"/>
    <cellStyle name="Note 2 14 5" xfId="21492" xr:uid="{92C6F259-DE6A-486C-93D1-2F73B3548D07}"/>
    <cellStyle name="Note 2 14 6" xfId="22726" xr:uid="{9F1B6F02-CDFC-4B92-AAB3-4490DFB3F720}"/>
    <cellStyle name="Note 2 14 7" xfId="23441" xr:uid="{37419D56-8E13-4598-BAEB-95E8A2C67BA6}"/>
    <cellStyle name="Note 2 14 8" xfId="22382" xr:uid="{4C36EE24-E0B2-4F09-81FB-2AEFBF08BFFC}"/>
    <cellStyle name="Note 2 15" xfId="20406" xr:uid="{00000000-0005-0000-0000-000088500000}"/>
    <cellStyle name="Note 2 15 2" xfId="20407" xr:uid="{00000000-0005-0000-0000-000089500000}"/>
    <cellStyle name="Note 2 15 2 2" xfId="21203" xr:uid="{00000000-0005-0000-0000-00008A500000}"/>
    <cellStyle name="Note 2 15 2 2 2" xfId="23130" xr:uid="{B4DE4E08-01B2-46A2-B7F7-1EE6E8BF05F5}"/>
    <cellStyle name="Note 2 15 2 2 3" xfId="23849" xr:uid="{344D493B-94B1-45D3-BE7C-02EDB78D145F}"/>
    <cellStyle name="Note 2 15 2 2 4" xfId="24568" xr:uid="{C9633C82-AF7A-4BBA-8C57-E5FFB33E6B50}"/>
    <cellStyle name="Note 2 15 2 2 5" xfId="25152" xr:uid="{29A1F7BC-83C4-4F04-992D-F933B0EC9668}"/>
    <cellStyle name="Note 2 15 2 2 6" xfId="25581" xr:uid="{3834A909-F7ED-472D-B4EB-36DF1675E7DE}"/>
    <cellStyle name="Note 2 15 2 3" xfId="22470" xr:uid="{C94C3371-25F3-4D4A-A63A-68CDB2F40275}"/>
    <cellStyle name="Note 2 15 2 4" xfId="21490" xr:uid="{F4D023BD-27F5-4878-A55C-5A9E08A8103D}"/>
    <cellStyle name="Note 2 15 2 5" xfId="22728" xr:uid="{833CB988-13A3-447C-A9CB-3065E1AD6758}"/>
    <cellStyle name="Note 2 15 2 6" xfId="23443" xr:uid="{55F51F04-C491-49E7-B823-7C87082CE8A7}"/>
    <cellStyle name="Note 2 15 2 7" xfId="22384" xr:uid="{B5A0866F-A0CC-4123-A3A5-AB34054C7DC0}"/>
    <cellStyle name="Note 2 16" xfId="20408" xr:uid="{00000000-0005-0000-0000-00008B500000}"/>
    <cellStyle name="Note 2 16 2" xfId="21202" xr:uid="{00000000-0005-0000-0000-00008C500000}"/>
    <cellStyle name="Note 2 16 2 2" xfId="23129" xr:uid="{EF360C22-C592-499D-81A9-7C57E2777926}"/>
    <cellStyle name="Note 2 16 2 3" xfId="23848" xr:uid="{05E23B9F-B313-4EFA-830B-7183D96AF8E1}"/>
    <cellStyle name="Note 2 16 2 4" xfId="24567" xr:uid="{DFF31887-068F-4D4F-99C6-5EA3130AC744}"/>
    <cellStyle name="Note 2 16 2 5" xfId="25151" xr:uid="{1C358647-A8DC-4BAA-AF5B-6B208F7BD6BF}"/>
    <cellStyle name="Note 2 16 2 6" xfId="25580" xr:uid="{114B7E8B-CDF2-4AD8-9737-0245777C5ADA}"/>
    <cellStyle name="Note 2 16 3" xfId="22471" xr:uid="{302F6849-BF51-4A33-926E-6807967E60AB}"/>
    <cellStyle name="Note 2 16 4" xfId="21489" xr:uid="{EDD338C6-6ECC-43EC-BAD3-D8EC3049BBAF}"/>
    <cellStyle name="Note 2 16 5" xfId="22729" xr:uid="{FD2EF8FE-0336-44E5-830F-7451C563A0A6}"/>
    <cellStyle name="Note 2 16 6" xfId="23444" xr:uid="{577BE4EE-8648-4AB6-BB40-88D04371ABD2}"/>
    <cellStyle name="Note 2 16 7" xfId="22385" xr:uid="{40BB4C1C-1CF6-4C42-A7E9-39042FFE6340}"/>
    <cellStyle name="Note 2 17" xfId="20409" xr:uid="{00000000-0005-0000-0000-00008D500000}"/>
    <cellStyle name="Note 2 17 2" xfId="21201" xr:uid="{00000000-0005-0000-0000-00008E500000}"/>
    <cellStyle name="Note 2 17 2 2" xfId="23128" xr:uid="{01E7EEBE-DD0D-4CF8-A2BC-208ED1B35827}"/>
    <cellStyle name="Note 2 17 2 3" xfId="23847" xr:uid="{AF7BB4D9-DB8F-45DB-9C1A-7E57D65263CD}"/>
    <cellStyle name="Note 2 17 2 4" xfId="24566" xr:uid="{A5AA80A0-634E-4671-9A80-8CD31A713AA6}"/>
    <cellStyle name="Note 2 17 2 5" xfId="25150" xr:uid="{5BF2A011-D80E-4F41-9E3C-06D1D868159B}"/>
    <cellStyle name="Note 2 17 2 6" xfId="25579" xr:uid="{5CC202DD-C083-4C0A-9CB5-A08AE7EF9722}"/>
    <cellStyle name="Note 2 17 3" xfId="22472" xr:uid="{AC08BD3E-D2CD-47D8-983C-B4859072B3A3}"/>
    <cellStyle name="Note 2 17 4" xfId="21488" xr:uid="{64E9D9A0-E286-45DA-965C-B7232E704821}"/>
    <cellStyle name="Note 2 17 5" xfId="22730" xr:uid="{EE475740-FBD2-46A4-93D8-589BD0805742}"/>
    <cellStyle name="Note 2 17 6" xfId="23445" xr:uid="{B7DF4F66-6AE3-412C-ACC4-87683A362AF8}"/>
    <cellStyle name="Note 2 17 7" xfId="22386" xr:uid="{2A9C905F-4E6A-4CED-92BA-AF66FE63562F}"/>
    <cellStyle name="Note 2 18" xfId="21222" xr:uid="{00000000-0005-0000-0000-00008F500000}"/>
    <cellStyle name="Note 2 18 2" xfId="23149" xr:uid="{9A8FEA9A-B784-43FD-882D-A6F36D136BDA}"/>
    <cellStyle name="Note 2 18 3" xfId="23868" xr:uid="{73495881-0AA2-4665-8D7A-92CC265B35B7}"/>
    <cellStyle name="Note 2 18 4" xfId="24587" xr:uid="{1E0D5D35-6275-44E5-8F37-26528B2D4CDD}"/>
    <cellStyle name="Note 2 18 5" xfId="25171" xr:uid="{A19875C3-6C51-41F1-8B63-FDBBF3744C97}"/>
    <cellStyle name="Note 2 18 6" xfId="25600" xr:uid="{51F9FCA3-E18A-4C9E-9880-2E75DDF68D27}"/>
    <cellStyle name="Note 2 19" xfId="22451" xr:uid="{B5A22733-289D-475A-B6F1-59CFE1BE378A}"/>
    <cellStyle name="Note 2 2" xfId="20410" xr:uid="{00000000-0005-0000-0000-000090500000}"/>
    <cellStyle name="Note 2 2 10" xfId="20411" xr:uid="{00000000-0005-0000-0000-000091500000}"/>
    <cellStyle name="Note 2 2 10 2" xfId="21199" xr:uid="{00000000-0005-0000-0000-000092500000}"/>
    <cellStyle name="Note 2 2 10 2 2" xfId="23126" xr:uid="{48555D92-EA85-4C15-A4B1-5931B88473E1}"/>
    <cellStyle name="Note 2 2 10 2 3" xfId="23845" xr:uid="{4D9E0FC1-4150-4CB2-B646-543BABB999A1}"/>
    <cellStyle name="Note 2 2 10 2 4" xfId="24564" xr:uid="{E9E35168-0A23-4209-B58E-45781BDD5F86}"/>
    <cellStyle name="Note 2 2 10 2 5" xfId="25148" xr:uid="{CE304399-331B-4908-A917-1028F65D0A49}"/>
    <cellStyle name="Note 2 2 10 2 6" xfId="25577" xr:uid="{5385749E-CBF9-4EFA-B6CB-B92E7D2C09A0}"/>
    <cellStyle name="Note 2 2 10 3" xfId="22474" xr:uid="{BCA87B2C-A074-4363-B882-CF9B4AEF8F32}"/>
    <cellStyle name="Note 2 2 10 4" xfId="21486" xr:uid="{D9C07CE3-52F8-4294-BCAF-5FBB322EC154}"/>
    <cellStyle name="Note 2 2 10 5" xfId="22732" xr:uid="{A5EAA7B1-BBDE-46D6-9444-C7BADD0793FE}"/>
    <cellStyle name="Note 2 2 10 6" xfId="23447" xr:uid="{9B73CC63-0E22-4016-80F1-609BFC09B8DF}"/>
    <cellStyle name="Note 2 2 10 7" xfId="22388" xr:uid="{5F9C3BF9-6941-4672-9976-506212E1240A}"/>
    <cellStyle name="Note 2 2 11" xfId="21200" xr:uid="{00000000-0005-0000-0000-000093500000}"/>
    <cellStyle name="Note 2 2 11 2" xfId="23127" xr:uid="{47FF51D9-0A27-4000-8ACC-7F7CEB469EDD}"/>
    <cellStyle name="Note 2 2 11 3" xfId="23846" xr:uid="{60E65415-9ACE-4B37-A7A1-75DB5EF9A254}"/>
    <cellStyle name="Note 2 2 11 4" xfId="24565" xr:uid="{869108FA-8086-4D7B-A462-2C17E6D8DA56}"/>
    <cellStyle name="Note 2 2 11 5" xfId="25149" xr:uid="{A43DF51A-DAE1-4894-A1BF-0593FFACD317}"/>
    <cellStyle name="Note 2 2 11 6" xfId="25578" xr:uid="{29441DBC-11E0-4CFB-AF30-7F1C5659C6AB}"/>
    <cellStyle name="Note 2 2 12" xfId="22473" xr:uid="{522680E9-E14D-4135-AA92-4DCF39C827F7}"/>
    <cellStyle name="Note 2 2 13" xfId="21487" xr:uid="{E26306D6-59D0-4EC5-96E1-875DFDD5EDA5}"/>
    <cellStyle name="Note 2 2 14" xfId="22731" xr:uid="{59429B21-EE70-4F5F-9A6A-67CA2A1ECD27}"/>
    <cellStyle name="Note 2 2 15" xfId="23446" xr:uid="{C86F6786-DE4C-4168-8B8F-A11DACE5421D}"/>
    <cellStyle name="Note 2 2 16" xfId="22387" xr:uid="{6EB1AC54-8421-4734-B46F-B7010C5D1301}"/>
    <cellStyle name="Note 2 2 2" xfId="20412" xr:uid="{00000000-0005-0000-0000-000094500000}"/>
    <cellStyle name="Note 2 2 2 10" xfId="23448" xr:uid="{6927604B-CA7E-4DB1-BA28-FED5CA3EE5CD}"/>
    <cellStyle name="Note 2 2 2 11" xfId="22389" xr:uid="{E5264C7B-C5AE-4987-85F5-2CB52214BDBE}"/>
    <cellStyle name="Note 2 2 2 2" xfId="20413" xr:uid="{00000000-0005-0000-0000-000095500000}"/>
    <cellStyle name="Note 2 2 2 2 2" xfId="21197" xr:uid="{00000000-0005-0000-0000-000096500000}"/>
    <cellStyle name="Note 2 2 2 2 2 2" xfId="23124" xr:uid="{B2670DF4-1F54-4D68-B09A-7F22DD9B1AA1}"/>
    <cellStyle name="Note 2 2 2 2 2 3" xfId="23843" xr:uid="{6BEA25A4-8512-4444-BDB8-20C91A6FB2E8}"/>
    <cellStyle name="Note 2 2 2 2 2 4" xfId="24562" xr:uid="{F694E860-BAE4-45BC-A791-7E4FE3927A5C}"/>
    <cellStyle name="Note 2 2 2 2 2 5" xfId="25146" xr:uid="{3D72B8A0-5F2E-41E7-A86F-147C20980DD8}"/>
    <cellStyle name="Note 2 2 2 2 2 6" xfId="25575" xr:uid="{359A3BD6-6BE7-4B91-8C9B-472D772F5C8C}"/>
    <cellStyle name="Note 2 2 2 2 3" xfId="22476" xr:uid="{66E1D303-E5C8-45C1-BA5D-3F0FD85BCE3D}"/>
    <cellStyle name="Note 2 2 2 2 4" xfId="21484" xr:uid="{D78A7A34-F478-4B4F-B193-66BD98281E96}"/>
    <cellStyle name="Note 2 2 2 2 5" xfId="22734" xr:uid="{1C4199CA-4763-488E-B846-379A78533DB3}"/>
    <cellStyle name="Note 2 2 2 2 6" xfId="23449" xr:uid="{6A35EDF2-EF8B-47BF-A4D7-EBF8A3A5CB5A}"/>
    <cellStyle name="Note 2 2 2 2 7" xfId="22390" xr:uid="{2D976961-8B7E-4631-A399-49665350E432}"/>
    <cellStyle name="Note 2 2 2 3" xfId="20414" xr:uid="{00000000-0005-0000-0000-000097500000}"/>
    <cellStyle name="Note 2 2 2 3 2" xfId="21196" xr:uid="{00000000-0005-0000-0000-000098500000}"/>
    <cellStyle name="Note 2 2 2 3 2 2" xfId="23123" xr:uid="{29F52C6B-BE73-42A6-B5BF-F0872F15E842}"/>
    <cellStyle name="Note 2 2 2 3 2 3" xfId="23842" xr:uid="{3E8EA7B8-6B70-48A5-B8BE-5DC5E322AFFD}"/>
    <cellStyle name="Note 2 2 2 3 2 4" xfId="24561" xr:uid="{68CFFF17-54EE-4FE4-8B82-3B4C863AFCAD}"/>
    <cellStyle name="Note 2 2 2 3 2 5" xfId="25145" xr:uid="{394B7F48-F05E-4AC5-A55E-BBC2DF82AE95}"/>
    <cellStyle name="Note 2 2 2 3 2 6" xfId="25574" xr:uid="{1BEAAF06-E5B8-467B-B876-921F162F5FCC}"/>
    <cellStyle name="Note 2 2 2 3 3" xfId="22477" xr:uid="{DBCE32D2-41E9-4A54-AB8D-EAB547DC604E}"/>
    <cellStyle name="Note 2 2 2 3 4" xfId="21483" xr:uid="{1135768C-6581-4DAE-AF97-44B264195F1A}"/>
    <cellStyle name="Note 2 2 2 3 5" xfId="22735" xr:uid="{4DC70068-9D78-4AE1-9C1B-3753BBF7F23A}"/>
    <cellStyle name="Note 2 2 2 3 6" xfId="23450" xr:uid="{D685B714-B6F9-4ABE-B108-1E83F3ED4254}"/>
    <cellStyle name="Note 2 2 2 3 7" xfId="22391" xr:uid="{3B41D8B5-7667-4E04-A37E-7F9B128DB73D}"/>
    <cellStyle name="Note 2 2 2 4" xfId="20415" xr:uid="{00000000-0005-0000-0000-000099500000}"/>
    <cellStyle name="Note 2 2 2 4 2" xfId="21195" xr:uid="{00000000-0005-0000-0000-00009A500000}"/>
    <cellStyle name="Note 2 2 2 4 2 2" xfId="23122" xr:uid="{B337DA96-5D93-426D-9C82-BC9853CF54FA}"/>
    <cellStyle name="Note 2 2 2 4 2 3" xfId="23841" xr:uid="{A289A31D-5B89-4C89-9CB2-5F526B35356A}"/>
    <cellStyle name="Note 2 2 2 4 2 4" xfId="24560" xr:uid="{6FBE6D73-D7E3-4723-9EAD-66881DAA9775}"/>
    <cellStyle name="Note 2 2 2 4 2 5" xfId="25144" xr:uid="{BEB39638-9B0D-4658-9FF0-51402968C4BD}"/>
    <cellStyle name="Note 2 2 2 4 2 6" xfId="25573" xr:uid="{8BC2A806-FA23-4CBE-9557-4114392004AB}"/>
    <cellStyle name="Note 2 2 2 4 3" xfId="22478" xr:uid="{28D4698A-615E-4920-9BC7-A527C2300BCF}"/>
    <cellStyle name="Note 2 2 2 4 4" xfId="21482" xr:uid="{9B733CEE-C7BB-40A7-A613-5774569A2361}"/>
    <cellStyle name="Note 2 2 2 4 5" xfId="22736" xr:uid="{DCB2B6A9-BE4E-4639-BAA6-456CE0419523}"/>
    <cellStyle name="Note 2 2 2 4 6" xfId="23451" xr:uid="{3D8CF592-822B-40FB-9387-24AC8ECDB69C}"/>
    <cellStyle name="Note 2 2 2 4 7" xfId="22392" xr:uid="{9FE7C884-17E6-4021-B81B-532917474E31}"/>
    <cellStyle name="Note 2 2 2 5" xfId="20416" xr:uid="{00000000-0005-0000-0000-00009B500000}"/>
    <cellStyle name="Note 2 2 2 5 2" xfId="21194" xr:uid="{00000000-0005-0000-0000-00009C500000}"/>
    <cellStyle name="Note 2 2 2 5 2 2" xfId="23121" xr:uid="{5D6112B3-8F2F-4B07-9B44-13578EE7D0C5}"/>
    <cellStyle name="Note 2 2 2 5 2 3" xfId="23840" xr:uid="{9FCCD2B0-F4F7-4115-AC68-32F1C8C9AA77}"/>
    <cellStyle name="Note 2 2 2 5 2 4" xfId="24559" xr:uid="{B367BC30-9FDD-4DF5-9C91-9B787B4F22AA}"/>
    <cellStyle name="Note 2 2 2 5 2 5" xfId="25143" xr:uid="{AF6C5346-651D-4935-BED3-2F77D4C7096E}"/>
    <cellStyle name="Note 2 2 2 5 2 6" xfId="25572" xr:uid="{0C8E6D86-7F9A-436D-B352-9F37B5FE5A4F}"/>
    <cellStyle name="Note 2 2 2 5 3" xfId="22479" xr:uid="{54F1D604-1618-438B-8A9A-24998E97C756}"/>
    <cellStyle name="Note 2 2 2 5 4" xfId="21481" xr:uid="{EC800E89-AEA1-4A46-B8B9-9318D6660544}"/>
    <cellStyle name="Note 2 2 2 5 5" xfId="22737" xr:uid="{6201864E-56CE-4F18-B544-21DCEDD8F168}"/>
    <cellStyle name="Note 2 2 2 5 6" xfId="23452" xr:uid="{622CA388-7B2D-433F-99DE-8D3335309FFC}"/>
    <cellStyle name="Note 2 2 2 5 7" xfId="22393" xr:uid="{FDED3678-F97B-48DE-B3D1-923A6DD39EA5}"/>
    <cellStyle name="Note 2 2 2 6" xfId="21198" xr:uid="{00000000-0005-0000-0000-00009D500000}"/>
    <cellStyle name="Note 2 2 2 6 2" xfId="23125" xr:uid="{8851B85B-01F9-436F-B68F-DE35A569E151}"/>
    <cellStyle name="Note 2 2 2 6 3" xfId="23844" xr:uid="{2408C79F-280B-4EF9-A6CB-E91DC7AF3E93}"/>
    <cellStyle name="Note 2 2 2 6 4" xfId="24563" xr:uid="{95760341-0FB4-4F62-A03F-92483B6E582E}"/>
    <cellStyle name="Note 2 2 2 6 5" xfId="25147" xr:uid="{EC97C58E-BBF6-4E11-9266-7FBE36942BBA}"/>
    <cellStyle name="Note 2 2 2 6 6" xfId="25576" xr:uid="{75F0A4CE-3C25-4428-9EBB-99470878BEE6}"/>
    <cellStyle name="Note 2 2 2 7" xfId="22475" xr:uid="{A8E1F252-F7A1-4253-92DE-64CE9EF43DF7}"/>
    <cellStyle name="Note 2 2 2 8" xfId="21485" xr:uid="{2497C3C6-E5A4-4FD4-AD16-E52AF3782E66}"/>
    <cellStyle name="Note 2 2 2 9" xfId="22733" xr:uid="{CAF0E046-B085-4864-BAEF-41D672935DC3}"/>
    <cellStyle name="Note 2 2 3" xfId="20417" xr:uid="{00000000-0005-0000-0000-00009E500000}"/>
    <cellStyle name="Note 2 2 3 2" xfId="20418" xr:uid="{00000000-0005-0000-0000-00009F500000}"/>
    <cellStyle name="Note 2 2 3 2 2" xfId="21193" xr:uid="{00000000-0005-0000-0000-0000A0500000}"/>
    <cellStyle name="Note 2 2 3 2 2 2" xfId="23120" xr:uid="{FB1C1397-4F79-403C-81CB-9F2EBD221C9F}"/>
    <cellStyle name="Note 2 2 3 2 2 3" xfId="23839" xr:uid="{E1CFDA79-497B-4281-977E-2B5D629DBE63}"/>
    <cellStyle name="Note 2 2 3 2 2 4" xfId="24558" xr:uid="{6DF76D47-F114-4644-83C3-9C014D5BB5FB}"/>
    <cellStyle name="Note 2 2 3 2 2 5" xfId="25142" xr:uid="{7809C07B-65DE-4BDB-B207-FB6B415B0DBE}"/>
    <cellStyle name="Note 2 2 3 2 2 6" xfId="25571" xr:uid="{299BD456-D54C-4E99-BBE2-85205F47F6AC}"/>
    <cellStyle name="Note 2 2 3 2 3" xfId="22480" xr:uid="{036C65FF-9909-4A1E-BE47-B325955CF4A9}"/>
    <cellStyle name="Note 2 2 3 2 4" xfId="21480" xr:uid="{A7E5C025-41DD-4325-91FC-8F3120DC551E}"/>
    <cellStyle name="Note 2 2 3 2 5" xfId="22738" xr:uid="{7FF02454-8821-4718-9CE5-E1EBF66AA16D}"/>
    <cellStyle name="Note 2 2 3 2 6" xfId="23453" xr:uid="{32BDDE39-6553-4F12-8FBE-2D756460924B}"/>
    <cellStyle name="Note 2 2 3 2 7" xfId="22394" xr:uid="{2A830FE6-EDAD-4327-8473-BECF76574936}"/>
    <cellStyle name="Note 2 2 3 3" xfId="20419" xr:uid="{00000000-0005-0000-0000-0000A1500000}"/>
    <cellStyle name="Note 2 2 3 3 2" xfId="21192" xr:uid="{00000000-0005-0000-0000-0000A2500000}"/>
    <cellStyle name="Note 2 2 3 3 2 2" xfId="23119" xr:uid="{FF06FC74-D6C5-4451-9A04-3F738D7F268A}"/>
    <cellStyle name="Note 2 2 3 3 2 3" xfId="23838" xr:uid="{CE548757-A920-44A1-88DB-9ADE5A455E01}"/>
    <cellStyle name="Note 2 2 3 3 2 4" xfId="24557" xr:uid="{D8D94A55-9667-4CE9-8E34-1BA5A5B295FC}"/>
    <cellStyle name="Note 2 2 3 3 2 5" xfId="25141" xr:uid="{B80B173D-70B5-4E6B-8FA6-F0A62A839D2E}"/>
    <cellStyle name="Note 2 2 3 3 2 6" xfId="25570" xr:uid="{B8CA3393-32CC-4F28-A877-26701D692C71}"/>
    <cellStyle name="Note 2 2 3 3 3" xfId="22481" xr:uid="{D1545376-FD04-4A8B-BEAB-F64A96148A7C}"/>
    <cellStyle name="Note 2 2 3 3 4" xfId="21479" xr:uid="{E72DE316-A4EF-426C-B7D1-AFA496E75CF4}"/>
    <cellStyle name="Note 2 2 3 3 5" xfId="22739" xr:uid="{16BEC3F8-84C9-4476-A671-B8F18D5D619E}"/>
    <cellStyle name="Note 2 2 3 3 6" xfId="23454" xr:uid="{D941F938-8EF2-4FFD-A2C0-7F21D0F17EED}"/>
    <cellStyle name="Note 2 2 3 3 7" xfId="22395" xr:uid="{8E3965A3-E85B-4D0A-A00C-03B8CA53984B}"/>
    <cellStyle name="Note 2 2 3 4" xfId="20420" xr:uid="{00000000-0005-0000-0000-0000A3500000}"/>
    <cellStyle name="Note 2 2 3 4 2" xfId="21191" xr:uid="{00000000-0005-0000-0000-0000A4500000}"/>
    <cellStyle name="Note 2 2 3 4 2 2" xfId="23118" xr:uid="{F051EE1B-3A3C-4817-AF1B-DE15285A89F5}"/>
    <cellStyle name="Note 2 2 3 4 2 3" xfId="23837" xr:uid="{40C0723F-CB8A-42C8-9158-6052DC7763F2}"/>
    <cellStyle name="Note 2 2 3 4 2 4" xfId="24556" xr:uid="{FC7C827F-FFAD-467B-BD9E-9FE18EB0576C}"/>
    <cellStyle name="Note 2 2 3 4 2 5" xfId="25140" xr:uid="{5C31BBA6-F4AE-4A67-92EA-C6372F1CFC8A}"/>
    <cellStyle name="Note 2 2 3 4 2 6" xfId="25569" xr:uid="{DC2D68CB-B08B-4CD0-AC49-AE424B4618A3}"/>
    <cellStyle name="Note 2 2 3 4 3" xfId="22482" xr:uid="{17469151-5B79-4421-B7C6-4456AAD98828}"/>
    <cellStyle name="Note 2 2 3 4 4" xfId="21478" xr:uid="{EB66F123-B076-46FF-9339-E748AED96DD6}"/>
    <cellStyle name="Note 2 2 3 4 5" xfId="22740" xr:uid="{5AC3896A-176F-4ABB-A777-93E8178BDB89}"/>
    <cellStyle name="Note 2 2 3 4 6" xfId="23455" xr:uid="{7533AB0C-6492-4A4B-B444-300DDC64B792}"/>
    <cellStyle name="Note 2 2 3 4 7" xfId="22396" xr:uid="{81F6FA34-BF0E-4E38-8E95-FD3B6C8A68F8}"/>
    <cellStyle name="Note 2 2 3 5" xfId="20421" xr:uid="{00000000-0005-0000-0000-0000A5500000}"/>
    <cellStyle name="Note 2 2 3 5 2" xfId="21190" xr:uid="{00000000-0005-0000-0000-0000A6500000}"/>
    <cellStyle name="Note 2 2 3 5 2 2" xfId="23117" xr:uid="{C73667D6-8EBA-4955-A91B-A25FC0818EA6}"/>
    <cellStyle name="Note 2 2 3 5 2 3" xfId="23836" xr:uid="{726DB1EF-A196-40CA-9473-81B640D02FEE}"/>
    <cellStyle name="Note 2 2 3 5 2 4" xfId="24555" xr:uid="{7CD02EA7-6B51-4273-8505-EEA8A6DCF139}"/>
    <cellStyle name="Note 2 2 3 5 2 5" xfId="25139" xr:uid="{1F57EC80-2C94-4057-88A6-5B8BF4727B38}"/>
    <cellStyle name="Note 2 2 3 5 2 6" xfId="25568" xr:uid="{29126AF3-F3E9-4B74-B256-759F03F08AC9}"/>
    <cellStyle name="Note 2 2 3 5 3" xfId="22483" xr:uid="{5ECFB0FF-C933-4268-A88E-16A4F97E2563}"/>
    <cellStyle name="Note 2 2 3 5 4" xfId="21477" xr:uid="{DAEC0556-DA33-4570-AA01-6C74919681AD}"/>
    <cellStyle name="Note 2 2 3 5 5" xfId="22741" xr:uid="{5DAB9607-7F4C-460C-9C83-DABBDF6874A7}"/>
    <cellStyle name="Note 2 2 3 5 6" xfId="23456" xr:uid="{6657C596-E0EE-48D3-9A7D-1C749E6AA667}"/>
    <cellStyle name="Note 2 2 3 5 7" xfId="22397" xr:uid="{BD857583-3EA1-42E0-AA4D-89038616B910}"/>
    <cellStyle name="Note 2 2 4" xfId="20422" xr:uid="{00000000-0005-0000-0000-0000A7500000}"/>
    <cellStyle name="Note 2 2 4 10" xfId="22398" xr:uid="{51823D8F-6698-4644-AE44-A5C2DB5AE521}"/>
    <cellStyle name="Note 2 2 4 2" xfId="20423" xr:uid="{00000000-0005-0000-0000-0000A8500000}"/>
    <cellStyle name="Note 2 2 4 2 2" xfId="21188" xr:uid="{00000000-0005-0000-0000-0000A9500000}"/>
    <cellStyle name="Note 2 2 4 2 2 2" xfId="23115" xr:uid="{74C38EC2-76BD-40A6-83DF-E7125A838AD9}"/>
    <cellStyle name="Note 2 2 4 2 2 3" xfId="23834" xr:uid="{2582F7C2-0034-421B-9262-65AEB554B552}"/>
    <cellStyle name="Note 2 2 4 2 2 4" xfId="24553" xr:uid="{9C08194D-F86E-435A-8BCD-D2317549ECAA}"/>
    <cellStyle name="Note 2 2 4 2 2 5" xfId="25137" xr:uid="{CFA54BFA-3E57-4F83-87DE-E4529C24DAD4}"/>
    <cellStyle name="Note 2 2 4 2 2 6" xfId="25566" xr:uid="{CB07597B-3722-4BD7-8908-E0CA64A152FF}"/>
    <cellStyle name="Note 2 2 4 2 3" xfId="22485" xr:uid="{85B30E3A-0B89-4DDA-98DF-65393CB2A941}"/>
    <cellStyle name="Note 2 2 4 2 4" xfId="21475" xr:uid="{AAC9961F-0A67-4D84-903B-C66838E8905A}"/>
    <cellStyle name="Note 2 2 4 2 5" xfId="22743" xr:uid="{DC48F123-A997-4F5E-899A-574A60A37957}"/>
    <cellStyle name="Note 2 2 4 2 6" xfId="23458" xr:uid="{5F79663B-365D-4595-B879-9EE4F280904E}"/>
    <cellStyle name="Note 2 2 4 2 7" xfId="22399" xr:uid="{782746A3-6474-4BD1-A7FB-F60FEDE6B04A}"/>
    <cellStyle name="Note 2 2 4 3" xfId="20424" xr:uid="{00000000-0005-0000-0000-0000AA500000}"/>
    <cellStyle name="Note 2 2 4 3 2" xfId="21187" xr:uid="{00000000-0005-0000-0000-0000AB500000}"/>
    <cellStyle name="Note 2 2 4 3 2 2" xfId="23114" xr:uid="{34F98BBD-4690-45F9-97B1-0C819750251F}"/>
    <cellStyle name="Note 2 2 4 3 2 3" xfId="23833" xr:uid="{59319849-DA6A-4DC2-A4C0-28B9872E66D9}"/>
    <cellStyle name="Note 2 2 4 3 2 4" xfId="24552" xr:uid="{257E885E-5B2B-4AF6-A867-605C95EF2987}"/>
    <cellStyle name="Note 2 2 4 3 2 5" xfId="25136" xr:uid="{DC84892B-C3FE-46D2-B5DE-4D362602B49C}"/>
    <cellStyle name="Note 2 2 4 3 2 6" xfId="25565" xr:uid="{41B9948C-59BA-4DBE-9C99-FD4ACF75BA29}"/>
    <cellStyle name="Note 2 2 4 3 3" xfId="22486" xr:uid="{D21E97F5-38B1-4F71-B717-1F32A43E5431}"/>
    <cellStyle name="Note 2 2 4 3 4" xfId="21474" xr:uid="{32AA6A7E-D4C8-4CA0-8817-2C4105EC7B90}"/>
    <cellStyle name="Note 2 2 4 3 5" xfId="22744" xr:uid="{7ED0E644-451C-42B0-8995-3793F42CA2D6}"/>
    <cellStyle name="Note 2 2 4 3 6" xfId="23459" xr:uid="{98C31737-BB67-402C-BB48-2C5536712D58}"/>
    <cellStyle name="Note 2 2 4 3 7" xfId="22400" xr:uid="{9648E864-3638-4B05-A6BB-1C544C035399}"/>
    <cellStyle name="Note 2 2 4 4" xfId="20425" xr:uid="{00000000-0005-0000-0000-0000AC500000}"/>
    <cellStyle name="Note 2 2 4 4 2" xfId="21186" xr:uid="{00000000-0005-0000-0000-0000AD500000}"/>
    <cellStyle name="Note 2 2 4 4 2 2" xfId="23113" xr:uid="{0C264C13-1EA0-4A74-A102-B6398F4F1469}"/>
    <cellStyle name="Note 2 2 4 4 2 3" xfId="23832" xr:uid="{EDD5952C-6569-4F6A-A20F-58E2EEF2BF1C}"/>
    <cellStyle name="Note 2 2 4 4 2 4" xfId="24551" xr:uid="{132758E6-F6E6-4647-89B4-BC9B73DD182F}"/>
    <cellStyle name="Note 2 2 4 4 2 5" xfId="25135" xr:uid="{6F6F13B5-9309-4803-8C99-19A00C40946D}"/>
    <cellStyle name="Note 2 2 4 4 2 6" xfId="25564" xr:uid="{9C83FF63-C00D-44E1-9AD6-399720A383EF}"/>
    <cellStyle name="Note 2 2 4 4 3" xfId="22487" xr:uid="{C86D5390-0E4A-439A-970A-E88370F482D2}"/>
    <cellStyle name="Note 2 2 4 4 4" xfId="21473" xr:uid="{E47BD1D6-02AD-496B-8A38-555AA371B769}"/>
    <cellStyle name="Note 2 2 4 4 5" xfId="22745" xr:uid="{B79F9157-84D2-43E8-B50B-C8A4884AF765}"/>
    <cellStyle name="Note 2 2 4 4 6" xfId="23460" xr:uid="{2BE23191-CDB9-474F-A399-B51D7A679B18}"/>
    <cellStyle name="Note 2 2 4 4 7" xfId="22401" xr:uid="{565E6F1E-E816-485B-87B4-5328C1EE4306}"/>
    <cellStyle name="Note 2 2 4 5" xfId="21189" xr:uid="{00000000-0005-0000-0000-0000AE500000}"/>
    <cellStyle name="Note 2 2 4 5 2" xfId="23116" xr:uid="{D2BDE0A6-A208-4E11-A48C-CF58C3631CDE}"/>
    <cellStyle name="Note 2 2 4 5 3" xfId="23835" xr:uid="{1FBFCD5F-7E2F-4280-965F-0DD66323CF64}"/>
    <cellStyle name="Note 2 2 4 5 4" xfId="24554" xr:uid="{04245AD4-8DC2-42FF-8E6F-3190994AA7EC}"/>
    <cellStyle name="Note 2 2 4 5 5" xfId="25138" xr:uid="{DDF24AAB-3B66-4905-8198-D56DEA15FE01}"/>
    <cellStyle name="Note 2 2 4 5 6" xfId="25567" xr:uid="{46E0EA5B-A2DF-4E07-99BA-93A9F8DC0CD2}"/>
    <cellStyle name="Note 2 2 4 6" xfId="22484" xr:uid="{776DF659-CBFA-474F-94E5-0DDFB47D3B07}"/>
    <cellStyle name="Note 2 2 4 7" xfId="21476" xr:uid="{E2265D49-F8B8-4F75-A265-189699743EF7}"/>
    <cellStyle name="Note 2 2 4 8" xfId="22742" xr:uid="{DDA92BFC-1D1C-4143-8CF9-B3AA13682C92}"/>
    <cellStyle name="Note 2 2 4 9" xfId="23457" xr:uid="{3CC84189-D98E-4411-8C2F-73DDFDE43521}"/>
    <cellStyle name="Note 2 2 5" xfId="20426" xr:uid="{00000000-0005-0000-0000-0000AF500000}"/>
    <cellStyle name="Note 2 2 5 10" xfId="22402" xr:uid="{1EA3BE00-979B-40D3-BF1F-651F5798B36B}"/>
    <cellStyle name="Note 2 2 5 2" xfId="20427" xr:uid="{00000000-0005-0000-0000-0000B0500000}"/>
    <cellStyle name="Note 2 2 5 2 2" xfId="21184" xr:uid="{00000000-0005-0000-0000-0000B1500000}"/>
    <cellStyle name="Note 2 2 5 2 2 2" xfId="23111" xr:uid="{7C5787DB-E7C1-487F-81F7-1B26CBD2BAB2}"/>
    <cellStyle name="Note 2 2 5 2 2 3" xfId="23830" xr:uid="{CF009DEB-8504-4588-8D63-C9F1FAF0F627}"/>
    <cellStyle name="Note 2 2 5 2 2 4" xfId="24549" xr:uid="{BDD8FE79-7C8D-4C1D-8F78-AB23C7B4EC7E}"/>
    <cellStyle name="Note 2 2 5 2 2 5" xfId="25133" xr:uid="{B5745050-7C89-4E8A-A502-F6D42C1D9503}"/>
    <cellStyle name="Note 2 2 5 2 2 6" xfId="25562" xr:uid="{36404114-C23D-44D9-BD72-EE0070C9132E}"/>
    <cellStyle name="Note 2 2 5 2 3" xfId="22489" xr:uid="{9642B997-8D5B-4631-8C53-80E2B0D95693}"/>
    <cellStyle name="Note 2 2 5 2 4" xfId="21471" xr:uid="{B5EE1CAE-BD2E-4943-8647-9B9960434BE8}"/>
    <cellStyle name="Note 2 2 5 2 5" xfId="22747" xr:uid="{D551C978-B4F7-4F9E-83CB-F07892829DEF}"/>
    <cellStyle name="Note 2 2 5 2 6" xfId="23462" xr:uid="{9B6F320D-6C80-4560-B38F-0D007CF44FEE}"/>
    <cellStyle name="Note 2 2 5 2 7" xfId="22403" xr:uid="{2BA6FC2C-2295-46B1-B1BE-D9CB7F07052F}"/>
    <cellStyle name="Note 2 2 5 3" xfId="20428" xr:uid="{00000000-0005-0000-0000-0000B2500000}"/>
    <cellStyle name="Note 2 2 5 3 2" xfId="21183" xr:uid="{00000000-0005-0000-0000-0000B3500000}"/>
    <cellStyle name="Note 2 2 5 3 2 2" xfId="23110" xr:uid="{4C0048AE-EFED-4C20-B862-2F78E36BAC19}"/>
    <cellStyle name="Note 2 2 5 3 2 3" xfId="23829" xr:uid="{D96B8E4C-97E4-4056-9A88-E0A7EC60011F}"/>
    <cellStyle name="Note 2 2 5 3 2 4" xfId="24548" xr:uid="{D7F1C564-FFC7-4ECC-89EA-88136EEE6FC6}"/>
    <cellStyle name="Note 2 2 5 3 2 5" xfId="25132" xr:uid="{711DAE23-827B-4C48-BACC-2758ECA33E36}"/>
    <cellStyle name="Note 2 2 5 3 2 6" xfId="25561" xr:uid="{779BC447-80FF-41C2-9B64-1151E622D374}"/>
    <cellStyle name="Note 2 2 5 3 3" xfId="22490" xr:uid="{A8E7A9C0-87C8-45B4-AD27-08DE8EA33C56}"/>
    <cellStyle name="Note 2 2 5 3 4" xfId="21470" xr:uid="{7F2FC788-377F-41A0-8CAE-91E0F6D4E777}"/>
    <cellStyle name="Note 2 2 5 3 5" xfId="22748" xr:uid="{3D9B335E-75EE-4A9E-A140-FA6BDED233D7}"/>
    <cellStyle name="Note 2 2 5 3 6" xfId="23463" xr:uid="{02F0A3B0-ACC2-40D6-86A6-2FF9CE5991DD}"/>
    <cellStyle name="Note 2 2 5 3 7" xfId="22404" xr:uid="{6C7DA970-B606-4E60-AA6A-B7A7157F4FDF}"/>
    <cellStyle name="Note 2 2 5 4" xfId="20429" xr:uid="{00000000-0005-0000-0000-0000B4500000}"/>
    <cellStyle name="Note 2 2 5 4 2" xfId="21182" xr:uid="{00000000-0005-0000-0000-0000B5500000}"/>
    <cellStyle name="Note 2 2 5 4 2 2" xfId="23109" xr:uid="{601CFCB9-B90C-4A58-8AF5-6712109F8600}"/>
    <cellStyle name="Note 2 2 5 4 2 3" xfId="23828" xr:uid="{ACDC0898-E411-4CAE-95F8-58E085644B56}"/>
    <cellStyle name="Note 2 2 5 4 2 4" xfId="24547" xr:uid="{F12D96E3-F20B-4C45-8107-E2E8AE985757}"/>
    <cellStyle name="Note 2 2 5 4 2 5" xfId="25131" xr:uid="{AB384479-6340-4166-AF1F-B06E941331E2}"/>
    <cellStyle name="Note 2 2 5 4 2 6" xfId="25560" xr:uid="{5E161EFC-FE2F-4A00-A1A8-76BE06B377E3}"/>
    <cellStyle name="Note 2 2 5 4 3" xfId="22491" xr:uid="{758BB974-EB9C-47C7-B7D5-ABF6C543FB7F}"/>
    <cellStyle name="Note 2 2 5 4 4" xfId="21469" xr:uid="{42C718D1-2746-4A99-B228-F6A165F18FC3}"/>
    <cellStyle name="Note 2 2 5 4 5" xfId="22749" xr:uid="{49389E9A-B228-468D-BB39-4ADAFEDAF057}"/>
    <cellStyle name="Note 2 2 5 4 6" xfId="23464" xr:uid="{9E27396F-1AC9-4759-9A6F-8C43FB71C73A}"/>
    <cellStyle name="Note 2 2 5 4 7" xfId="22405" xr:uid="{2B621F5C-161A-42F1-9AF8-AC1B21DF8B02}"/>
    <cellStyle name="Note 2 2 5 5" xfId="21185" xr:uid="{00000000-0005-0000-0000-0000B6500000}"/>
    <cellStyle name="Note 2 2 5 5 2" xfId="23112" xr:uid="{A48CA0FE-1316-43E8-906E-461036536019}"/>
    <cellStyle name="Note 2 2 5 5 3" xfId="23831" xr:uid="{55389E22-0175-4749-9524-5B126CC6F581}"/>
    <cellStyle name="Note 2 2 5 5 4" xfId="24550" xr:uid="{887C8748-3C14-469C-9EA8-0FC6C6007B40}"/>
    <cellStyle name="Note 2 2 5 5 5" xfId="25134" xr:uid="{F17E28A3-D737-4A13-B5EA-8B13B4BF825B}"/>
    <cellStyle name="Note 2 2 5 5 6" xfId="25563" xr:uid="{E86B8261-A110-4D12-9983-6CE3D1C66BC6}"/>
    <cellStyle name="Note 2 2 5 6" xfId="22488" xr:uid="{FF1000E1-BEAB-4085-ADB8-A4FAC8104BF2}"/>
    <cellStyle name="Note 2 2 5 7" xfId="21472" xr:uid="{8231B38C-A171-4A25-90BE-E7AE5193D4A3}"/>
    <cellStyle name="Note 2 2 5 8" xfId="22746" xr:uid="{726E5B18-58A1-4372-A2D0-68ED5F8EC2F9}"/>
    <cellStyle name="Note 2 2 5 9" xfId="23461" xr:uid="{D088B4DA-1ACA-4F4B-8031-0AEE27C77A32}"/>
    <cellStyle name="Note 2 2 6" xfId="20430" xr:uid="{00000000-0005-0000-0000-0000B7500000}"/>
    <cellStyle name="Note 2 2 6 2" xfId="21181" xr:uid="{00000000-0005-0000-0000-0000B8500000}"/>
    <cellStyle name="Note 2 2 6 2 2" xfId="23108" xr:uid="{CF37D9D2-3AE0-4C82-AE38-0CD8FFE2A280}"/>
    <cellStyle name="Note 2 2 6 2 3" xfId="23827" xr:uid="{D82B9D6B-D2BD-468E-9DC6-DF973297F460}"/>
    <cellStyle name="Note 2 2 6 2 4" xfId="24546" xr:uid="{51D263A7-9DC2-4017-81E3-4200C1426722}"/>
    <cellStyle name="Note 2 2 6 2 5" xfId="25130" xr:uid="{71542AFE-DAA5-4B78-8178-AF6A23295F0B}"/>
    <cellStyle name="Note 2 2 6 2 6" xfId="25559" xr:uid="{D8596F40-1C76-4DC8-8880-BBCE00E2F6F2}"/>
    <cellStyle name="Note 2 2 6 3" xfId="22492" xr:uid="{D64ECDB5-9F7F-40BF-93FD-B08FE5EA2CED}"/>
    <cellStyle name="Note 2 2 6 4" xfId="21468" xr:uid="{84EFEF80-30AC-4710-AC51-AFCB0B985F94}"/>
    <cellStyle name="Note 2 2 6 5" xfId="22750" xr:uid="{6172FA9D-A090-42DE-8B8C-52B8E73E8968}"/>
    <cellStyle name="Note 2 2 6 6" xfId="23465" xr:uid="{B2EADD55-01C9-4A04-A455-F395FB46DC1E}"/>
    <cellStyle name="Note 2 2 6 7" xfId="22406" xr:uid="{30EA6314-8C63-406D-BE75-DAA0B5DC46AB}"/>
    <cellStyle name="Note 2 2 7" xfId="20431" xr:uid="{00000000-0005-0000-0000-0000B9500000}"/>
    <cellStyle name="Note 2 2 7 2" xfId="21180" xr:uid="{00000000-0005-0000-0000-0000BA500000}"/>
    <cellStyle name="Note 2 2 7 2 2" xfId="23107" xr:uid="{746D6885-6137-4AC7-BE24-019269A94AE0}"/>
    <cellStyle name="Note 2 2 7 2 3" xfId="23826" xr:uid="{4CE67A22-F018-4A5A-AB4F-1F5ADF680401}"/>
    <cellStyle name="Note 2 2 7 2 4" xfId="24545" xr:uid="{38F8D524-6ACA-4AB6-9277-696901A91416}"/>
    <cellStyle name="Note 2 2 7 2 5" xfId="25129" xr:uid="{65D9D323-C5E7-45D3-BDA2-4DC30C68F581}"/>
    <cellStyle name="Note 2 2 7 2 6" xfId="25558" xr:uid="{87F226B4-963D-4F8E-9CC7-DC83532F5B23}"/>
    <cellStyle name="Note 2 2 7 3" xfId="22493" xr:uid="{F24B02A5-5F99-41A3-A586-4967485DD587}"/>
    <cellStyle name="Note 2 2 7 4" xfId="21467" xr:uid="{DA146E6E-A8AC-44F1-AD62-3BE97C6F8743}"/>
    <cellStyle name="Note 2 2 7 5" xfId="22751" xr:uid="{AAB73EB7-41B9-4AC1-94C5-83A0C45ED821}"/>
    <cellStyle name="Note 2 2 7 6" xfId="23466" xr:uid="{092FB7A9-9F7C-4ECC-A751-C60FB1DA00B0}"/>
    <cellStyle name="Note 2 2 7 7" xfId="22407" xr:uid="{87886E61-9F6C-4838-983D-A4E206A6C3A1}"/>
    <cellStyle name="Note 2 2 8" xfId="20432" xr:uid="{00000000-0005-0000-0000-0000BB500000}"/>
    <cellStyle name="Note 2 2 8 2" xfId="21179" xr:uid="{00000000-0005-0000-0000-0000BC500000}"/>
    <cellStyle name="Note 2 2 8 2 2" xfId="23106" xr:uid="{00F43A9A-C2CE-4455-BF53-12E91D3B8D90}"/>
    <cellStyle name="Note 2 2 8 2 3" xfId="23825" xr:uid="{51D825DE-A69D-404B-9524-80897C4BE84B}"/>
    <cellStyle name="Note 2 2 8 2 4" xfId="24544" xr:uid="{B4BD4964-C5CE-4DA3-84DD-98EDBEEC974C}"/>
    <cellStyle name="Note 2 2 8 2 5" xfId="25128" xr:uid="{443D9DF4-F88A-47B5-8C87-BDF762C37E7C}"/>
    <cellStyle name="Note 2 2 8 2 6" xfId="25557" xr:uid="{B61F2944-D6B9-404B-8527-E3011385FAB2}"/>
    <cellStyle name="Note 2 2 8 3" xfId="22494" xr:uid="{708DC0E7-B2E2-48EF-B9CF-00C77BDAA36B}"/>
    <cellStyle name="Note 2 2 8 4" xfId="21466" xr:uid="{D4E7AE98-8104-43C3-9D78-4F6D012C34D5}"/>
    <cellStyle name="Note 2 2 8 5" xfId="22752" xr:uid="{56605703-37CB-458E-AD36-67B0DA519764}"/>
    <cellStyle name="Note 2 2 8 6" xfId="23467" xr:uid="{800A60C9-0EC2-4CAC-B6FC-C37D3E0D63AB}"/>
    <cellStyle name="Note 2 2 8 7" xfId="22408" xr:uid="{D1D080FA-A13A-4BC4-B5FA-B10FA1DA11D6}"/>
    <cellStyle name="Note 2 2 9" xfId="20433" xr:uid="{00000000-0005-0000-0000-0000BD500000}"/>
    <cellStyle name="Note 2 2 9 2" xfId="21178" xr:uid="{00000000-0005-0000-0000-0000BE500000}"/>
    <cellStyle name="Note 2 2 9 2 2" xfId="23105" xr:uid="{1B4455A5-97D2-412C-BA35-F37C5BA8D985}"/>
    <cellStyle name="Note 2 2 9 2 3" xfId="23824" xr:uid="{73D2A8C0-68D5-4D65-BBAB-98BD4C38739B}"/>
    <cellStyle name="Note 2 2 9 2 4" xfId="24543" xr:uid="{63F7A157-BE14-4323-8B36-AA2B975C0EE7}"/>
    <cellStyle name="Note 2 2 9 2 5" xfId="25127" xr:uid="{33FC39B2-A11E-45A7-A478-B7D87F8C04D7}"/>
    <cellStyle name="Note 2 2 9 2 6" xfId="25556" xr:uid="{FF4879E0-E750-4CEB-AD4C-74EC9CB14851}"/>
    <cellStyle name="Note 2 2 9 3" xfId="22495" xr:uid="{6BF57D5D-0655-44C1-901A-EF3E7E2279B6}"/>
    <cellStyle name="Note 2 2 9 4" xfId="21465" xr:uid="{1C62C7D8-46A0-4E82-AE22-8A44ACBD43DD}"/>
    <cellStyle name="Note 2 2 9 5" xfId="22753" xr:uid="{6DA7395A-1DDD-4E2C-BFE9-23E2EDCCEE57}"/>
    <cellStyle name="Note 2 2 9 6" xfId="23468" xr:uid="{9361430F-B8C2-4EB3-B8F4-18F5E125EA07}"/>
    <cellStyle name="Note 2 2 9 7" xfId="22409" xr:uid="{D6085642-47BB-4DD8-9356-92896948F246}"/>
    <cellStyle name="Note 2 20" xfId="21509" xr:uid="{C706A431-5027-4BF0-87F4-3234021997BE}"/>
    <cellStyle name="Note 2 21" xfId="22709" xr:uid="{7F5C32EB-D1A3-4867-9362-D745550E4779}"/>
    <cellStyle name="Note 2 22" xfId="23425" xr:uid="{08976D46-C6BA-4E05-912A-F7194684DC6E}"/>
    <cellStyle name="Note 2 23" xfId="22365" xr:uid="{B58CF725-B954-4130-8183-42F1211192FC}"/>
    <cellStyle name="Note 2 3" xfId="20434" xr:uid="{00000000-0005-0000-0000-0000BF500000}"/>
    <cellStyle name="Note 2 3 2" xfId="20435" xr:uid="{00000000-0005-0000-0000-0000C0500000}"/>
    <cellStyle name="Note 2 3 2 2" xfId="21177" xr:uid="{00000000-0005-0000-0000-0000C1500000}"/>
    <cellStyle name="Note 2 3 2 2 2" xfId="23104" xr:uid="{E1C62D62-E10A-41CA-8C61-BE81F11B4B00}"/>
    <cellStyle name="Note 2 3 2 2 3" xfId="23823" xr:uid="{025E2679-2FC5-40F1-BC3B-3F75C9743C6B}"/>
    <cellStyle name="Note 2 3 2 2 4" xfId="24542" xr:uid="{31323796-B464-4B6B-91E1-AD5F51CD1F04}"/>
    <cellStyle name="Note 2 3 2 2 5" xfId="25126" xr:uid="{35E25860-7CB9-42C2-B951-52358FCA7C86}"/>
    <cellStyle name="Note 2 3 2 2 6" xfId="25555" xr:uid="{E33FDBE0-93EB-49AD-9535-33B9EE1CE577}"/>
    <cellStyle name="Note 2 3 2 3" xfId="22496" xr:uid="{289FD4E3-69A1-4DED-96E2-3CCB80CDCA3C}"/>
    <cellStyle name="Note 2 3 2 4" xfId="21464" xr:uid="{2497407F-B6DF-4290-9FCD-FE658A3E1414}"/>
    <cellStyle name="Note 2 3 2 5" xfId="22754" xr:uid="{273F8297-5AA0-48FA-B1F5-AB1368461480}"/>
    <cellStyle name="Note 2 3 2 6" xfId="23469" xr:uid="{2103E123-B5DA-4DCF-A167-A66CF8B08B75}"/>
    <cellStyle name="Note 2 3 2 7" xfId="22410" xr:uid="{AD1825A4-F3B7-4B82-A5E0-52C4954B6B7E}"/>
    <cellStyle name="Note 2 3 3" xfId="20436" xr:uid="{00000000-0005-0000-0000-0000C2500000}"/>
    <cellStyle name="Note 2 3 3 2" xfId="21176" xr:uid="{00000000-0005-0000-0000-0000C3500000}"/>
    <cellStyle name="Note 2 3 3 2 2" xfId="23103" xr:uid="{B93EFA4A-19E5-4106-B446-170B6496D425}"/>
    <cellStyle name="Note 2 3 3 2 3" xfId="23822" xr:uid="{F9A2B5EA-5765-4EEA-8EF0-A2AEB70CFECE}"/>
    <cellStyle name="Note 2 3 3 2 4" xfId="24541" xr:uid="{825CD6A0-085C-43EA-9316-37934786FC4F}"/>
    <cellStyle name="Note 2 3 3 2 5" xfId="25125" xr:uid="{9F8BE793-A85E-4EC5-A176-EE12D09D60D7}"/>
    <cellStyle name="Note 2 3 3 2 6" xfId="25554" xr:uid="{4867B6AD-F7B4-4EDD-A4FE-8980C5699464}"/>
    <cellStyle name="Note 2 3 3 3" xfId="22497" xr:uid="{CAAF8B12-D2B7-4A75-A73F-CA4FD5846459}"/>
    <cellStyle name="Note 2 3 3 4" xfId="21463" xr:uid="{6ADD12C3-28CD-45AD-8B48-E0CA8C8E6DA3}"/>
    <cellStyle name="Note 2 3 3 5" xfId="22755" xr:uid="{4D9D5095-48CE-4DCA-96ED-12D9B4D1E9D4}"/>
    <cellStyle name="Note 2 3 3 6" xfId="23470" xr:uid="{ACB081D8-9144-4609-B636-36CD8132132B}"/>
    <cellStyle name="Note 2 3 3 7" xfId="22411" xr:uid="{603CB024-E260-4FA1-81B4-2056ACF8142A}"/>
    <cellStyle name="Note 2 3 4" xfId="20437" xr:uid="{00000000-0005-0000-0000-0000C4500000}"/>
    <cellStyle name="Note 2 3 4 2" xfId="21175" xr:uid="{00000000-0005-0000-0000-0000C5500000}"/>
    <cellStyle name="Note 2 3 4 2 2" xfId="23102" xr:uid="{CD4BEF1A-3AF4-4DA1-BB4C-F0AD5F54B7D0}"/>
    <cellStyle name="Note 2 3 4 2 3" xfId="23821" xr:uid="{A6BDFDD0-7BFF-4184-8223-9DDF81E1B79A}"/>
    <cellStyle name="Note 2 3 4 2 4" xfId="24540" xr:uid="{9BE92F25-FBA5-420D-BD94-CC2FCB9E937C}"/>
    <cellStyle name="Note 2 3 4 2 5" xfId="25124" xr:uid="{D5C95804-8108-4491-8AB4-AE1CF43DED37}"/>
    <cellStyle name="Note 2 3 4 2 6" xfId="25553" xr:uid="{FEF44F1B-10B5-4277-890A-6C350FB26FA4}"/>
    <cellStyle name="Note 2 3 4 3" xfId="22498" xr:uid="{B31D98A5-2289-48BE-BA0A-53E1FD6B2C6B}"/>
    <cellStyle name="Note 2 3 4 4" xfId="21462" xr:uid="{2A12DB0E-3506-4508-B109-3203EF7F8192}"/>
    <cellStyle name="Note 2 3 4 5" xfId="22756" xr:uid="{B7C29F16-6259-4984-8715-1CE10B770678}"/>
    <cellStyle name="Note 2 3 4 6" xfId="23471" xr:uid="{45F7E322-8C85-4A49-9FC6-D09F125975C6}"/>
    <cellStyle name="Note 2 3 4 7" xfId="22412" xr:uid="{301682B3-0BAC-44CA-B113-D54BF38DBE24}"/>
    <cellStyle name="Note 2 3 5" xfId="20438" xr:uid="{00000000-0005-0000-0000-0000C6500000}"/>
    <cellStyle name="Note 2 3 5 2" xfId="21174" xr:uid="{00000000-0005-0000-0000-0000C7500000}"/>
    <cellStyle name="Note 2 3 5 2 2" xfId="23101" xr:uid="{FE45784E-3F72-4B55-82C5-B1299999DF7F}"/>
    <cellStyle name="Note 2 3 5 2 3" xfId="23820" xr:uid="{4DDAA687-36C2-4349-BED3-BB66A8C68AE6}"/>
    <cellStyle name="Note 2 3 5 2 4" xfId="24539" xr:uid="{AD980B65-14F3-4E7B-8673-61A55D817E46}"/>
    <cellStyle name="Note 2 3 5 2 5" xfId="25123" xr:uid="{88791EC8-FFBB-4744-999F-74D2B612B2A1}"/>
    <cellStyle name="Note 2 3 5 2 6" xfId="25552" xr:uid="{A5B4F999-8403-4FA3-B9F1-64144736B316}"/>
    <cellStyle name="Note 2 3 5 3" xfId="22499" xr:uid="{858ACBE6-B4B5-492D-9B9E-848A1A08FAE0}"/>
    <cellStyle name="Note 2 3 5 4" xfId="21461" xr:uid="{41DF7DD9-99E8-4961-BDDC-60F565980A76}"/>
    <cellStyle name="Note 2 3 5 5" xfId="22757" xr:uid="{B70541B1-36E0-43A1-A33E-E4A4E105696A}"/>
    <cellStyle name="Note 2 3 5 6" xfId="23472" xr:uid="{0F56F297-9B57-4541-A2F2-C71935C70C06}"/>
    <cellStyle name="Note 2 3 5 7" xfId="22413" xr:uid="{D449EF0E-44D6-49BA-B655-94875B7F27BA}"/>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3100" xr:uid="{3112C4BF-D9CE-4585-BD4E-7F9814ABF852}"/>
    <cellStyle name="Note 2 4 2 2 2 3" xfId="23819" xr:uid="{B7F832D4-F7C5-466F-8A42-48653CDA0E6D}"/>
    <cellStyle name="Note 2 4 2 2 2 4" xfId="24538" xr:uid="{BEF3CA02-5258-409F-8AB7-927471FF4868}"/>
    <cellStyle name="Note 2 4 2 2 2 5" xfId="25122" xr:uid="{03A60A8D-4305-48D2-8265-AEF3F928B76D}"/>
    <cellStyle name="Note 2 4 2 2 2 6" xfId="25551" xr:uid="{A42DB0B1-A6E6-4478-8A73-3BEDADEB5AC8}"/>
    <cellStyle name="Note 2 4 2 2 3" xfId="22500" xr:uid="{1760908C-2877-46B1-87BD-C228CEC04BCC}"/>
    <cellStyle name="Note 2 4 2 2 4" xfId="21460" xr:uid="{AC57D747-D649-44C4-BDC7-2C7C68796380}"/>
    <cellStyle name="Note 2 4 2 2 5" xfId="22758" xr:uid="{5F61F77C-5CDF-4475-B159-D9E7B6A2FED6}"/>
    <cellStyle name="Note 2 4 2 2 6" xfId="23473" xr:uid="{E640F1CD-6E55-42F3-A564-CAA4E1210E44}"/>
    <cellStyle name="Note 2 4 2 2 7" xfId="22414" xr:uid="{A30ADDFD-AC77-4E0C-B65F-3ECCABAAEA4D}"/>
    <cellStyle name="Note 2 4 3" xfId="20442" xr:uid="{00000000-0005-0000-0000-0000CC500000}"/>
    <cellStyle name="Note 2 4 3 2" xfId="20443" xr:uid="{00000000-0005-0000-0000-0000CD500000}"/>
    <cellStyle name="Note 2 4 3 2 2" xfId="21172" xr:uid="{00000000-0005-0000-0000-0000CE500000}"/>
    <cellStyle name="Note 2 4 3 2 2 2" xfId="23099" xr:uid="{25F2374F-274F-44AE-9D26-3E52317DD3AC}"/>
    <cellStyle name="Note 2 4 3 2 2 3" xfId="23818" xr:uid="{533961EC-EAF7-4821-9390-3EB35F9FB027}"/>
    <cellStyle name="Note 2 4 3 2 2 4" xfId="24537" xr:uid="{35E0C089-C4DB-4A68-9E7B-323927F2F94C}"/>
    <cellStyle name="Note 2 4 3 2 2 5" xfId="25121" xr:uid="{9877E1B5-D0EE-424F-A914-46D534027484}"/>
    <cellStyle name="Note 2 4 3 2 2 6" xfId="25550" xr:uid="{FED1331B-F3A8-41E5-A5F6-14165A344E00}"/>
    <cellStyle name="Note 2 4 3 2 3" xfId="22502" xr:uid="{E2C15ECE-78B1-42C5-8691-4C911A600675}"/>
    <cellStyle name="Note 2 4 3 2 4" xfId="21459" xr:uid="{FF581E4C-B114-4BDD-86E2-AD5AA8E45547}"/>
    <cellStyle name="Note 2 4 3 2 5" xfId="22759" xr:uid="{1E453ED0-8186-4D95-8DFC-CCB0231394E7}"/>
    <cellStyle name="Note 2 4 3 2 6" xfId="23474" xr:uid="{157C4958-AA39-41C2-AC56-BCFF9A6F0B58}"/>
    <cellStyle name="Note 2 4 3 2 7" xfId="22415" xr:uid="{12905C8E-768B-4C19-9859-194E25B6BA86}"/>
    <cellStyle name="Note 2 4 4" xfId="20444" xr:uid="{00000000-0005-0000-0000-0000CF500000}"/>
    <cellStyle name="Note 2 4 4 2" xfId="20445" xr:uid="{00000000-0005-0000-0000-0000D0500000}"/>
    <cellStyle name="Note 2 4 4 2 2" xfId="21171" xr:uid="{00000000-0005-0000-0000-0000D1500000}"/>
    <cellStyle name="Note 2 4 4 2 2 2" xfId="23098" xr:uid="{A0957208-124C-4FC1-92BB-F326DEB34C57}"/>
    <cellStyle name="Note 2 4 4 2 2 3" xfId="23817" xr:uid="{32A5E8F1-871F-4110-8BAB-BB2E268886D1}"/>
    <cellStyle name="Note 2 4 4 2 2 4" xfId="24536" xr:uid="{F0570372-01D2-4BF3-B2C5-744683484B9B}"/>
    <cellStyle name="Note 2 4 4 2 2 5" xfId="25120" xr:uid="{831A1E1F-671E-47E5-B4B5-317A368719D9}"/>
    <cellStyle name="Note 2 4 4 2 2 6" xfId="25549" xr:uid="{D40F1D9A-95B0-4EC8-A1F4-CE4B0BC777E1}"/>
    <cellStyle name="Note 2 4 4 2 3" xfId="22503" xr:uid="{46DF4171-9DD2-4790-BC81-7BEB87262AA4}"/>
    <cellStyle name="Note 2 4 4 2 4" xfId="21458" xr:uid="{0BE025E0-C27E-4E5E-A525-7E30FF623F42}"/>
    <cellStyle name="Note 2 4 4 2 5" xfId="22760" xr:uid="{E508D648-4A49-49A3-AFE9-6D13DC2CF8C6}"/>
    <cellStyle name="Note 2 4 4 2 6" xfId="23475" xr:uid="{96131A22-F43B-47E2-83CA-CEDC9708507A}"/>
    <cellStyle name="Note 2 4 4 2 7" xfId="22416" xr:uid="{9969FFE8-A0F7-4ACC-A30E-EA26E62BC907}"/>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3097" xr:uid="{CE4233F6-B58B-47D4-ADF5-50F98A66CB8F}"/>
    <cellStyle name="Note 2 4 7 2 3" xfId="23816" xr:uid="{7EFF9E71-4354-458E-A723-71EDBCAF78E9}"/>
    <cellStyle name="Note 2 4 7 2 4" xfId="24535" xr:uid="{DB6FBE31-F636-45F0-B565-7AB33E87FEFA}"/>
    <cellStyle name="Note 2 4 7 2 5" xfId="25119" xr:uid="{477AA40F-A7BE-448E-8755-DFECEDF20ACB}"/>
    <cellStyle name="Note 2 4 7 2 6" xfId="25548" xr:uid="{03417985-EB6D-43DD-8CFD-9E4438A6DA78}"/>
    <cellStyle name="Note 2 4 7 3" xfId="22506" xr:uid="{C882AB8E-83D0-4871-A42F-BAF17ADDA019}"/>
    <cellStyle name="Note 2 4 7 4" xfId="21457" xr:uid="{F9E2DB78-8E22-44E3-83F3-4F41F3C5CAE4}"/>
    <cellStyle name="Note 2 4 7 5" xfId="22761" xr:uid="{C0AAC7AE-9C12-44E0-BCD0-823D9D32245F}"/>
    <cellStyle name="Note 2 4 7 6" xfId="23476" xr:uid="{15BF440A-1193-4C97-AFB2-9FEB4ECA5A78}"/>
    <cellStyle name="Note 2 4 7 7" xfId="22417" xr:uid="{035DDC0F-1236-4803-9CB2-A8CEAEDC0AF9}"/>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3096" xr:uid="{5827ACF0-3ADF-4923-BFB3-68DA92BD1659}"/>
    <cellStyle name="Note 2 5 2 2 2 3" xfId="23815" xr:uid="{9B962765-12D2-442D-8363-8FC8FDB51188}"/>
    <cellStyle name="Note 2 5 2 2 2 4" xfId="24534" xr:uid="{33929888-E3CF-47BE-9D30-D49C0C188DAB}"/>
    <cellStyle name="Note 2 5 2 2 2 5" xfId="25118" xr:uid="{B20F3C75-A69B-4F5A-BA3C-927498551DDE}"/>
    <cellStyle name="Note 2 5 2 2 2 6" xfId="25547" xr:uid="{620E21CD-3513-4CCC-8C2B-EAF799DE80EB}"/>
    <cellStyle name="Note 2 5 2 2 3" xfId="22509" xr:uid="{251DBFEB-0154-4D8C-A9DA-F5B12A8801D4}"/>
    <cellStyle name="Note 2 5 2 2 4" xfId="21456" xr:uid="{C203F68B-CB41-4084-A0EC-C3428FC8A54B}"/>
    <cellStyle name="Note 2 5 2 2 5" xfId="22762" xr:uid="{1E94AB45-437A-46E8-AF0A-075080D68D51}"/>
    <cellStyle name="Note 2 5 2 2 6" xfId="23477" xr:uid="{6D7F6C52-13B3-4F19-9E78-EE46A05A4B20}"/>
    <cellStyle name="Note 2 5 2 2 7" xfId="22418" xr:uid="{AA59DDD7-0D01-480C-92CD-3658CBD03282}"/>
    <cellStyle name="Note 2 5 3" xfId="20452" xr:uid="{00000000-0005-0000-0000-0000DA500000}"/>
    <cellStyle name="Note 2 5 3 2" xfId="20453" xr:uid="{00000000-0005-0000-0000-0000DB500000}"/>
    <cellStyle name="Note 2 5 3 2 2" xfId="21168" xr:uid="{00000000-0005-0000-0000-0000DC500000}"/>
    <cellStyle name="Note 2 5 3 2 2 2" xfId="23095" xr:uid="{1360A571-A085-4810-928F-AC3A00968D70}"/>
    <cellStyle name="Note 2 5 3 2 2 3" xfId="23814" xr:uid="{DBF95BAF-3BE1-49A3-8FA7-DDCED72CB768}"/>
    <cellStyle name="Note 2 5 3 2 2 4" xfId="24533" xr:uid="{7F434460-F246-438F-8FA6-DB27E81A3B18}"/>
    <cellStyle name="Note 2 5 3 2 2 5" xfId="25117" xr:uid="{DB0A7EAD-A724-44A9-A6D6-0397DFE6C893}"/>
    <cellStyle name="Note 2 5 3 2 2 6" xfId="25546" xr:uid="{1AE177C7-4873-42AF-BA76-C556FFB53543}"/>
    <cellStyle name="Note 2 5 3 2 3" xfId="22511" xr:uid="{CAB92648-0027-4CD1-9172-B53A2D54BB7B}"/>
    <cellStyle name="Note 2 5 3 2 4" xfId="21455" xr:uid="{84B23497-065F-4CAB-9737-B8FEFBA164A0}"/>
    <cellStyle name="Note 2 5 3 2 5" xfId="22763" xr:uid="{0DB097ED-9DF5-41BF-8623-C020A7944841}"/>
    <cellStyle name="Note 2 5 3 2 6" xfId="23478" xr:uid="{BDA27DE9-972E-4DBB-8BC0-906FAA605246}"/>
    <cellStyle name="Note 2 5 3 2 7" xfId="22419" xr:uid="{92521978-B359-423A-974D-02ECE3BA2568}"/>
    <cellStyle name="Note 2 5 4" xfId="20454" xr:uid="{00000000-0005-0000-0000-0000DD500000}"/>
    <cellStyle name="Note 2 5 4 2" xfId="20455" xr:uid="{00000000-0005-0000-0000-0000DE500000}"/>
    <cellStyle name="Note 2 5 4 2 2" xfId="21167" xr:uid="{00000000-0005-0000-0000-0000DF500000}"/>
    <cellStyle name="Note 2 5 4 2 2 2" xfId="23094" xr:uid="{7458A577-07CD-42C4-A916-E6A991AC1B80}"/>
    <cellStyle name="Note 2 5 4 2 2 3" xfId="23813" xr:uid="{FA0AF747-39DE-4F9D-8E8C-3A1B6322D8FF}"/>
    <cellStyle name="Note 2 5 4 2 2 4" xfId="24532" xr:uid="{2A960DA6-BAA9-466B-B3DF-AB25A78E956E}"/>
    <cellStyle name="Note 2 5 4 2 2 5" xfId="25116" xr:uid="{E1E923C3-023D-4FF5-B968-09D4DD9E3FD9}"/>
    <cellStyle name="Note 2 5 4 2 2 6" xfId="25545" xr:uid="{53652FEE-70DF-4F3E-A636-5E2D10078BB7}"/>
    <cellStyle name="Note 2 5 4 2 3" xfId="22513" xr:uid="{41F9CD88-77B5-4824-A6CA-17C6D4F48D49}"/>
    <cellStyle name="Note 2 5 4 2 4" xfId="21454" xr:uid="{C3289440-FC5C-444B-B6C1-815BF87774C4}"/>
    <cellStyle name="Note 2 5 4 2 5" xfId="22764" xr:uid="{25B4847E-2DAA-4AAE-ABD5-C4C1ABC127A8}"/>
    <cellStyle name="Note 2 5 4 2 6" xfId="23479" xr:uid="{135321B1-EC2B-4D5F-8563-1A4A8C52D9EA}"/>
    <cellStyle name="Note 2 5 4 2 7" xfId="22420" xr:uid="{D2481559-359E-49A7-B7C1-00348C80B6DE}"/>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3093" xr:uid="{6DF82B80-A909-4931-917B-A03ABC2A1EBA}"/>
    <cellStyle name="Note 2 5 7 2 3" xfId="23812" xr:uid="{2E3E6EED-F178-4435-A4E9-239578483D37}"/>
    <cellStyle name="Note 2 5 7 2 4" xfId="24531" xr:uid="{ABB1769F-DFF5-42B9-AC8E-056F1D2EAF18}"/>
    <cellStyle name="Note 2 5 7 2 5" xfId="25115" xr:uid="{B0BE8327-07CF-4214-9F19-8F89B03960FE}"/>
    <cellStyle name="Note 2 5 7 2 6" xfId="25544" xr:uid="{7E0837A8-17EF-4BD0-91FB-1C9BCA7B4C7C}"/>
    <cellStyle name="Note 2 5 7 3" xfId="22516" xr:uid="{0127A948-893F-4409-AE7D-84AC6C25C415}"/>
    <cellStyle name="Note 2 5 7 4" xfId="21453" xr:uid="{BDC10A68-31AA-4407-B610-BC541A7044E0}"/>
    <cellStyle name="Note 2 5 7 5" xfId="22767" xr:uid="{C980010C-3B46-4889-AE2D-23E1CCD04D92}"/>
    <cellStyle name="Note 2 5 7 6" xfId="23480" xr:uid="{36511378-5C48-4AD4-99CA-E803C9A72ECF}"/>
    <cellStyle name="Note 2 5 7 7" xfId="22421" xr:uid="{7A4CA071-EE9A-4419-A460-C120B0D46F43}"/>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3092" xr:uid="{42E36102-BC18-4DB6-A61D-865FF98926C8}"/>
    <cellStyle name="Note 2 6 2 2 2 3" xfId="23811" xr:uid="{49BE5721-B359-48A7-9660-84ADFA6AFFCF}"/>
    <cellStyle name="Note 2 6 2 2 2 4" xfId="24530" xr:uid="{87F29C09-2D62-4E2E-8DC0-633E5FCA0BA4}"/>
    <cellStyle name="Note 2 6 2 2 2 5" xfId="25114" xr:uid="{4DDFC84A-0D82-478D-A1CA-B7C11C472C48}"/>
    <cellStyle name="Note 2 6 2 2 2 6" xfId="25543" xr:uid="{000DDE55-0F54-459C-A5C6-F47502F58E25}"/>
    <cellStyle name="Note 2 6 2 2 3" xfId="22519" xr:uid="{40E0ED90-4D1E-449C-A5B6-990AF6543AC4}"/>
    <cellStyle name="Note 2 6 2 2 4" xfId="21452" xr:uid="{642D9810-BC89-4CA0-84BD-2565D6C5CB4C}"/>
    <cellStyle name="Note 2 6 2 2 5" xfId="22768" xr:uid="{6540D783-34F6-4F7E-8A47-A36FBDB6C3A8}"/>
    <cellStyle name="Note 2 6 2 2 6" xfId="23481" xr:uid="{5AE1D986-B44D-44C3-9E3F-A82E4520E455}"/>
    <cellStyle name="Note 2 6 2 2 7" xfId="22422" xr:uid="{D023A62B-7384-4F96-B292-A1CF5EBC318E}"/>
    <cellStyle name="Note 2 6 3" xfId="20462" xr:uid="{00000000-0005-0000-0000-0000E8500000}"/>
    <cellStyle name="Note 2 6 3 2" xfId="20463" xr:uid="{00000000-0005-0000-0000-0000E9500000}"/>
    <cellStyle name="Note 2 6 3 2 2" xfId="21164" xr:uid="{00000000-0005-0000-0000-0000EA500000}"/>
    <cellStyle name="Note 2 6 3 2 2 2" xfId="23091" xr:uid="{D10AF2B6-5E24-4114-A953-771085DC7A0D}"/>
    <cellStyle name="Note 2 6 3 2 2 3" xfId="23810" xr:uid="{E543F87C-2802-454E-B33C-89062012A0A6}"/>
    <cellStyle name="Note 2 6 3 2 2 4" xfId="24529" xr:uid="{19DD92EA-C8E7-49A9-A420-B8A238173399}"/>
    <cellStyle name="Note 2 6 3 2 2 5" xfId="25113" xr:uid="{D5807159-29D0-4A15-865B-ADD2EF5B040B}"/>
    <cellStyle name="Note 2 6 3 2 2 6" xfId="25542" xr:uid="{323D3BF6-416A-4010-AE17-556D1C61E625}"/>
    <cellStyle name="Note 2 6 3 2 3" xfId="22521" xr:uid="{9DBC1209-54AD-48D3-BD74-66DF009FE79F}"/>
    <cellStyle name="Note 2 6 3 2 4" xfId="21451" xr:uid="{1E2D50D5-FA43-4405-877D-81D6AE931101}"/>
    <cellStyle name="Note 2 6 3 2 5" xfId="22769" xr:uid="{4DBC2631-4316-4CBB-BA57-B3B8D3168047}"/>
    <cellStyle name="Note 2 6 3 2 6" xfId="23482" xr:uid="{8F3BCAD9-DC0E-40DA-BEF6-B8171CE3BEEA}"/>
    <cellStyle name="Note 2 6 3 2 7" xfId="22423" xr:uid="{C62E9170-00D7-42B9-8221-B974025767F3}"/>
    <cellStyle name="Note 2 6 4" xfId="20464" xr:uid="{00000000-0005-0000-0000-0000EB500000}"/>
    <cellStyle name="Note 2 6 4 2" xfId="20465" xr:uid="{00000000-0005-0000-0000-0000EC500000}"/>
    <cellStyle name="Note 2 6 4 2 2" xfId="21163" xr:uid="{00000000-0005-0000-0000-0000ED500000}"/>
    <cellStyle name="Note 2 6 4 2 2 2" xfId="23090" xr:uid="{9FF60504-5BB8-4E75-847B-9172BE780358}"/>
    <cellStyle name="Note 2 6 4 2 2 3" xfId="23809" xr:uid="{533CA447-1FDA-49DE-8F26-706772D9D88B}"/>
    <cellStyle name="Note 2 6 4 2 2 4" xfId="24528" xr:uid="{7E572F0B-4ACA-4F7A-B29D-4944EE207F66}"/>
    <cellStyle name="Note 2 6 4 2 2 5" xfId="25112" xr:uid="{6896A91B-B5DF-4BC2-A56D-80D9B89ED43A}"/>
    <cellStyle name="Note 2 6 4 2 2 6" xfId="25541" xr:uid="{53E9194F-B8F0-4F72-B15B-84D6FDECD8BD}"/>
    <cellStyle name="Note 2 6 4 2 3" xfId="22523" xr:uid="{5755D7EF-9E6F-452C-BAE0-B0EBBDB1F8BA}"/>
    <cellStyle name="Note 2 6 4 2 4" xfId="21450" xr:uid="{3F480F2B-DF48-4759-BF66-0B9AD8C942E1}"/>
    <cellStyle name="Note 2 6 4 2 5" xfId="22770" xr:uid="{A8CE3684-3820-4A09-9DB2-241A62F2D93C}"/>
    <cellStyle name="Note 2 6 4 2 6" xfId="23483" xr:uid="{E749458A-5934-4784-9CAC-12A2855A4A47}"/>
    <cellStyle name="Note 2 6 4 2 7" xfId="22424" xr:uid="{CEE02851-27D1-4539-A53A-DA9F9CE31891}"/>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3089" xr:uid="{F87881AF-4B0A-4781-B2DA-FA520A692E52}"/>
    <cellStyle name="Note 2 6 7 2 3" xfId="23808" xr:uid="{7532FFCB-69E9-447C-93C2-404F7137B165}"/>
    <cellStyle name="Note 2 6 7 2 4" xfId="24527" xr:uid="{C412BFD4-99EB-4917-845F-3DEBDDCB27C9}"/>
    <cellStyle name="Note 2 6 7 2 5" xfId="25111" xr:uid="{AC7A81AC-8C01-4B10-9B29-0055F93D8893}"/>
    <cellStyle name="Note 2 6 7 2 6" xfId="25540" xr:uid="{98BDBBDB-A5D0-455F-AD64-6EEE5FF67C94}"/>
    <cellStyle name="Note 2 6 7 3" xfId="22526" xr:uid="{C2C1B748-D68C-448F-8B18-0F8E64B359CA}"/>
    <cellStyle name="Note 2 6 7 4" xfId="21449" xr:uid="{09C68914-944E-4AAC-BBC0-5D8132CDD35D}"/>
    <cellStyle name="Note 2 6 7 5" xfId="22771" xr:uid="{908ECE31-FD25-4D41-882C-5E6D4E347A06}"/>
    <cellStyle name="Note 2 6 7 6" xfId="23484" xr:uid="{3CDB3E37-5B7B-4277-AA7E-AA07CE1D0807}"/>
    <cellStyle name="Note 2 6 7 7" xfId="22425" xr:uid="{0A121A98-3677-42A2-87AA-5F3EDD602C7F}"/>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3088" xr:uid="{3588ED0A-FA80-455C-9B9E-5B3952BB12D6}"/>
    <cellStyle name="Note 2 7 2 2 2 3" xfId="23807" xr:uid="{3E2C807B-ECBB-4878-BD64-4C8753C4A892}"/>
    <cellStyle name="Note 2 7 2 2 2 4" xfId="24526" xr:uid="{DEB908FA-ADDA-4FD2-8E89-D4073070B816}"/>
    <cellStyle name="Note 2 7 2 2 2 5" xfId="25110" xr:uid="{9CD10BB4-BFF7-4500-B33E-C91BBC717A08}"/>
    <cellStyle name="Note 2 7 2 2 2 6" xfId="25539" xr:uid="{BEB2FF57-C90D-4E57-AC26-C3C2E8668E52}"/>
    <cellStyle name="Note 2 7 2 2 3" xfId="22529" xr:uid="{CF68B762-FD91-4E25-A756-732E6BF0059F}"/>
    <cellStyle name="Note 2 7 2 2 4" xfId="21448" xr:uid="{518FD7D4-743E-4398-A7CB-717BDB3D405E}"/>
    <cellStyle name="Note 2 7 2 2 5" xfId="22772" xr:uid="{6313835A-060A-46D3-9048-C73D37D33DD0}"/>
    <cellStyle name="Note 2 7 2 2 6" xfId="23485" xr:uid="{17DE3B61-E85E-4A3B-A46D-73899DD91979}"/>
    <cellStyle name="Note 2 7 2 2 7" xfId="22426" xr:uid="{0432EF9A-F82D-4BC9-A2FB-D7B50869CDA7}"/>
    <cellStyle name="Note 2 7 3" xfId="20472" xr:uid="{00000000-0005-0000-0000-0000F6500000}"/>
    <cellStyle name="Note 2 7 3 2" xfId="20473" xr:uid="{00000000-0005-0000-0000-0000F7500000}"/>
    <cellStyle name="Note 2 7 3 2 2" xfId="21160" xr:uid="{00000000-0005-0000-0000-0000F8500000}"/>
    <cellStyle name="Note 2 7 3 2 2 2" xfId="23087" xr:uid="{0E876334-C6DE-4DFC-8D7E-F4F8037E537C}"/>
    <cellStyle name="Note 2 7 3 2 2 3" xfId="23806" xr:uid="{023C6615-9E2A-4126-A0B2-7DBD81060DF4}"/>
    <cellStyle name="Note 2 7 3 2 2 4" xfId="24525" xr:uid="{B43ED30E-24C5-4632-B651-66CA648C214D}"/>
    <cellStyle name="Note 2 7 3 2 2 5" xfId="25109" xr:uid="{13C8BCC0-7AC6-4F6D-8BC1-9B09931EFA6D}"/>
    <cellStyle name="Note 2 7 3 2 2 6" xfId="25538" xr:uid="{72318FCC-E0E8-4CA1-8082-1E0AC204D20A}"/>
    <cellStyle name="Note 2 7 3 2 3" xfId="22531" xr:uid="{3D344485-57F3-4305-B89B-95AAE6E3A292}"/>
    <cellStyle name="Note 2 7 3 2 4" xfId="21447" xr:uid="{1F66E7B1-D283-4CA8-847A-F3178220DC2D}"/>
    <cellStyle name="Note 2 7 3 2 5" xfId="22773" xr:uid="{8F086166-BC7C-40E3-92C5-326EE838FD40}"/>
    <cellStyle name="Note 2 7 3 2 6" xfId="23486" xr:uid="{9425DB8D-D80E-4F0B-9AE5-454EFCD4108C}"/>
    <cellStyle name="Note 2 7 3 2 7" xfId="22427" xr:uid="{26B5CF5B-DF17-4899-9311-21E55028F31E}"/>
    <cellStyle name="Note 2 7 4" xfId="20474" xr:uid="{00000000-0005-0000-0000-0000F9500000}"/>
    <cellStyle name="Note 2 7 4 2" xfId="20475" xr:uid="{00000000-0005-0000-0000-0000FA500000}"/>
    <cellStyle name="Note 2 7 4 2 2" xfId="21159" xr:uid="{00000000-0005-0000-0000-0000FB500000}"/>
    <cellStyle name="Note 2 7 4 2 2 2" xfId="23086" xr:uid="{EC8AF36E-EC67-4787-B0AC-D0D7C716251F}"/>
    <cellStyle name="Note 2 7 4 2 2 3" xfId="23805" xr:uid="{C475517B-5E70-4F8E-9104-A8FD23DE640A}"/>
    <cellStyle name="Note 2 7 4 2 2 4" xfId="24524" xr:uid="{A6697080-D6A3-4DA6-B23A-13FA9A587030}"/>
    <cellStyle name="Note 2 7 4 2 2 5" xfId="25108" xr:uid="{EC7D2F64-DE9D-4D8B-ACD2-068B43EE1FF4}"/>
    <cellStyle name="Note 2 7 4 2 2 6" xfId="25537" xr:uid="{5338B21F-C574-4243-BB91-AD749011FBC1}"/>
    <cellStyle name="Note 2 7 4 2 3" xfId="22533" xr:uid="{BCA7EA07-3665-453B-865B-BEEDC3C6F193}"/>
    <cellStyle name="Note 2 7 4 2 4" xfId="21446" xr:uid="{A97289B5-F993-4A56-857F-569B23023457}"/>
    <cellStyle name="Note 2 7 4 2 5" xfId="22774" xr:uid="{E3B5638D-8D30-4732-AC37-1874125BC68F}"/>
    <cellStyle name="Note 2 7 4 2 6" xfId="23487" xr:uid="{FB06BE88-1DB4-4FE1-8F38-DC09475C8864}"/>
    <cellStyle name="Note 2 7 4 2 7" xfId="22428" xr:uid="{9BA32A05-F42E-4AE3-BDC6-B1F257D24E57}"/>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3085" xr:uid="{FBFC9F7A-DA28-47B2-BD00-31DD259E132C}"/>
    <cellStyle name="Note 2 7 7 2 3" xfId="23804" xr:uid="{D105C68D-F659-4272-820C-5E2ACAE5279A}"/>
    <cellStyle name="Note 2 7 7 2 4" xfId="24523" xr:uid="{B6E39185-2DC0-460B-95E4-B087FEF1B7EF}"/>
    <cellStyle name="Note 2 7 7 2 5" xfId="25107" xr:uid="{299337B4-F7B0-43B5-9C43-5C7A3CB132BB}"/>
    <cellStyle name="Note 2 7 7 2 6" xfId="25536" xr:uid="{9D0D9880-7FBB-4BCF-99C2-AE0D899D35CC}"/>
    <cellStyle name="Note 2 7 7 3" xfId="22536" xr:uid="{C2DBB2B5-20F1-4C9B-B265-D963CA408BF2}"/>
    <cellStyle name="Note 2 7 7 4" xfId="21445" xr:uid="{55EE3096-944C-4DE2-BC54-9CBD2CCD520F}"/>
    <cellStyle name="Note 2 7 7 5" xfId="22775" xr:uid="{B76AA980-2BA1-4952-A28E-6D32027D7366}"/>
    <cellStyle name="Note 2 7 7 6" xfId="23488" xr:uid="{EB90AC9D-B488-4E25-B32A-F5363DCE3C37}"/>
    <cellStyle name="Note 2 7 7 7" xfId="22429" xr:uid="{8FE2B58C-22F4-4F37-B17B-FDCFF5DF487B}"/>
    <cellStyle name="Note 2 8" xfId="20479" xr:uid="{00000000-0005-0000-0000-000000510000}"/>
    <cellStyle name="Note 2 8 2" xfId="20480" xr:uid="{00000000-0005-0000-0000-000001510000}"/>
    <cellStyle name="Note 2 8 2 2" xfId="21157" xr:uid="{00000000-0005-0000-0000-000002510000}"/>
    <cellStyle name="Note 2 8 2 2 2" xfId="23084" xr:uid="{5A2C1D62-E98F-4639-B68D-54C54F9F4124}"/>
    <cellStyle name="Note 2 8 2 2 3" xfId="23803" xr:uid="{B56C1CE2-75FD-42AA-A3A8-C802EDAB1246}"/>
    <cellStyle name="Note 2 8 2 2 4" xfId="24522" xr:uid="{DC48BDF4-84D9-4163-9A1D-8CCC086B32A4}"/>
    <cellStyle name="Note 2 8 2 2 5" xfId="25106" xr:uid="{47ACC5C2-6A60-45EF-AF89-7747A88B6DB5}"/>
    <cellStyle name="Note 2 8 2 2 6" xfId="25535" xr:uid="{332843BD-1A90-4E15-8B6F-8A83110FC7F8}"/>
    <cellStyle name="Note 2 8 2 3" xfId="22538" xr:uid="{49C493A1-D24C-48F5-8C8B-7D4E0198836E}"/>
    <cellStyle name="Note 2 8 2 4" xfId="21444" xr:uid="{6937BAA3-F054-4765-A7A2-4C721307E94C}"/>
    <cellStyle name="Note 2 8 2 5" xfId="22776" xr:uid="{0FC43D9D-AF86-43C4-8A93-25D7A8405644}"/>
    <cellStyle name="Note 2 8 2 6" xfId="23489" xr:uid="{C5829556-73FC-4E61-AD9C-24AB85E38D1D}"/>
    <cellStyle name="Note 2 8 2 7" xfId="22430" xr:uid="{68AD3E89-9F83-4FD5-A03A-DBA55CB110A2}"/>
    <cellStyle name="Note 2 8 3" xfId="20481" xr:uid="{00000000-0005-0000-0000-000003510000}"/>
    <cellStyle name="Note 2 8 3 2" xfId="21156" xr:uid="{00000000-0005-0000-0000-000004510000}"/>
    <cellStyle name="Note 2 8 3 2 2" xfId="23083" xr:uid="{C31C28D9-F5B0-46BA-B09D-3AC0506CFB6E}"/>
    <cellStyle name="Note 2 8 3 2 3" xfId="23802" xr:uid="{8615EDE0-8BCA-4E94-8CA8-90954770C3AD}"/>
    <cellStyle name="Note 2 8 3 2 4" xfId="24521" xr:uid="{28E8787B-A5F1-4F91-9457-BC5FADBA6686}"/>
    <cellStyle name="Note 2 8 3 2 5" xfId="25105" xr:uid="{ADC4D961-1C4E-465C-AB13-7145C8F64D10}"/>
    <cellStyle name="Note 2 8 3 2 6" xfId="25534" xr:uid="{10745989-74E3-48CA-B3E4-DCF4211E5E85}"/>
    <cellStyle name="Note 2 8 3 3" xfId="22539" xr:uid="{7F77194A-F429-46E4-A828-DCBB727DE495}"/>
    <cellStyle name="Note 2 8 3 4" xfId="21443" xr:uid="{19A313D0-CD76-4400-BE13-041661010686}"/>
    <cellStyle name="Note 2 8 3 5" xfId="22777" xr:uid="{CC52BEE4-0A3F-4E1A-8181-6F08852DC906}"/>
    <cellStyle name="Note 2 8 3 6" xfId="23490" xr:uid="{EC44A564-DF57-4C05-8349-0BD489EB03AF}"/>
    <cellStyle name="Note 2 8 3 7" xfId="22431" xr:uid="{9FB72A81-ADEC-4FBD-B250-1232F026B2A5}"/>
    <cellStyle name="Note 2 8 4" xfId="20482" xr:uid="{00000000-0005-0000-0000-000005510000}"/>
    <cellStyle name="Note 2 8 4 2" xfId="21155" xr:uid="{00000000-0005-0000-0000-000006510000}"/>
    <cellStyle name="Note 2 8 4 2 2" xfId="23082" xr:uid="{53FADC9A-C647-47DA-A162-85D5DCDB16C1}"/>
    <cellStyle name="Note 2 8 4 2 3" xfId="23801" xr:uid="{77EDF1D4-6456-4836-9C5B-B1204141C60F}"/>
    <cellStyle name="Note 2 8 4 2 4" xfId="24520" xr:uid="{783B3A20-ADAA-4F7F-9074-23AB805F7A6E}"/>
    <cellStyle name="Note 2 8 4 2 5" xfId="25104" xr:uid="{22830626-9398-430B-BF4A-F0C063905CA0}"/>
    <cellStyle name="Note 2 8 4 2 6" xfId="25533" xr:uid="{923E745A-5046-4FA2-8FF1-CB49CD3BE09C}"/>
    <cellStyle name="Note 2 8 4 3" xfId="22540" xr:uid="{66476572-4F9F-49B3-907E-5089B832B0DC}"/>
    <cellStyle name="Note 2 8 4 4" xfId="21442" xr:uid="{B14BB076-BFDC-44C0-BEFD-5C79F07587AA}"/>
    <cellStyle name="Note 2 8 4 5" xfId="22778" xr:uid="{D300DF0E-B2AC-4631-869E-160DD96F42AC}"/>
    <cellStyle name="Note 2 8 4 6" xfId="23491" xr:uid="{2239A0D2-5C0D-4186-B92A-C6E005B73D75}"/>
    <cellStyle name="Note 2 8 4 7" xfId="22432" xr:uid="{42096863-8255-43F6-8CDE-47D4BB6BB185}"/>
    <cellStyle name="Note 2 8 5" xfId="20483" xr:uid="{00000000-0005-0000-0000-000007510000}"/>
    <cellStyle name="Note 2 8 5 2" xfId="21154" xr:uid="{00000000-0005-0000-0000-000008510000}"/>
    <cellStyle name="Note 2 8 5 2 2" xfId="23081" xr:uid="{DE9E2270-2353-4498-A408-031B216BA5BA}"/>
    <cellStyle name="Note 2 8 5 2 3" xfId="23800" xr:uid="{A1E2B011-1636-48E5-9B87-BE6F59E72BB9}"/>
    <cellStyle name="Note 2 8 5 2 4" xfId="24519" xr:uid="{B6A8DC9C-B137-4457-9BCD-0FD2279A72BE}"/>
    <cellStyle name="Note 2 8 5 2 5" xfId="25103" xr:uid="{706BE49D-5782-4114-BE8F-AFE7CB965A73}"/>
    <cellStyle name="Note 2 8 5 2 6" xfId="25532" xr:uid="{537267B2-3D42-455F-B73F-3EBE0D275CFC}"/>
    <cellStyle name="Note 2 8 5 3" xfId="22541" xr:uid="{E5F6FCA2-2967-493B-B481-5B1CE412D680}"/>
    <cellStyle name="Note 2 8 5 4" xfId="21441" xr:uid="{FFC7560C-F091-4039-8253-313380EF80B4}"/>
    <cellStyle name="Note 2 8 5 5" xfId="22779" xr:uid="{3C7BB68B-5709-4C7E-A6BC-00DEA8973FF9}"/>
    <cellStyle name="Note 2 8 5 6" xfId="23492" xr:uid="{4A1D672C-5A0F-4CCB-9F60-0D8B4C0A1E12}"/>
    <cellStyle name="Note 2 8 5 7" xfId="22433" xr:uid="{14ECBD27-CB59-4550-AD5F-80315C34B77D}"/>
    <cellStyle name="Note 2 9" xfId="20484" xr:uid="{00000000-0005-0000-0000-000009510000}"/>
    <cellStyle name="Note 2 9 2" xfId="20485" xr:uid="{00000000-0005-0000-0000-00000A510000}"/>
    <cellStyle name="Note 2 9 2 2" xfId="21153" xr:uid="{00000000-0005-0000-0000-00000B510000}"/>
    <cellStyle name="Note 2 9 2 2 2" xfId="23080" xr:uid="{FE667466-B4F1-4C4B-8C9E-7C61B6003A50}"/>
    <cellStyle name="Note 2 9 2 2 3" xfId="23799" xr:uid="{587C41C9-A030-4E23-BE12-4EE2D01CE541}"/>
    <cellStyle name="Note 2 9 2 2 4" xfId="24518" xr:uid="{352F10AC-1918-4F7B-AB38-C9571AB8B0B3}"/>
    <cellStyle name="Note 2 9 2 2 5" xfId="25102" xr:uid="{3E694783-2E15-4506-BA87-584611B573E2}"/>
    <cellStyle name="Note 2 9 2 2 6" xfId="25531" xr:uid="{AEFD82A2-7A78-41AA-855C-87CCDDB74233}"/>
    <cellStyle name="Note 2 9 2 3" xfId="22543" xr:uid="{A4B3225D-5266-4339-A9FD-DF6F82C543D6}"/>
    <cellStyle name="Note 2 9 2 4" xfId="21440" xr:uid="{8228B33E-6E23-4013-BF84-AAA2667F0EEA}"/>
    <cellStyle name="Note 2 9 2 5" xfId="22780" xr:uid="{50E0DC77-D108-4246-B035-448731B423B7}"/>
    <cellStyle name="Note 2 9 2 6" xfId="23493" xr:uid="{B0AB38FF-FB6B-446A-BB9E-4B0A97B92B86}"/>
    <cellStyle name="Note 2 9 2 7" xfId="22434" xr:uid="{0861FD4E-E3CA-409A-B7D0-32AA09BF55FF}"/>
    <cellStyle name="Note 2 9 3" xfId="20486" xr:uid="{00000000-0005-0000-0000-00000C510000}"/>
    <cellStyle name="Note 2 9 3 2" xfId="21152" xr:uid="{00000000-0005-0000-0000-00000D510000}"/>
    <cellStyle name="Note 2 9 3 2 2" xfId="23079" xr:uid="{BEF1CE97-D92C-442F-BB41-46997F57F3EF}"/>
    <cellStyle name="Note 2 9 3 2 3" xfId="23798" xr:uid="{A450B176-6748-49D0-BFEB-4DA81C212B3A}"/>
    <cellStyle name="Note 2 9 3 2 4" xfId="24517" xr:uid="{8B651666-061F-493A-953D-6412A53FC080}"/>
    <cellStyle name="Note 2 9 3 2 5" xfId="25101" xr:uid="{78474E9C-B48E-49CC-97AF-D3BEC9AF3E7F}"/>
    <cellStyle name="Note 2 9 3 2 6" xfId="25530" xr:uid="{6AE1ED84-EDB4-466A-B9C5-A27FD81E8CDC}"/>
    <cellStyle name="Note 2 9 3 3" xfId="22544" xr:uid="{FB269075-09A6-486B-9AC0-D6CEFA50A62A}"/>
    <cellStyle name="Note 2 9 3 4" xfId="21439" xr:uid="{D4495D88-B56E-4966-BF57-A2CAA71D17CB}"/>
    <cellStyle name="Note 2 9 3 5" xfId="22781" xr:uid="{5E589546-518D-46A2-8998-79C7BEF8CAF3}"/>
    <cellStyle name="Note 2 9 3 6" xfId="23494" xr:uid="{8C816259-CD30-4FBB-93F5-4BF3341F4437}"/>
    <cellStyle name="Note 2 9 3 7" xfId="22435" xr:uid="{1BA2D206-D5B0-4238-BC9B-48577AAFADBA}"/>
    <cellStyle name="Note 2 9 4" xfId="20487" xr:uid="{00000000-0005-0000-0000-00000E510000}"/>
    <cellStyle name="Note 2 9 4 2" xfId="21151" xr:uid="{00000000-0005-0000-0000-00000F510000}"/>
    <cellStyle name="Note 2 9 4 2 2" xfId="23078" xr:uid="{AE8B03D6-4C80-49EC-967D-CB0D4E7BFCE8}"/>
    <cellStyle name="Note 2 9 4 2 3" xfId="23797" xr:uid="{C6C289C6-3201-48AB-86E9-9575DFF420F3}"/>
    <cellStyle name="Note 2 9 4 2 4" xfId="24516" xr:uid="{7B5CBCEF-926D-47AB-8B21-06E896D63ACC}"/>
    <cellStyle name="Note 2 9 4 2 5" xfId="25100" xr:uid="{6EC9D2C6-04F6-4A7D-9D45-76656500F8ED}"/>
    <cellStyle name="Note 2 9 4 2 6" xfId="25529" xr:uid="{1BDB18C7-3951-4026-A4CE-0B5F3164246A}"/>
    <cellStyle name="Note 2 9 4 3" xfId="22545" xr:uid="{B2B56DD2-C268-4F65-A311-142E7AF88375}"/>
    <cellStyle name="Note 2 9 4 4" xfId="21438" xr:uid="{A54F0324-BE13-4A1D-8590-C8DCE6BD8C3E}"/>
    <cellStyle name="Note 2 9 4 5" xfId="22782" xr:uid="{855CFE73-D2BD-4D86-B141-B1B459F3A857}"/>
    <cellStyle name="Note 2 9 4 6" xfId="23495" xr:uid="{7FEE2AB5-55F0-4FBC-AC08-6C8B256DEB68}"/>
    <cellStyle name="Note 2 9 4 7" xfId="22436" xr:uid="{14B21B54-F427-4CE0-9B6C-A336E56DD704}"/>
    <cellStyle name="Note 2 9 5" xfId="20488" xr:uid="{00000000-0005-0000-0000-000010510000}"/>
    <cellStyle name="Note 2 9 5 2" xfId="21150" xr:uid="{00000000-0005-0000-0000-000011510000}"/>
    <cellStyle name="Note 2 9 5 2 2" xfId="23077" xr:uid="{B150550A-CAD5-430D-B0A4-61B1D5DF34C0}"/>
    <cellStyle name="Note 2 9 5 2 3" xfId="23796" xr:uid="{D408F729-A906-427E-9CC1-0E34A707E246}"/>
    <cellStyle name="Note 2 9 5 2 4" xfId="24515" xr:uid="{CE09E44C-316C-4879-A419-3C84F5B32C34}"/>
    <cellStyle name="Note 2 9 5 2 5" xfId="25099" xr:uid="{6C0492B0-6E1F-4106-BED4-35AB59E22555}"/>
    <cellStyle name="Note 2 9 5 2 6" xfId="25528" xr:uid="{A873797B-6A3A-40D6-8F50-BF053625963A}"/>
    <cellStyle name="Note 2 9 5 3" xfId="22546" xr:uid="{34055FDA-0486-49AA-9F41-4EC45CBBF838}"/>
    <cellStyle name="Note 2 9 5 4" xfId="21437" xr:uid="{563B1731-3D01-4375-8993-AA1933809D9B}"/>
    <cellStyle name="Note 2 9 5 5" xfId="22783" xr:uid="{30B840A8-A566-4991-AD9C-7B18473BC4CC}"/>
    <cellStyle name="Note 2 9 5 6" xfId="23496" xr:uid="{C0AE490B-A11F-4FB2-AA9A-81A15484802A}"/>
    <cellStyle name="Note 2 9 5 7" xfId="22437" xr:uid="{34E4D45F-1977-46C1-929E-5EBEECF2AE08}"/>
    <cellStyle name="Note 3 2" xfId="20489" xr:uid="{00000000-0005-0000-0000-000012510000}"/>
    <cellStyle name="Note 3 2 2" xfId="20490" xr:uid="{00000000-0005-0000-0000-000013510000}"/>
    <cellStyle name="Note 3 2 2 2" xfId="21148" xr:uid="{00000000-0005-0000-0000-000014510000}"/>
    <cellStyle name="Note 3 2 2 2 2" xfId="23075" xr:uid="{E46B4531-683D-4083-8BAF-9BDF621551BA}"/>
    <cellStyle name="Note 3 2 2 2 3" xfId="23794" xr:uid="{80E882BA-29E5-4E4F-B0C3-D75FD2530847}"/>
    <cellStyle name="Note 3 2 2 2 4" xfId="24513" xr:uid="{D4C8CBAE-6050-4BD3-90D3-9A38C63EE20F}"/>
    <cellStyle name="Note 3 2 2 2 5" xfId="25097" xr:uid="{AB425E3F-3ADC-4675-9ABE-CCDE4E0FD03D}"/>
    <cellStyle name="Note 3 2 2 2 6" xfId="25526" xr:uid="{947B1BC0-945A-4C25-9AEC-3FCE2ADE5551}"/>
    <cellStyle name="Note 3 2 2 3" xfId="22548" xr:uid="{6B7268A2-46E6-4171-B535-57320CA6B02E}"/>
    <cellStyle name="Note 3 2 2 4" xfId="21435" xr:uid="{933BEFD8-5C26-479D-BF4F-DE8C6334D201}"/>
    <cellStyle name="Note 3 2 2 5" xfId="22785" xr:uid="{677386A7-6791-4105-A6C2-AAE9B34D700F}"/>
    <cellStyle name="Note 3 2 2 6" xfId="23498" xr:uid="{56F84E38-25FE-45E9-B913-5D1214E493B7}"/>
    <cellStyle name="Note 3 2 2 7" xfId="22439" xr:uid="{65BAB7DC-46B2-4E88-8066-B2A34F03618F}"/>
    <cellStyle name="Note 3 2 3" xfId="20491" xr:uid="{00000000-0005-0000-0000-000015510000}"/>
    <cellStyle name="Note 3 2 4" xfId="21149" xr:uid="{00000000-0005-0000-0000-000016510000}"/>
    <cellStyle name="Note 3 2 4 2" xfId="23076" xr:uid="{7C1DF47C-149A-4715-B719-A16520DD1765}"/>
    <cellStyle name="Note 3 2 4 3" xfId="23795" xr:uid="{F77A8F64-DEE2-45DB-BD66-E00D00B7B332}"/>
    <cellStyle name="Note 3 2 4 4" xfId="24514" xr:uid="{6852F302-70B6-42B9-B775-59EDBA54E866}"/>
    <cellStyle name="Note 3 2 4 5" xfId="25098" xr:uid="{555778B8-BEAF-4D2D-8181-704E3C2FD942}"/>
    <cellStyle name="Note 3 2 4 6" xfId="25527" xr:uid="{FAA5D7C1-1570-4C15-8C6B-939B5C5C0964}"/>
    <cellStyle name="Note 3 2 5" xfId="22547" xr:uid="{04822F5A-4405-44E9-9DB6-7CE5E8DD917B}"/>
    <cellStyle name="Note 3 2 6" xfId="21436" xr:uid="{95E3752D-1B21-4E0F-B395-88536D9C1301}"/>
    <cellStyle name="Note 3 2 7" xfId="22784" xr:uid="{EA70952D-03C8-4F9B-A246-14930284E064}"/>
    <cellStyle name="Note 3 2 8" xfId="23497" xr:uid="{10CBA21E-C012-4198-8DEB-A991A196D799}"/>
    <cellStyle name="Note 3 2 9" xfId="22438" xr:uid="{85627DE0-F0F3-4F59-AD21-245C02DC8F69}"/>
    <cellStyle name="Note 3 3" xfId="20492" xr:uid="{00000000-0005-0000-0000-000017510000}"/>
    <cellStyle name="Note 3 3 2" xfId="20493" xr:uid="{00000000-0005-0000-0000-000018510000}"/>
    <cellStyle name="Note 3 3 3" xfId="21147" xr:uid="{00000000-0005-0000-0000-000019510000}"/>
    <cellStyle name="Note 3 3 3 2" xfId="23074" xr:uid="{D13470FC-9634-440D-99CF-9E508D92DF31}"/>
    <cellStyle name="Note 3 3 3 3" xfId="23793" xr:uid="{DD56D3A1-0BFC-4F58-A6D4-1083D1EF5DD6}"/>
    <cellStyle name="Note 3 3 3 4" xfId="24512" xr:uid="{EB58341B-EA36-49DE-8AE0-8CC5CEB9DAA1}"/>
    <cellStyle name="Note 3 3 3 5" xfId="25096" xr:uid="{DF8A39BD-1B31-48F8-93F8-226B3A6571B6}"/>
    <cellStyle name="Note 3 3 3 6" xfId="25525" xr:uid="{1AA3670B-7848-41F2-A874-F816CF20CBAB}"/>
    <cellStyle name="Note 3 3 4" xfId="22550" xr:uid="{89732ADB-8D71-421E-AB65-935DCEA100ED}"/>
    <cellStyle name="Note 3 3 5" xfId="21434" xr:uid="{12CD069E-2C7B-49AD-AF3D-DCFC91DC3384}"/>
    <cellStyle name="Note 3 3 6" xfId="22787" xr:uid="{C366559B-F0CC-4F24-BCAE-4CCDEB303307}"/>
    <cellStyle name="Note 3 3 7" xfId="23499" xr:uid="{2CACED2E-2157-4F89-8C65-FE6C1BDA8351}"/>
    <cellStyle name="Note 3 3 8" xfId="22440" xr:uid="{27C80DFC-4290-47A6-A26C-39BA1C7BE265}"/>
    <cellStyle name="Note 3 4" xfId="20494" xr:uid="{00000000-0005-0000-0000-00001A510000}"/>
    <cellStyle name="Note 3 4 2" xfId="21146" xr:uid="{00000000-0005-0000-0000-00001B510000}"/>
    <cellStyle name="Note 3 4 2 2" xfId="23073" xr:uid="{65FF8806-AB92-4608-BEED-D5EE51D47540}"/>
    <cellStyle name="Note 3 4 2 3" xfId="23792" xr:uid="{0C984A69-5463-4148-8282-8157F408883E}"/>
    <cellStyle name="Note 3 4 2 4" xfId="24511" xr:uid="{7C864C0F-AA2E-4D0B-903B-9A44E51C6C35}"/>
    <cellStyle name="Note 3 4 2 5" xfId="25095" xr:uid="{9625B5EC-A7DA-4D47-8147-06C56BBF7E17}"/>
    <cellStyle name="Note 3 4 2 6" xfId="25524" xr:uid="{DAE4E7DF-ED77-4317-8BB6-CF0D70712251}"/>
    <cellStyle name="Note 3 4 3" xfId="22552" xr:uid="{98DFECA7-D17C-4CAE-9F6B-8D3493D87E23}"/>
    <cellStyle name="Note 3 4 4" xfId="21433" xr:uid="{AEFEFADA-FC8D-4650-9E21-B921AABD26CC}"/>
    <cellStyle name="Note 3 4 5" xfId="22834" xr:uid="{75C00CD9-3FAC-485D-98D3-BB406F387B74}"/>
    <cellStyle name="Note 3 4 6" xfId="23500" xr:uid="{1408E3B3-711D-44F5-8952-1FEE52F7A0AE}"/>
    <cellStyle name="Note 3 4 7" xfId="22441" xr:uid="{364D6C8A-BBED-460E-BD64-5A8CBD06C3BB}"/>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3071" xr:uid="{321926A9-54AB-4BB0-B26C-E1F27732898B}"/>
    <cellStyle name="Note 4 2 2 2 3" xfId="23790" xr:uid="{7947D46C-A99D-4E49-B763-DBF1B066BD7E}"/>
    <cellStyle name="Note 4 2 2 2 4" xfId="24509" xr:uid="{812482A2-3256-4E3F-B9CD-41A412F67D7B}"/>
    <cellStyle name="Note 4 2 2 2 5" xfId="25093" xr:uid="{2DE14B65-7B17-49CF-988F-5436BB50B4F0}"/>
    <cellStyle name="Note 4 2 2 2 6" xfId="25522" xr:uid="{759E5239-F079-490D-8172-942CC67F9027}"/>
    <cellStyle name="Note 4 2 2 3" xfId="22555" xr:uid="{AAB6A483-986D-497A-9145-335AA8590A50}"/>
    <cellStyle name="Note 4 2 2 4" xfId="21431" xr:uid="{B74DF65B-C325-41BD-8AC8-8DA46B6D3E95}"/>
    <cellStyle name="Note 4 2 2 5" xfId="22848" xr:uid="{D4D0E41B-ECBB-4F08-9177-35CE663D750D}"/>
    <cellStyle name="Note 4 2 2 6" xfId="23502" xr:uid="{FF1AD361-68DD-47DE-B1A5-B75ED49F8DFF}"/>
    <cellStyle name="Note 4 2 2 7" xfId="22443" xr:uid="{50C8D162-FF33-4B3E-9CE8-12BBC5E830BE}"/>
    <cellStyle name="Note 4 2 3" xfId="20498" xr:uid="{00000000-0005-0000-0000-000020510000}"/>
    <cellStyle name="Note 4 2 4" xfId="21145" xr:uid="{00000000-0005-0000-0000-000021510000}"/>
    <cellStyle name="Note 4 2 4 2" xfId="23072" xr:uid="{34D5EE6F-368D-44C9-8215-37C86DA00958}"/>
    <cellStyle name="Note 4 2 4 3" xfId="23791" xr:uid="{4F808D6E-1B72-4367-85C7-5A2B3725C5BE}"/>
    <cellStyle name="Note 4 2 4 4" xfId="24510" xr:uid="{EF0956DE-C8FC-4F56-84FF-D72F22DE08A1}"/>
    <cellStyle name="Note 4 2 4 5" xfId="25094" xr:uid="{8DF429B4-C31E-4554-8A3E-7ACC12D52AB4}"/>
    <cellStyle name="Note 4 2 4 6" xfId="25523" xr:uid="{A33EA402-3CBC-43C0-BA56-5F141C911951}"/>
    <cellStyle name="Note 4 2 5" xfId="22554" xr:uid="{98FEB106-7375-48D6-B4B4-BC9E2BB08A4B}"/>
    <cellStyle name="Note 4 2 6" xfId="21432" xr:uid="{08A7445F-C135-4698-B8DB-0AF37361B486}"/>
    <cellStyle name="Note 4 2 7" xfId="22843" xr:uid="{61881789-D0FB-44A0-A080-03C631226E9D}"/>
    <cellStyle name="Note 4 2 8" xfId="23501" xr:uid="{B1E02164-98E8-4B2C-BFE2-D4BD886A7B12}"/>
    <cellStyle name="Note 4 2 9" xfId="22442" xr:uid="{2F3388B4-C265-4AC7-9C4B-269A13A3171C}"/>
    <cellStyle name="Note 4 3" xfId="20499" xr:uid="{00000000-0005-0000-0000-000022510000}"/>
    <cellStyle name="Note 4 4" xfId="20500" xr:uid="{00000000-0005-0000-0000-000023510000}"/>
    <cellStyle name="Note 4 4 2" xfId="21143" xr:uid="{00000000-0005-0000-0000-000024510000}"/>
    <cellStyle name="Note 4 4 2 2" xfId="23070" xr:uid="{38A66E5F-D7FB-4407-93C8-6BCC1F76AC4A}"/>
    <cellStyle name="Note 4 4 2 3" xfId="23789" xr:uid="{E15F4ADA-6A37-445C-8DCE-DAC9CDA1B114}"/>
    <cellStyle name="Note 4 4 2 4" xfId="24508" xr:uid="{91431D01-E54A-4A13-AF2E-16C182C27FE8}"/>
    <cellStyle name="Note 4 4 2 5" xfId="25092" xr:uid="{402F2D17-54DD-42C3-B7BF-C0D14A8B0508}"/>
    <cellStyle name="Note 4 4 2 6" xfId="25521" xr:uid="{5DD8FB10-A3E3-4A8E-84AF-581ADCC9C0D2}"/>
    <cellStyle name="Note 4 4 3" xfId="22558" xr:uid="{84CAC303-3480-49F3-A034-3A9ADB4C71F6}"/>
    <cellStyle name="Note 4 4 4" xfId="21430" xr:uid="{57256BAC-DEB7-4A81-8042-478266C2668B}"/>
    <cellStyle name="Note 4 4 5" xfId="22874" xr:uid="{FBC41714-1A76-4DD6-8155-3C35F4BC0960}"/>
    <cellStyle name="Note 4 4 6" xfId="23503" xr:uid="{EE15946B-B59C-4257-AA05-BDD618BA8408}"/>
    <cellStyle name="Note 4 4 7" xfId="22444" xr:uid="{317AF1AE-FC36-4C04-BDEE-10DA04373BC3}"/>
    <cellStyle name="Note 4 5" xfId="20501" xr:uid="{00000000-0005-0000-0000-000025510000}"/>
    <cellStyle name="Note 5" xfId="20502" xr:uid="{00000000-0005-0000-0000-000026510000}"/>
    <cellStyle name="Note 5 10" xfId="23504" xr:uid="{180AC57B-B1FA-47AC-9A7C-4546E3BCB219}"/>
    <cellStyle name="Note 5 11" xfId="22445" xr:uid="{48A6CD57-1684-4C30-974E-A28CDE0F9541}"/>
    <cellStyle name="Note 5 2" xfId="20503" xr:uid="{00000000-0005-0000-0000-000027510000}"/>
    <cellStyle name="Note 5 2 2" xfId="20504" xr:uid="{00000000-0005-0000-0000-000028510000}"/>
    <cellStyle name="Note 5 2 3" xfId="21141" xr:uid="{00000000-0005-0000-0000-000029510000}"/>
    <cellStyle name="Note 5 2 3 2" xfId="23068" xr:uid="{4C0C0687-B8A5-4936-A93E-D88A899BFFB7}"/>
    <cellStyle name="Note 5 2 3 3" xfId="23787" xr:uid="{74A265B8-7C6C-4ED5-BF8F-22A2DE407AD7}"/>
    <cellStyle name="Note 5 2 3 4" xfId="24506" xr:uid="{6CEF1374-9AD0-4973-92EC-F40D0906F90C}"/>
    <cellStyle name="Note 5 2 3 5" xfId="25090" xr:uid="{931B691D-33C8-4AED-8501-B371E74D937F}"/>
    <cellStyle name="Note 5 2 3 6" xfId="25519" xr:uid="{D5AEF197-5552-41BB-AE2F-9247DFBB203F}"/>
    <cellStyle name="Note 5 2 4" xfId="22561" xr:uid="{3EF6DE58-B3D7-4402-B578-CFD5491F0535}"/>
    <cellStyle name="Note 5 2 5" xfId="21428" xr:uid="{5F974A0B-B504-468A-8CEA-50970C51B0B2}"/>
    <cellStyle name="Note 5 2 6" xfId="22876" xr:uid="{AE2D40FE-5038-4AAE-882F-193718ED3B58}"/>
    <cellStyle name="Note 5 2 7" xfId="23505" xr:uid="{A6541DFE-E421-45AA-8D0A-D664903A31D6}"/>
    <cellStyle name="Note 5 2 8" xfId="22446" xr:uid="{EFFABF5E-97BA-4B95-9EC2-69082C5FF2E0}"/>
    <cellStyle name="Note 5 3" xfId="20505" xr:uid="{00000000-0005-0000-0000-00002A510000}"/>
    <cellStyle name="Note 5 3 2" xfId="20506" xr:uid="{00000000-0005-0000-0000-00002B510000}"/>
    <cellStyle name="Note 5 3 3" xfId="21140" xr:uid="{00000000-0005-0000-0000-00002C510000}"/>
    <cellStyle name="Note 5 3 3 2" xfId="23067" xr:uid="{75F62C3B-7EBF-4F85-B158-C866CD2F3351}"/>
    <cellStyle name="Note 5 3 3 3" xfId="23786" xr:uid="{99863CB2-DAB5-44FD-B079-BAD9BF6DA222}"/>
    <cellStyle name="Note 5 3 3 4" xfId="24505" xr:uid="{5F9C1DE2-690A-48D2-B089-3C7EBA28819A}"/>
    <cellStyle name="Note 5 3 3 5" xfId="25089" xr:uid="{6F18C22C-6B04-43B9-8CB0-4D0C61295DC3}"/>
    <cellStyle name="Note 5 3 3 6" xfId="25518" xr:uid="{9D16921D-8C6A-430D-96B7-A59A110D3794}"/>
    <cellStyle name="Note 5 3 4" xfId="22563" xr:uid="{555D96AC-61FD-4BDA-9333-7D3993C0B5B6}"/>
    <cellStyle name="Note 5 3 5" xfId="21427" xr:uid="{1A115D84-A7F0-413D-9903-832223864DE8}"/>
    <cellStyle name="Note 5 3 6" xfId="22877" xr:uid="{1A531BCB-B5E7-42E7-AACF-5C275079BB84}"/>
    <cellStyle name="Note 5 3 7" xfId="23506" xr:uid="{C71325FB-39EE-4EF5-A234-A19DC6487DD9}"/>
    <cellStyle name="Note 5 3 8" xfId="22447" xr:uid="{4C94B80F-6531-4DDD-A951-AD4F485AB573}"/>
    <cellStyle name="Note 5 4" xfId="20507" xr:uid="{00000000-0005-0000-0000-00002D510000}"/>
    <cellStyle name="Note 5 4 2" xfId="21139" xr:uid="{00000000-0005-0000-0000-00002E510000}"/>
    <cellStyle name="Note 5 4 2 2" xfId="23066" xr:uid="{823660AE-662A-4478-8253-CD2C90C900A7}"/>
    <cellStyle name="Note 5 4 2 3" xfId="23785" xr:uid="{41F7DFC1-B73C-452B-BCB2-30C9EBAA2FDD}"/>
    <cellStyle name="Note 5 4 2 4" xfId="24504" xr:uid="{AC223AD6-0763-4273-8466-CBD48EFDF70C}"/>
    <cellStyle name="Note 5 4 2 5" xfId="25088" xr:uid="{A0E92B95-7653-4EA5-8C60-F8AB2F5A4CB9}"/>
    <cellStyle name="Note 5 4 2 6" xfId="25517" xr:uid="{CA19B574-22A1-424E-8408-3815DA870652}"/>
    <cellStyle name="Note 5 4 3" xfId="22565" xr:uid="{7781865A-36FF-4931-9127-134FDD4439DB}"/>
    <cellStyle name="Note 5 4 4" xfId="21426" xr:uid="{3B179314-98BD-4813-BA2F-B833EF57CF77}"/>
    <cellStyle name="Note 5 4 5" xfId="22878" xr:uid="{9F85AE2C-53DB-4EDF-9471-0150328AAB8C}"/>
    <cellStyle name="Note 5 4 6" xfId="23507" xr:uid="{4766F618-6322-4185-89EF-A41DAC421412}"/>
    <cellStyle name="Note 5 4 7" xfId="22448" xr:uid="{F1133021-8860-480A-9566-308CED5D1F69}"/>
    <cellStyle name="Note 5 5" xfId="20508" xr:uid="{00000000-0005-0000-0000-00002F510000}"/>
    <cellStyle name="Note 5 6" xfId="21142" xr:uid="{00000000-0005-0000-0000-000030510000}"/>
    <cellStyle name="Note 5 6 2" xfId="23069" xr:uid="{AA43DC98-87E8-4195-A9A2-EFF0EF67CB07}"/>
    <cellStyle name="Note 5 6 3" xfId="23788" xr:uid="{DFB310D8-8926-46C9-9AB8-FD32F2A21491}"/>
    <cellStyle name="Note 5 6 4" xfId="24507" xr:uid="{6286F78C-8B0D-4AAD-9CF3-F470E2C16178}"/>
    <cellStyle name="Note 5 6 5" xfId="25091" xr:uid="{7C044634-84D1-469C-AF7C-9F38662C9062}"/>
    <cellStyle name="Note 5 6 6" xfId="25520" xr:uid="{85A7F17B-5046-4970-BAC3-108FAA2ABFA6}"/>
    <cellStyle name="Note 5 7" xfId="22560" xr:uid="{00FB5ABA-7895-4F1E-BAE5-A50C0CC21F2F}"/>
    <cellStyle name="Note 5 8" xfId="21429" xr:uid="{9674BEA3-4B77-4363-BAF3-1D7867DF5657}"/>
    <cellStyle name="Note 5 9" xfId="22875" xr:uid="{48445945-8D01-4387-B9C6-F364D263201A}"/>
    <cellStyle name="Note 6" xfId="20509" xr:uid="{00000000-0005-0000-0000-000031510000}"/>
    <cellStyle name="Note 6 10" xfId="22449" xr:uid="{8B9C1F26-4503-4D55-8F3F-B66CF95A6B19}"/>
    <cellStyle name="Note 6 2" xfId="20510" xr:uid="{00000000-0005-0000-0000-000032510000}"/>
    <cellStyle name="Note 6 2 2" xfId="20511" xr:uid="{00000000-0005-0000-0000-000033510000}"/>
    <cellStyle name="Note 6 2 3" xfId="21137" xr:uid="{00000000-0005-0000-0000-000034510000}"/>
    <cellStyle name="Note 6 2 3 2" xfId="23064" xr:uid="{9AA48C8B-E35A-4B77-BDFA-A2BA6C02B34F}"/>
    <cellStyle name="Note 6 2 3 3" xfId="23783" xr:uid="{0F2C0375-67F8-4455-A5FF-DF72C77E2555}"/>
    <cellStyle name="Note 6 2 3 4" xfId="24502" xr:uid="{3388BE28-8FF3-42A9-9E8F-360B0ECE4EB2}"/>
    <cellStyle name="Note 6 2 3 5" xfId="25086" xr:uid="{ACE53ECC-9AE7-481E-9450-D0EA3A76E339}"/>
    <cellStyle name="Note 6 2 3 6" xfId="25515" xr:uid="{CEDA7EEF-97FA-4D6A-81BB-089C1314E337}"/>
    <cellStyle name="Note 6 2 4" xfId="22568" xr:uid="{796F0B11-63CE-41C7-BD8D-740B83FB0976}"/>
    <cellStyle name="Note 6 2 5" xfId="21424" xr:uid="{48D1B724-4429-485B-8D5B-7430905F56E8}"/>
    <cellStyle name="Note 6 2 6" xfId="22880" xr:uid="{97FBF4E4-0BF3-493B-A1EE-95621938842F}"/>
    <cellStyle name="Note 6 2 7" xfId="23509" xr:uid="{84B54C97-948F-46E4-B3BC-2180E189A90D}"/>
    <cellStyle name="Note 6 2 8" xfId="22450" xr:uid="{A9029967-1B5C-4E7C-A785-34E51B44AB5B}"/>
    <cellStyle name="Note 6 3" xfId="20512" xr:uid="{00000000-0005-0000-0000-000035510000}"/>
    <cellStyle name="Note 6 4" xfId="20513" xr:uid="{00000000-0005-0000-0000-000036510000}"/>
    <cellStyle name="Note 6 5" xfId="21138" xr:uid="{00000000-0005-0000-0000-000037510000}"/>
    <cellStyle name="Note 6 5 2" xfId="23065" xr:uid="{B31D3334-CD16-4E66-9474-6DFBD869742B}"/>
    <cellStyle name="Note 6 5 3" xfId="23784" xr:uid="{5030ADB0-EC60-44CE-BBF7-6EA05D59A278}"/>
    <cellStyle name="Note 6 5 4" xfId="24503" xr:uid="{FA5CCAE9-982E-430A-A753-94799A20F0CB}"/>
    <cellStyle name="Note 6 5 5" xfId="25087" xr:uid="{F1A85F8D-8319-436F-BDCF-1A0B593F0BD8}"/>
    <cellStyle name="Note 6 5 6" xfId="25516" xr:uid="{EB5CA4DE-5A38-490E-93A5-8B8C926DCD3E}"/>
    <cellStyle name="Note 6 6" xfId="22567" xr:uid="{CFF74433-D315-48FD-BAB7-84BCEB453728}"/>
    <cellStyle name="Note 6 7" xfId="21425" xr:uid="{7485B47E-AFD9-438A-ABC1-598FE9525515}"/>
    <cellStyle name="Note 6 8" xfId="22879" xr:uid="{E47E6345-BB0F-4BDC-AD91-2B6AAF046737}"/>
    <cellStyle name="Note 6 9" xfId="23508" xr:uid="{E10A8CCF-67A9-4588-9C2F-64B87B2FD8F5}"/>
    <cellStyle name="Note 7" xfId="20514" xr:uid="{00000000-0005-0000-0000-000038510000}"/>
    <cellStyle name="Note 7 2" xfId="21136" xr:uid="{00000000-0005-0000-0000-000039510000}"/>
    <cellStyle name="Note 7 2 2" xfId="23063" xr:uid="{808DFD99-A07E-45F3-8004-5D238DF6B7B1}"/>
    <cellStyle name="Note 7 2 3" xfId="23782" xr:uid="{43708953-1F7C-4742-89C6-E8B4F8392AD5}"/>
    <cellStyle name="Note 7 2 4" xfId="24501" xr:uid="{03B48E21-AEC2-4316-ADD6-E3ABED3F74DB}"/>
    <cellStyle name="Note 7 2 5" xfId="25085" xr:uid="{BAEF08EF-43A9-43FC-92E0-77B53ED9974F}"/>
    <cellStyle name="Note 7 2 6" xfId="25514" xr:uid="{08D6CBD0-F816-4DEB-9E61-A2D5C8C19503}"/>
    <cellStyle name="Note 7 3" xfId="22572" xr:uid="{8CEDDC3D-2E65-4EA4-BAD9-AF940D7F9539}"/>
    <cellStyle name="Note 7 4" xfId="23337" xr:uid="{B2109159-CBA0-4938-9F5E-9878D0E14A12}"/>
    <cellStyle name="Note 7 5" xfId="22881" xr:uid="{95F5BCCE-DABF-4A84-B810-BD4D5A0AF73B}"/>
    <cellStyle name="Note 7 6" xfId="23510" xr:uid="{42ABBF80-B6AF-491A-8CB0-6966B399FBDF}"/>
    <cellStyle name="Note 7 7" xfId="21418" xr:uid="{9F664F9E-E678-4D52-8448-F65A77FA97E8}"/>
    <cellStyle name="Note 8" xfId="20515" xr:uid="{00000000-0005-0000-0000-00003A510000}"/>
    <cellStyle name="Note 8 2" xfId="20516" xr:uid="{00000000-0005-0000-0000-00003B510000}"/>
    <cellStyle name="Note 8 2 2" xfId="21134" xr:uid="{00000000-0005-0000-0000-00003C510000}"/>
    <cellStyle name="Note 8 2 2 2" xfId="23061" xr:uid="{BA33E897-6C64-42FF-B0AF-31164A08ED38}"/>
    <cellStyle name="Note 8 2 2 3" xfId="23780" xr:uid="{0D90B884-584F-4D5D-80AB-0AD3C0F2D815}"/>
    <cellStyle name="Note 8 2 2 4" xfId="24499" xr:uid="{1D5DDAA2-E4BA-4175-B525-C4786FBAC4C0}"/>
    <cellStyle name="Note 8 2 2 5" xfId="25083" xr:uid="{FA80815B-59BB-4D35-A434-385779EA0F6C}"/>
    <cellStyle name="Note 8 2 2 6" xfId="25512" xr:uid="{85D96CDA-D9FE-4E5F-A0C0-5FEA8D04B7FE}"/>
    <cellStyle name="Note 8 2 3" xfId="22574" xr:uid="{5F921940-B858-495F-B3B6-4398A6951A7A}"/>
    <cellStyle name="Note 8 2 4" xfId="23339" xr:uid="{FDB49440-9262-4CF0-8E94-A90CD3BF8E57}"/>
    <cellStyle name="Note 8 2 5" xfId="22883" xr:uid="{0C5A1A2C-B211-4440-BA65-D14849D3650D}"/>
    <cellStyle name="Note 8 2 6" xfId="23512" xr:uid="{4515C5AD-4BCC-4D8A-A6C7-42514A8B3059}"/>
    <cellStyle name="Note 8 2 7" xfId="21420" xr:uid="{BEB2D59B-88E9-489A-A326-92CC49AAE7C8}"/>
    <cellStyle name="Note 8 3" xfId="21135" xr:uid="{00000000-0005-0000-0000-00003D510000}"/>
    <cellStyle name="Note 8 3 2" xfId="23062" xr:uid="{0A0569E7-5ABE-49C1-B783-9F5C6CD99604}"/>
    <cellStyle name="Note 8 3 3" xfId="23781" xr:uid="{A17DE230-5EF5-4B04-953A-1285E081D4FC}"/>
    <cellStyle name="Note 8 3 4" xfId="24500" xr:uid="{5929AB2B-2FFF-4FEB-9884-FE557987053F}"/>
    <cellStyle name="Note 8 3 5" xfId="25084" xr:uid="{E96E1CD2-602F-4A38-833C-C9A8B5504FA5}"/>
    <cellStyle name="Note 8 3 6" xfId="25513" xr:uid="{162D2E3D-6C31-471B-A8D5-689BEA117ADA}"/>
    <cellStyle name="Note 8 4" xfId="22573" xr:uid="{7E494D27-2E54-4B9B-862F-39710442C370}"/>
    <cellStyle name="Note 8 5" xfId="21423" xr:uid="{B19BC669-01DE-4F7B-8FE9-E3B4B1EBEB83}"/>
    <cellStyle name="Note 8 6" xfId="22882" xr:uid="{2BB2CA8F-A18E-43F6-9480-D6EA7B503AFE}"/>
    <cellStyle name="Note 8 7" xfId="23511" xr:uid="{9F4B6B28-E4DE-4C8E-B1DC-D58D77BB66A5}"/>
    <cellStyle name="Note 8 8" xfId="21421" xr:uid="{73E24A5D-D37F-4EF1-A24E-2409CD295BEE}"/>
    <cellStyle name="Note 9" xfId="20517" xr:uid="{00000000-0005-0000-0000-00003E510000}"/>
    <cellStyle name="Note 9 2" xfId="21133" xr:uid="{00000000-0005-0000-0000-00003F510000}"/>
    <cellStyle name="Note 9 2 2" xfId="23060" xr:uid="{C54A0AB4-C933-404B-8162-111E9E5ACB33}"/>
    <cellStyle name="Note 9 2 3" xfId="23779" xr:uid="{057873FC-FA4F-4BA4-AAED-4D0724D80DB1}"/>
    <cellStyle name="Note 9 2 4" xfId="24498" xr:uid="{C447DC2B-6DDA-4504-B5F9-CAE271F72143}"/>
    <cellStyle name="Note 9 2 5" xfId="25082" xr:uid="{7567C218-86AE-49EF-8C3B-4209AAC72A7A}"/>
    <cellStyle name="Note 9 2 6" xfId="25511" xr:uid="{C009B1AE-B04D-4FEF-9A69-3141A7883E2C}"/>
    <cellStyle name="Note 9 3" xfId="22575" xr:uid="{315BB09E-E885-4009-85C4-4C4A970DAB7E}"/>
    <cellStyle name="Note 9 4" xfId="23340" xr:uid="{4850C335-F269-4BAF-93A2-6000AE944457}"/>
    <cellStyle name="Note 9 5" xfId="22884" xr:uid="{8E5188A1-B638-4B88-9C56-3521C1BF7E91}"/>
    <cellStyle name="Note 9 6" xfId="23513" xr:uid="{E2934926-C4B7-4082-9AC2-47E208BDB206}"/>
    <cellStyle name="Note 9 7" xfId="21419" xr:uid="{68FE99CA-EFD6-4139-A6C5-C246C1C99CCF}"/>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3059" xr:uid="{43C23E13-B4BE-4294-A117-D4173D758E44}"/>
    <cellStyle name="optionalExposure 2 3" xfId="23778" xr:uid="{0BB55FA6-A82A-4CDF-8828-15F369DD3FEC}"/>
    <cellStyle name="optionalExposure 2 4" xfId="24497" xr:uid="{86E95343-BCB0-4838-AA57-72E574D40A36}"/>
    <cellStyle name="optionalExposure 2 5" xfId="25510" xr:uid="{2441C888-00A1-4573-84C9-D85BB9BB178C}"/>
    <cellStyle name="optionalExposure 3" xfId="22582" xr:uid="{BFADB27C-EBCC-400E-A85E-48FFD43AA383}"/>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3057" xr:uid="{E123B067-BA0A-4179-B603-64634959B5F2}"/>
    <cellStyle name="Output 2 10 2 2 3" xfId="23776" xr:uid="{F66012B6-112F-4BEF-A58F-9116CA31C765}"/>
    <cellStyle name="Output 2 10 2 2 4" xfId="24495" xr:uid="{E83EC530-40CE-420C-8DBA-64FF2FECA5B9}"/>
    <cellStyle name="Output 2 10 2 2 5" xfId="25080" xr:uid="{8A5E6EA0-FCEE-4590-AF32-30B50F0765F2}"/>
    <cellStyle name="Output 2 10 2 2 6" xfId="25508" xr:uid="{DB8D04DB-2FFC-43B8-830E-31AEB407F535}"/>
    <cellStyle name="Output 2 10 2 3" xfId="22587" xr:uid="{0D9D66A1-4020-4B21-8581-E352D6BDD754}"/>
    <cellStyle name="Output 2 10 2 4" xfId="23342" xr:uid="{8A5A142D-9D40-4276-B948-EF95D848CD5A}"/>
    <cellStyle name="Output 2 10 2 5" xfId="24054" xr:uid="{498CA81F-4E55-4CC2-A148-E4BCE56970CA}"/>
    <cellStyle name="Output 2 10 2 6" xfId="23599" xr:uid="{9A567BC8-ABAA-45C4-977B-0E2AD1C2EC9B}"/>
    <cellStyle name="Output 2 10 2 7" xfId="22504" xr:uid="{89CE62C0-ABDD-4264-9780-BD0A48056A83}"/>
    <cellStyle name="Output 2 10 3" xfId="20531" xr:uid="{00000000-0005-0000-0000-00004F510000}"/>
    <cellStyle name="Output 2 10 3 2" xfId="21129" xr:uid="{00000000-0005-0000-0000-000050510000}"/>
    <cellStyle name="Output 2 10 3 2 2" xfId="23056" xr:uid="{47B062EF-8F40-400B-8ECA-ECA9CE8E2EC5}"/>
    <cellStyle name="Output 2 10 3 2 3" xfId="23775" xr:uid="{41488141-AA3B-4AAF-BCA5-2879DCA5B615}"/>
    <cellStyle name="Output 2 10 3 2 4" xfId="24494" xr:uid="{7D5E5421-0E46-4608-90BC-BD0BEDC72BA4}"/>
    <cellStyle name="Output 2 10 3 2 5" xfId="25079" xr:uid="{EC52F34F-8681-465B-BDF8-BB7FC332507A}"/>
    <cellStyle name="Output 2 10 3 2 6" xfId="25507" xr:uid="{6723AB02-C67C-4873-BB88-0C6EB9193DC6}"/>
    <cellStyle name="Output 2 10 3 3" xfId="22588" xr:uid="{566AD86B-47ED-4B6E-B77D-B00920F36ED3}"/>
    <cellStyle name="Output 2 10 3 4" xfId="23343" xr:uid="{774B0AAD-FBA5-4BF3-BDD6-ECAEC187A82E}"/>
    <cellStyle name="Output 2 10 3 5" xfId="24055" xr:uid="{657357EC-6FB4-46EF-AFCB-D5B9B7839295}"/>
    <cellStyle name="Output 2 10 3 6" xfId="23600" xr:uid="{AC74D520-AA59-4951-84A2-3781B30135ED}"/>
    <cellStyle name="Output 2 10 3 7" xfId="22505" xr:uid="{CD69D485-3D41-4674-8FF4-8967E1C31F3D}"/>
    <cellStyle name="Output 2 10 4" xfId="20532" xr:uid="{00000000-0005-0000-0000-000051510000}"/>
    <cellStyle name="Output 2 10 4 2" xfId="21128" xr:uid="{00000000-0005-0000-0000-000052510000}"/>
    <cellStyle name="Output 2 10 4 2 2" xfId="23055" xr:uid="{840D39DB-6FEA-40A3-88F6-1F698A0067DF}"/>
    <cellStyle name="Output 2 10 4 2 3" xfId="23774" xr:uid="{ADD907FA-42F4-4499-B7E9-47628F9615A0}"/>
    <cellStyle name="Output 2 10 4 2 4" xfId="24493" xr:uid="{AB34CF9B-6745-48E5-861F-9B54FD90871C}"/>
    <cellStyle name="Output 2 10 4 2 5" xfId="25078" xr:uid="{32557B01-8DA6-4871-8E84-DC9FB80B042C}"/>
    <cellStyle name="Output 2 10 4 2 6" xfId="25506" xr:uid="{94F522BB-2E7B-4500-BD0C-2FFB4BBA3E58}"/>
    <cellStyle name="Output 2 10 4 3" xfId="22589" xr:uid="{EAA321D1-9033-45F7-B0F0-75A3CC871287}"/>
    <cellStyle name="Output 2 10 4 4" xfId="23344" xr:uid="{A5536C93-951A-497E-A843-C70D895B1B97}"/>
    <cellStyle name="Output 2 10 4 5" xfId="24056" xr:uid="{629A0C80-0655-49C6-B844-BF8D94BF8DF6}"/>
    <cellStyle name="Output 2 10 4 6" xfId="23601" xr:uid="{5A251431-D86E-4626-9DC7-7F34F01DADB3}"/>
    <cellStyle name="Output 2 10 4 7" xfId="22507" xr:uid="{5D94951A-4F8D-4F9B-9427-F012E9E3212C}"/>
    <cellStyle name="Output 2 10 5" xfId="20533" xr:uid="{00000000-0005-0000-0000-000053510000}"/>
    <cellStyle name="Output 2 10 5 2" xfId="21127" xr:uid="{00000000-0005-0000-0000-000054510000}"/>
    <cellStyle name="Output 2 10 5 2 2" xfId="23054" xr:uid="{AE066A22-205A-4329-BBD1-1FA0E24C8D0D}"/>
    <cellStyle name="Output 2 10 5 2 3" xfId="23773" xr:uid="{A20D257E-BC2B-4E81-A380-AD97A1E7F7E5}"/>
    <cellStyle name="Output 2 10 5 2 4" xfId="24492" xr:uid="{E3C89C21-192A-4EEE-B548-5139B36D1BA1}"/>
    <cellStyle name="Output 2 10 5 2 5" xfId="25077" xr:uid="{49323863-B72D-40B8-A263-F4E11AD8175B}"/>
    <cellStyle name="Output 2 10 5 2 6" xfId="25505" xr:uid="{935C9486-3A9C-4A37-8C93-DBF7C26951C7}"/>
    <cellStyle name="Output 2 10 5 3" xfId="22590" xr:uid="{B88ED495-1511-49EB-96BE-C60D273B24A0}"/>
    <cellStyle name="Output 2 10 5 4" xfId="23345" xr:uid="{C5E05739-F9E7-4030-96B5-592000B9617E}"/>
    <cellStyle name="Output 2 10 5 5" xfId="24057" xr:uid="{0AEE1C95-3616-43B9-B575-1D88A1386819}"/>
    <cellStyle name="Output 2 10 5 6" xfId="23602" xr:uid="{7834B48B-BA05-487B-A45A-DB8C7B14129D}"/>
    <cellStyle name="Output 2 10 5 7" xfId="22508" xr:uid="{FC8ED54D-94C1-4FFE-949E-573349C952F1}"/>
    <cellStyle name="Output 2 11" xfId="20534" xr:uid="{00000000-0005-0000-0000-000055510000}"/>
    <cellStyle name="Output 2 11 10" xfId="23603" xr:uid="{649654AF-E1E4-46CC-B5B7-52A93986E131}"/>
    <cellStyle name="Output 2 11 11" xfId="22510" xr:uid="{3C5344B0-B0B3-4214-B341-B2B0EE946E23}"/>
    <cellStyle name="Output 2 11 2" xfId="20535" xr:uid="{00000000-0005-0000-0000-000056510000}"/>
    <cellStyle name="Output 2 11 2 2" xfId="21125" xr:uid="{00000000-0005-0000-0000-000057510000}"/>
    <cellStyle name="Output 2 11 2 2 2" xfId="23052" xr:uid="{8F4E9CF4-3FC5-4FAB-A049-41F7E00D0063}"/>
    <cellStyle name="Output 2 11 2 2 3" xfId="23771" xr:uid="{B42EACF6-81CF-43FC-B596-6B932277DDBD}"/>
    <cellStyle name="Output 2 11 2 2 4" xfId="24490" xr:uid="{A8AEC40A-2F7E-4EC5-AC31-7BF8D6889380}"/>
    <cellStyle name="Output 2 11 2 2 5" xfId="25075" xr:uid="{26640603-2269-452A-8995-7AB3BCEAF8D9}"/>
    <cellStyle name="Output 2 11 2 2 6" xfId="25503" xr:uid="{8DF682C5-F69A-4293-A62E-1A3B0F23ED66}"/>
    <cellStyle name="Output 2 11 2 3" xfId="22592" xr:uid="{864461DB-1C27-438A-AA92-B7D1C757315A}"/>
    <cellStyle name="Output 2 11 2 4" xfId="23347" xr:uid="{F7D2DDAA-DFFE-4D02-B431-355FEC1A0944}"/>
    <cellStyle name="Output 2 11 2 5" xfId="24059" xr:uid="{67932179-E057-4420-A573-CA3333F8C96A}"/>
    <cellStyle name="Output 2 11 2 6" xfId="23604" xr:uid="{3E24C930-625D-4F1C-8924-0C5629ABE5BF}"/>
    <cellStyle name="Output 2 11 2 7" xfId="22512" xr:uid="{E2666B3E-A53A-416E-9481-DC4F03586319}"/>
    <cellStyle name="Output 2 11 3" xfId="20536" xr:uid="{00000000-0005-0000-0000-000058510000}"/>
    <cellStyle name="Output 2 11 3 2" xfId="21124" xr:uid="{00000000-0005-0000-0000-000059510000}"/>
    <cellStyle name="Output 2 11 3 2 2" xfId="23051" xr:uid="{2DD0EB7F-BFA7-46B4-BAC5-F9AE83CB0EEA}"/>
    <cellStyle name="Output 2 11 3 2 3" xfId="23770" xr:uid="{5B7F94CB-D1DF-4B9B-8ADE-9D79B36562A6}"/>
    <cellStyle name="Output 2 11 3 2 4" xfId="24489" xr:uid="{86CF8FD9-D4F5-47FF-9938-402B2670B021}"/>
    <cellStyle name="Output 2 11 3 2 5" xfId="25074" xr:uid="{97DC1068-0801-402C-B8ED-E1EDD08ECDE2}"/>
    <cellStyle name="Output 2 11 3 2 6" xfId="25502" xr:uid="{2C2FCBA0-05D5-4415-8230-D3F3A038D9CB}"/>
    <cellStyle name="Output 2 11 3 3" xfId="22593" xr:uid="{C47B5CA4-54BE-408F-98E5-FEBF2267C9F0}"/>
    <cellStyle name="Output 2 11 3 4" xfId="23348" xr:uid="{30E1A89D-3754-4B9C-B418-15676895FAA2}"/>
    <cellStyle name="Output 2 11 3 5" xfId="24060" xr:uid="{3FCDAC22-9BAC-4932-ACCB-7324356F38D4}"/>
    <cellStyle name="Output 2 11 3 6" xfId="23605" xr:uid="{DA25F058-8182-4FFD-B976-214CF421CA23}"/>
    <cellStyle name="Output 2 11 3 7" xfId="22514" xr:uid="{2B1FE777-5966-4A70-B808-9D8F72236C2F}"/>
    <cellStyle name="Output 2 11 4" xfId="20537" xr:uid="{00000000-0005-0000-0000-00005A510000}"/>
    <cellStyle name="Output 2 11 4 2" xfId="21123" xr:uid="{00000000-0005-0000-0000-00005B510000}"/>
    <cellStyle name="Output 2 11 4 2 2" xfId="23050" xr:uid="{79E97252-4F7A-4F29-812B-6C568CBE46F7}"/>
    <cellStyle name="Output 2 11 4 2 3" xfId="23769" xr:uid="{A50A1C0C-6F0F-414A-9992-F68E8D6E4778}"/>
    <cellStyle name="Output 2 11 4 2 4" xfId="24488" xr:uid="{32E51239-D22B-4D0D-B1F1-0228C86199D7}"/>
    <cellStyle name="Output 2 11 4 2 5" xfId="25073" xr:uid="{82C65542-4B1A-4656-B4D9-4A4AD3C34D8C}"/>
    <cellStyle name="Output 2 11 4 2 6" xfId="25501" xr:uid="{5237EA52-ABA6-4A87-9463-275AE33937C0}"/>
    <cellStyle name="Output 2 11 4 3" xfId="22594" xr:uid="{30C7C9E8-D20F-497F-A40A-F1B9594E7660}"/>
    <cellStyle name="Output 2 11 4 4" xfId="23349" xr:uid="{32818C5E-A29C-4447-ADF7-65017B52F3E9}"/>
    <cellStyle name="Output 2 11 4 5" xfId="24061" xr:uid="{808435BB-9F3F-4EAD-8055-57A86370075E}"/>
    <cellStyle name="Output 2 11 4 6" xfId="23606" xr:uid="{4CF3A9B5-766E-4808-BAB9-1986F7DBAC48}"/>
    <cellStyle name="Output 2 11 4 7" xfId="22515" xr:uid="{87296334-6FA9-4C1B-A633-5E2EF97D55C2}"/>
    <cellStyle name="Output 2 11 5" xfId="20538" xr:uid="{00000000-0005-0000-0000-00005C510000}"/>
    <cellStyle name="Output 2 11 5 2" xfId="21122" xr:uid="{00000000-0005-0000-0000-00005D510000}"/>
    <cellStyle name="Output 2 11 5 2 2" xfId="23049" xr:uid="{622BC5E5-C80F-495C-8F5D-91698693350D}"/>
    <cellStyle name="Output 2 11 5 2 3" xfId="23768" xr:uid="{AF075039-23F0-40ED-9243-665630219BB1}"/>
    <cellStyle name="Output 2 11 5 2 4" xfId="24487" xr:uid="{0A663E4F-259B-48F6-B6F8-C0BC217806D1}"/>
    <cellStyle name="Output 2 11 5 2 5" xfId="25072" xr:uid="{5CF01837-6AC7-4F73-80AA-D362C8ECEB1C}"/>
    <cellStyle name="Output 2 11 5 2 6" xfId="25500" xr:uid="{58A0576D-5467-4EC6-A072-3193723D53BA}"/>
    <cellStyle name="Output 2 11 5 3" xfId="22595" xr:uid="{4E0621DA-72BF-4BBD-82D8-7D9461009874}"/>
    <cellStyle name="Output 2 11 5 4" xfId="23350" xr:uid="{A756686C-012C-4773-B8E9-BD6FB1F3861A}"/>
    <cellStyle name="Output 2 11 5 5" xfId="24062" xr:uid="{D1F15744-C36F-4129-8569-0E40C65EE97D}"/>
    <cellStyle name="Output 2 11 5 6" xfId="24775" xr:uid="{8E279896-7DBC-4CAD-83A9-063496F71E3F}"/>
    <cellStyle name="Output 2 11 5 7" xfId="22517" xr:uid="{D11F09C9-BBF0-45FD-9930-BB918C13629A}"/>
    <cellStyle name="Output 2 11 6" xfId="21126" xr:uid="{00000000-0005-0000-0000-00005E510000}"/>
    <cellStyle name="Output 2 11 6 2" xfId="23053" xr:uid="{B0BF2338-C65C-4304-BD53-87DF0393A33E}"/>
    <cellStyle name="Output 2 11 6 3" xfId="23772" xr:uid="{DF263B03-1083-49FF-B058-25CA9608B88C}"/>
    <cellStyle name="Output 2 11 6 4" xfId="24491" xr:uid="{D527561F-57B5-4EA2-AC06-FEAFF080C21D}"/>
    <cellStyle name="Output 2 11 6 5" xfId="25076" xr:uid="{D5E9C6F3-956A-462D-BEDC-5BDE122D4197}"/>
    <cellStyle name="Output 2 11 6 6" xfId="25504" xr:uid="{22B6B229-7B38-4907-A472-7B9343034184}"/>
    <cellStyle name="Output 2 11 7" xfId="22591" xr:uid="{E0D166AF-2D94-44DA-A4EF-911058BC08E5}"/>
    <cellStyle name="Output 2 11 8" xfId="23346" xr:uid="{4C83085A-EC39-4D98-8025-9FFA0B9CD542}"/>
    <cellStyle name="Output 2 11 9" xfId="24058" xr:uid="{413E5686-0FA9-4C57-B9CA-DE373983D332}"/>
    <cellStyle name="Output 2 12" xfId="20539" xr:uid="{00000000-0005-0000-0000-00005F510000}"/>
    <cellStyle name="Output 2 12 10" xfId="23607" xr:uid="{FDFF5641-3057-46C6-A0D1-50D7E0BBAEFF}"/>
    <cellStyle name="Output 2 12 11" xfId="22518" xr:uid="{F8742623-BEAB-4DBB-982B-EBB3693F3D51}"/>
    <cellStyle name="Output 2 12 2" xfId="20540" xr:uid="{00000000-0005-0000-0000-000060510000}"/>
    <cellStyle name="Output 2 12 2 2" xfId="21120" xr:uid="{00000000-0005-0000-0000-000061510000}"/>
    <cellStyle name="Output 2 12 2 2 2" xfId="23047" xr:uid="{E124D39F-702E-4B35-8706-ED7ABC302446}"/>
    <cellStyle name="Output 2 12 2 2 3" xfId="23766" xr:uid="{5457D990-99CD-474C-8124-D24D8669133E}"/>
    <cellStyle name="Output 2 12 2 2 4" xfId="24485" xr:uid="{C7D9C2FD-6123-4F2A-95E7-34066E607A0F}"/>
    <cellStyle name="Output 2 12 2 2 5" xfId="25070" xr:uid="{D18EFBE2-A7FC-42DF-B8D4-F4C77D3280A2}"/>
    <cellStyle name="Output 2 12 2 2 6" xfId="25498" xr:uid="{317F8806-9F0C-4B95-8D5A-E62A820210E4}"/>
    <cellStyle name="Output 2 12 2 3" xfId="22597" xr:uid="{FFF43974-A648-419A-A343-84AB5149CC6E}"/>
    <cellStyle name="Output 2 12 2 4" xfId="23352" xr:uid="{BD170C0E-9E2A-4B61-857B-1078D5721CB1}"/>
    <cellStyle name="Output 2 12 2 5" xfId="24064" xr:uid="{458FCE9A-F579-45C8-AD26-F263C6C042F3}"/>
    <cellStyle name="Output 2 12 2 6" xfId="24776" xr:uid="{F716353B-7A06-4489-9683-B3F99DFEADDA}"/>
    <cellStyle name="Output 2 12 2 7" xfId="22520" xr:uid="{8665A2AF-31D1-46A3-BCDA-1C23A7F7475E}"/>
    <cellStyle name="Output 2 12 3" xfId="20541" xr:uid="{00000000-0005-0000-0000-000062510000}"/>
    <cellStyle name="Output 2 12 3 2" xfId="21119" xr:uid="{00000000-0005-0000-0000-000063510000}"/>
    <cellStyle name="Output 2 12 3 2 2" xfId="23046" xr:uid="{FEB158A2-B503-4EDF-AAB6-808F4B368BDB}"/>
    <cellStyle name="Output 2 12 3 2 3" xfId="23765" xr:uid="{45E158B1-7896-4E0F-9C36-09A867331DEC}"/>
    <cellStyle name="Output 2 12 3 2 4" xfId="24484" xr:uid="{EAF7C713-85F3-41B7-8E14-FE841CB7DFAC}"/>
    <cellStyle name="Output 2 12 3 2 5" xfId="25069" xr:uid="{5DDEEFD6-9557-4C2B-AD09-0F41B45A1AA8}"/>
    <cellStyle name="Output 2 12 3 2 6" xfId="25497" xr:uid="{62693B62-7CBC-443C-B771-7669B5190EF6}"/>
    <cellStyle name="Output 2 12 3 3" xfId="22598" xr:uid="{51EFF726-DE79-46B0-BB83-248076F3CE1E}"/>
    <cellStyle name="Output 2 12 3 4" xfId="23353" xr:uid="{ACB10F78-DEE7-4D6E-A22E-0614072E66A2}"/>
    <cellStyle name="Output 2 12 3 5" xfId="24065" xr:uid="{E02AE341-D7D7-4CE9-98DD-E32C998AF753}"/>
    <cellStyle name="Output 2 12 3 6" xfId="24777" xr:uid="{98BFB9D6-A54C-4384-B6DF-56D572D5E1EF}"/>
    <cellStyle name="Output 2 12 3 7" xfId="22522" xr:uid="{293969AA-BED0-4E7B-9E47-7D8EC70EAF11}"/>
    <cellStyle name="Output 2 12 4" xfId="20542" xr:uid="{00000000-0005-0000-0000-000064510000}"/>
    <cellStyle name="Output 2 12 4 2" xfId="21118" xr:uid="{00000000-0005-0000-0000-000065510000}"/>
    <cellStyle name="Output 2 12 4 2 2" xfId="23045" xr:uid="{4F8177C5-D8D6-41D5-AA07-CD63A3C62110}"/>
    <cellStyle name="Output 2 12 4 2 3" xfId="23764" xr:uid="{2C38530F-390B-48AA-A5E1-0E28DEA78CA9}"/>
    <cellStyle name="Output 2 12 4 2 4" xfId="24483" xr:uid="{B8926ACC-7BA9-4991-A84F-BB15F61020CA}"/>
    <cellStyle name="Output 2 12 4 2 5" xfId="25068" xr:uid="{A03098DD-3E9D-48CC-B561-AFA1C687355F}"/>
    <cellStyle name="Output 2 12 4 2 6" xfId="25496" xr:uid="{D5A691A6-5C61-4001-B90D-C93AEE173508}"/>
    <cellStyle name="Output 2 12 4 3" xfId="22599" xr:uid="{D1B00A14-4DE8-45D7-A983-717E77598BE9}"/>
    <cellStyle name="Output 2 12 4 4" xfId="23354" xr:uid="{2E90FDFC-A3EB-4C6F-8C12-4A5CA53837C0}"/>
    <cellStyle name="Output 2 12 4 5" xfId="24066" xr:uid="{98044B90-5B09-45C5-88B9-EDF2F44D74DB}"/>
    <cellStyle name="Output 2 12 4 6" xfId="24778" xr:uid="{C38DAF28-01BF-4E83-9FB3-D28A3BFBD2F9}"/>
    <cellStyle name="Output 2 12 4 7" xfId="22524" xr:uid="{D357D5ED-DD02-42D0-AEAB-92DBE5E75E25}"/>
    <cellStyle name="Output 2 12 5" xfId="20543" xr:uid="{00000000-0005-0000-0000-000066510000}"/>
    <cellStyle name="Output 2 12 5 2" xfId="21117" xr:uid="{00000000-0005-0000-0000-000067510000}"/>
    <cellStyle name="Output 2 12 5 2 2" xfId="23044" xr:uid="{A939F249-07FB-4FB7-9C02-0820820A0EB6}"/>
    <cellStyle name="Output 2 12 5 2 3" xfId="23763" xr:uid="{933E1AD8-51C3-4BB0-BC82-2A3E23E899BC}"/>
    <cellStyle name="Output 2 12 5 2 4" xfId="24482" xr:uid="{CC2FBB41-428E-4EC3-B0F4-479E7B2AAEA0}"/>
    <cellStyle name="Output 2 12 5 2 5" xfId="25067" xr:uid="{F121915F-7E6C-4F44-8EFD-BE6873BB9128}"/>
    <cellStyle name="Output 2 12 5 2 6" xfId="25495" xr:uid="{8DF9E13E-BF44-470C-83C8-81B400B4BBA7}"/>
    <cellStyle name="Output 2 12 5 3" xfId="22600" xr:uid="{D61AAEAA-BD41-40DB-96F9-4189179217AC}"/>
    <cellStyle name="Output 2 12 5 4" xfId="23355" xr:uid="{250EDFA6-16FD-4E00-B0DE-A36C2EBBBE4C}"/>
    <cellStyle name="Output 2 12 5 5" xfId="24067" xr:uid="{903C59B1-E200-4907-A565-4612C84639AA}"/>
    <cellStyle name="Output 2 12 5 6" xfId="24779" xr:uid="{A0083C9E-7A6A-486B-A080-897CC57B2E31}"/>
    <cellStyle name="Output 2 12 5 7" xfId="22525" xr:uid="{029A5293-485E-401F-9169-659C9662A589}"/>
    <cellStyle name="Output 2 12 6" xfId="21121" xr:uid="{00000000-0005-0000-0000-000068510000}"/>
    <cellStyle name="Output 2 12 6 2" xfId="23048" xr:uid="{F4A4B1BF-0A4A-4F64-9873-5753E2598DFC}"/>
    <cellStyle name="Output 2 12 6 3" xfId="23767" xr:uid="{1E1A5D96-837E-4A36-87A3-C1546857D738}"/>
    <cellStyle name="Output 2 12 6 4" xfId="24486" xr:uid="{E2BC763E-97E9-4526-9295-C0F055FEAB79}"/>
    <cellStyle name="Output 2 12 6 5" xfId="25071" xr:uid="{B8FCCBAD-6233-4A4F-8C03-C63B0E03BCD2}"/>
    <cellStyle name="Output 2 12 6 6" xfId="25499" xr:uid="{08C8A2A9-E194-4D17-9DB1-0E01FE14D29C}"/>
    <cellStyle name="Output 2 12 7" xfId="22596" xr:uid="{F2C61FCA-9164-4D0C-B903-2C00A0C2B687}"/>
    <cellStyle name="Output 2 12 8" xfId="23351" xr:uid="{CBFD8895-F433-43E5-8674-A7D040E15117}"/>
    <cellStyle name="Output 2 12 9" xfId="24063" xr:uid="{DB04EE1C-AB9B-4176-9802-1DD9EF4690C4}"/>
    <cellStyle name="Output 2 13" xfId="20544" xr:uid="{00000000-0005-0000-0000-000069510000}"/>
    <cellStyle name="Output 2 13 10" xfId="22527" xr:uid="{97B539A9-95E7-4336-B752-35DF27D739FE}"/>
    <cellStyle name="Output 2 13 2" xfId="20545" xr:uid="{00000000-0005-0000-0000-00006A510000}"/>
    <cellStyle name="Output 2 13 2 2" xfId="21115" xr:uid="{00000000-0005-0000-0000-00006B510000}"/>
    <cellStyle name="Output 2 13 2 2 2" xfId="23042" xr:uid="{058359A2-6241-4B7D-B49E-0D2FE19D736A}"/>
    <cellStyle name="Output 2 13 2 2 3" xfId="23761" xr:uid="{EF0145F1-F15C-41B1-903C-CFC9DB9A74AF}"/>
    <cellStyle name="Output 2 13 2 2 4" xfId="24480" xr:uid="{0903B1FE-E66E-43E0-AA91-5F9E6BB42EEB}"/>
    <cellStyle name="Output 2 13 2 2 5" xfId="25065" xr:uid="{E35DCBB1-6190-44C2-BEBA-8C76B96C4B5E}"/>
    <cellStyle name="Output 2 13 2 2 6" xfId="25493" xr:uid="{97F84BA6-24A8-459A-BEF1-E575C3F88C7C}"/>
    <cellStyle name="Output 2 13 2 3" xfId="22602" xr:uid="{14BB71F0-DCAE-43DB-92D9-435CDB7B5A08}"/>
    <cellStyle name="Output 2 13 2 4" xfId="23357" xr:uid="{51AAB20F-1FCB-49EE-A4D2-0C005142D8DB}"/>
    <cellStyle name="Output 2 13 2 5" xfId="24069" xr:uid="{8064D4B3-8013-4E20-A75B-0FBFD6F438B8}"/>
    <cellStyle name="Output 2 13 2 6" xfId="24781" xr:uid="{70732ECA-519E-4EE9-9738-C186C0ED86DE}"/>
    <cellStyle name="Output 2 13 2 7" xfId="22528" xr:uid="{17371EC6-008C-4933-A37B-2A20274D599E}"/>
    <cellStyle name="Output 2 13 3" xfId="20546" xr:uid="{00000000-0005-0000-0000-00006C510000}"/>
    <cellStyle name="Output 2 13 3 2" xfId="21114" xr:uid="{00000000-0005-0000-0000-00006D510000}"/>
    <cellStyle name="Output 2 13 3 2 2" xfId="23041" xr:uid="{D4B20977-7B2A-4F10-A6B1-704D2B88DC27}"/>
    <cellStyle name="Output 2 13 3 2 3" xfId="23760" xr:uid="{6D3311F2-F3F0-47B1-96B4-C8F980135D47}"/>
    <cellStyle name="Output 2 13 3 2 4" xfId="24479" xr:uid="{FAA8172D-B8E7-4AA8-98BE-FB5179C6B46B}"/>
    <cellStyle name="Output 2 13 3 2 5" xfId="25064" xr:uid="{D920A604-8D15-4EF0-B655-15D0F7BAD028}"/>
    <cellStyle name="Output 2 13 3 2 6" xfId="25492" xr:uid="{BF39CC15-96B1-4ACC-AEAC-A959371C9C44}"/>
    <cellStyle name="Output 2 13 3 3" xfId="22603" xr:uid="{D252922E-4FFE-4596-B2DB-C88990C51D92}"/>
    <cellStyle name="Output 2 13 3 4" xfId="23358" xr:uid="{A952C060-A3C6-41DC-93C4-25D34858673C}"/>
    <cellStyle name="Output 2 13 3 5" xfId="24070" xr:uid="{EE2328E6-72B3-4848-A553-4A5D1D9E7B8E}"/>
    <cellStyle name="Output 2 13 3 6" xfId="24782" xr:uid="{21455A8B-F49A-4D73-89B4-5D31162B920E}"/>
    <cellStyle name="Output 2 13 3 7" xfId="22530" xr:uid="{93CC5796-9E40-4A60-8947-8080CCBDDF25}"/>
    <cellStyle name="Output 2 13 4" xfId="20547" xr:uid="{00000000-0005-0000-0000-00006E510000}"/>
    <cellStyle name="Output 2 13 4 2" xfId="21113" xr:uid="{00000000-0005-0000-0000-00006F510000}"/>
    <cellStyle name="Output 2 13 4 2 2" xfId="23040" xr:uid="{C3F286DF-66AF-4F4E-B99D-8642BEEC2B94}"/>
    <cellStyle name="Output 2 13 4 2 3" xfId="23759" xr:uid="{FC4B090B-F477-48FD-898D-9EBC91213672}"/>
    <cellStyle name="Output 2 13 4 2 4" xfId="24478" xr:uid="{E3A5894F-C30D-4949-BAB5-6FB63ECB3CFA}"/>
    <cellStyle name="Output 2 13 4 2 5" xfId="25063" xr:uid="{EC8343AD-7EC9-4CF1-9A60-3144260F0057}"/>
    <cellStyle name="Output 2 13 4 2 6" xfId="25491" xr:uid="{CCD33328-0038-4CB2-887E-0EA91CAF2C56}"/>
    <cellStyle name="Output 2 13 4 3" xfId="22604" xr:uid="{14F329FD-DB29-4291-A9BB-A5886B89AACC}"/>
    <cellStyle name="Output 2 13 4 4" xfId="23359" xr:uid="{EDAF01A7-E63B-49AA-93CD-0F2C06EB23B1}"/>
    <cellStyle name="Output 2 13 4 5" xfId="24071" xr:uid="{133337A8-FD71-44DD-BC22-CAD744CDF4BC}"/>
    <cellStyle name="Output 2 13 4 6" xfId="24783" xr:uid="{3E572DAC-3332-4F6C-87F9-78865227A557}"/>
    <cellStyle name="Output 2 13 4 7" xfId="22532" xr:uid="{750D02EB-1C31-40FC-99B0-45B7BF3CD1E9}"/>
    <cellStyle name="Output 2 13 5" xfId="21116" xr:uid="{00000000-0005-0000-0000-000070510000}"/>
    <cellStyle name="Output 2 13 5 2" xfId="23043" xr:uid="{8815CD66-AE9B-45EB-8217-52F315E92B0B}"/>
    <cellStyle name="Output 2 13 5 3" xfId="23762" xr:uid="{77EE5E6B-9CAF-41DB-935B-3B68F66AC4AA}"/>
    <cellStyle name="Output 2 13 5 4" xfId="24481" xr:uid="{5E00522A-AD06-4430-98DE-B9AA90349F65}"/>
    <cellStyle name="Output 2 13 5 5" xfId="25066" xr:uid="{FEF8F7DA-78C1-4361-97C6-E3B8D14C9FB5}"/>
    <cellStyle name="Output 2 13 5 6" xfId="25494" xr:uid="{30A5BE97-E004-4FA5-BA75-1FC99E44C228}"/>
    <cellStyle name="Output 2 13 6" xfId="22601" xr:uid="{09D800B9-7772-437A-88E6-E7895374ABE7}"/>
    <cellStyle name="Output 2 13 7" xfId="23356" xr:uid="{F3D42F83-EC53-4001-A8B9-179B48C253F3}"/>
    <cellStyle name="Output 2 13 8" xfId="24068" xr:uid="{7100B67C-FDC9-427E-B31C-382EA6DA6E72}"/>
    <cellStyle name="Output 2 13 9" xfId="24780" xr:uid="{040F1DAE-569E-42B0-B517-44929AF90E4F}"/>
    <cellStyle name="Output 2 14" xfId="20548" xr:uid="{00000000-0005-0000-0000-000071510000}"/>
    <cellStyle name="Output 2 14 2" xfId="21112" xr:uid="{00000000-0005-0000-0000-000072510000}"/>
    <cellStyle name="Output 2 14 2 2" xfId="23039" xr:uid="{A45E4F24-2905-474D-94D7-6764B2482F8B}"/>
    <cellStyle name="Output 2 14 2 3" xfId="23758" xr:uid="{9811A9FC-E3EA-4771-88BD-A3D1438511CB}"/>
    <cellStyle name="Output 2 14 2 4" xfId="24477" xr:uid="{BCD13D45-6251-47A1-BFFC-6B35BE668CDF}"/>
    <cellStyle name="Output 2 14 2 5" xfId="25062" xr:uid="{AD6774AC-AD56-42A7-A615-D21D7BDCCDFE}"/>
    <cellStyle name="Output 2 14 2 6" xfId="25490" xr:uid="{91776D78-B4F1-4B61-B177-57DFFA58DC28}"/>
    <cellStyle name="Output 2 14 3" xfId="22605" xr:uid="{0B0FBA44-86EC-460A-8313-C808807FA371}"/>
    <cellStyle name="Output 2 14 4" xfId="23360" xr:uid="{11D63C66-8DA8-4FE2-B8F5-1A92CA1052AA}"/>
    <cellStyle name="Output 2 14 5" xfId="24072" xr:uid="{8B660E89-6780-4AB9-95DF-B5FA13B0111C}"/>
    <cellStyle name="Output 2 14 6" xfId="24784" xr:uid="{12F36454-C8CC-4EAF-9921-A24BCDCF87AC}"/>
    <cellStyle name="Output 2 14 7" xfId="22534" xr:uid="{A2D06C5D-820F-4CBC-AFBD-3EC7D716B45F}"/>
    <cellStyle name="Output 2 15" xfId="20549" xr:uid="{00000000-0005-0000-0000-000073510000}"/>
    <cellStyle name="Output 2 15 2" xfId="21111" xr:uid="{00000000-0005-0000-0000-000074510000}"/>
    <cellStyle name="Output 2 15 2 2" xfId="23038" xr:uid="{AE4ECFCE-AED8-475C-AE08-C5116A4D7797}"/>
    <cellStyle name="Output 2 15 2 3" xfId="23757" xr:uid="{D732107E-DE44-4E8C-BA7E-3B418A1977F4}"/>
    <cellStyle name="Output 2 15 2 4" xfId="24476" xr:uid="{AEDDA13C-8972-4F4D-9D5D-C91517A9AEF5}"/>
    <cellStyle name="Output 2 15 2 5" xfId="25061" xr:uid="{462A6127-ACCA-4BF1-BA27-8DD9F002B2A4}"/>
    <cellStyle name="Output 2 15 2 6" xfId="25489" xr:uid="{D6211BB7-9EE4-4936-90C5-5CD6AE77ED95}"/>
    <cellStyle name="Output 2 15 3" xfId="22606" xr:uid="{19FA1AD0-7F3C-4BB9-8F2A-D81646F0908C}"/>
    <cellStyle name="Output 2 15 4" xfId="23361" xr:uid="{12018B69-CA5A-4FC2-948E-4F818C6EA16E}"/>
    <cellStyle name="Output 2 15 5" xfId="24073" xr:uid="{6CD71F2E-6BA5-42E8-B9EC-511D897370D8}"/>
    <cellStyle name="Output 2 15 6" xfId="24785" xr:uid="{540702B3-720A-49C8-93D2-8D05FD6D95C3}"/>
    <cellStyle name="Output 2 15 7" xfId="22535" xr:uid="{9C1FB415-18D3-477E-A7CD-F8A50052AFD8}"/>
    <cellStyle name="Output 2 16" xfId="20550" xr:uid="{00000000-0005-0000-0000-000075510000}"/>
    <cellStyle name="Output 2 16 2" xfId="21110" xr:uid="{00000000-0005-0000-0000-000076510000}"/>
    <cellStyle name="Output 2 16 2 2" xfId="23037" xr:uid="{A2A46EA5-F524-4799-BFC6-0BE63E5A6DF4}"/>
    <cellStyle name="Output 2 16 2 3" xfId="23756" xr:uid="{DC8C134B-9CAC-4095-ADF6-E0B32BAC300C}"/>
    <cellStyle name="Output 2 16 2 4" xfId="24475" xr:uid="{1B3D978B-8EA6-4186-BD7A-F02E28705001}"/>
    <cellStyle name="Output 2 16 2 5" xfId="25060" xr:uid="{53496087-07F9-443F-81CB-82F449E0ED7E}"/>
    <cellStyle name="Output 2 16 2 6" xfId="25488" xr:uid="{3CF519FC-B4A3-4280-9355-45F2F4AF54AF}"/>
    <cellStyle name="Output 2 16 3" xfId="22607" xr:uid="{6C2E5CFD-9DAE-4013-AC65-CC0AA4B3004A}"/>
    <cellStyle name="Output 2 16 4" xfId="23362" xr:uid="{001441D0-5EBD-41F4-9E95-1E2E3F796735}"/>
    <cellStyle name="Output 2 16 5" xfId="24074" xr:uid="{FFD01F0C-3547-4498-863A-4356A7A64654}"/>
    <cellStyle name="Output 2 16 6" xfId="24786" xr:uid="{0B17122D-0D72-421C-BA02-036E21EA152C}"/>
    <cellStyle name="Output 2 16 7" xfId="22537" xr:uid="{42004DDD-5D2B-4A55-A4AC-B53F2B156278}"/>
    <cellStyle name="Output 2 17" xfId="21131" xr:uid="{00000000-0005-0000-0000-000077510000}"/>
    <cellStyle name="Output 2 17 2" xfId="23058" xr:uid="{699F2C3E-A3DE-47E0-BFAC-882387F7B18C}"/>
    <cellStyle name="Output 2 17 3" xfId="23777" xr:uid="{2617705E-FF7C-43A0-A6DB-A916AF31DA62}"/>
    <cellStyle name="Output 2 17 4" xfId="24496" xr:uid="{EB787C76-4BE6-4474-B0B6-14C70242F3EC}"/>
    <cellStyle name="Output 2 17 5" xfId="25081" xr:uid="{368B9F03-A1CA-4EF4-9607-FD2004273374}"/>
    <cellStyle name="Output 2 17 6" xfId="25509" xr:uid="{2250002D-42E8-4C34-8B28-2033668D9FE3}"/>
    <cellStyle name="Output 2 18" xfId="22585" xr:uid="{610BF8DE-51A5-4DF5-AA00-766FBE03A3E3}"/>
    <cellStyle name="Output 2 19" xfId="23341" xr:uid="{3CD3181A-44DA-45FF-9491-D991F4AEB4FD}"/>
    <cellStyle name="Output 2 2" xfId="20551" xr:uid="{00000000-0005-0000-0000-000078510000}"/>
    <cellStyle name="Output 2 2 10" xfId="21109" xr:uid="{00000000-0005-0000-0000-000079510000}"/>
    <cellStyle name="Output 2 2 10 2" xfId="23036" xr:uid="{4E2485E7-34F4-412C-9E84-B27C92FD75AB}"/>
    <cellStyle name="Output 2 2 10 3" xfId="23755" xr:uid="{7DC1633E-E85C-4137-A381-CFD1D5D229C9}"/>
    <cellStyle name="Output 2 2 10 4" xfId="24474" xr:uid="{742F5B01-CFFC-4847-8861-9E48D7D6C7A2}"/>
    <cellStyle name="Output 2 2 10 5" xfId="25059" xr:uid="{D48D5AA5-24B6-4EE9-BC8B-D83100169937}"/>
    <cellStyle name="Output 2 2 10 6" xfId="25487" xr:uid="{9C4CDF75-2DC5-4EA6-AC3C-7FB0F0039D85}"/>
    <cellStyle name="Output 2 2 11" xfId="22608" xr:uid="{BC0D42CD-1A57-4EA4-AC3D-7434987F192B}"/>
    <cellStyle name="Output 2 2 12" xfId="23363" xr:uid="{D3937C92-D947-42F8-BEF4-66026166BCA0}"/>
    <cellStyle name="Output 2 2 13" xfId="24075" xr:uid="{A55CD7F0-AA9F-49BF-807C-7A060AF49FD8}"/>
    <cellStyle name="Output 2 2 14" xfId="24787" xr:uid="{9014D294-F03E-4F35-A6C2-61EBC5FDE6A4}"/>
    <cellStyle name="Output 2 2 15" xfId="22542" xr:uid="{08335AF9-8C45-44FF-B9A2-8E1AEE84D840}"/>
    <cellStyle name="Output 2 2 2" xfId="20552" xr:uid="{00000000-0005-0000-0000-00007A510000}"/>
    <cellStyle name="Output 2 2 2 10" xfId="22549" xr:uid="{EA7DD557-7E24-4992-9D85-944FAAEB27E2}"/>
    <cellStyle name="Output 2 2 2 2" xfId="20553" xr:uid="{00000000-0005-0000-0000-00007B510000}"/>
    <cellStyle name="Output 2 2 2 2 2" xfId="21107" xr:uid="{00000000-0005-0000-0000-00007C510000}"/>
    <cellStyle name="Output 2 2 2 2 2 2" xfId="23034" xr:uid="{CDF4182F-6C0F-49FE-BCBA-7B64F87F9378}"/>
    <cellStyle name="Output 2 2 2 2 2 3" xfId="23753" xr:uid="{25BCBD16-9789-4EAF-B511-ED1D18170FAF}"/>
    <cellStyle name="Output 2 2 2 2 2 4" xfId="24472" xr:uid="{8AD5B9FB-2BA7-4141-A752-3DDEFE6A87BB}"/>
    <cellStyle name="Output 2 2 2 2 2 5" xfId="25057" xr:uid="{6E50810A-203B-46C1-981A-4BF1F977624A}"/>
    <cellStyle name="Output 2 2 2 2 2 6" xfId="25485" xr:uid="{D1461107-6379-4F9E-8A2F-6F3EC3D79960}"/>
    <cellStyle name="Output 2 2 2 2 3" xfId="22610" xr:uid="{7636C6D2-92AF-426C-9433-058B0DCB08D9}"/>
    <cellStyle name="Output 2 2 2 2 4" xfId="23365" xr:uid="{42D300C1-9AAB-45C4-AE22-982FFCB43AC6}"/>
    <cellStyle name="Output 2 2 2 2 5" xfId="24077" xr:uid="{DDB0796B-4931-4520-9E58-6CBD88BDFAF4}"/>
    <cellStyle name="Output 2 2 2 2 6" xfId="24789" xr:uid="{A0B7644A-7B67-42C8-A97A-13A5C5872A7E}"/>
    <cellStyle name="Output 2 2 2 2 7" xfId="22551" xr:uid="{FF3191F9-A564-4CD3-B512-7DFD36751344}"/>
    <cellStyle name="Output 2 2 2 3" xfId="20554" xr:uid="{00000000-0005-0000-0000-00007D510000}"/>
    <cellStyle name="Output 2 2 2 3 2" xfId="21106" xr:uid="{00000000-0005-0000-0000-00007E510000}"/>
    <cellStyle name="Output 2 2 2 3 2 2" xfId="23033" xr:uid="{C6496950-E89F-496D-ABA0-37D4DA770ABB}"/>
    <cellStyle name="Output 2 2 2 3 2 3" xfId="23752" xr:uid="{82D3B9F3-7B14-45B8-A438-D8D12D5B58B4}"/>
    <cellStyle name="Output 2 2 2 3 2 4" xfId="24471" xr:uid="{ECBEDFF3-D1C1-43FD-9215-5591BD898C5E}"/>
    <cellStyle name="Output 2 2 2 3 2 5" xfId="25056" xr:uid="{C139C914-B9B6-485D-8610-6C8F3808DEE0}"/>
    <cellStyle name="Output 2 2 2 3 2 6" xfId="25484" xr:uid="{A81181C8-4E71-49BF-932C-344FD936528E}"/>
    <cellStyle name="Output 2 2 2 3 3" xfId="22611" xr:uid="{AFA63C8C-7DB5-4607-9B5C-AB4D0A636628}"/>
    <cellStyle name="Output 2 2 2 3 4" xfId="23366" xr:uid="{B62E98E2-D33E-44D6-B101-E74836C91282}"/>
    <cellStyle name="Output 2 2 2 3 5" xfId="24078" xr:uid="{A8087E8A-DC65-4CD8-887E-DBF4E2612178}"/>
    <cellStyle name="Output 2 2 2 3 6" xfId="24790" xr:uid="{A3BA2C7C-27EE-47BD-910A-C191594DD5BC}"/>
    <cellStyle name="Output 2 2 2 3 7" xfId="22553" xr:uid="{E2DC5582-F74D-4A20-8377-EE68130C53D4}"/>
    <cellStyle name="Output 2 2 2 4" xfId="20555" xr:uid="{00000000-0005-0000-0000-00007F510000}"/>
    <cellStyle name="Output 2 2 2 4 2" xfId="21105" xr:uid="{00000000-0005-0000-0000-000080510000}"/>
    <cellStyle name="Output 2 2 2 4 2 2" xfId="23032" xr:uid="{18D8F44B-B66D-49F6-83CA-9252732385D8}"/>
    <cellStyle name="Output 2 2 2 4 2 3" xfId="23751" xr:uid="{CCE745B3-B506-4357-83AC-A19DE29FA358}"/>
    <cellStyle name="Output 2 2 2 4 2 4" xfId="24470" xr:uid="{EDEB55A8-B61F-4B19-93C7-42613CD5F6C7}"/>
    <cellStyle name="Output 2 2 2 4 2 5" xfId="25055" xr:uid="{62762883-59F3-4322-9DA9-75A9F4BB3DA4}"/>
    <cellStyle name="Output 2 2 2 4 2 6" xfId="25483" xr:uid="{8D082EA6-5E38-4290-8F0A-F0FB5E260F26}"/>
    <cellStyle name="Output 2 2 2 4 3" xfId="22612" xr:uid="{07CB99EA-B52C-430D-822E-58816AA79ED7}"/>
    <cellStyle name="Output 2 2 2 4 4" xfId="23367" xr:uid="{2B70A5FF-BCA8-4354-8511-70BAECDA320C}"/>
    <cellStyle name="Output 2 2 2 4 5" xfId="24079" xr:uid="{8F2E7386-79DF-4758-AB89-4B9B29B45DE0}"/>
    <cellStyle name="Output 2 2 2 4 6" xfId="24791" xr:uid="{6612C542-DC29-4DBD-9739-6B016C1A2F55}"/>
    <cellStyle name="Output 2 2 2 4 7" xfId="22556" xr:uid="{CEB137B5-4B5C-4F0E-8141-35023A783137}"/>
    <cellStyle name="Output 2 2 2 5" xfId="21108" xr:uid="{00000000-0005-0000-0000-000081510000}"/>
    <cellStyle name="Output 2 2 2 5 2" xfId="23035" xr:uid="{61727445-6169-4792-9C70-F536DC9D44A5}"/>
    <cellStyle name="Output 2 2 2 5 3" xfId="23754" xr:uid="{B2765F5A-8C75-41CB-AA35-4AD273E95455}"/>
    <cellStyle name="Output 2 2 2 5 4" xfId="24473" xr:uid="{48A73F01-0F2A-4BC5-8434-738AD351C9BE}"/>
    <cellStyle name="Output 2 2 2 5 5" xfId="25058" xr:uid="{BACEA3E2-09BA-4B84-8DD6-624B0C05FBBC}"/>
    <cellStyle name="Output 2 2 2 5 6" xfId="25486" xr:uid="{972A5549-CE9A-47B7-966E-A6974360EFE9}"/>
    <cellStyle name="Output 2 2 2 6" xfId="22609" xr:uid="{2FAAED3E-E97A-42F1-BEC8-C684509ED9CA}"/>
    <cellStyle name="Output 2 2 2 7" xfId="23364" xr:uid="{7F7641AB-BB4D-4B8E-B06B-EEC309951258}"/>
    <cellStyle name="Output 2 2 2 8" xfId="24076" xr:uid="{0A236A13-AA76-4508-A2D6-ECFD508C92F1}"/>
    <cellStyle name="Output 2 2 2 9" xfId="24788" xr:uid="{D1517176-0732-4465-B3B0-69B207D0F86D}"/>
    <cellStyle name="Output 2 2 3" xfId="20556" xr:uid="{00000000-0005-0000-0000-000082510000}"/>
    <cellStyle name="Output 2 2 3 10" xfId="22557" xr:uid="{79B81BD3-1D10-43FF-A3B0-77D7B6F8D16F}"/>
    <cellStyle name="Output 2 2 3 2" xfId="20557" xr:uid="{00000000-0005-0000-0000-000083510000}"/>
    <cellStyle name="Output 2 2 3 2 2" xfId="21103" xr:uid="{00000000-0005-0000-0000-000084510000}"/>
    <cellStyle name="Output 2 2 3 2 2 2" xfId="23030" xr:uid="{009285E5-9CCB-42EE-8109-FAE6D8251618}"/>
    <cellStyle name="Output 2 2 3 2 2 3" xfId="23749" xr:uid="{194552E7-32B3-4EC4-AA8E-AE64F3C1DBD1}"/>
    <cellStyle name="Output 2 2 3 2 2 4" xfId="24468" xr:uid="{69415F8B-E333-4092-BB7B-99EACE97E29A}"/>
    <cellStyle name="Output 2 2 3 2 2 5" xfId="25053" xr:uid="{FE17914C-F715-468C-98BA-F33BB6C43998}"/>
    <cellStyle name="Output 2 2 3 2 2 6" xfId="25481" xr:uid="{CE48AA93-3E5A-4FA5-A04F-D2DB9A72053E}"/>
    <cellStyle name="Output 2 2 3 2 3" xfId="22614" xr:uid="{8FE523FE-DE84-4345-B550-E84AB51D7719}"/>
    <cellStyle name="Output 2 2 3 2 4" xfId="23369" xr:uid="{732F0E99-24D2-42B3-85D9-6B6D4050328F}"/>
    <cellStyle name="Output 2 2 3 2 5" xfId="24081" xr:uid="{1DBCA631-5064-4ECA-9F5E-50DE0FA7886C}"/>
    <cellStyle name="Output 2 2 3 2 6" xfId="24793" xr:uid="{5811AEF3-BB89-4A8D-AA9D-F7056A33B069}"/>
    <cellStyle name="Output 2 2 3 2 7" xfId="22559" xr:uid="{39874145-0970-4879-A4D1-8585D2A20211}"/>
    <cellStyle name="Output 2 2 3 3" xfId="20558" xr:uid="{00000000-0005-0000-0000-000085510000}"/>
    <cellStyle name="Output 2 2 3 3 2" xfId="21102" xr:uid="{00000000-0005-0000-0000-000086510000}"/>
    <cellStyle name="Output 2 2 3 3 2 2" xfId="23029" xr:uid="{B918062D-CC60-43E1-B171-7B809486CCED}"/>
    <cellStyle name="Output 2 2 3 3 2 3" xfId="23748" xr:uid="{B17F8505-56EB-43F0-8C4B-FA62A08FFAE9}"/>
    <cellStyle name="Output 2 2 3 3 2 4" xfId="24467" xr:uid="{6E2381A4-0A97-41D6-8A9F-E9AE08EEF067}"/>
    <cellStyle name="Output 2 2 3 3 2 5" xfId="25052" xr:uid="{DB1396B3-B772-4115-A4B3-49309AD5749B}"/>
    <cellStyle name="Output 2 2 3 3 2 6" xfId="25480" xr:uid="{A34E0035-B184-4CA8-BCF7-F9099C8865FF}"/>
    <cellStyle name="Output 2 2 3 3 3" xfId="22615" xr:uid="{12386253-5D21-4BB9-9C42-D685F76266C4}"/>
    <cellStyle name="Output 2 2 3 3 4" xfId="23370" xr:uid="{C2C1C438-E532-4F1A-8E82-B9B0A08E0A09}"/>
    <cellStyle name="Output 2 2 3 3 5" xfId="24082" xr:uid="{9DFF6ACD-2D35-43BB-A5F0-FCF125BE2CDF}"/>
    <cellStyle name="Output 2 2 3 3 6" xfId="24794" xr:uid="{95E81D9E-D309-480F-B67B-84FD84528992}"/>
    <cellStyle name="Output 2 2 3 3 7" xfId="22562" xr:uid="{8B186D5B-1718-4D8C-B057-50A0A59B9647}"/>
    <cellStyle name="Output 2 2 3 4" xfId="20559" xr:uid="{00000000-0005-0000-0000-000087510000}"/>
    <cellStyle name="Output 2 2 3 4 2" xfId="21101" xr:uid="{00000000-0005-0000-0000-000088510000}"/>
    <cellStyle name="Output 2 2 3 4 2 2" xfId="23028" xr:uid="{14B542D5-4406-4CA4-A3AC-5AA5289072BE}"/>
    <cellStyle name="Output 2 2 3 4 2 3" xfId="23747" xr:uid="{D4152558-3111-4E53-9022-0EB4D6F05773}"/>
    <cellStyle name="Output 2 2 3 4 2 4" xfId="24466" xr:uid="{3C2D9578-1DA1-4A82-93D3-F8BFBB826EDF}"/>
    <cellStyle name="Output 2 2 3 4 2 5" xfId="25051" xr:uid="{6456F83E-81C0-42D4-8CC9-315342CCD799}"/>
    <cellStyle name="Output 2 2 3 4 2 6" xfId="25479" xr:uid="{10A8F7AA-2F6C-435A-AF54-3009339E470A}"/>
    <cellStyle name="Output 2 2 3 4 3" xfId="22616" xr:uid="{E51DD612-EA4E-4B8D-A9B3-C8540B1F6676}"/>
    <cellStyle name="Output 2 2 3 4 4" xfId="23371" xr:uid="{DDC20F00-4410-4611-869C-A5DC0252E016}"/>
    <cellStyle name="Output 2 2 3 4 5" xfId="24083" xr:uid="{A8A9D176-870D-4F07-9B06-F817EEDD79C9}"/>
    <cellStyle name="Output 2 2 3 4 6" xfId="24795" xr:uid="{8802631B-2F72-44A2-A4EA-4B56772D02C5}"/>
    <cellStyle name="Output 2 2 3 4 7" xfId="22564" xr:uid="{FBE089E6-88EE-452A-AC29-8CB0276743F8}"/>
    <cellStyle name="Output 2 2 3 5" xfId="21104" xr:uid="{00000000-0005-0000-0000-000089510000}"/>
    <cellStyle name="Output 2 2 3 5 2" xfId="23031" xr:uid="{90F99ADA-846B-42D6-A250-BF4ADD938FB0}"/>
    <cellStyle name="Output 2 2 3 5 3" xfId="23750" xr:uid="{BB9C4367-1ECE-40F4-8EB5-C8C319D04446}"/>
    <cellStyle name="Output 2 2 3 5 4" xfId="24469" xr:uid="{3F58D354-CB7A-4484-9BE2-BB3D5536EEB8}"/>
    <cellStyle name="Output 2 2 3 5 5" xfId="25054" xr:uid="{70EE24AB-F350-4F2B-B579-AAD1EBC10C59}"/>
    <cellStyle name="Output 2 2 3 5 6" xfId="25482" xr:uid="{0F091729-84C1-41DD-89EB-AB47BA033927}"/>
    <cellStyle name="Output 2 2 3 6" xfId="22613" xr:uid="{A0EAE64F-0212-48EE-960A-220C0791F9B3}"/>
    <cellStyle name="Output 2 2 3 7" xfId="23368" xr:uid="{27A436E4-CD83-4714-A13B-361138ECE275}"/>
    <cellStyle name="Output 2 2 3 8" xfId="24080" xr:uid="{B91CD691-1F19-4F86-AE26-95D6601F8F50}"/>
    <cellStyle name="Output 2 2 3 9" xfId="24792" xr:uid="{5B80DEBE-FD77-4812-8E08-9BFDC3824A26}"/>
    <cellStyle name="Output 2 2 4" xfId="20560" xr:uid="{00000000-0005-0000-0000-00008A510000}"/>
    <cellStyle name="Output 2 2 4 10" xfId="22566" xr:uid="{B134161C-07BC-4E94-AF04-D5891F574EF0}"/>
    <cellStyle name="Output 2 2 4 2" xfId="20561" xr:uid="{00000000-0005-0000-0000-00008B510000}"/>
    <cellStyle name="Output 2 2 4 2 2" xfId="21099" xr:uid="{00000000-0005-0000-0000-00008C510000}"/>
    <cellStyle name="Output 2 2 4 2 2 2" xfId="23026" xr:uid="{4D706022-87EB-4A52-9F3C-84E57F40B64F}"/>
    <cellStyle name="Output 2 2 4 2 2 3" xfId="23745" xr:uid="{0394FD3A-A2D3-4D9C-901D-2C657F02F4BB}"/>
    <cellStyle name="Output 2 2 4 2 2 4" xfId="24464" xr:uid="{180E8002-20B2-41F7-B778-0F28436401D6}"/>
    <cellStyle name="Output 2 2 4 2 2 5" xfId="25049" xr:uid="{D56A410F-34AB-430D-A4F9-0377D6C4F128}"/>
    <cellStyle name="Output 2 2 4 2 2 6" xfId="25477" xr:uid="{8A97E07C-1841-4DA2-A2A3-EF4EDCE425BF}"/>
    <cellStyle name="Output 2 2 4 2 3" xfId="22618" xr:uid="{02AFF3E7-313C-491D-8199-99BFB4BCC870}"/>
    <cellStyle name="Output 2 2 4 2 4" xfId="23373" xr:uid="{5781F87E-EEE8-438D-9DC1-26C6FA03DA07}"/>
    <cellStyle name="Output 2 2 4 2 5" xfId="24085" xr:uid="{0A3E8FF0-0997-4A10-B77F-C25866F4D6B2}"/>
    <cellStyle name="Output 2 2 4 2 6" xfId="24797" xr:uid="{6A372BF9-B542-40D1-A21E-0C2F3F79555A}"/>
    <cellStyle name="Output 2 2 4 2 7" xfId="22569" xr:uid="{E3F7B3AE-0594-4CFC-82F1-371D426C47DA}"/>
    <cellStyle name="Output 2 2 4 3" xfId="20562" xr:uid="{00000000-0005-0000-0000-00008D510000}"/>
    <cellStyle name="Output 2 2 4 3 2" xfId="21098" xr:uid="{00000000-0005-0000-0000-00008E510000}"/>
    <cellStyle name="Output 2 2 4 3 2 2" xfId="23025" xr:uid="{23D00C1F-5A7A-4314-B6EB-CA00F9A9C3DE}"/>
    <cellStyle name="Output 2 2 4 3 2 3" xfId="23744" xr:uid="{8C45A0E7-F972-4B28-944B-EC9E45CDE701}"/>
    <cellStyle name="Output 2 2 4 3 2 4" xfId="24463" xr:uid="{A46598ED-7673-4BA2-B0C1-A05D5BB5DBC7}"/>
    <cellStyle name="Output 2 2 4 3 2 5" xfId="25048" xr:uid="{91A5FE5D-38D0-4ACE-8D70-D578C887FFBC}"/>
    <cellStyle name="Output 2 2 4 3 2 6" xfId="25476" xr:uid="{A8B9E86F-BC54-4A2E-9C32-44D2AFA4F8F2}"/>
    <cellStyle name="Output 2 2 4 3 3" xfId="22619" xr:uid="{5D0F7672-CFA9-4D0A-AEE1-1C9EF4336ABE}"/>
    <cellStyle name="Output 2 2 4 3 4" xfId="23374" xr:uid="{B26BCF96-F5C8-4CF0-8036-AD0187A78C01}"/>
    <cellStyle name="Output 2 2 4 3 5" xfId="24086" xr:uid="{A4C4848B-D6A2-48F3-BCEC-74A783788C88}"/>
    <cellStyle name="Output 2 2 4 3 6" xfId="24798" xr:uid="{33FFDA23-5F1C-4B2D-B883-39137F259D20}"/>
    <cellStyle name="Output 2 2 4 3 7" xfId="22570" xr:uid="{DA6BCBB7-DA24-4A2E-87D6-A72CA0034D79}"/>
    <cellStyle name="Output 2 2 4 4" xfId="20563" xr:uid="{00000000-0005-0000-0000-00008F510000}"/>
    <cellStyle name="Output 2 2 4 4 2" xfId="21097" xr:uid="{00000000-0005-0000-0000-000090510000}"/>
    <cellStyle name="Output 2 2 4 4 2 2" xfId="23024" xr:uid="{84D96E3C-E5D8-427E-B49D-E8A0CFD74AB4}"/>
    <cellStyle name="Output 2 2 4 4 2 3" xfId="23743" xr:uid="{5D7E9009-37D7-42E1-AE6C-08AD386CF6BD}"/>
    <cellStyle name="Output 2 2 4 4 2 4" xfId="24462" xr:uid="{28993A41-EE3F-4C41-9AEB-9FE00B095A27}"/>
    <cellStyle name="Output 2 2 4 4 2 5" xfId="25047" xr:uid="{797DA7AF-542B-4BDC-8D6B-A46B291FB16F}"/>
    <cellStyle name="Output 2 2 4 4 2 6" xfId="25475" xr:uid="{8FCD94EA-65AE-4F1D-8D23-9A8BA7523FC0}"/>
    <cellStyle name="Output 2 2 4 4 3" xfId="22620" xr:uid="{BC6C3686-1F45-4FA7-833B-F73920893C86}"/>
    <cellStyle name="Output 2 2 4 4 4" xfId="23375" xr:uid="{7446F75A-E56A-46A6-BA7D-0280391D63C7}"/>
    <cellStyle name="Output 2 2 4 4 5" xfId="24087" xr:uid="{E93BECFA-46C5-46C0-A3A4-F8BA74CF601E}"/>
    <cellStyle name="Output 2 2 4 4 6" xfId="24799" xr:uid="{6CA10415-FE7D-4234-9012-D21CD2F962FF}"/>
    <cellStyle name="Output 2 2 4 4 7" xfId="22571" xr:uid="{D9149F76-1805-4BDA-A1D6-57CFF75EE1B8}"/>
    <cellStyle name="Output 2 2 4 5" xfId="21100" xr:uid="{00000000-0005-0000-0000-000091510000}"/>
    <cellStyle name="Output 2 2 4 5 2" xfId="23027" xr:uid="{AFCDBE9A-1B32-40F8-9EFC-B035F06AB010}"/>
    <cellStyle name="Output 2 2 4 5 3" xfId="23746" xr:uid="{27E38BF4-42CD-4D80-888A-40C3900C2F64}"/>
    <cellStyle name="Output 2 2 4 5 4" xfId="24465" xr:uid="{038224FE-6794-460A-8710-67BBB934F891}"/>
    <cellStyle name="Output 2 2 4 5 5" xfId="25050" xr:uid="{96A3D994-AFF0-450A-9397-4BA503F45478}"/>
    <cellStyle name="Output 2 2 4 5 6" xfId="25478" xr:uid="{6A7CA2A7-C57B-4474-B25A-51A33426901C}"/>
    <cellStyle name="Output 2 2 4 6" xfId="22617" xr:uid="{18C8E5E7-96B7-4F5F-B9B9-AEB5B582867F}"/>
    <cellStyle name="Output 2 2 4 7" xfId="23372" xr:uid="{00F823C5-B0D0-49CD-AA70-02AC1F2F644F}"/>
    <cellStyle name="Output 2 2 4 8" xfId="24084" xr:uid="{6B484F16-CF26-42DE-A62F-003979A24C12}"/>
    <cellStyle name="Output 2 2 4 9" xfId="24796" xr:uid="{BE08F802-D593-4B2F-9E02-76C372A886F6}"/>
    <cellStyle name="Output 2 2 5" xfId="20564" xr:uid="{00000000-0005-0000-0000-000092510000}"/>
    <cellStyle name="Output 2 2 5 10" xfId="22576" xr:uid="{A08B4852-7A86-42A7-8691-CD3AFCF8202E}"/>
    <cellStyle name="Output 2 2 5 2" xfId="20565" xr:uid="{00000000-0005-0000-0000-000093510000}"/>
    <cellStyle name="Output 2 2 5 2 2" xfId="21095" xr:uid="{00000000-0005-0000-0000-000094510000}"/>
    <cellStyle name="Output 2 2 5 2 2 2" xfId="23022" xr:uid="{D36EE026-6D5F-48B2-9DDB-778F352EB2EE}"/>
    <cellStyle name="Output 2 2 5 2 2 3" xfId="23741" xr:uid="{81AAF017-F4E5-4E90-A91F-CE373E44BF0F}"/>
    <cellStyle name="Output 2 2 5 2 2 4" xfId="24460" xr:uid="{680B1AD6-54A2-4F16-8F3E-C888AA63311A}"/>
    <cellStyle name="Output 2 2 5 2 2 5" xfId="25045" xr:uid="{CAB36A18-38C4-464E-BDA1-18CB9ABC3D2A}"/>
    <cellStyle name="Output 2 2 5 2 2 6" xfId="25473" xr:uid="{4C05FB3C-EEAA-484A-8A09-DE3D7313803F}"/>
    <cellStyle name="Output 2 2 5 2 3" xfId="22622" xr:uid="{35E165B9-2E73-498D-9A98-F42A3C656636}"/>
    <cellStyle name="Output 2 2 5 2 4" xfId="23377" xr:uid="{478794D5-4184-499C-9645-425E631CFFEC}"/>
    <cellStyle name="Output 2 2 5 2 5" xfId="24089" xr:uid="{1DFD44D7-BD27-4DF0-8559-60728452E820}"/>
    <cellStyle name="Output 2 2 5 2 6" xfId="24801" xr:uid="{3BE5AEE8-3A12-4585-9616-1A0EDFC21E53}"/>
    <cellStyle name="Output 2 2 5 2 7" xfId="22577" xr:uid="{2616F61E-9EC8-45FE-BEF3-3755C6E1CBEE}"/>
    <cellStyle name="Output 2 2 5 3" xfId="20566" xr:uid="{00000000-0005-0000-0000-000095510000}"/>
    <cellStyle name="Output 2 2 5 3 2" xfId="21094" xr:uid="{00000000-0005-0000-0000-000096510000}"/>
    <cellStyle name="Output 2 2 5 3 2 2" xfId="23021" xr:uid="{A6C4CC26-7A5F-475B-B83A-23C6F813CE40}"/>
    <cellStyle name="Output 2 2 5 3 2 3" xfId="23740" xr:uid="{D8C8015E-50E9-4F78-AD41-C18F8C90BDC6}"/>
    <cellStyle name="Output 2 2 5 3 2 4" xfId="24459" xr:uid="{C05D497F-F8E8-490A-8F3B-03765151555F}"/>
    <cellStyle name="Output 2 2 5 3 2 5" xfId="25044" xr:uid="{36342CD4-2BB3-47F1-8D1C-B8C6ED7139F9}"/>
    <cellStyle name="Output 2 2 5 3 2 6" xfId="25472" xr:uid="{CCCC68F9-FF12-4889-BE57-4B418304B4B6}"/>
    <cellStyle name="Output 2 2 5 3 3" xfId="22623" xr:uid="{BA5BE212-6E18-40BD-9B24-CB0C708EB00E}"/>
    <cellStyle name="Output 2 2 5 3 4" xfId="23378" xr:uid="{0855B67B-1210-42F1-A89B-BD1CACFD7EC6}"/>
    <cellStyle name="Output 2 2 5 3 5" xfId="24090" xr:uid="{FE8D9E87-3084-4A25-94BA-078F9929D4CC}"/>
    <cellStyle name="Output 2 2 5 3 6" xfId="24802" xr:uid="{44F46AAB-9F27-4DD2-A47A-A77BC1003416}"/>
    <cellStyle name="Output 2 2 5 3 7" xfId="22578" xr:uid="{5143EA57-48D8-4ECA-B6A1-7589DED1AE8F}"/>
    <cellStyle name="Output 2 2 5 4" xfId="20567" xr:uid="{00000000-0005-0000-0000-000097510000}"/>
    <cellStyle name="Output 2 2 5 4 2" xfId="21093" xr:uid="{00000000-0005-0000-0000-000098510000}"/>
    <cellStyle name="Output 2 2 5 4 2 2" xfId="23020" xr:uid="{78D3ADB4-233D-42F8-9278-271BC8B2F75E}"/>
    <cellStyle name="Output 2 2 5 4 2 3" xfId="23739" xr:uid="{47EA8207-4D44-451C-A36B-272B5B46B134}"/>
    <cellStyle name="Output 2 2 5 4 2 4" xfId="24458" xr:uid="{5DEF83BE-4064-4996-9E67-A2AE8ACB42A4}"/>
    <cellStyle name="Output 2 2 5 4 2 5" xfId="25043" xr:uid="{6091AF61-CD79-48AE-927F-5A607DDA701C}"/>
    <cellStyle name="Output 2 2 5 4 2 6" xfId="25471" xr:uid="{73D0BED0-D129-4981-B022-B55E927E5D63}"/>
    <cellStyle name="Output 2 2 5 4 3" xfId="22624" xr:uid="{A82722EA-6A2C-477F-8A39-38DD1B74DA98}"/>
    <cellStyle name="Output 2 2 5 4 4" xfId="23379" xr:uid="{F631BC8C-C28A-4C09-99C0-35E1223F571F}"/>
    <cellStyle name="Output 2 2 5 4 5" xfId="24091" xr:uid="{D824707A-6DE6-4CE4-9D65-0447844EF235}"/>
    <cellStyle name="Output 2 2 5 4 6" xfId="24803" xr:uid="{EA8BB14D-EC5C-4288-8B16-F421AB3C2606}"/>
    <cellStyle name="Output 2 2 5 4 7" xfId="22579" xr:uid="{2A1E577D-5A63-4F28-A5C8-FBE37DDF93BC}"/>
    <cellStyle name="Output 2 2 5 5" xfId="21096" xr:uid="{00000000-0005-0000-0000-000099510000}"/>
    <cellStyle name="Output 2 2 5 5 2" xfId="23023" xr:uid="{11908850-1A03-45D7-B134-0AD3B3EDB39B}"/>
    <cellStyle name="Output 2 2 5 5 3" xfId="23742" xr:uid="{BD25E239-58D1-4EDC-A107-D23DFDB42018}"/>
    <cellStyle name="Output 2 2 5 5 4" xfId="24461" xr:uid="{E39C615B-48B5-4ABA-B115-7375923CE413}"/>
    <cellStyle name="Output 2 2 5 5 5" xfId="25046" xr:uid="{233AB38E-0005-4820-B550-E74A54D8D2FF}"/>
    <cellStyle name="Output 2 2 5 5 6" xfId="25474" xr:uid="{14CA28CD-B110-463D-9767-922050D2952F}"/>
    <cellStyle name="Output 2 2 5 6" xfId="22621" xr:uid="{8085D1A9-5B14-42E6-A66D-1A011FCFC158}"/>
    <cellStyle name="Output 2 2 5 7" xfId="23376" xr:uid="{CAB1EBAC-AFBB-4DBA-90E4-E507845BD38F}"/>
    <cellStyle name="Output 2 2 5 8" xfId="24088" xr:uid="{CF5B3AB9-6FD1-4F14-BBE6-E07D6067D82B}"/>
    <cellStyle name="Output 2 2 5 9" xfId="24800" xr:uid="{EE3079D7-BF1D-4CC3-9278-34E869CF15B1}"/>
    <cellStyle name="Output 2 2 6" xfId="20568" xr:uid="{00000000-0005-0000-0000-00009A510000}"/>
    <cellStyle name="Output 2 2 6 2" xfId="21092" xr:uid="{00000000-0005-0000-0000-00009B510000}"/>
    <cellStyle name="Output 2 2 6 2 2" xfId="23019" xr:uid="{716E71E4-3E0A-4708-A893-9FD06D25EB0A}"/>
    <cellStyle name="Output 2 2 6 2 3" xfId="23738" xr:uid="{01A1C6F6-337D-4EE1-90F5-B63AAE4E4E60}"/>
    <cellStyle name="Output 2 2 6 2 4" xfId="24457" xr:uid="{E5370A4D-0A6C-4C92-9D00-9BA140712B2D}"/>
    <cellStyle name="Output 2 2 6 2 5" xfId="25042" xr:uid="{1E4995DA-46DB-4DDA-8E13-EF695C6B9728}"/>
    <cellStyle name="Output 2 2 6 2 6" xfId="25470" xr:uid="{CAB339BC-8D09-4310-BF24-1BF13E9C54D3}"/>
    <cellStyle name="Output 2 2 6 3" xfId="22625" xr:uid="{EA21C746-CAED-47E8-930F-1C86B2D625CA}"/>
    <cellStyle name="Output 2 2 6 4" xfId="23380" xr:uid="{C1ED067D-F7FD-4CAF-9852-12A8EB4FE365}"/>
    <cellStyle name="Output 2 2 6 5" xfId="24092" xr:uid="{4D0EB28E-4E4E-4E5F-8864-9AEF8CFB9E5D}"/>
    <cellStyle name="Output 2 2 6 6" xfId="24804" xr:uid="{17991E3B-AA37-4B0D-81AC-68A0BD12180D}"/>
    <cellStyle name="Output 2 2 6 7" xfId="22580" xr:uid="{E0134E71-2851-4374-990C-88299DE41AA4}"/>
    <cellStyle name="Output 2 2 7" xfId="20569" xr:uid="{00000000-0005-0000-0000-00009C510000}"/>
    <cellStyle name="Output 2 2 7 2" xfId="21091" xr:uid="{00000000-0005-0000-0000-00009D510000}"/>
    <cellStyle name="Output 2 2 7 2 2" xfId="23018" xr:uid="{81D278B7-B9BA-43DD-B0C0-19D96DBE724B}"/>
    <cellStyle name="Output 2 2 7 2 3" xfId="23737" xr:uid="{EFC5CF69-2DE2-4D2C-AD16-5BE8BFF5BDD4}"/>
    <cellStyle name="Output 2 2 7 2 4" xfId="24456" xr:uid="{C2EBEB32-EB26-40F5-BC5C-3B23C95668BC}"/>
    <cellStyle name="Output 2 2 7 2 5" xfId="25041" xr:uid="{EE85736D-40A5-4C33-BE0E-EE6FDF776BF2}"/>
    <cellStyle name="Output 2 2 7 2 6" xfId="25469" xr:uid="{6238C46E-661C-483E-986D-0E9CEA47653C}"/>
    <cellStyle name="Output 2 2 7 3" xfId="22626" xr:uid="{4C1500D2-827B-41B8-A899-0D17B5E7C7C8}"/>
    <cellStyle name="Output 2 2 7 4" xfId="23381" xr:uid="{7A522675-1FB9-4F72-9E1A-4A422487C70D}"/>
    <cellStyle name="Output 2 2 7 5" xfId="24093" xr:uid="{AAC195E1-73A4-40A2-B33C-657D9CC840BA}"/>
    <cellStyle name="Output 2 2 7 6" xfId="24805" xr:uid="{FC638CB5-7FE8-41DF-B702-17F52BE7123C}"/>
    <cellStyle name="Output 2 2 7 7" xfId="22581" xr:uid="{A567605D-1E25-493B-AA45-4E6B999C1B3C}"/>
    <cellStyle name="Output 2 2 8" xfId="20570" xr:uid="{00000000-0005-0000-0000-00009E510000}"/>
    <cellStyle name="Output 2 2 8 2" xfId="21090" xr:uid="{00000000-0005-0000-0000-00009F510000}"/>
    <cellStyle name="Output 2 2 8 2 2" xfId="23017" xr:uid="{2A164055-BF37-4EF8-BB04-2FB01D09DAA5}"/>
    <cellStyle name="Output 2 2 8 2 3" xfId="23736" xr:uid="{2F1E83DB-A110-4AD6-9965-EE6D160DFEE7}"/>
    <cellStyle name="Output 2 2 8 2 4" xfId="24455" xr:uid="{2E6746B0-8293-46E8-8EEE-9A8D6F07C222}"/>
    <cellStyle name="Output 2 2 8 2 5" xfId="25040" xr:uid="{970724DA-16C1-42A3-844C-925D97678F8F}"/>
    <cellStyle name="Output 2 2 8 2 6" xfId="25468" xr:uid="{BC993C30-B675-408F-882F-ED0161EFC340}"/>
    <cellStyle name="Output 2 2 8 3" xfId="22627" xr:uid="{E2BE440B-ABC3-499C-8FD1-F4818270594E}"/>
    <cellStyle name="Output 2 2 8 4" xfId="23382" xr:uid="{98E20592-AA47-4FF0-86E3-ADA2D8F9D6BA}"/>
    <cellStyle name="Output 2 2 8 5" xfId="24094" xr:uid="{4C172C40-B80B-4427-8592-9C7CC84D2C38}"/>
    <cellStyle name="Output 2 2 8 6" xfId="24806" xr:uid="{91DC080A-9701-40A4-AAE5-657E9A2FD54C}"/>
    <cellStyle name="Output 2 2 8 7" xfId="22583" xr:uid="{A16C94E5-91AC-4E1E-9509-C2527A3EC47F}"/>
    <cellStyle name="Output 2 2 9" xfId="20571" xr:uid="{00000000-0005-0000-0000-0000A0510000}"/>
    <cellStyle name="Output 2 2 9 2" xfId="21089" xr:uid="{00000000-0005-0000-0000-0000A1510000}"/>
    <cellStyle name="Output 2 2 9 2 2" xfId="23016" xr:uid="{5B9B14EF-9E26-401B-8D84-154BFFE02542}"/>
    <cellStyle name="Output 2 2 9 2 3" xfId="23735" xr:uid="{5D649F4A-3076-419A-84F5-1B6094938887}"/>
    <cellStyle name="Output 2 2 9 2 4" xfId="24454" xr:uid="{0517459C-2BEB-4790-93E2-79EF6CEFB77B}"/>
    <cellStyle name="Output 2 2 9 2 5" xfId="25039" xr:uid="{7584D335-DAB6-455B-A88E-6ECF25A50C21}"/>
    <cellStyle name="Output 2 2 9 2 6" xfId="25467" xr:uid="{78855216-36B7-4CD4-95AB-8F631D76CBFA}"/>
    <cellStyle name="Output 2 2 9 3" xfId="22628" xr:uid="{4830D5F7-F0BA-4587-97A7-BCE3D2564E4C}"/>
    <cellStyle name="Output 2 2 9 4" xfId="23383" xr:uid="{B951A792-6563-40EF-8346-03314AEC3B6F}"/>
    <cellStyle name="Output 2 2 9 5" xfId="24095" xr:uid="{2257A8BA-162D-4499-8F4A-CD4ECCB859C0}"/>
    <cellStyle name="Output 2 2 9 6" xfId="24807" xr:uid="{98233B2A-2893-497D-B727-340BB84925C5}"/>
    <cellStyle name="Output 2 2 9 7" xfId="22584" xr:uid="{0D443087-35B7-478F-B3C0-0CA6A125DB88}"/>
    <cellStyle name="Output 2 20" xfId="24053" xr:uid="{EFA80177-E484-4A72-AA1F-08818412161A}"/>
    <cellStyle name="Output 2 21" xfId="23581" xr:uid="{36E5AA7A-AD91-4908-A624-A81376597FC1}"/>
    <cellStyle name="Output 2 22" xfId="22501" xr:uid="{20C7FF93-D5E4-4F30-BDE9-C8EA3515640B}"/>
    <cellStyle name="Output 2 3" xfId="20572" xr:uid="{00000000-0005-0000-0000-0000A2510000}"/>
    <cellStyle name="Output 2 3 2" xfId="20573" xr:uid="{00000000-0005-0000-0000-0000A3510000}"/>
    <cellStyle name="Output 2 3 2 2" xfId="21088" xr:uid="{00000000-0005-0000-0000-0000A4510000}"/>
    <cellStyle name="Output 2 3 2 2 2" xfId="23015" xr:uid="{2D3C70B3-AD8C-4CE7-8989-0E089D68E328}"/>
    <cellStyle name="Output 2 3 2 2 3" xfId="23734" xr:uid="{B8EFCFA4-3F56-4F36-BE5A-FE6BA80E06BE}"/>
    <cellStyle name="Output 2 3 2 2 4" xfId="24453" xr:uid="{FBE98A86-F0BC-439C-A36B-1EDB5FF8017A}"/>
    <cellStyle name="Output 2 3 2 2 5" xfId="25038" xr:uid="{9755851D-C9A8-4952-8C63-7F9E0D0D42F3}"/>
    <cellStyle name="Output 2 3 2 2 6" xfId="25466" xr:uid="{350E26DD-7369-45DA-A0B9-4F56AE7FE294}"/>
    <cellStyle name="Output 2 3 2 3" xfId="22630" xr:uid="{281B80AC-CED9-4D94-AA1A-CE2AFE86524B}"/>
    <cellStyle name="Output 2 3 2 4" xfId="23384" xr:uid="{C002E23C-BF63-4A32-9B18-4D6E8AB91FE6}"/>
    <cellStyle name="Output 2 3 2 5" xfId="24096" xr:uid="{857DFB1A-C1F3-4C46-B819-740901D35C17}"/>
    <cellStyle name="Output 2 3 2 6" xfId="24808" xr:uid="{E0BB30AB-9BEA-4D23-A75D-0D5DF880A639}"/>
    <cellStyle name="Output 2 3 2 7" xfId="22586" xr:uid="{B519E625-BB6E-4717-95F6-2F77743339FC}"/>
    <cellStyle name="Output 2 3 3" xfId="20574" xr:uid="{00000000-0005-0000-0000-0000A5510000}"/>
    <cellStyle name="Output 2 3 3 2" xfId="21087" xr:uid="{00000000-0005-0000-0000-0000A6510000}"/>
    <cellStyle name="Output 2 3 3 2 2" xfId="23014" xr:uid="{9848A2EE-ADB1-494C-A434-B1F113A45BCC}"/>
    <cellStyle name="Output 2 3 3 2 3" xfId="23733" xr:uid="{8C93B51E-DDFF-4320-842D-6627097F7F55}"/>
    <cellStyle name="Output 2 3 3 2 4" xfId="24452" xr:uid="{987353E4-B162-486A-BA29-C4CE718BB1B6}"/>
    <cellStyle name="Output 2 3 3 2 5" xfId="25037" xr:uid="{CE737D24-C049-4E8E-BEF2-922B69795CBE}"/>
    <cellStyle name="Output 2 3 3 2 6" xfId="25465" xr:uid="{DC3F88DD-1D6D-45B7-ADCD-E12036B5C287}"/>
    <cellStyle name="Output 2 3 3 3" xfId="22631" xr:uid="{90837D1E-2D10-4789-BF87-E6967902BE3E}"/>
    <cellStyle name="Output 2 3 3 4" xfId="23385" xr:uid="{804BD3AC-8729-4EA7-A803-A97671A8CA47}"/>
    <cellStyle name="Output 2 3 3 5" xfId="24097" xr:uid="{764950D0-F04E-4009-B285-69BAF4E8D24E}"/>
    <cellStyle name="Output 2 3 3 6" xfId="24809" xr:uid="{66456F03-2164-4E43-BBA3-A27F00D4B4D5}"/>
    <cellStyle name="Output 2 3 3 7" xfId="22629" xr:uid="{C8B99ACD-A1F1-4F53-B200-A4E5AB0204A2}"/>
    <cellStyle name="Output 2 3 4" xfId="20575" xr:uid="{00000000-0005-0000-0000-0000A7510000}"/>
    <cellStyle name="Output 2 3 4 2" xfId="21086" xr:uid="{00000000-0005-0000-0000-0000A8510000}"/>
    <cellStyle name="Output 2 3 4 2 2" xfId="23013" xr:uid="{EEAE7310-F113-48A9-B842-DC990FD1F61B}"/>
    <cellStyle name="Output 2 3 4 2 3" xfId="23732" xr:uid="{4A1964BE-6C6A-4766-B89A-F9F0A5ABC9D2}"/>
    <cellStyle name="Output 2 3 4 2 4" xfId="24451" xr:uid="{07875447-BD95-465F-B16F-02160B503BE1}"/>
    <cellStyle name="Output 2 3 4 2 5" xfId="25036" xr:uid="{ED9CDD9B-16B2-4308-9493-62AEE0345FAF}"/>
    <cellStyle name="Output 2 3 4 2 6" xfId="25464" xr:uid="{87EF4327-D181-4AC2-9B2B-132D0F2B8B35}"/>
    <cellStyle name="Output 2 3 4 3" xfId="22632" xr:uid="{711A55EF-7BB0-4AA0-9A42-74F04931167C}"/>
    <cellStyle name="Output 2 3 4 4" xfId="23386" xr:uid="{511F05CD-9A35-4828-996B-B2F1CA8E66E4}"/>
    <cellStyle name="Output 2 3 4 5" xfId="24098" xr:uid="{45E8722B-91DE-4FE1-BC13-7B6303999A90}"/>
    <cellStyle name="Output 2 3 4 6" xfId="24810" xr:uid="{D3CB67D2-CBFA-482E-B99D-002BEC72015F}"/>
    <cellStyle name="Output 2 3 4 7" xfId="22634" xr:uid="{6EA7448A-72AA-4FF5-8D2D-5C1D87ABE99E}"/>
    <cellStyle name="Output 2 3 5" xfId="20576" xr:uid="{00000000-0005-0000-0000-0000A9510000}"/>
    <cellStyle name="Output 2 3 5 2" xfId="21085" xr:uid="{00000000-0005-0000-0000-0000AA510000}"/>
    <cellStyle name="Output 2 3 5 2 2" xfId="23012" xr:uid="{6B49E395-54B1-43B6-9BF8-F185CE4FECED}"/>
    <cellStyle name="Output 2 3 5 2 3" xfId="23731" xr:uid="{ECC53CCC-8750-41CB-8399-AD1A44C55E75}"/>
    <cellStyle name="Output 2 3 5 2 4" xfId="24450" xr:uid="{0D4CF5DB-EE28-40C2-BD7B-743943BA4874}"/>
    <cellStyle name="Output 2 3 5 2 5" xfId="25035" xr:uid="{4163131E-267A-4061-A746-62D1A8780418}"/>
    <cellStyle name="Output 2 3 5 2 6" xfId="25463" xr:uid="{BB8CC809-9708-4F12-8782-2B0BAD88F454}"/>
    <cellStyle name="Output 2 3 5 3" xfId="22633" xr:uid="{6E02471B-6671-4E19-9EB8-6EC7864C4EF2}"/>
    <cellStyle name="Output 2 3 5 4" xfId="23387" xr:uid="{E494C12B-D8FF-4889-BBC0-07E175187759}"/>
    <cellStyle name="Output 2 3 5 5" xfId="24099" xr:uid="{A031F1DC-5B2E-40BF-AFE9-6748D79B0625}"/>
    <cellStyle name="Output 2 3 5 6" xfId="24811" xr:uid="{9990103E-9DFF-4B51-B3B5-CB2CD546365E}"/>
    <cellStyle name="Output 2 3 5 7" xfId="22639" xr:uid="{40D020E4-EDBD-4005-9076-533796A2B9F8}"/>
    <cellStyle name="Output 2 4" xfId="20577" xr:uid="{00000000-0005-0000-0000-0000AB510000}"/>
    <cellStyle name="Output 2 4 2" xfId="20578" xr:uid="{00000000-0005-0000-0000-0000AC510000}"/>
    <cellStyle name="Output 2 4 2 2" xfId="21084" xr:uid="{00000000-0005-0000-0000-0000AD510000}"/>
    <cellStyle name="Output 2 4 2 2 2" xfId="23011" xr:uid="{18039C4B-1674-41F3-AED7-D97CE08EE3E3}"/>
    <cellStyle name="Output 2 4 2 2 3" xfId="23730" xr:uid="{A3AD2184-C1DA-43DD-B572-CAD8B88C5788}"/>
    <cellStyle name="Output 2 4 2 2 4" xfId="24449" xr:uid="{5E96B69C-3C14-4C12-A0E1-D8A848AFC529}"/>
    <cellStyle name="Output 2 4 2 2 5" xfId="25034" xr:uid="{97B5C7A7-70CA-45EC-89D8-9BD4B37B7F4F}"/>
    <cellStyle name="Output 2 4 2 2 6" xfId="25462" xr:uid="{417F816E-2C65-4EB8-8BE2-B6CCA2392307}"/>
    <cellStyle name="Output 2 4 2 3" xfId="22635" xr:uid="{67BC4C10-0C24-47A7-87C3-C624C6DB04FD}"/>
    <cellStyle name="Output 2 4 2 4" xfId="23388" xr:uid="{50565A8E-F874-46EC-8167-46567AC04F3F}"/>
    <cellStyle name="Output 2 4 2 5" xfId="24100" xr:uid="{63A0B305-1190-4383-AAA9-684B4F93765E}"/>
    <cellStyle name="Output 2 4 2 6" xfId="24812" xr:uid="{D2DA1B1A-2E9D-434A-8FCE-F74A26C38B88}"/>
    <cellStyle name="Output 2 4 2 7" xfId="22648" xr:uid="{426871D0-E7E1-4D62-8393-7842452E97F3}"/>
    <cellStyle name="Output 2 4 3" xfId="20579" xr:uid="{00000000-0005-0000-0000-0000AE510000}"/>
    <cellStyle name="Output 2 4 3 2" xfId="21083" xr:uid="{00000000-0005-0000-0000-0000AF510000}"/>
    <cellStyle name="Output 2 4 3 2 2" xfId="23010" xr:uid="{42E7A8CD-3C5C-440C-A69F-020BFE646ED3}"/>
    <cellStyle name="Output 2 4 3 2 3" xfId="23729" xr:uid="{4DB56F30-BEC0-4EE7-8290-F13C3FA39688}"/>
    <cellStyle name="Output 2 4 3 2 4" xfId="24448" xr:uid="{6CB50DF8-0471-405A-B017-82AEF7735BD2}"/>
    <cellStyle name="Output 2 4 3 2 5" xfId="25033" xr:uid="{C5C844A5-04AA-4B5E-919D-E31B8A20E387}"/>
    <cellStyle name="Output 2 4 3 2 6" xfId="25461" xr:uid="{40D98ABB-85BF-4AC3-ABD7-F1F3A3E1072B}"/>
    <cellStyle name="Output 2 4 3 3" xfId="22636" xr:uid="{42C3CE60-0488-473D-BBA1-17B290742962}"/>
    <cellStyle name="Output 2 4 3 4" xfId="23389" xr:uid="{6E5710AE-DDA0-4B31-B780-CD9E77AC7B5F}"/>
    <cellStyle name="Output 2 4 3 5" xfId="24101" xr:uid="{8C73EDA5-0084-4E6F-ADA5-E09C3EABED4B}"/>
    <cellStyle name="Output 2 4 3 6" xfId="24813" xr:uid="{460A3F18-3693-46AC-9580-1FEBB4044CDF}"/>
    <cellStyle name="Output 2 4 3 7" xfId="22653" xr:uid="{D4A816B8-19B1-418A-AF2A-5E0106D15B20}"/>
    <cellStyle name="Output 2 4 4" xfId="20580" xr:uid="{00000000-0005-0000-0000-0000B0510000}"/>
    <cellStyle name="Output 2 4 4 2" xfId="21082" xr:uid="{00000000-0005-0000-0000-0000B1510000}"/>
    <cellStyle name="Output 2 4 4 2 2" xfId="23009" xr:uid="{E7AA4424-90C5-4E51-A92C-83FD706C9E0F}"/>
    <cellStyle name="Output 2 4 4 2 3" xfId="23728" xr:uid="{D4000C73-E5C8-4AAA-8E11-167E8421F1FD}"/>
    <cellStyle name="Output 2 4 4 2 4" xfId="24447" xr:uid="{9E99BA66-915C-44A7-B477-F306025F593B}"/>
    <cellStyle name="Output 2 4 4 2 5" xfId="25032" xr:uid="{7E52F3AE-CFAC-43EC-B092-3242AFC37144}"/>
    <cellStyle name="Output 2 4 4 2 6" xfId="25460" xr:uid="{AC20B5B2-4304-4E0A-8C13-49CE25F3985C}"/>
    <cellStyle name="Output 2 4 4 3" xfId="22637" xr:uid="{F3A314B8-5E1A-41C4-939E-87F74BD14037}"/>
    <cellStyle name="Output 2 4 4 4" xfId="23390" xr:uid="{C622D575-83CE-4F0A-A1F8-43B88341368A}"/>
    <cellStyle name="Output 2 4 4 5" xfId="24102" xr:uid="{B4E3D10E-4556-43A0-9BB2-DE70DA0F19AA}"/>
    <cellStyle name="Output 2 4 4 6" xfId="24814" xr:uid="{D199A5B3-1786-4B36-98F0-DB39546695F2}"/>
    <cellStyle name="Output 2 4 4 7" xfId="22658" xr:uid="{D0767795-0C1C-4703-B571-56EA9D4DBE9E}"/>
    <cellStyle name="Output 2 4 5" xfId="20581" xr:uid="{00000000-0005-0000-0000-0000B2510000}"/>
    <cellStyle name="Output 2 4 5 2" xfId="21081" xr:uid="{00000000-0005-0000-0000-0000B3510000}"/>
    <cellStyle name="Output 2 4 5 2 2" xfId="23008" xr:uid="{E6D80150-C4C3-44E1-8DE4-932FF47AB63F}"/>
    <cellStyle name="Output 2 4 5 2 3" xfId="23727" xr:uid="{8FF41177-5B11-4836-B9EC-D26A132B27D3}"/>
    <cellStyle name="Output 2 4 5 2 4" xfId="24446" xr:uid="{61A3B010-8CCC-4A1A-9606-62C3DE9073D3}"/>
    <cellStyle name="Output 2 4 5 2 5" xfId="25031" xr:uid="{6BCAE86D-F907-487D-BCE7-A3B2307B8C6D}"/>
    <cellStyle name="Output 2 4 5 2 6" xfId="25459" xr:uid="{DCAA3624-DC9B-45FC-8E71-615ADDAE3152}"/>
    <cellStyle name="Output 2 4 5 3" xfId="22638" xr:uid="{2DE8F073-562A-4B7E-A5AA-A63213356161}"/>
    <cellStyle name="Output 2 4 5 4" xfId="23391" xr:uid="{5B030EB5-06F2-4013-B95F-DFF8FB4D0789}"/>
    <cellStyle name="Output 2 4 5 5" xfId="24103" xr:uid="{F28F6610-7A6C-41B5-875B-2B17FE5F6F1D}"/>
    <cellStyle name="Output 2 4 5 6" xfId="24815" xr:uid="{6CE0CA69-16BA-46C6-999C-452F18085B96}"/>
    <cellStyle name="Output 2 4 5 7" xfId="22676" xr:uid="{5F06F121-18DE-448F-BC7E-248F78F17F18}"/>
    <cellStyle name="Output 2 5" xfId="20582" xr:uid="{00000000-0005-0000-0000-0000B4510000}"/>
    <cellStyle name="Output 2 5 2" xfId="20583" xr:uid="{00000000-0005-0000-0000-0000B5510000}"/>
    <cellStyle name="Output 2 5 2 2" xfId="21080" xr:uid="{00000000-0005-0000-0000-0000B6510000}"/>
    <cellStyle name="Output 2 5 2 2 2" xfId="23007" xr:uid="{C9A04623-FD15-43D7-86E1-38021426EF6C}"/>
    <cellStyle name="Output 2 5 2 2 3" xfId="23726" xr:uid="{759A745D-1798-4B3F-A500-A37DF38ABC8B}"/>
    <cellStyle name="Output 2 5 2 2 4" xfId="24445" xr:uid="{2285BC79-E6FE-4B27-A43D-F877D6AABC5C}"/>
    <cellStyle name="Output 2 5 2 2 5" xfId="25030" xr:uid="{E40A7D75-A7F1-4693-BDE7-4B8D56510B74}"/>
    <cellStyle name="Output 2 5 2 2 6" xfId="25458" xr:uid="{2E14F643-13DE-43C1-A70F-3742DB0044F3}"/>
    <cellStyle name="Output 2 5 2 3" xfId="22640" xr:uid="{3DEA9E1B-68A3-498B-9876-7BB65F19B4D3}"/>
    <cellStyle name="Output 2 5 2 4" xfId="23392" xr:uid="{74458127-30B9-4CF5-9DAD-E80EE91D77AE}"/>
    <cellStyle name="Output 2 5 2 5" xfId="24104" xr:uid="{BDC9FF4A-8FD8-42C4-B89F-7CCCA5236A8B}"/>
    <cellStyle name="Output 2 5 2 6" xfId="24816" xr:uid="{01E02547-67CD-469E-A4B9-4D23C02C5BF3}"/>
    <cellStyle name="Output 2 5 2 7" xfId="22677" xr:uid="{558498FD-0322-4A52-9E9E-3EE0B7EADF44}"/>
    <cellStyle name="Output 2 5 3" xfId="20584" xr:uid="{00000000-0005-0000-0000-0000B7510000}"/>
    <cellStyle name="Output 2 5 3 2" xfId="21079" xr:uid="{00000000-0005-0000-0000-0000B8510000}"/>
    <cellStyle name="Output 2 5 3 2 2" xfId="23006" xr:uid="{7D40B4A6-669A-4D38-BC0D-0E501A5996A8}"/>
    <cellStyle name="Output 2 5 3 2 3" xfId="23725" xr:uid="{28174C75-891F-4CDA-B3A6-03F2809D9266}"/>
    <cellStyle name="Output 2 5 3 2 4" xfId="24444" xr:uid="{48D8750F-75D8-413B-9AAC-E6BFB172B98A}"/>
    <cellStyle name="Output 2 5 3 2 5" xfId="25029" xr:uid="{77BC0CC7-5BF6-4D67-A29F-36D3CCD9BFD9}"/>
    <cellStyle name="Output 2 5 3 2 6" xfId="25457" xr:uid="{D7C4C920-9A5E-4B8E-9232-10ED78E93D33}"/>
    <cellStyle name="Output 2 5 3 3" xfId="22641" xr:uid="{0E06C7B3-FECF-4CDB-8451-2C327455F3FC}"/>
    <cellStyle name="Output 2 5 3 4" xfId="23393" xr:uid="{3E3F8ADA-3D49-4707-AA5C-3E7FA50FDF56}"/>
    <cellStyle name="Output 2 5 3 5" xfId="24105" xr:uid="{B7E93E8E-861B-4CF0-BCB0-E5C8E50B6393}"/>
    <cellStyle name="Output 2 5 3 6" xfId="24817" xr:uid="{2B265B20-F7A2-4305-8045-FF798AB52977}"/>
    <cellStyle name="Output 2 5 3 7" xfId="22678" xr:uid="{8C556E68-57C9-4EAD-93E9-C288625CF981}"/>
    <cellStyle name="Output 2 5 4" xfId="20585" xr:uid="{00000000-0005-0000-0000-0000B9510000}"/>
    <cellStyle name="Output 2 5 4 2" xfId="21078" xr:uid="{00000000-0005-0000-0000-0000BA510000}"/>
    <cellStyle name="Output 2 5 4 2 2" xfId="23005" xr:uid="{0F75531A-22A8-4AE2-BA67-6241777388D0}"/>
    <cellStyle name="Output 2 5 4 2 3" xfId="23724" xr:uid="{6F49CE08-C7C5-4EE4-A7DC-C66AAFDD3100}"/>
    <cellStyle name="Output 2 5 4 2 4" xfId="24443" xr:uid="{046A3821-0E2D-4C6D-8243-3FFB13A2DFCC}"/>
    <cellStyle name="Output 2 5 4 2 5" xfId="25028" xr:uid="{CB7EEA56-204C-4831-93AD-CFAA481B9965}"/>
    <cellStyle name="Output 2 5 4 2 6" xfId="25456" xr:uid="{B7DE12EA-6D43-45AC-A48C-90F2DCBBC60A}"/>
    <cellStyle name="Output 2 5 4 3" xfId="22642" xr:uid="{9480B9DA-1720-4118-87C1-245EC83E85C1}"/>
    <cellStyle name="Output 2 5 4 4" xfId="23394" xr:uid="{A53AA7D9-E898-4849-8D38-9147ADE6A7C2}"/>
    <cellStyle name="Output 2 5 4 5" xfId="24106" xr:uid="{06616AB4-6171-4555-806B-10E760C4BED4}"/>
    <cellStyle name="Output 2 5 4 6" xfId="24818" xr:uid="{647FF6AA-F16C-4C67-A2A8-9F757714A418}"/>
    <cellStyle name="Output 2 5 4 7" xfId="22679" xr:uid="{848E2491-5BE3-4B75-B69D-BCE84475FD90}"/>
    <cellStyle name="Output 2 5 5" xfId="20586" xr:uid="{00000000-0005-0000-0000-0000BB510000}"/>
    <cellStyle name="Output 2 5 5 2" xfId="21077" xr:uid="{00000000-0005-0000-0000-0000BC510000}"/>
    <cellStyle name="Output 2 5 5 2 2" xfId="23004" xr:uid="{5732FB0E-38DD-4530-9C4E-978E7206920F}"/>
    <cellStyle name="Output 2 5 5 2 3" xfId="23723" xr:uid="{78B294F1-0D02-4393-99D7-943E3BD84EC6}"/>
    <cellStyle name="Output 2 5 5 2 4" xfId="24442" xr:uid="{752F5A81-21E6-4127-B5D0-6BA4CFC19B7D}"/>
    <cellStyle name="Output 2 5 5 2 5" xfId="25027" xr:uid="{8B6879A7-A1A6-4E4C-AA5B-54B321CD14B5}"/>
    <cellStyle name="Output 2 5 5 2 6" xfId="25455" xr:uid="{95BAD496-8A1B-4AA8-A5B8-DF2AF5C6CF67}"/>
    <cellStyle name="Output 2 5 5 3" xfId="22643" xr:uid="{63A24AE5-5006-4345-B270-DEEB77D37CB6}"/>
    <cellStyle name="Output 2 5 5 4" xfId="23395" xr:uid="{09D9A1B6-634F-48FF-96CB-BD94F6DD82D3}"/>
    <cellStyle name="Output 2 5 5 5" xfId="24107" xr:uid="{6CC1B99A-10C8-4C33-8288-C615C1586BF5}"/>
    <cellStyle name="Output 2 5 5 6" xfId="24819" xr:uid="{750FF6C9-4B82-4148-80C4-CDD23624DBD9}"/>
    <cellStyle name="Output 2 5 5 7" xfId="22680" xr:uid="{91DD6C8C-B9BC-4F06-A9C4-D3857374ADB0}"/>
    <cellStyle name="Output 2 6" xfId="20587" xr:uid="{00000000-0005-0000-0000-0000BD510000}"/>
    <cellStyle name="Output 2 6 2" xfId="20588" xr:uid="{00000000-0005-0000-0000-0000BE510000}"/>
    <cellStyle name="Output 2 6 2 2" xfId="21076" xr:uid="{00000000-0005-0000-0000-0000BF510000}"/>
    <cellStyle name="Output 2 6 2 2 2" xfId="23003" xr:uid="{1FF8D28E-F847-499C-83EA-8D40F6A92AAD}"/>
    <cellStyle name="Output 2 6 2 2 3" xfId="23722" xr:uid="{66DFAED6-0B19-41BF-9EC4-82CFAF3C6460}"/>
    <cellStyle name="Output 2 6 2 2 4" xfId="24441" xr:uid="{4096D4AF-9B2B-48E4-AF55-D6DB20C5C90F}"/>
    <cellStyle name="Output 2 6 2 2 5" xfId="25026" xr:uid="{71F74EF5-6C06-4ADB-9EF3-4227CC292C62}"/>
    <cellStyle name="Output 2 6 2 2 6" xfId="25454" xr:uid="{56748A76-4A8F-402A-9052-03D631896DD1}"/>
    <cellStyle name="Output 2 6 2 3" xfId="22644" xr:uid="{943525A5-3D83-44AD-ADB3-5315E6236F27}"/>
    <cellStyle name="Output 2 6 2 4" xfId="23396" xr:uid="{BA5602C0-DB3C-4C18-9313-02C55534E377}"/>
    <cellStyle name="Output 2 6 2 5" xfId="24108" xr:uid="{C33783AF-E141-48D5-AACB-737BD3BE1EB2}"/>
    <cellStyle name="Output 2 6 2 6" xfId="24820" xr:uid="{4BC4D5A2-56FC-41ED-8386-E7B18891EAAB}"/>
    <cellStyle name="Output 2 6 2 7" xfId="22681" xr:uid="{D5B97408-C00A-4F7A-A39B-E6A4CCBA7FE7}"/>
    <cellStyle name="Output 2 6 3" xfId="20589" xr:uid="{00000000-0005-0000-0000-0000C0510000}"/>
    <cellStyle name="Output 2 6 3 2" xfId="21075" xr:uid="{00000000-0005-0000-0000-0000C1510000}"/>
    <cellStyle name="Output 2 6 3 2 2" xfId="23002" xr:uid="{104B942D-9266-4EF3-A0BE-4F30C655A16C}"/>
    <cellStyle name="Output 2 6 3 2 3" xfId="23721" xr:uid="{F3C3E36C-F61E-4AA4-BE65-2C3D906DFABF}"/>
    <cellStyle name="Output 2 6 3 2 4" xfId="24440" xr:uid="{831CB144-A1FA-4D39-B5F6-5D30392A721D}"/>
    <cellStyle name="Output 2 6 3 2 5" xfId="25025" xr:uid="{CFC545EF-D9DA-4EA6-890F-4BCE7D694AA0}"/>
    <cellStyle name="Output 2 6 3 2 6" xfId="25453" xr:uid="{D95D834F-82DF-49EC-BE51-4A71DB11A12E}"/>
    <cellStyle name="Output 2 6 3 3" xfId="22645" xr:uid="{C1004DCB-AAD5-4010-86A0-AA368A6A94BD}"/>
    <cellStyle name="Output 2 6 3 4" xfId="23397" xr:uid="{7C42CEE0-3E50-47A0-AE01-6B2EC0E84CC9}"/>
    <cellStyle name="Output 2 6 3 5" xfId="24109" xr:uid="{FB684D9F-F7D5-4DA2-BA8D-DF09C56748D1}"/>
    <cellStyle name="Output 2 6 3 6" xfId="24821" xr:uid="{EE1B52BE-D14E-4C04-80A2-6A9E6C4F5CD7}"/>
    <cellStyle name="Output 2 6 3 7" xfId="22682" xr:uid="{3254A657-7DD4-4EE7-872A-05DE5DD84406}"/>
    <cellStyle name="Output 2 6 4" xfId="20590" xr:uid="{00000000-0005-0000-0000-0000C2510000}"/>
    <cellStyle name="Output 2 6 4 2" xfId="21074" xr:uid="{00000000-0005-0000-0000-0000C3510000}"/>
    <cellStyle name="Output 2 6 4 2 2" xfId="23001" xr:uid="{8821F0CE-29A6-47C7-9CBB-B8381FF4B053}"/>
    <cellStyle name="Output 2 6 4 2 3" xfId="23720" xr:uid="{266F31FF-D2B7-449C-8B35-5D1A3521362E}"/>
    <cellStyle name="Output 2 6 4 2 4" xfId="24439" xr:uid="{9BCAF42E-82FB-41DD-89E1-DF95F69BB10B}"/>
    <cellStyle name="Output 2 6 4 2 5" xfId="25024" xr:uid="{865923A2-6FE7-4782-B92F-D18469C95224}"/>
    <cellStyle name="Output 2 6 4 2 6" xfId="25452" xr:uid="{3224E2CB-4593-485B-BE74-A3B23FA35FF7}"/>
    <cellStyle name="Output 2 6 4 3" xfId="22646" xr:uid="{FFE2414D-8854-46A3-8AF5-CC809A426009}"/>
    <cellStyle name="Output 2 6 4 4" xfId="23398" xr:uid="{CEE0F4DC-533B-4A53-B765-DABC96C90932}"/>
    <cellStyle name="Output 2 6 4 5" xfId="24110" xr:uid="{C9398209-1BB7-4F48-85DA-F690548765F0}"/>
    <cellStyle name="Output 2 6 4 6" xfId="24822" xr:uid="{75AEDFC1-8208-47F6-BC9B-9550271DE846}"/>
    <cellStyle name="Output 2 6 4 7" xfId="22683" xr:uid="{C0192D2C-4A16-4433-BBC8-2CFC08B8352E}"/>
    <cellStyle name="Output 2 6 5" xfId="20591" xr:uid="{00000000-0005-0000-0000-0000C4510000}"/>
    <cellStyle name="Output 2 6 5 2" xfId="21073" xr:uid="{00000000-0005-0000-0000-0000C5510000}"/>
    <cellStyle name="Output 2 6 5 2 2" xfId="23000" xr:uid="{845A386A-A060-4615-B78F-7E6869128559}"/>
    <cellStyle name="Output 2 6 5 2 3" xfId="23719" xr:uid="{E27B9339-621B-4FAE-AA12-8A35E6B39C0D}"/>
    <cellStyle name="Output 2 6 5 2 4" xfId="24438" xr:uid="{0BE4FEFD-9901-4EE2-9C95-F74E72DB1EB5}"/>
    <cellStyle name="Output 2 6 5 2 5" xfId="25023" xr:uid="{D13737E4-48B7-4531-A728-36ABC6FB5CC7}"/>
    <cellStyle name="Output 2 6 5 2 6" xfId="25451" xr:uid="{1518DA00-2A84-4039-9486-DE3CC7AF0D4C}"/>
    <cellStyle name="Output 2 6 5 3" xfId="22647" xr:uid="{9D630DC0-2204-4A74-8C96-EBC56819628D}"/>
    <cellStyle name="Output 2 6 5 4" xfId="23399" xr:uid="{29681260-EF5D-46AD-8E96-DD05719B645B}"/>
    <cellStyle name="Output 2 6 5 5" xfId="24111" xr:uid="{B8AC3206-30D3-48F6-BD3B-681DD0C2F797}"/>
    <cellStyle name="Output 2 6 5 6" xfId="24823" xr:uid="{A68FE661-DD8B-4FCE-AD84-9D01E2AA6038}"/>
    <cellStyle name="Output 2 6 5 7" xfId="22684" xr:uid="{BB1A352F-7D9F-4662-A7B9-9031BD591A18}"/>
    <cellStyle name="Output 2 7" xfId="20592" xr:uid="{00000000-0005-0000-0000-0000C6510000}"/>
    <cellStyle name="Output 2 7 2" xfId="20593" xr:uid="{00000000-0005-0000-0000-0000C7510000}"/>
    <cellStyle name="Output 2 7 2 2" xfId="21072" xr:uid="{00000000-0005-0000-0000-0000C8510000}"/>
    <cellStyle name="Output 2 7 2 2 2" xfId="22999" xr:uid="{8BDCE20C-2912-4F15-AE62-CFAF9374D18B}"/>
    <cellStyle name="Output 2 7 2 2 3" xfId="23718" xr:uid="{7527692F-CAA4-46D6-8515-2EDDF8E5832A}"/>
    <cellStyle name="Output 2 7 2 2 4" xfId="24437" xr:uid="{D7B1ADB1-BF81-44C5-A89A-490FAC5833F3}"/>
    <cellStyle name="Output 2 7 2 2 5" xfId="25022" xr:uid="{11EE418D-3645-444F-B9CA-0E4A28D77F89}"/>
    <cellStyle name="Output 2 7 2 2 6" xfId="25450" xr:uid="{98FE2EA5-DE13-4F61-B787-0BB9414EAAA2}"/>
    <cellStyle name="Output 2 7 2 3" xfId="22649" xr:uid="{F4E598A6-CB45-486E-8978-64C6386819D9}"/>
    <cellStyle name="Output 2 7 2 4" xfId="23400" xr:uid="{F510F175-85D4-4BE3-ACAE-19F696551C33}"/>
    <cellStyle name="Output 2 7 2 5" xfId="24112" xr:uid="{64C50783-8B41-4E78-A666-5DA992580833}"/>
    <cellStyle name="Output 2 7 2 6" xfId="24824" xr:uid="{CBACE620-8701-4E8C-A2B0-7C38AAAB884D}"/>
    <cellStyle name="Output 2 7 2 7" xfId="22685" xr:uid="{AF1FA993-68FC-4E75-8430-09F3D44DCC38}"/>
    <cellStyle name="Output 2 7 3" xfId="20594" xr:uid="{00000000-0005-0000-0000-0000C9510000}"/>
    <cellStyle name="Output 2 7 3 2" xfId="21071" xr:uid="{00000000-0005-0000-0000-0000CA510000}"/>
    <cellStyle name="Output 2 7 3 2 2" xfId="22998" xr:uid="{ADB8C7DC-E257-4D72-8AA0-0D857E0251E1}"/>
    <cellStyle name="Output 2 7 3 2 3" xfId="23717" xr:uid="{2532A120-5F53-40B8-8636-58452F2508EA}"/>
    <cellStyle name="Output 2 7 3 2 4" xfId="24436" xr:uid="{AB24CFB1-EC2D-434B-82B2-980F3544F918}"/>
    <cellStyle name="Output 2 7 3 2 5" xfId="25021" xr:uid="{765D3429-03E2-4B41-BC50-5C014DF837D5}"/>
    <cellStyle name="Output 2 7 3 2 6" xfId="25449" xr:uid="{84E437A8-5476-43C8-9D10-ACD4AA03769B}"/>
    <cellStyle name="Output 2 7 3 3" xfId="22650" xr:uid="{F4D5A8B9-D184-4920-9A1E-EDAB884E341F}"/>
    <cellStyle name="Output 2 7 3 4" xfId="23401" xr:uid="{CBB6F59F-9F68-4F63-A906-0A4CA0A1C7B2}"/>
    <cellStyle name="Output 2 7 3 5" xfId="24113" xr:uid="{6477FF44-62BE-484D-A401-B57D4EFFE6A3}"/>
    <cellStyle name="Output 2 7 3 6" xfId="24825" xr:uid="{25AB7480-B25D-4409-8DEE-F17A7D23E5C3}"/>
    <cellStyle name="Output 2 7 3 7" xfId="22686" xr:uid="{96A70654-B2AC-4F51-A1B6-937ADEF6B7D4}"/>
    <cellStyle name="Output 2 7 4" xfId="20595" xr:uid="{00000000-0005-0000-0000-0000CB510000}"/>
    <cellStyle name="Output 2 7 4 2" xfId="21070" xr:uid="{00000000-0005-0000-0000-0000CC510000}"/>
    <cellStyle name="Output 2 7 4 2 2" xfId="22997" xr:uid="{BA311A10-CAC6-4CB3-A480-6738D014EBD0}"/>
    <cellStyle name="Output 2 7 4 2 3" xfId="23716" xr:uid="{00786CB0-69D2-4AD2-9248-53F18423D627}"/>
    <cellStyle name="Output 2 7 4 2 4" xfId="24435" xr:uid="{3A991177-6AE6-484F-B3E2-2334DECE16A8}"/>
    <cellStyle name="Output 2 7 4 2 5" xfId="25020" xr:uid="{A1278D98-F8AC-4944-A555-9372EEB741D0}"/>
    <cellStyle name="Output 2 7 4 2 6" xfId="25448" xr:uid="{2943740D-9122-46EB-9E19-82D2C26360C2}"/>
    <cellStyle name="Output 2 7 4 3" xfId="22651" xr:uid="{99892AFA-2675-4FA0-A62D-32D55707B714}"/>
    <cellStyle name="Output 2 7 4 4" xfId="23402" xr:uid="{00538691-D623-4894-9F6C-C98D78785DFC}"/>
    <cellStyle name="Output 2 7 4 5" xfId="24114" xr:uid="{420BEB23-244A-435A-8790-7873B014FBD0}"/>
    <cellStyle name="Output 2 7 4 6" xfId="24826" xr:uid="{6D6631AF-8F7E-4D36-AE1C-7B221E438B6E}"/>
    <cellStyle name="Output 2 7 4 7" xfId="22687" xr:uid="{DCE9F480-898B-47FE-BE25-D746D43B354F}"/>
    <cellStyle name="Output 2 7 5" xfId="20596" xr:uid="{00000000-0005-0000-0000-0000CD510000}"/>
    <cellStyle name="Output 2 7 5 2" xfId="21069" xr:uid="{00000000-0005-0000-0000-0000CE510000}"/>
    <cellStyle name="Output 2 7 5 2 2" xfId="22996" xr:uid="{8F8AC21A-A801-41B0-9E6E-BDB1E6A0ADFB}"/>
    <cellStyle name="Output 2 7 5 2 3" xfId="23715" xr:uid="{DB5D5CEC-B5FA-4D03-ADC4-C53078A44667}"/>
    <cellStyle name="Output 2 7 5 2 4" xfId="24434" xr:uid="{649E4E0D-755D-401D-B813-7E8BB1D7C5E3}"/>
    <cellStyle name="Output 2 7 5 2 5" xfId="25019" xr:uid="{AA150B74-5F0F-4785-9E2A-D7B529001F95}"/>
    <cellStyle name="Output 2 7 5 2 6" xfId="25447" xr:uid="{70DFF4BC-65E3-47D8-B291-85675D672B90}"/>
    <cellStyle name="Output 2 7 5 3" xfId="22652" xr:uid="{D7560139-ACCB-4091-9128-EEAEBEE9B288}"/>
    <cellStyle name="Output 2 7 5 4" xfId="23403" xr:uid="{790C82B1-6882-4526-A10F-0D69080B3B38}"/>
    <cellStyle name="Output 2 7 5 5" xfId="24115" xr:uid="{D120BA1D-FC39-4917-BA5E-BC5E34A4D7E8}"/>
    <cellStyle name="Output 2 7 5 6" xfId="24827" xr:uid="{3EFD95F3-2480-46FF-94D9-239CDBBCC4D7}"/>
    <cellStyle name="Output 2 7 5 7" xfId="22688" xr:uid="{D3EDFF24-A21F-4BE0-9EE5-B07D47AAC51A}"/>
    <cellStyle name="Output 2 8" xfId="20597" xr:uid="{00000000-0005-0000-0000-0000CF510000}"/>
    <cellStyle name="Output 2 8 2" xfId="20598" xr:uid="{00000000-0005-0000-0000-0000D0510000}"/>
    <cellStyle name="Output 2 8 2 2" xfId="21068" xr:uid="{00000000-0005-0000-0000-0000D1510000}"/>
    <cellStyle name="Output 2 8 2 2 2" xfId="22995" xr:uid="{517C79FB-22EA-402F-9A0C-5899535C8861}"/>
    <cellStyle name="Output 2 8 2 2 3" xfId="23714" xr:uid="{3B8DA115-03DA-4A4A-9004-91701CCFF374}"/>
    <cellStyle name="Output 2 8 2 2 4" xfId="24433" xr:uid="{A6C4E639-8C2F-4F25-B998-D49CEEDB9EA8}"/>
    <cellStyle name="Output 2 8 2 2 5" xfId="25018" xr:uid="{65832118-4BB2-4018-A935-6F6678D05D61}"/>
    <cellStyle name="Output 2 8 2 2 6" xfId="25446" xr:uid="{29249B6D-E460-467B-B57D-1D0FE76F4A58}"/>
    <cellStyle name="Output 2 8 2 3" xfId="22654" xr:uid="{E57BD057-6480-4DCF-B279-A00AA7F4AB98}"/>
    <cellStyle name="Output 2 8 2 4" xfId="23404" xr:uid="{BEB65E2C-9246-4DC4-8042-C103D11C1AC8}"/>
    <cellStyle name="Output 2 8 2 5" xfId="24116" xr:uid="{FABB2A87-F2CB-40EC-BC91-59150B349D1E}"/>
    <cellStyle name="Output 2 8 2 6" xfId="24828" xr:uid="{7BDADD33-B9D7-4D52-AD11-8FAF8CB3C98D}"/>
    <cellStyle name="Output 2 8 2 7" xfId="22689" xr:uid="{9F6BF7CA-2AF3-4A50-85A3-5DD914156739}"/>
    <cellStyle name="Output 2 8 3" xfId="20599" xr:uid="{00000000-0005-0000-0000-0000D2510000}"/>
    <cellStyle name="Output 2 8 3 2" xfId="21067" xr:uid="{00000000-0005-0000-0000-0000D3510000}"/>
    <cellStyle name="Output 2 8 3 2 2" xfId="22994" xr:uid="{9E86B5E7-859E-4C60-98F7-76E1B99F6983}"/>
    <cellStyle name="Output 2 8 3 2 3" xfId="23713" xr:uid="{FB802AF4-21BC-4F65-B528-7950535C59B9}"/>
    <cellStyle name="Output 2 8 3 2 4" xfId="24432" xr:uid="{DC7B57FA-BB22-41D5-AE2D-021F80B068A2}"/>
    <cellStyle name="Output 2 8 3 2 5" xfId="25017" xr:uid="{17959E07-2FDF-4F50-BA85-936EE2DF3320}"/>
    <cellStyle name="Output 2 8 3 2 6" xfId="25445" xr:uid="{8052C487-D247-406C-9FAD-B231BC4DC1ED}"/>
    <cellStyle name="Output 2 8 3 3" xfId="22655" xr:uid="{F5143078-1FC6-45A6-BC96-A49E19AC7FDB}"/>
    <cellStyle name="Output 2 8 3 4" xfId="23405" xr:uid="{66ED7643-6CEE-4B73-A212-50E6452A0344}"/>
    <cellStyle name="Output 2 8 3 5" xfId="24117" xr:uid="{CA0DEC76-78C6-4B06-8A33-33DBC9902252}"/>
    <cellStyle name="Output 2 8 3 6" xfId="24829" xr:uid="{9A651973-4CDF-412C-8020-498D67057DF3}"/>
    <cellStyle name="Output 2 8 3 7" xfId="22690" xr:uid="{85392610-979E-436E-8F80-C39ACF39F51E}"/>
    <cellStyle name="Output 2 8 4" xfId="20600" xr:uid="{00000000-0005-0000-0000-0000D4510000}"/>
    <cellStyle name="Output 2 8 4 2" xfId="21066" xr:uid="{00000000-0005-0000-0000-0000D5510000}"/>
    <cellStyle name="Output 2 8 4 2 2" xfId="22993" xr:uid="{B316E3A8-CFDB-45E9-B4BB-4F8D56C94A22}"/>
    <cellStyle name="Output 2 8 4 2 3" xfId="23712" xr:uid="{2946EF64-F409-4CA0-80B0-9D398DA1A8B0}"/>
    <cellStyle name="Output 2 8 4 2 4" xfId="24431" xr:uid="{22D040B2-186F-443E-917C-16AA44AEEB41}"/>
    <cellStyle name="Output 2 8 4 2 5" xfId="25016" xr:uid="{C8E93F6C-7549-4B89-8437-CCE730E2E588}"/>
    <cellStyle name="Output 2 8 4 2 6" xfId="25444" xr:uid="{768CBB01-8526-4AD1-84A9-CC39D94E1566}"/>
    <cellStyle name="Output 2 8 4 3" xfId="22656" xr:uid="{0FB036E2-36C7-4747-B996-A3FE4039CF66}"/>
    <cellStyle name="Output 2 8 4 4" xfId="23406" xr:uid="{E9B8BA44-7141-49BF-BB0A-534FAFCE8370}"/>
    <cellStyle name="Output 2 8 4 5" xfId="24118" xr:uid="{90AD0065-0E01-40B2-AEFB-D5222AE0EE5B}"/>
    <cellStyle name="Output 2 8 4 6" xfId="24830" xr:uid="{057195E3-9A2A-4ED5-ADF6-9FF673455127}"/>
    <cellStyle name="Output 2 8 4 7" xfId="22691" xr:uid="{52D78D9A-E108-4A91-B17D-EFB482BC99EB}"/>
    <cellStyle name="Output 2 8 5" xfId="20601" xr:uid="{00000000-0005-0000-0000-0000D6510000}"/>
    <cellStyle name="Output 2 8 5 2" xfId="21065" xr:uid="{00000000-0005-0000-0000-0000D7510000}"/>
    <cellStyle name="Output 2 8 5 2 2" xfId="22992" xr:uid="{A348FC47-DE44-46FE-9C90-25E6E73D60D4}"/>
    <cellStyle name="Output 2 8 5 2 3" xfId="23711" xr:uid="{2610BCF1-468D-4EA3-A75C-C7E9B9397FF1}"/>
    <cellStyle name="Output 2 8 5 2 4" xfId="24430" xr:uid="{C7044662-71EA-43F5-B561-54FC7FC1ED63}"/>
    <cellStyle name="Output 2 8 5 2 5" xfId="25015" xr:uid="{E0DC84C3-0389-4B7F-AF4D-DE0101AD2530}"/>
    <cellStyle name="Output 2 8 5 2 6" xfId="25443" xr:uid="{EBC99385-2529-452E-A0F0-6200927A27EA}"/>
    <cellStyle name="Output 2 8 5 3" xfId="22657" xr:uid="{22205CE2-D46B-4479-A95D-5236C54DE608}"/>
    <cellStyle name="Output 2 8 5 4" xfId="23407" xr:uid="{462107B8-49EB-4A26-8839-716E014E56D8}"/>
    <cellStyle name="Output 2 8 5 5" xfId="24119" xr:uid="{91A2C99B-5FED-46E5-89EE-271B341DEE63}"/>
    <cellStyle name="Output 2 8 5 6" xfId="24831" xr:uid="{81724971-88F2-4178-904B-719637BAA1CD}"/>
    <cellStyle name="Output 2 8 5 7" xfId="22692" xr:uid="{D028B636-437C-4C2C-8EBB-7DF250C783A7}"/>
    <cellStyle name="Output 2 9" xfId="20602" xr:uid="{00000000-0005-0000-0000-0000D8510000}"/>
    <cellStyle name="Output 2 9 2" xfId="20603" xr:uid="{00000000-0005-0000-0000-0000D9510000}"/>
    <cellStyle name="Output 2 9 2 2" xfId="21064" xr:uid="{00000000-0005-0000-0000-0000DA510000}"/>
    <cellStyle name="Output 2 9 2 2 2" xfId="22991" xr:uid="{BC6D0947-1526-4419-97FA-1628CA315C87}"/>
    <cellStyle name="Output 2 9 2 2 3" xfId="23710" xr:uid="{2438FB51-AAF3-4075-BC1F-ED9F374F64E1}"/>
    <cellStyle name="Output 2 9 2 2 4" xfId="24429" xr:uid="{D2943534-2CCE-4151-A239-48C45F3E0AAB}"/>
    <cellStyle name="Output 2 9 2 2 5" xfId="25014" xr:uid="{F8184F32-3968-4A2D-8A97-31C70CD9840F}"/>
    <cellStyle name="Output 2 9 2 2 6" xfId="25442" xr:uid="{36138E17-E13C-46AE-8FD7-645C0BCC78B0}"/>
    <cellStyle name="Output 2 9 2 3" xfId="22659" xr:uid="{68C6CB7F-D2D9-4A75-98EB-1C9516981E35}"/>
    <cellStyle name="Output 2 9 2 4" xfId="23408" xr:uid="{B8550BC9-7D7A-4FDA-A13D-E5C72519CB4A}"/>
    <cellStyle name="Output 2 9 2 5" xfId="24120" xr:uid="{4DD43AE5-CE70-40A7-8B32-89AFD91A10D5}"/>
    <cellStyle name="Output 2 9 2 6" xfId="24832" xr:uid="{762CBFD0-1B62-48D5-859C-33A7EAF3B550}"/>
    <cellStyle name="Output 2 9 2 7" xfId="21417" xr:uid="{9293440A-C38B-44B8-A270-6C35692CFAD4}"/>
    <cellStyle name="Output 2 9 3" xfId="20604" xr:uid="{00000000-0005-0000-0000-0000DB510000}"/>
    <cellStyle name="Output 2 9 3 2" xfId="21063" xr:uid="{00000000-0005-0000-0000-0000DC510000}"/>
    <cellStyle name="Output 2 9 3 2 2" xfId="22990" xr:uid="{076FF329-19B1-45B9-B8C5-4ED44D07E370}"/>
    <cellStyle name="Output 2 9 3 2 3" xfId="23709" xr:uid="{D62E23F4-C66B-4AFF-BEDA-937501F2D4A4}"/>
    <cellStyle name="Output 2 9 3 2 4" xfId="24428" xr:uid="{2C007992-677A-45F4-A0E9-FACB0BBA3F93}"/>
    <cellStyle name="Output 2 9 3 2 5" xfId="25013" xr:uid="{E5E08D11-2E04-42AE-9D32-1C32F90B510B}"/>
    <cellStyle name="Output 2 9 3 2 6" xfId="25441" xr:uid="{CAFE5315-9BD8-42A1-9B03-7736F2D8ECE6}"/>
    <cellStyle name="Output 2 9 3 3" xfId="22660" xr:uid="{91B19B48-D53E-4D7E-8D48-9FCB865AF139}"/>
    <cellStyle name="Output 2 9 3 4" xfId="23409" xr:uid="{E983C46A-056C-4D62-97B4-8D9E29BF2BC6}"/>
    <cellStyle name="Output 2 9 3 5" xfId="24121" xr:uid="{7B11D5F1-2F43-4703-9312-5E7616021CB3}"/>
    <cellStyle name="Output 2 9 3 6" xfId="24833" xr:uid="{967A3330-FC2A-4E81-9518-D4A3F8BF84A1}"/>
    <cellStyle name="Output 2 9 3 7" xfId="22693" xr:uid="{2FD18044-B151-4BE9-83E4-7A2F03C635D4}"/>
    <cellStyle name="Output 2 9 4" xfId="20605" xr:uid="{00000000-0005-0000-0000-0000DD510000}"/>
    <cellStyle name="Output 2 9 4 2" xfId="21062" xr:uid="{00000000-0005-0000-0000-0000DE510000}"/>
    <cellStyle name="Output 2 9 4 2 2" xfId="22989" xr:uid="{8C932CAD-9724-499B-800E-16C5D3281443}"/>
    <cellStyle name="Output 2 9 4 2 3" xfId="23708" xr:uid="{8F9E153A-ED9F-4169-AE31-59D23DB6240B}"/>
    <cellStyle name="Output 2 9 4 2 4" xfId="24427" xr:uid="{D1880B76-A2C4-4CE2-A7CC-EA574A558EB2}"/>
    <cellStyle name="Output 2 9 4 2 5" xfId="25012" xr:uid="{1FC35714-470D-4093-BA35-D0775EE8108D}"/>
    <cellStyle name="Output 2 9 4 2 6" xfId="25440" xr:uid="{17E81972-8777-49B0-B594-16B7B966C575}"/>
    <cellStyle name="Output 2 9 4 3" xfId="22661" xr:uid="{488AAFF0-171F-4B6D-A013-0869541E8D8F}"/>
    <cellStyle name="Output 2 9 4 4" xfId="23410" xr:uid="{B12EE3E2-53C9-4D27-B32D-4DE45ABFA4B7}"/>
    <cellStyle name="Output 2 9 4 5" xfId="24122" xr:uid="{84762F4E-03EA-4815-A6FC-213197168247}"/>
    <cellStyle name="Output 2 9 4 6" xfId="24834" xr:uid="{8E2184DD-58AD-4C32-A11E-FAED602D37E6}"/>
    <cellStyle name="Output 2 9 4 7" xfId="22694" xr:uid="{DB8FE5F1-A45C-467D-AE9C-9AF58577A177}"/>
    <cellStyle name="Output 2 9 5" xfId="20606" xr:uid="{00000000-0005-0000-0000-0000DF510000}"/>
    <cellStyle name="Output 2 9 5 2" xfId="21061" xr:uid="{00000000-0005-0000-0000-0000E0510000}"/>
    <cellStyle name="Output 2 9 5 2 2" xfId="22988" xr:uid="{F4689E3E-E7FB-4A27-8240-70FB04D06185}"/>
    <cellStyle name="Output 2 9 5 2 3" xfId="23707" xr:uid="{DCDB8D69-2097-415B-966D-2149A9EF0D94}"/>
    <cellStyle name="Output 2 9 5 2 4" xfId="24426" xr:uid="{22E93BD4-91A7-418C-B7A4-2F6BCA5008C9}"/>
    <cellStyle name="Output 2 9 5 2 5" xfId="25011" xr:uid="{08982E60-5D6F-4420-A110-529D5D9C9BD2}"/>
    <cellStyle name="Output 2 9 5 2 6" xfId="25439" xr:uid="{2C8A6485-AAF1-46AE-9C00-826F46826F8C}"/>
    <cellStyle name="Output 2 9 5 3" xfId="22662" xr:uid="{59A3163F-8D9F-48A0-837C-32209AA7DF50}"/>
    <cellStyle name="Output 2 9 5 4" xfId="23411" xr:uid="{08EEB93D-6FC1-4F87-80DE-E5117B20CD9F}"/>
    <cellStyle name="Output 2 9 5 5" xfId="24123" xr:uid="{E56E801A-A7AA-42CE-B878-1E4E8CCC1CC6}"/>
    <cellStyle name="Output 2 9 5 6" xfId="24835" xr:uid="{B28973A5-55A2-4D00-8768-30CFC35E55F4}"/>
    <cellStyle name="Output 2 9 5 7" xfId="22695" xr:uid="{62B75E4F-C492-421C-BB0C-CB5F88EBB921}"/>
    <cellStyle name="Output 3" xfId="20607" xr:uid="{00000000-0005-0000-0000-0000E1510000}"/>
    <cellStyle name="Output 3 2" xfId="20608" xr:uid="{00000000-0005-0000-0000-0000E2510000}"/>
    <cellStyle name="Output 3 2 2" xfId="21059" xr:uid="{00000000-0005-0000-0000-0000E3510000}"/>
    <cellStyle name="Output 3 2 2 2" xfId="22986" xr:uid="{3D976B2C-F86D-4A6C-BBCF-CDE66CF34DEA}"/>
    <cellStyle name="Output 3 2 2 3" xfId="23705" xr:uid="{3AA3BE49-D890-4181-8FE9-96CFE2DBDBAC}"/>
    <cellStyle name="Output 3 2 2 4" xfId="24424" xr:uid="{B5D83F07-6424-4B40-BB26-247FE1CBCAA1}"/>
    <cellStyle name="Output 3 2 2 5" xfId="25009" xr:uid="{93A90FB8-FEDD-4946-A6AA-9474880E38B2}"/>
    <cellStyle name="Output 3 2 2 6" xfId="25437" xr:uid="{2CC079FC-D433-4A0C-87CE-36C5C9409671}"/>
    <cellStyle name="Output 3 2 3" xfId="22664" xr:uid="{96B181AA-729E-465D-B0CA-D02A9031C779}"/>
    <cellStyle name="Output 3 2 4" xfId="23413" xr:uid="{C038235D-D577-46C0-A31F-3148855B7533}"/>
    <cellStyle name="Output 3 2 5" xfId="24125" xr:uid="{AF3D49C9-C6CF-4A93-8776-6721EEC24D7A}"/>
    <cellStyle name="Output 3 2 6" xfId="24837" xr:uid="{74144319-0819-42D4-A34C-337DEE141BFC}"/>
    <cellStyle name="Output 3 2 7" xfId="22697" xr:uid="{5DF66BD0-B618-40E9-8554-2FCA8FD2F079}"/>
    <cellStyle name="Output 3 3" xfId="20609" xr:uid="{00000000-0005-0000-0000-0000E4510000}"/>
    <cellStyle name="Output 3 3 2" xfId="21058" xr:uid="{00000000-0005-0000-0000-0000E5510000}"/>
    <cellStyle name="Output 3 3 2 2" xfId="22985" xr:uid="{0EE29169-1465-4A53-BF56-032C328CD743}"/>
    <cellStyle name="Output 3 3 2 3" xfId="23704" xr:uid="{0DC823AB-05A1-4480-BBA7-0EB9F29CE8C2}"/>
    <cellStyle name="Output 3 3 2 4" xfId="24423" xr:uid="{A27AB569-A1BD-43A2-BDEC-3EEFDD712FAA}"/>
    <cellStyle name="Output 3 3 2 5" xfId="25008" xr:uid="{E85CA6F8-6452-4D6A-B351-0648B2A267C0}"/>
    <cellStyle name="Output 3 3 2 6" xfId="25436" xr:uid="{67E672FB-13C3-45C6-B690-940EC503F4C9}"/>
    <cellStyle name="Output 3 3 3" xfId="22665" xr:uid="{290CE8CE-25B1-437A-8ACF-E7183D6F0A59}"/>
    <cellStyle name="Output 3 3 4" xfId="23414" xr:uid="{F2AFA205-702F-4E41-B371-F4DE30214CF5}"/>
    <cellStyle name="Output 3 3 5" xfId="24126" xr:uid="{2B369D8D-5CEA-47FE-B0EC-550EE4D26675}"/>
    <cellStyle name="Output 3 3 6" xfId="24838" xr:uid="{4F8821BE-ABDC-4EFE-B8AC-3339231E9674}"/>
    <cellStyle name="Output 3 3 7" xfId="22698" xr:uid="{7CB894E3-4B3D-455F-9CE4-070B5B899AE2}"/>
    <cellStyle name="Output 3 4" xfId="21060" xr:uid="{00000000-0005-0000-0000-0000E6510000}"/>
    <cellStyle name="Output 3 4 2" xfId="22987" xr:uid="{47F3D27E-CB63-45B3-B24E-A55593ED5568}"/>
    <cellStyle name="Output 3 4 3" xfId="23706" xr:uid="{CCEB84D3-D857-40EB-8380-00E90882590A}"/>
    <cellStyle name="Output 3 4 4" xfId="24425" xr:uid="{6B6A0A96-EFE6-445A-853A-4251C8415C47}"/>
    <cellStyle name="Output 3 4 5" xfId="25010" xr:uid="{4C4B8C85-3372-4ADD-8089-3074416F9B4F}"/>
    <cellStyle name="Output 3 4 6" xfId="25438" xr:uid="{A14B658A-EB87-437E-8DA2-4C5C3ABFBA7F}"/>
    <cellStyle name="Output 3 5" xfId="22663" xr:uid="{61737A4A-57EE-4535-BC43-68F698A3FE08}"/>
    <cellStyle name="Output 3 6" xfId="23412" xr:uid="{356027EF-EEA7-4CD9-BE13-8BB59F1B55FB}"/>
    <cellStyle name="Output 3 7" xfId="24124" xr:uid="{E5B79B10-2A81-4004-81E6-430559698169}"/>
    <cellStyle name="Output 3 8" xfId="24836" xr:uid="{F03BE05E-B626-490F-B13B-64AE54CE603E}"/>
    <cellStyle name="Output 3 9" xfId="22696" xr:uid="{E23A8506-30CD-43C3-8BE3-5B4B1B4AB188}"/>
    <cellStyle name="Output 4" xfId="20610" xr:uid="{00000000-0005-0000-0000-0000E7510000}"/>
    <cellStyle name="Output 4 2" xfId="20611" xr:uid="{00000000-0005-0000-0000-0000E8510000}"/>
    <cellStyle name="Output 4 2 2" xfId="21056" xr:uid="{00000000-0005-0000-0000-0000E9510000}"/>
    <cellStyle name="Output 4 2 2 2" xfId="22983" xr:uid="{3F2A6427-CCBE-4C5C-888E-E4685FA0B930}"/>
    <cellStyle name="Output 4 2 2 3" xfId="23702" xr:uid="{87D7179C-47D4-438A-9B6F-F8A6119DD394}"/>
    <cellStyle name="Output 4 2 2 4" xfId="24421" xr:uid="{7185BCDD-D407-47A5-9309-EE7F5B19DACB}"/>
    <cellStyle name="Output 4 2 2 5" xfId="25006" xr:uid="{4A59F1C5-F794-4034-A895-5F1B2C06EAFB}"/>
    <cellStyle name="Output 4 2 2 6" xfId="25434" xr:uid="{3F83BB5D-A7A3-46FE-B438-B0FDAEB2C5FD}"/>
    <cellStyle name="Output 4 2 3" xfId="22667" xr:uid="{AF288438-2796-45D4-A97D-3A7E13E5E143}"/>
    <cellStyle name="Output 4 2 4" xfId="23416" xr:uid="{05F72B5E-1F55-4DA8-808B-9D84369FB0F3}"/>
    <cellStyle name="Output 4 2 5" xfId="24128" xr:uid="{30F80F28-E2A0-48E5-AAAC-9FBF654B88A7}"/>
    <cellStyle name="Output 4 2 6" xfId="24840" xr:uid="{C3F1F29C-56EE-48FE-9D7F-493756CF80FC}"/>
    <cellStyle name="Output 4 2 7" xfId="22700" xr:uid="{AFC9C9B2-95F9-44E1-AE2E-3642311AB937}"/>
    <cellStyle name="Output 4 3" xfId="20612" xr:uid="{00000000-0005-0000-0000-0000EA510000}"/>
    <cellStyle name="Output 4 3 2" xfId="21055" xr:uid="{00000000-0005-0000-0000-0000EB510000}"/>
    <cellStyle name="Output 4 3 2 2" xfId="22982" xr:uid="{1730016A-25D3-44BA-84C2-42DEDBA15B58}"/>
    <cellStyle name="Output 4 3 2 3" xfId="23701" xr:uid="{583AFCD0-991F-4483-865F-715034FF7720}"/>
    <cellStyle name="Output 4 3 2 4" xfId="24420" xr:uid="{CBCF5935-015F-45A0-A09E-6AD74B9974E4}"/>
    <cellStyle name="Output 4 3 2 5" xfId="25005" xr:uid="{03324BD7-0F5C-455D-9C5C-8E9E40B31CF0}"/>
    <cellStyle name="Output 4 3 2 6" xfId="25433" xr:uid="{28297B33-C076-4EBA-A5E7-EA3137171DF9}"/>
    <cellStyle name="Output 4 3 3" xfId="22668" xr:uid="{9225FB96-66F7-4F76-8C45-A5B3F1E385A7}"/>
    <cellStyle name="Output 4 3 4" xfId="23417" xr:uid="{F3134D6E-E1CF-42B8-8CD5-CBC2E42CE94A}"/>
    <cellStyle name="Output 4 3 5" xfId="24129" xr:uid="{2785B372-B900-440E-B97C-10AA78CEF7F1}"/>
    <cellStyle name="Output 4 3 6" xfId="24841" xr:uid="{95EED56F-CCBB-459E-878C-6E8224E824D2}"/>
    <cellStyle name="Output 4 3 7" xfId="22701" xr:uid="{22AC6584-4967-4DCE-8850-0A2BBA4B366D}"/>
    <cellStyle name="Output 4 4" xfId="21057" xr:uid="{00000000-0005-0000-0000-0000EC510000}"/>
    <cellStyle name="Output 4 4 2" xfId="22984" xr:uid="{88E58BFF-34E4-4FC1-8373-826CED29434B}"/>
    <cellStyle name="Output 4 4 3" xfId="23703" xr:uid="{58DA49D5-8500-4DF8-97EC-0A7124785025}"/>
    <cellStyle name="Output 4 4 4" xfId="24422" xr:uid="{521E1416-B423-4B69-9882-1F167FD99F9E}"/>
    <cellStyle name="Output 4 4 5" xfId="25007" xr:uid="{1DAF213E-61C8-4E21-8493-A9ADC6A42E49}"/>
    <cellStyle name="Output 4 4 6" xfId="25435" xr:uid="{72FE9DBC-F02F-4D8C-83DC-72D83AECB275}"/>
    <cellStyle name="Output 4 5" xfId="22666" xr:uid="{D64A3287-69F0-468B-8C23-EB50E2E351E8}"/>
    <cellStyle name="Output 4 6" xfId="23415" xr:uid="{97EFD798-516F-438E-BFD5-CF54C41FA54E}"/>
    <cellStyle name="Output 4 7" xfId="24127" xr:uid="{84C5A1D0-9C6E-40AD-9E25-1F3E8FE823E3}"/>
    <cellStyle name="Output 4 8" xfId="24839" xr:uid="{30FCA40B-4243-4D20-B3D8-E0E98E0BDB63}"/>
    <cellStyle name="Output 4 9" xfId="22699" xr:uid="{B308ECAF-7E9B-483A-BBDC-FAAF72E798CD}"/>
    <cellStyle name="Output 5" xfId="20613" xr:uid="{00000000-0005-0000-0000-0000ED510000}"/>
    <cellStyle name="Output 5 2" xfId="20614" xr:uid="{00000000-0005-0000-0000-0000EE510000}"/>
    <cellStyle name="Output 5 2 2" xfId="21053" xr:uid="{00000000-0005-0000-0000-0000EF510000}"/>
    <cellStyle name="Output 5 2 2 2" xfId="22980" xr:uid="{0D923527-E77D-42D2-A1DE-2D643544A348}"/>
    <cellStyle name="Output 5 2 2 3" xfId="23699" xr:uid="{8F9ADAFF-DFA8-4E6A-BE44-8A965C88BC7F}"/>
    <cellStyle name="Output 5 2 2 4" xfId="24418" xr:uid="{FAB5C010-242B-48DA-B0D4-4736E7CB2E83}"/>
    <cellStyle name="Output 5 2 2 5" xfId="25003" xr:uid="{AA45AAC5-7577-4812-B9C0-C1C0F3BC3B49}"/>
    <cellStyle name="Output 5 2 2 6" xfId="25431" xr:uid="{5E83C9A9-B728-434E-B022-7CEA06C1ABC0}"/>
    <cellStyle name="Output 5 2 3" xfId="22670" xr:uid="{C71F386C-0E97-4D41-931F-BC043A44731D}"/>
    <cellStyle name="Output 5 2 4" xfId="23419" xr:uid="{8A1E1656-0E0A-46E9-AF10-A38971B437F0}"/>
    <cellStyle name="Output 5 2 5" xfId="24131" xr:uid="{38633587-179C-42BE-937D-2AB319DF1B52}"/>
    <cellStyle name="Output 5 2 6" xfId="24843" xr:uid="{FCA4CE51-9A44-400A-A73C-D3B261983691}"/>
    <cellStyle name="Output 5 2 7" xfId="22703" xr:uid="{84E58766-811E-4C7C-AE55-57E1E4589FC5}"/>
    <cellStyle name="Output 5 3" xfId="20615" xr:uid="{00000000-0005-0000-0000-0000F0510000}"/>
    <cellStyle name="Output 5 3 2" xfId="21052" xr:uid="{00000000-0005-0000-0000-0000F1510000}"/>
    <cellStyle name="Output 5 3 2 2" xfId="22979" xr:uid="{2288D752-8DA4-455D-A06C-8205AB4DEBE4}"/>
    <cellStyle name="Output 5 3 2 3" xfId="23698" xr:uid="{26639CE1-8639-42F0-A977-00AB4ADA33EC}"/>
    <cellStyle name="Output 5 3 2 4" xfId="24417" xr:uid="{FBDD515F-F9FA-4E56-B555-F60F2F1032D2}"/>
    <cellStyle name="Output 5 3 2 5" xfId="25002" xr:uid="{CF77F602-B3E7-49F2-82BD-368C337E5C07}"/>
    <cellStyle name="Output 5 3 2 6" xfId="25430" xr:uid="{FE958F1C-214B-4A6F-9327-0A1E199283D7}"/>
    <cellStyle name="Output 5 3 3" xfId="22671" xr:uid="{0F96A6A3-FC8C-4808-8631-43655888FA3E}"/>
    <cellStyle name="Output 5 3 4" xfId="23420" xr:uid="{62E39330-6848-49BD-9279-AB3749C25AC8}"/>
    <cellStyle name="Output 5 3 5" xfId="24132" xr:uid="{C3FCD154-F372-4A63-9573-6486A85E779D}"/>
    <cellStyle name="Output 5 3 6" xfId="24844" xr:uid="{B301F78B-286B-4360-8650-8E9416AD9424}"/>
    <cellStyle name="Output 5 3 7" xfId="22704" xr:uid="{D7BED703-CD34-484E-A50C-A02960F8E175}"/>
    <cellStyle name="Output 5 4" xfId="21054" xr:uid="{00000000-0005-0000-0000-0000F2510000}"/>
    <cellStyle name="Output 5 4 2" xfId="22981" xr:uid="{9AEA17E0-0735-4605-A408-891B09D97612}"/>
    <cellStyle name="Output 5 4 3" xfId="23700" xr:uid="{1630D5A6-06F2-48E4-8A98-85D02539C9E6}"/>
    <cellStyle name="Output 5 4 4" xfId="24419" xr:uid="{B0D943C7-4D9B-4418-B8B2-E10D6EB8310F}"/>
    <cellStyle name="Output 5 4 5" xfId="25004" xr:uid="{B200187D-BEA8-49EE-95CE-2FF3AB2CC8F6}"/>
    <cellStyle name="Output 5 4 6" xfId="25432" xr:uid="{20A6E374-5B01-4930-80DF-1611A3348591}"/>
    <cellStyle name="Output 5 5" xfId="22669" xr:uid="{3E5DDB27-83C5-4561-BA1A-4DB90F4744F4}"/>
    <cellStyle name="Output 5 6" xfId="23418" xr:uid="{58808069-78E9-4014-9319-2B73F2EF8B03}"/>
    <cellStyle name="Output 5 7" xfId="24130" xr:uid="{3F061522-2B08-44BC-99A4-8BA7C6E43A48}"/>
    <cellStyle name="Output 5 8" xfId="24842" xr:uid="{C7785CDE-A541-4B20-8212-54F8CF86CC2F}"/>
    <cellStyle name="Output 5 9" xfId="22702" xr:uid="{51BF4D1C-3EF7-45E4-B85A-DBEA7BB0A4AF}"/>
    <cellStyle name="Output 6" xfId="20616" xr:uid="{00000000-0005-0000-0000-0000F3510000}"/>
    <cellStyle name="Output 6 2" xfId="20617" xr:uid="{00000000-0005-0000-0000-0000F4510000}"/>
    <cellStyle name="Output 6 2 2" xfId="21050" xr:uid="{00000000-0005-0000-0000-0000F5510000}"/>
    <cellStyle name="Output 6 2 2 2" xfId="22977" xr:uid="{79F81EE0-8125-451A-8469-2436D2CBA5EA}"/>
    <cellStyle name="Output 6 2 2 3" xfId="23696" xr:uid="{2BC981F7-D6F6-4FD8-AA72-648375B95B6B}"/>
    <cellStyle name="Output 6 2 2 4" xfId="24415" xr:uid="{43FB146D-B8C8-4ADF-A129-47986D74F81B}"/>
    <cellStyle name="Output 6 2 2 5" xfId="25000" xr:uid="{C32FC4A5-B9FA-4E6F-BECC-AAB1A20A956D}"/>
    <cellStyle name="Output 6 2 2 6" xfId="25428" xr:uid="{15FAE89E-6D91-45DA-947C-251A688C6CF9}"/>
    <cellStyle name="Output 6 2 3" xfId="22673" xr:uid="{A6A9F19B-A668-4EB5-9354-F3E79A79F744}"/>
    <cellStyle name="Output 6 2 4" xfId="23422" xr:uid="{E5884B3E-1676-484C-914E-A364CD39AC10}"/>
    <cellStyle name="Output 6 2 5" xfId="24134" xr:uid="{71A7253F-BAF5-49E4-AC79-C928AC971B36}"/>
    <cellStyle name="Output 6 2 6" xfId="24846" xr:uid="{71B682DC-1041-4B1D-9263-4352E38F4757}"/>
    <cellStyle name="Output 6 2 7" xfId="22706" xr:uid="{37851241-6ED5-4A45-970E-8B48D82742A6}"/>
    <cellStyle name="Output 6 3" xfId="20618" xr:uid="{00000000-0005-0000-0000-0000F6510000}"/>
    <cellStyle name="Output 6 3 2" xfId="21049" xr:uid="{00000000-0005-0000-0000-0000F7510000}"/>
    <cellStyle name="Output 6 3 2 2" xfId="22976" xr:uid="{D4C7059F-9C24-4219-B11C-F04FBCEE4739}"/>
    <cellStyle name="Output 6 3 2 3" xfId="23695" xr:uid="{2FEEAC1C-548E-41D1-9D56-9EE8443EB7BE}"/>
    <cellStyle name="Output 6 3 2 4" xfId="24414" xr:uid="{AFA166FC-3FFB-463D-B71F-9906A65C6123}"/>
    <cellStyle name="Output 6 3 2 5" xfId="24999" xr:uid="{6DABB299-7D81-4438-8FBC-964B3822D1D8}"/>
    <cellStyle name="Output 6 3 2 6" xfId="25427" xr:uid="{12090730-FEC2-4341-8E70-0AFB37F90EBA}"/>
    <cellStyle name="Output 6 3 3" xfId="22674" xr:uid="{BEA6EE84-8B18-44E0-BAFB-3E7D2662750E}"/>
    <cellStyle name="Output 6 3 4" xfId="23423" xr:uid="{09027FEB-AD88-407B-AC1C-30207FC5DC4E}"/>
    <cellStyle name="Output 6 3 5" xfId="24135" xr:uid="{884DCFA5-935B-4D3C-822A-ABA42056A26C}"/>
    <cellStyle name="Output 6 3 6" xfId="24847" xr:uid="{9AF6F6C5-6C2B-4E95-A3B1-069424954DA4}"/>
    <cellStyle name="Output 6 3 7" xfId="22707" xr:uid="{CF286B86-E5A0-4885-9DB5-D919EF5D9D54}"/>
    <cellStyle name="Output 6 4" xfId="21051" xr:uid="{00000000-0005-0000-0000-0000F8510000}"/>
    <cellStyle name="Output 6 4 2" xfId="22978" xr:uid="{9663CDF3-94F9-48F6-9D03-1A6EB9EADB41}"/>
    <cellStyle name="Output 6 4 3" xfId="23697" xr:uid="{76BA30D5-D096-47A4-ADE7-F350DEA80B8E}"/>
    <cellStyle name="Output 6 4 4" xfId="24416" xr:uid="{C29C6E65-A300-4136-8CD0-DFB0C4C91F12}"/>
    <cellStyle name="Output 6 4 5" xfId="25001" xr:uid="{275500BC-4E92-4081-955D-3D4EE7623FDE}"/>
    <cellStyle name="Output 6 4 6" xfId="25429" xr:uid="{DE0CF811-3DC3-45C0-8270-98A86F3C4975}"/>
    <cellStyle name="Output 6 5" xfId="22672" xr:uid="{44C34FC2-13E8-4D04-B175-B3E2F56591B4}"/>
    <cellStyle name="Output 6 6" xfId="23421" xr:uid="{1EAAD7B6-5A55-4900-9EE3-6405208B50DE}"/>
    <cellStyle name="Output 6 7" xfId="24133" xr:uid="{CC37E909-A769-4871-9B73-24ABA205988C}"/>
    <cellStyle name="Output 6 8" xfId="24845" xr:uid="{1A096DD4-1816-4CEB-AED1-069191DBCB1E}"/>
    <cellStyle name="Output 6 9" xfId="22705" xr:uid="{67428922-4EED-4B3B-9464-A9BBD81E1859}"/>
    <cellStyle name="Output 7" xfId="20619" xr:uid="{00000000-0005-0000-0000-0000F9510000}"/>
    <cellStyle name="Output 7 2" xfId="21048" xr:uid="{00000000-0005-0000-0000-0000FA510000}"/>
    <cellStyle name="Output 7 2 2" xfId="22975" xr:uid="{00C2654B-E637-4825-BECC-8132CDE76992}"/>
    <cellStyle name="Output 7 2 3" xfId="23694" xr:uid="{415A9944-F2B7-449E-9469-D21B3DE5AA41}"/>
    <cellStyle name="Output 7 2 4" xfId="24413" xr:uid="{847EF14A-212D-4C14-B1FA-C33C010FC308}"/>
    <cellStyle name="Output 7 2 5" xfId="24998" xr:uid="{F1EA42C2-7336-4166-B5B1-2BF610E027E4}"/>
    <cellStyle name="Output 7 2 6" xfId="25426" xr:uid="{E79A3EC5-DB6E-4345-8646-B0908EA67E9F}"/>
    <cellStyle name="Output 7 3" xfId="22675" xr:uid="{BAD4F7D4-24F4-46D0-AD4A-DD6ABBA7B879}"/>
    <cellStyle name="Output 7 4" xfId="23424" xr:uid="{31444299-2F3B-46FC-A1FA-ED23CB6007B2}"/>
    <cellStyle name="Output 7 5" xfId="24136" xr:uid="{BF557235-7CBA-40CD-9634-D2B303AFBDF4}"/>
    <cellStyle name="Output 7 6" xfId="24848" xr:uid="{ACC759F3-9C03-424A-99B7-C4BA18C24C25}"/>
    <cellStyle name="Output 7 7" xfId="22708" xr:uid="{A063B77D-D6AD-4C2A-B1F8-91D8D740538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2974" xr:uid="{06E399D0-8D99-41C3-AD30-75491880CE83}"/>
    <cellStyle name="showExposure 2 3" xfId="23693" xr:uid="{D7274676-A14E-46A1-8162-15315E6EE71E}"/>
    <cellStyle name="showExposure 2 4" xfId="24412" xr:uid="{3EF786E3-6ECC-4216-B947-08265F7AEF5F}"/>
    <cellStyle name="showExposure 2 5" xfId="25425" xr:uid="{5EFB86D3-E7C9-4015-9BC2-4B4995E98681}"/>
    <cellStyle name="showExposure 3" xfId="22765" xr:uid="{4C06E1C2-97EB-4488-B241-2FA4094AE35C}"/>
    <cellStyle name="showParameterE" xfId="20787" xr:uid="{00000000-0005-0000-0000-0000A6520000}"/>
    <cellStyle name="showParameterE 2" xfId="21046" xr:uid="{00000000-0005-0000-0000-0000A7520000}"/>
    <cellStyle name="showParameterE 2 2" xfId="22973" xr:uid="{6EEB72FB-A2AA-4EC4-A8BA-A286C00D303A}"/>
    <cellStyle name="showParameterE 2 3" xfId="23692" xr:uid="{705AA5A8-681F-4EA9-9345-5F6193CDC408}"/>
    <cellStyle name="showParameterE 2 4" xfId="24411" xr:uid="{2FFFA512-E849-4FED-BC8E-6F68697E194F}"/>
    <cellStyle name="showParameterE 2 5" xfId="25424" xr:uid="{EC28C9A7-11F0-428D-BDFF-EDEA3913F741}"/>
    <cellStyle name="showParameterE 3" xfId="22766" xr:uid="{CCED2B4A-F7CE-4A14-8999-D9B1D03CD899}"/>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2971" xr:uid="{D7427740-366E-4D9E-93A3-19F76DAD4B71}"/>
    <cellStyle name="Total 2 10 2 2 3" xfId="23690" xr:uid="{1A0F1D3E-970B-4A4C-9EEE-0A6AD195EDFA}"/>
    <cellStyle name="Total 2 10 2 2 4" xfId="24409" xr:uid="{45F0899C-FE06-4A3C-9BA6-FD384A84387D}"/>
    <cellStyle name="Total 2 10 2 2 5" xfId="24996" xr:uid="{878C41A1-C2D6-4196-94FC-1FA7913C8A11}"/>
    <cellStyle name="Total 2 10 2 2 6" xfId="25422" xr:uid="{D52A3833-3707-4976-8CCF-DF82048CC8FC}"/>
    <cellStyle name="Total 2 10 2 3" xfId="22788" xr:uid="{3E575F97-5511-446A-A5A0-B8AD813B0EBA}"/>
    <cellStyle name="Total 2 10 2 4" xfId="23515" xr:uid="{C6776FB1-8635-4477-A0F3-3699D0C5420A}"/>
    <cellStyle name="Total 2 10 2 5" xfId="24222" xr:uid="{3836E804-1165-4818-858C-CA887D9F725E}"/>
    <cellStyle name="Total 2 10 2 6" xfId="24850" xr:uid="{4EC5A202-86AA-470B-BEAF-326BC5B2F328}"/>
    <cellStyle name="Total 2 10 2 7" xfId="24138" xr:uid="{2455E710-A74F-4DBB-A8E6-117CEA051E21}"/>
    <cellStyle name="Total 2 10 3" xfId="20826" xr:uid="{00000000-0005-0000-0000-0000D0520000}"/>
    <cellStyle name="Total 2 10 3 2" xfId="21043" xr:uid="{00000000-0005-0000-0000-0000D1520000}"/>
    <cellStyle name="Total 2 10 3 2 2" xfId="22970" xr:uid="{68BE8041-CF9B-4982-82BD-980E8CA252CC}"/>
    <cellStyle name="Total 2 10 3 2 3" xfId="23689" xr:uid="{4000382C-5D2A-41B9-960C-B8CCA111FCDB}"/>
    <cellStyle name="Total 2 10 3 2 4" xfId="24408" xr:uid="{1EFB27C4-D183-4727-A6C4-379C9D8CD3A1}"/>
    <cellStyle name="Total 2 10 3 2 5" xfId="24995" xr:uid="{16854A8F-C5E9-4D61-AAE6-5E9F06ACCF09}"/>
    <cellStyle name="Total 2 10 3 2 6" xfId="25421" xr:uid="{1148F43A-37FB-4B36-8F65-1A93034E453F}"/>
    <cellStyle name="Total 2 10 3 3" xfId="22789" xr:uid="{1466FE83-B7FE-48D2-B82D-DCE0A476188F}"/>
    <cellStyle name="Total 2 10 3 4" xfId="23516" xr:uid="{B1B20AC7-462E-4CA8-96C7-D7167D927267}"/>
    <cellStyle name="Total 2 10 3 5" xfId="24223" xr:uid="{66BA2CA6-A752-4FFF-868F-273BBAD2D187}"/>
    <cellStyle name="Total 2 10 3 6" xfId="24851" xr:uid="{C5BC7974-4AD7-49B2-AF4C-174CBC6C02AA}"/>
    <cellStyle name="Total 2 10 3 7" xfId="24139" xr:uid="{038A70EB-6E51-4EF8-AD22-7C06DA0A23C0}"/>
    <cellStyle name="Total 2 10 4" xfId="20827" xr:uid="{00000000-0005-0000-0000-0000D2520000}"/>
    <cellStyle name="Total 2 10 4 2" xfId="21042" xr:uid="{00000000-0005-0000-0000-0000D3520000}"/>
    <cellStyle name="Total 2 10 4 2 2" xfId="22969" xr:uid="{2BCCABD9-2896-41DD-8C86-79C8321E3BB0}"/>
    <cellStyle name="Total 2 10 4 2 3" xfId="23688" xr:uid="{6E3128A6-2687-4E90-8FB2-E83DF0FB3E10}"/>
    <cellStyle name="Total 2 10 4 2 4" xfId="24407" xr:uid="{9906E1AF-C92C-4130-9AEB-4EC4F84F63B7}"/>
    <cellStyle name="Total 2 10 4 2 5" xfId="24994" xr:uid="{0F92EAF3-DF6F-441F-8672-856510CA191F}"/>
    <cellStyle name="Total 2 10 4 2 6" xfId="25420" xr:uid="{FC442C6E-A9F8-4290-AA99-64A6B96E2B30}"/>
    <cellStyle name="Total 2 10 4 3" xfId="22790" xr:uid="{21DC8A52-C9A3-4457-817A-D6344CA538EF}"/>
    <cellStyle name="Total 2 10 4 4" xfId="23517" xr:uid="{8705BB33-0C33-48F0-9E68-0B20C7511FA2}"/>
    <cellStyle name="Total 2 10 4 5" xfId="24224" xr:uid="{9680D106-B2D3-4519-BFFC-60FFD8049167}"/>
    <cellStyle name="Total 2 10 4 6" xfId="24852" xr:uid="{0E72B37D-7DDB-418F-AB65-27ACE6E57E71}"/>
    <cellStyle name="Total 2 10 4 7" xfId="24140" xr:uid="{9A354DEB-6D18-4A93-BF21-8F0DD75ED297}"/>
    <cellStyle name="Total 2 10 5" xfId="20828" xr:uid="{00000000-0005-0000-0000-0000D4520000}"/>
    <cellStyle name="Total 2 10 5 2" xfId="21041" xr:uid="{00000000-0005-0000-0000-0000D5520000}"/>
    <cellStyle name="Total 2 10 5 2 2" xfId="22968" xr:uid="{184161A3-9B4C-45C4-A3DC-AE36B6213915}"/>
    <cellStyle name="Total 2 10 5 2 3" xfId="23687" xr:uid="{1877D344-5229-4C10-AF30-8A68DDD234AF}"/>
    <cellStyle name="Total 2 10 5 2 4" xfId="24406" xr:uid="{FC2FCF42-7141-45DC-8B0A-6EF7A9B55A9F}"/>
    <cellStyle name="Total 2 10 5 2 5" xfId="24993" xr:uid="{2C496C1E-8567-4843-9AC8-ED192BA55C96}"/>
    <cellStyle name="Total 2 10 5 2 6" xfId="25419" xr:uid="{48F64275-DC6A-4B28-B453-3C1B1F5CE9A4}"/>
    <cellStyle name="Total 2 10 5 3" xfId="22791" xr:uid="{04C73CAE-A0CA-4321-B4F0-65040F7D9091}"/>
    <cellStyle name="Total 2 10 5 4" xfId="23518" xr:uid="{00C51A5A-FD10-47F5-B0D7-BB8E45374362}"/>
    <cellStyle name="Total 2 10 5 5" xfId="24225" xr:uid="{50897836-B80D-401A-929F-FA380B53361D}"/>
    <cellStyle name="Total 2 10 5 6" xfId="24853" xr:uid="{0D8E4F7F-629B-4004-ACBD-92AA65FE047A}"/>
    <cellStyle name="Total 2 10 5 7" xfId="24141" xr:uid="{5E1FECB1-67D1-45CA-A3C4-B9148FD22C8B}"/>
    <cellStyle name="Total 2 11" xfId="20829" xr:uid="{00000000-0005-0000-0000-0000D6520000}"/>
    <cellStyle name="Total 2 11 10" xfId="24854" xr:uid="{CA85FA39-04A9-4CB7-81CF-1540D80BE430}"/>
    <cellStyle name="Total 2 11 11" xfId="24142" xr:uid="{273C3D8D-B6BE-4E12-ACA9-F50EECBD7600}"/>
    <cellStyle name="Total 2 11 2" xfId="20830" xr:uid="{00000000-0005-0000-0000-0000D7520000}"/>
    <cellStyle name="Total 2 11 2 2" xfId="21039" xr:uid="{00000000-0005-0000-0000-0000D8520000}"/>
    <cellStyle name="Total 2 11 2 2 2" xfId="22966" xr:uid="{F3D7C084-D615-4594-96D0-BE2AD7317C01}"/>
    <cellStyle name="Total 2 11 2 2 3" xfId="23685" xr:uid="{CC5EFECF-90FC-4332-A3F5-18AA2F5B371B}"/>
    <cellStyle name="Total 2 11 2 2 4" xfId="24404" xr:uid="{5E40507C-295B-44FD-9463-B557F0872E40}"/>
    <cellStyle name="Total 2 11 2 2 5" xfId="24991" xr:uid="{DECA9E4D-031E-4133-850D-79FC5C6DED99}"/>
    <cellStyle name="Total 2 11 2 2 6" xfId="25417" xr:uid="{105DE962-80CD-47D8-AE10-B4A9BC3EF868}"/>
    <cellStyle name="Total 2 11 2 3" xfId="22793" xr:uid="{BE570180-4B1C-4F06-949D-E27DBF4B9624}"/>
    <cellStyle name="Total 2 11 2 4" xfId="23520" xr:uid="{B047AF06-B92A-42BE-AB98-B7429C7889D1}"/>
    <cellStyle name="Total 2 11 2 5" xfId="24227" xr:uid="{A6C271A4-5DE5-4701-9668-C8CD25BECE59}"/>
    <cellStyle name="Total 2 11 2 6" xfId="24855" xr:uid="{919068CB-5F7E-4300-A5C9-41FC570E86EA}"/>
    <cellStyle name="Total 2 11 2 7" xfId="24143" xr:uid="{23828330-720A-4A8F-B86D-6AE3859979E6}"/>
    <cellStyle name="Total 2 11 3" xfId="20831" xr:uid="{00000000-0005-0000-0000-0000D9520000}"/>
    <cellStyle name="Total 2 11 3 2" xfId="21038" xr:uid="{00000000-0005-0000-0000-0000DA520000}"/>
    <cellStyle name="Total 2 11 3 2 2" xfId="22965" xr:uid="{4613FF1A-6887-4D04-A272-70406A42B739}"/>
    <cellStyle name="Total 2 11 3 2 3" xfId="23684" xr:uid="{9A41293F-3CC5-4C10-858F-6ED483E5D831}"/>
    <cellStyle name="Total 2 11 3 2 4" xfId="24403" xr:uid="{633DD570-54DE-4DD2-8DBE-A38C54B5DE97}"/>
    <cellStyle name="Total 2 11 3 2 5" xfId="24990" xr:uid="{FAC28119-EFE8-46CD-8DC1-43A6B951C2C2}"/>
    <cellStyle name="Total 2 11 3 2 6" xfId="25416" xr:uid="{AE70D9C4-FB8C-4EEF-9E35-F8C7540D58CD}"/>
    <cellStyle name="Total 2 11 3 3" xfId="22794" xr:uid="{66E4AA54-9DE2-469E-B139-09618FD08DEE}"/>
    <cellStyle name="Total 2 11 3 4" xfId="23521" xr:uid="{5BA9ACE9-1921-4BE9-AFF7-9916530CCA40}"/>
    <cellStyle name="Total 2 11 3 5" xfId="24228" xr:uid="{EDA8D3F1-8CDC-462E-B4C6-EBD1F0404CBD}"/>
    <cellStyle name="Total 2 11 3 6" xfId="24856" xr:uid="{F035FBCB-3CE9-4E0D-97E4-0ABCD465A828}"/>
    <cellStyle name="Total 2 11 3 7" xfId="24144" xr:uid="{7221D88B-31E1-4614-8077-F815B2C288E2}"/>
    <cellStyle name="Total 2 11 4" xfId="20832" xr:uid="{00000000-0005-0000-0000-0000DB520000}"/>
    <cellStyle name="Total 2 11 4 2" xfId="21037" xr:uid="{00000000-0005-0000-0000-0000DC520000}"/>
    <cellStyle name="Total 2 11 4 2 2" xfId="22964" xr:uid="{7B2E7265-68DE-426D-A895-4881B4058840}"/>
    <cellStyle name="Total 2 11 4 2 3" xfId="23683" xr:uid="{E7BCBADD-2538-4DC3-8053-9E7C8FC7C431}"/>
    <cellStyle name="Total 2 11 4 2 4" xfId="24402" xr:uid="{AF484C89-AC43-4316-8ED1-5009A0D8E901}"/>
    <cellStyle name="Total 2 11 4 2 5" xfId="24989" xr:uid="{DD0BAFED-690A-44AC-B917-BEA6E5EE5166}"/>
    <cellStyle name="Total 2 11 4 2 6" xfId="25415" xr:uid="{548BD74E-8B0C-4182-8809-C31D986A25BA}"/>
    <cellStyle name="Total 2 11 4 3" xfId="22795" xr:uid="{B9DD6F4F-45A4-4D45-9BAC-54F3C78F93E0}"/>
    <cellStyle name="Total 2 11 4 4" xfId="23522" xr:uid="{3DE7DC2D-EC79-4D7E-A6C7-CD4997121A34}"/>
    <cellStyle name="Total 2 11 4 5" xfId="24229" xr:uid="{396F11CA-6A9D-4411-AE67-9449956B03C0}"/>
    <cellStyle name="Total 2 11 4 6" xfId="24857" xr:uid="{DDEBF657-590E-4D1B-8066-1B630CF09358}"/>
    <cellStyle name="Total 2 11 4 7" xfId="24145" xr:uid="{C9745DCA-DB70-470C-BC07-993BC757D795}"/>
    <cellStyle name="Total 2 11 5" xfId="20833" xr:uid="{00000000-0005-0000-0000-0000DD520000}"/>
    <cellStyle name="Total 2 11 5 2" xfId="21036" xr:uid="{00000000-0005-0000-0000-0000DE520000}"/>
    <cellStyle name="Total 2 11 5 2 2" xfId="22963" xr:uid="{53AA07A9-4064-4EF2-9E6D-2F985F4277C2}"/>
    <cellStyle name="Total 2 11 5 2 3" xfId="23682" xr:uid="{28A65B76-040D-4B29-AC51-02648FD06401}"/>
    <cellStyle name="Total 2 11 5 2 4" xfId="24401" xr:uid="{F50970F2-F8EC-4CFE-B1D1-4C0AE7FC46F6}"/>
    <cellStyle name="Total 2 11 5 2 5" xfId="24988" xr:uid="{707F06A1-F59F-4919-9346-643790CCFADA}"/>
    <cellStyle name="Total 2 11 5 2 6" xfId="25414" xr:uid="{3E7C58B6-45C6-4233-8207-EB4A08EAA43D}"/>
    <cellStyle name="Total 2 11 5 3" xfId="22796" xr:uid="{A304B2B9-6BFE-45EC-859E-DCB5962F463F}"/>
    <cellStyle name="Total 2 11 5 4" xfId="23523" xr:uid="{7EABBB4C-8BE5-4583-985F-2A1AF0E14890}"/>
    <cellStyle name="Total 2 11 5 5" xfId="24230" xr:uid="{DEAECC3F-1F45-4C08-BC55-B48B80BBCE6F}"/>
    <cellStyle name="Total 2 11 5 6" xfId="24858" xr:uid="{D2206DED-1C7C-4ECE-9164-E0B6FB6C6379}"/>
    <cellStyle name="Total 2 11 5 7" xfId="24146" xr:uid="{E9532ACF-5391-46B3-80EF-7B1F01F2ECA1}"/>
    <cellStyle name="Total 2 11 6" xfId="21040" xr:uid="{00000000-0005-0000-0000-0000DF520000}"/>
    <cellStyle name="Total 2 11 6 2" xfId="22967" xr:uid="{A98B096F-0C62-47CE-9789-0241E288269B}"/>
    <cellStyle name="Total 2 11 6 3" xfId="23686" xr:uid="{8C3E1690-A505-4EAC-8D11-32E7818C468A}"/>
    <cellStyle name="Total 2 11 6 4" xfId="24405" xr:uid="{C901B81D-0DC2-4A61-9DA6-FDABFB974539}"/>
    <cellStyle name="Total 2 11 6 5" xfId="24992" xr:uid="{2F44FFD5-9CDE-40FD-AC8F-3A90FCC012A1}"/>
    <cellStyle name="Total 2 11 6 6" xfId="25418" xr:uid="{76182704-CA8B-4C1A-9CEF-2BDCB93B29ED}"/>
    <cellStyle name="Total 2 11 7" xfId="22792" xr:uid="{C92E2DE0-3B44-45B3-A8AD-98D88ADEA717}"/>
    <cellStyle name="Total 2 11 8" xfId="23519" xr:uid="{27BF1A9F-19FF-4CDA-A3B8-B094E2C8BB93}"/>
    <cellStyle name="Total 2 11 9" xfId="24226" xr:uid="{42DEE94C-DC8C-4FCD-8B87-B2FEBD137C1B}"/>
    <cellStyle name="Total 2 12" xfId="20834" xr:uid="{00000000-0005-0000-0000-0000E0520000}"/>
    <cellStyle name="Total 2 12 10" xfId="24859" xr:uid="{78639EF5-FDC6-40B9-B944-E80EBBFFC0CD}"/>
    <cellStyle name="Total 2 12 11" xfId="24147" xr:uid="{8595C5BD-2127-4A6B-A4AD-3A5B231208CF}"/>
    <cellStyle name="Total 2 12 2" xfId="20835" xr:uid="{00000000-0005-0000-0000-0000E1520000}"/>
    <cellStyle name="Total 2 12 2 2" xfId="21034" xr:uid="{00000000-0005-0000-0000-0000E2520000}"/>
    <cellStyle name="Total 2 12 2 2 2" xfId="22961" xr:uid="{F72190E5-00EB-4760-87AA-566D39A385D9}"/>
    <cellStyle name="Total 2 12 2 2 3" xfId="23680" xr:uid="{E2451D82-3168-427B-A5EC-5729E4878FDE}"/>
    <cellStyle name="Total 2 12 2 2 4" xfId="24399" xr:uid="{CCBCC353-C1DE-41D9-A647-98279C92B948}"/>
    <cellStyle name="Total 2 12 2 2 5" xfId="24986" xr:uid="{F49AF343-E824-4F27-A2E2-13AABCB4FE5C}"/>
    <cellStyle name="Total 2 12 2 2 6" xfId="25412" xr:uid="{B78C7D0B-71CF-4C1E-AEE5-145A1910ED75}"/>
    <cellStyle name="Total 2 12 2 3" xfId="22798" xr:uid="{DA00D9BB-481C-4EF4-987B-12405DAA77DF}"/>
    <cellStyle name="Total 2 12 2 4" xfId="23525" xr:uid="{B05D1E52-344D-435D-A0E7-0C97E6FBE47C}"/>
    <cellStyle name="Total 2 12 2 5" xfId="24232" xr:uid="{CC3669F5-2ADD-49EE-B01A-465146D7A506}"/>
    <cellStyle name="Total 2 12 2 6" xfId="24860" xr:uid="{979A34BF-0CD1-4D6D-84F8-1BBC1172F755}"/>
    <cellStyle name="Total 2 12 2 7" xfId="24148" xr:uid="{EDF9627F-2EEC-4456-BEA4-7076F8543F95}"/>
    <cellStyle name="Total 2 12 3" xfId="20836" xr:uid="{00000000-0005-0000-0000-0000E3520000}"/>
    <cellStyle name="Total 2 12 3 2" xfId="21033" xr:uid="{00000000-0005-0000-0000-0000E4520000}"/>
    <cellStyle name="Total 2 12 3 2 2" xfId="22960" xr:uid="{A1FE740D-B32C-4A78-BC75-E8A1D4E3DB28}"/>
    <cellStyle name="Total 2 12 3 2 3" xfId="23679" xr:uid="{15F87CA3-A02A-42DB-97C4-12E45662385E}"/>
    <cellStyle name="Total 2 12 3 2 4" xfId="24398" xr:uid="{06673494-514D-4FC5-9CC6-ABEEE6B08C6F}"/>
    <cellStyle name="Total 2 12 3 2 5" xfId="24985" xr:uid="{DB328F7F-C5E3-43D8-BAEE-6BD1DC966A54}"/>
    <cellStyle name="Total 2 12 3 2 6" xfId="25411" xr:uid="{07F1AA91-82FD-442D-A951-92874F629A5F}"/>
    <cellStyle name="Total 2 12 3 3" xfId="22799" xr:uid="{C6433A70-9404-4D16-BF41-FE5E1748485D}"/>
    <cellStyle name="Total 2 12 3 4" xfId="23526" xr:uid="{467C70C9-7EC2-4C89-B8E3-5A80ABAAF8ED}"/>
    <cellStyle name="Total 2 12 3 5" xfId="24233" xr:uid="{0D84583A-BCE5-4C50-95EB-02524DF2A87B}"/>
    <cellStyle name="Total 2 12 3 6" xfId="24861" xr:uid="{6A0093AE-1BC4-4CC0-906A-DE6047450E35}"/>
    <cellStyle name="Total 2 12 3 7" xfId="24149" xr:uid="{9EE626D7-A9DE-49B7-9E4C-9211D6AF8393}"/>
    <cellStyle name="Total 2 12 4" xfId="20837" xr:uid="{00000000-0005-0000-0000-0000E5520000}"/>
    <cellStyle name="Total 2 12 4 2" xfId="21032" xr:uid="{00000000-0005-0000-0000-0000E6520000}"/>
    <cellStyle name="Total 2 12 4 2 2" xfId="22959" xr:uid="{1F8D1989-5443-4037-A410-1035BF5F4953}"/>
    <cellStyle name="Total 2 12 4 2 3" xfId="23678" xr:uid="{E6F3E707-BE94-4DF4-A562-D299F69E5598}"/>
    <cellStyle name="Total 2 12 4 2 4" xfId="24397" xr:uid="{3FE655B0-9FEE-4A19-8657-FD6998A4821D}"/>
    <cellStyle name="Total 2 12 4 2 5" xfId="24984" xr:uid="{8B0FAC7F-3CB6-4461-964E-0F04ED651855}"/>
    <cellStyle name="Total 2 12 4 2 6" xfId="25410" xr:uid="{BB0A0B5F-5927-4D40-8010-11D44F5A0B4E}"/>
    <cellStyle name="Total 2 12 4 3" xfId="22800" xr:uid="{BC132A7F-DA03-4370-B119-960C617602D5}"/>
    <cellStyle name="Total 2 12 4 4" xfId="23527" xr:uid="{492D0F24-03D6-4018-957F-53D30C319A21}"/>
    <cellStyle name="Total 2 12 4 5" xfId="24234" xr:uid="{5EDB6AAE-8630-4CD8-8E20-B2FB3E858477}"/>
    <cellStyle name="Total 2 12 4 6" xfId="24862" xr:uid="{D38AF2B2-EDA3-4EA0-BB82-7C5833A0B2D0}"/>
    <cellStyle name="Total 2 12 4 7" xfId="24150" xr:uid="{6AA09948-D189-4D2F-A79A-F8E4C7DBF14E}"/>
    <cellStyle name="Total 2 12 5" xfId="20838" xr:uid="{00000000-0005-0000-0000-0000E7520000}"/>
    <cellStyle name="Total 2 12 5 2" xfId="21031" xr:uid="{00000000-0005-0000-0000-0000E8520000}"/>
    <cellStyle name="Total 2 12 5 2 2" xfId="22958" xr:uid="{C535400B-027C-4F98-A191-FA483639BB44}"/>
    <cellStyle name="Total 2 12 5 2 3" xfId="23677" xr:uid="{3AE7B778-F155-46CB-AFAF-A78C98210DC5}"/>
    <cellStyle name="Total 2 12 5 2 4" xfId="24396" xr:uid="{D0590FF5-2153-40B8-A122-D70FBE7869BF}"/>
    <cellStyle name="Total 2 12 5 2 5" xfId="24983" xr:uid="{B01B97C8-EDCE-472F-9F0B-5AA4DCB85E48}"/>
    <cellStyle name="Total 2 12 5 2 6" xfId="25409" xr:uid="{9529FB34-248D-42C6-8CF9-F7013C3830BC}"/>
    <cellStyle name="Total 2 12 5 3" xfId="22801" xr:uid="{A80DD957-18EC-4C31-8C0F-30DE14A42BB8}"/>
    <cellStyle name="Total 2 12 5 4" xfId="23528" xr:uid="{88A90E84-FF4C-4A22-8E01-BFBFA0EA1F92}"/>
    <cellStyle name="Total 2 12 5 5" xfId="24235" xr:uid="{EA935A4C-F898-428B-91C8-13A203295E9D}"/>
    <cellStyle name="Total 2 12 5 6" xfId="24863" xr:uid="{595435AA-DB20-45FB-9955-79A8A124A13E}"/>
    <cellStyle name="Total 2 12 5 7" xfId="24151" xr:uid="{8B79A337-CDF8-4089-B983-1EB0EA8FEF73}"/>
    <cellStyle name="Total 2 12 6" xfId="21035" xr:uid="{00000000-0005-0000-0000-0000E9520000}"/>
    <cellStyle name="Total 2 12 6 2" xfId="22962" xr:uid="{B87ED63D-7AA1-4B8F-AB64-AE26558A0634}"/>
    <cellStyle name="Total 2 12 6 3" xfId="23681" xr:uid="{77A5E19C-B518-4CB1-B400-76A8CF50E3C5}"/>
    <cellStyle name="Total 2 12 6 4" xfId="24400" xr:uid="{E97972CD-4678-4404-9703-BE8DE7177A3F}"/>
    <cellStyle name="Total 2 12 6 5" xfId="24987" xr:uid="{4270183D-EE94-4E65-B825-043A035CF876}"/>
    <cellStyle name="Total 2 12 6 6" xfId="25413" xr:uid="{F0D44C00-B7B4-4F14-9ECC-FE1FD2764114}"/>
    <cellStyle name="Total 2 12 7" xfId="22797" xr:uid="{D3070E2C-F422-4630-B4BC-EACDB9E547BD}"/>
    <cellStyle name="Total 2 12 8" xfId="23524" xr:uid="{25F7C661-2317-40A4-BE10-6B663F4C3393}"/>
    <cellStyle name="Total 2 12 9" xfId="24231" xr:uid="{CACC5AF8-AE91-4E27-8AA5-0559897BA9B8}"/>
    <cellStyle name="Total 2 13" xfId="20839" xr:uid="{00000000-0005-0000-0000-0000EA520000}"/>
    <cellStyle name="Total 2 13 10" xfId="24152" xr:uid="{0BAA92B1-F842-4A6B-ACCB-2486EF04E591}"/>
    <cellStyle name="Total 2 13 2" xfId="20840" xr:uid="{00000000-0005-0000-0000-0000EB520000}"/>
    <cellStyle name="Total 2 13 2 2" xfId="21029" xr:uid="{00000000-0005-0000-0000-0000EC520000}"/>
    <cellStyle name="Total 2 13 2 2 2" xfId="22956" xr:uid="{C8FE20A1-1A9A-4C20-B8F3-676EF1B94B16}"/>
    <cellStyle name="Total 2 13 2 2 3" xfId="23675" xr:uid="{4517D931-46F0-4E1E-8E9C-35E9BE3C46C5}"/>
    <cellStyle name="Total 2 13 2 2 4" xfId="24394" xr:uid="{AD336247-1BE6-402E-86B8-B873ADCED2B7}"/>
    <cellStyle name="Total 2 13 2 2 5" xfId="24981" xr:uid="{654C7100-0C01-4467-B159-A4A9F1A5952F}"/>
    <cellStyle name="Total 2 13 2 2 6" xfId="25407" xr:uid="{46D83A30-00CA-49E4-8F30-BF449C017EE7}"/>
    <cellStyle name="Total 2 13 2 3" xfId="22803" xr:uid="{B7FE3DAF-AEE2-4285-9F91-AE5A62940463}"/>
    <cellStyle name="Total 2 13 2 4" xfId="23530" xr:uid="{187A5390-4EF9-4E84-A75E-24F959A908B2}"/>
    <cellStyle name="Total 2 13 2 5" xfId="24237" xr:uid="{CB786DAA-3178-4BA0-8A41-DB8A222526D7}"/>
    <cellStyle name="Total 2 13 2 6" xfId="24865" xr:uid="{CD93EA9F-34C1-4049-8FC5-3966E5F64B7B}"/>
    <cellStyle name="Total 2 13 2 7" xfId="24153" xr:uid="{859171D6-490A-4754-95B6-12AB7BA437B3}"/>
    <cellStyle name="Total 2 13 3" xfId="20841" xr:uid="{00000000-0005-0000-0000-0000ED520000}"/>
    <cellStyle name="Total 2 13 3 2" xfId="21028" xr:uid="{00000000-0005-0000-0000-0000EE520000}"/>
    <cellStyle name="Total 2 13 3 2 2" xfId="22955" xr:uid="{41DD15E6-E588-4C64-BC5A-7BE5D749330C}"/>
    <cellStyle name="Total 2 13 3 2 3" xfId="23674" xr:uid="{BB1B4E21-70D6-4E7A-B88D-8EFEEE4CE7CA}"/>
    <cellStyle name="Total 2 13 3 2 4" xfId="24393" xr:uid="{5909F83F-FC59-42E4-84A4-04D3C76587D6}"/>
    <cellStyle name="Total 2 13 3 2 5" xfId="24980" xr:uid="{2529C09C-FACE-4E0D-A032-DBFFD352AFE9}"/>
    <cellStyle name="Total 2 13 3 2 6" xfId="25406" xr:uid="{A50FE137-E2DE-42B7-B331-84F153B0749D}"/>
    <cellStyle name="Total 2 13 3 3" xfId="22804" xr:uid="{A549781A-3E55-4380-97FC-08B2BA82BBCD}"/>
    <cellStyle name="Total 2 13 3 4" xfId="23531" xr:uid="{053DB956-AD64-4C25-8448-702358A257B1}"/>
    <cellStyle name="Total 2 13 3 5" xfId="24238" xr:uid="{AF577F92-8C6B-49DA-8747-092F97203A41}"/>
    <cellStyle name="Total 2 13 3 6" xfId="24866" xr:uid="{A89C8E7E-3971-4EE2-A3CF-81029E8C5F26}"/>
    <cellStyle name="Total 2 13 3 7" xfId="24154" xr:uid="{47F49102-C363-45E5-89E4-A14744A5E6F5}"/>
    <cellStyle name="Total 2 13 4" xfId="20842" xr:uid="{00000000-0005-0000-0000-0000EF520000}"/>
    <cellStyle name="Total 2 13 4 2" xfId="21027" xr:uid="{00000000-0005-0000-0000-0000F0520000}"/>
    <cellStyle name="Total 2 13 4 2 2" xfId="22954" xr:uid="{232FA3B6-53D8-4004-8B09-EFEAEBC1691E}"/>
    <cellStyle name="Total 2 13 4 2 3" xfId="23673" xr:uid="{86472EC4-4093-4FCB-BFF8-C712EFEA4047}"/>
    <cellStyle name="Total 2 13 4 2 4" xfId="24392" xr:uid="{28FD3CEA-E9EB-4DB7-A257-C4D70D158746}"/>
    <cellStyle name="Total 2 13 4 2 5" xfId="24979" xr:uid="{2383B8C2-7DBF-4AAE-958F-BEED9F7A19FB}"/>
    <cellStyle name="Total 2 13 4 2 6" xfId="25405" xr:uid="{507808E9-931D-4E40-8E4C-A83541CCD512}"/>
    <cellStyle name="Total 2 13 4 3" xfId="22805" xr:uid="{FFBBACAA-2A5D-44E6-B5CC-25F2C3E5DBF3}"/>
    <cellStyle name="Total 2 13 4 4" xfId="23532" xr:uid="{1D1D42D2-516E-49EB-A256-1AD8766177A4}"/>
    <cellStyle name="Total 2 13 4 5" xfId="24239" xr:uid="{B830AA58-6741-45C3-9799-A044CD0DF8C4}"/>
    <cellStyle name="Total 2 13 4 6" xfId="24867" xr:uid="{E3A24840-12D3-4CB2-AC4B-1EFE82AD1153}"/>
    <cellStyle name="Total 2 13 4 7" xfId="24155" xr:uid="{D702D157-8237-48B9-91E6-B540570C4768}"/>
    <cellStyle name="Total 2 13 5" xfId="21030" xr:uid="{00000000-0005-0000-0000-0000F1520000}"/>
    <cellStyle name="Total 2 13 5 2" xfId="22957" xr:uid="{A51620DA-F3BB-4D87-9586-A22AEFB8300B}"/>
    <cellStyle name="Total 2 13 5 3" xfId="23676" xr:uid="{8F45767C-C7F6-4A9E-BC3A-4B70D1A252DA}"/>
    <cellStyle name="Total 2 13 5 4" xfId="24395" xr:uid="{1A60E1F6-6B92-47F3-B6A6-416799BD7081}"/>
    <cellStyle name="Total 2 13 5 5" xfId="24982" xr:uid="{5BF0E092-7557-47D0-BDBE-B11CB6F65D78}"/>
    <cellStyle name="Total 2 13 5 6" xfId="25408" xr:uid="{C3BD7A5B-554C-466F-BE4C-9C67AC5C0930}"/>
    <cellStyle name="Total 2 13 6" xfId="22802" xr:uid="{0242BA9F-276B-4D80-9990-0F955F7A469D}"/>
    <cellStyle name="Total 2 13 7" xfId="23529" xr:uid="{7ADE00E4-A69F-4AD7-AA00-5FB8ED9755D4}"/>
    <cellStyle name="Total 2 13 8" xfId="24236" xr:uid="{CBD7646C-4FDB-4B44-A677-D75401861498}"/>
    <cellStyle name="Total 2 13 9" xfId="24864" xr:uid="{0F1A843D-C05A-4C0D-8F91-2AE46BB0D201}"/>
    <cellStyle name="Total 2 14" xfId="20843" xr:uid="{00000000-0005-0000-0000-0000F2520000}"/>
    <cellStyle name="Total 2 14 2" xfId="21026" xr:uid="{00000000-0005-0000-0000-0000F3520000}"/>
    <cellStyle name="Total 2 14 2 2" xfId="22953" xr:uid="{7829B8BC-EC9F-4FE5-875A-57A8B74FDE5D}"/>
    <cellStyle name="Total 2 14 2 3" xfId="23672" xr:uid="{F7E9194F-ED35-44D1-8649-B7AA0524AD23}"/>
    <cellStyle name="Total 2 14 2 4" xfId="24391" xr:uid="{0407D61D-B577-4EBF-A7C3-D759BBD66C7C}"/>
    <cellStyle name="Total 2 14 2 5" xfId="24978" xr:uid="{DB0F70EE-1887-4AF0-9499-3BC1F9C8E9F0}"/>
    <cellStyle name="Total 2 14 2 6" xfId="25404" xr:uid="{92337411-A33C-4092-B1A8-D97DA63300A4}"/>
    <cellStyle name="Total 2 14 3" xfId="22806" xr:uid="{ED9425D2-739E-4CEB-8040-00F5ADA3CDFA}"/>
    <cellStyle name="Total 2 14 4" xfId="23533" xr:uid="{5A5AA3CA-434B-44D8-99FD-EB0209AC40A0}"/>
    <cellStyle name="Total 2 14 5" xfId="24240" xr:uid="{B680BD78-4F54-4F7C-8B4C-DFFF8089F091}"/>
    <cellStyle name="Total 2 14 6" xfId="24868" xr:uid="{F793DD83-F395-48C7-92FA-68D5094A2D78}"/>
    <cellStyle name="Total 2 14 7" xfId="24156" xr:uid="{1C372D41-2087-4D81-B19D-B8A82ADC8E81}"/>
    <cellStyle name="Total 2 15" xfId="20844" xr:uid="{00000000-0005-0000-0000-0000F4520000}"/>
    <cellStyle name="Total 2 15 2" xfId="21025" xr:uid="{00000000-0005-0000-0000-0000F5520000}"/>
    <cellStyle name="Total 2 15 2 2" xfId="22952" xr:uid="{34E9A7D2-7F1B-4F13-8020-4E87ABFDEE07}"/>
    <cellStyle name="Total 2 15 2 3" xfId="23671" xr:uid="{09EACCE6-1F61-44C8-A1A0-E2ACAC4CD116}"/>
    <cellStyle name="Total 2 15 2 4" xfId="24390" xr:uid="{831F71CC-08C0-435F-AB64-3DC7E8E44BBF}"/>
    <cellStyle name="Total 2 15 2 5" xfId="24977" xr:uid="{7035E426-2BD9-4CB1-B536-6AA078921AD0}"/>
    <cellStyle name="Total 2 15 2 6" xfId="25403" xr:uid="{35C5E456-22C1-4978-A55A-CB06C845A37A}"/>
    <cellStyle name="Total 2 15 3" xfId="22807" xr:uid="{D47533D9-4E19-43FA-ABAA-0A1B3578EBB2}"/>
    <cellStyle name="Total 2 15 4" xfId="23534" xr:uid="{EBB41C08-33D6-44A1-BB77-061480053F15}"/>
    <cellStyle name="Total 2 15 5" xfId="24241" xr:uid="{46F749F9-7C38-474B-ABFF-890A08970999}"/>
    <cellStyle name="Total 2 15 6" xfId="24869" xr:uid="{0C38413B-ABA1-4470-A48B-83B9DE961B20}"/>
    <cellStyle name="Total 2 15 7" xfId="24157" xr:uid="{3004A33D-18D5-4931-98C9-D8DC8FC45C5D}"/>
    <cellStyle name="Total 2 16" xfId="20845" xr:uid="{00000000-0005-0000-0000-0000F6520000}"/>
    <cellStyle name="Total 2 16 2" xfId="21024" xr:uid="{00000000-0005-0000-0000-0000F7520000}"/>
    <cellStyle name="Total 2 16 2 2" xfId="22951" xr:uid="{CA07BF97-A432-45DF-AFD4-18B92B155D2F}"/>
    <cellStyle name="Total 2 16 2 3" xfId="23670" xr:uid="{58801CC4-DA7F-4EA5-AB4C-A3A153DE12FA}"/>
    <cellStyle name="Total 2 16 2 4" xfId="24389" xr:uid="{A925E908-2D4F-4143-BC22-D8D46DAC2193}"/>
    <cellStyle name="Total 2 16 2 5" xfId="24976" xr:uid="{C90838E1-8B66-4044-B8A9-B19FD600CF48}"/>
    <cellStyle name="Total 2 16 2 6" xfId="25402" xr:uid="{8A51DA62-9572-43ED-A00D-27F7C7D998AF}"/>
    <cellStyle name="Total 2 16 3" xfId="22808" xr:uid="{DE54FE25-2A11-4CE9-B737-96EC3EF43471}"/>
    <cellStyle name="Total 2 16 4" xfId="23535" xr:uid="{6940BECB-F410-403D-B696-599984DA4980}"/>
    <cellStyle name="Total 2 16 5" xfId="24242" xr:uid="{5018606E-2E92-4B5D-A8DC-961BF7F6268F}"/>
    <cellStyle name="Total 2 16 6" xfId="24870" xr:uid="{7461AAA2-C1F0-4F7F-A953-86B1B26B1321}"/>
    <cellStyle name="Total 2 16 7" xfId="24158" xr:uid="{34E3FD16-CEDA-4637-99C5-3E0B5862CB6A}"/>
    <cellStyle name="Total 2 17" xfId="21045" xr:uid="{00000000-0005-0000-0000-0000F8520000}"/>
    <cellStyle name="Total 2 17 2" xfId="22972" xr:uid="{5E83E08F-05C2-4F22-8F70-D7BDE5EEA2B6}"/>
    <cellStyle name="Total 2 17 3" xfId="23691" xr:uid="{0BF272B2-1B1A-46CE-BE9F-F4385F36B9BD}"/>
    <cellStyle name="Total 2 17 4" xfId="24410" xr:uid="{2B2C3187-B2DC-495E-9C53-7587E9F42785}"/>
    <cellStyle name="Total 2 17 5" xfId="24997" xr:uid="{0F920B77-7094-4789-B2C3-E7D7C605CBA7}"/>
    <cellStyle name="Total 2 17 6" xfId="25423" xr:uid="{5A461505-F101-4EA3-B532-ACFCC1B5AC33}"/>
    <cellStyle name="Total 2 18" xfId="22786" xr:uid="{ED3CF6D2-CE78-41BC-A2D5-600E56F5C198}"/>
    <cellStyle name="Total 2 19" xfId="23514" xr:uid="{4FA2D03A-DA11-4D53-922B-29B137BB39AB}"/>
    <cellStyle name="Total 2 2" xfId="20846" xr:uid="{00000000-0005-0000-0000-0000F9520000}"/>
    <cellStyle name="Total 2 2 10" xfId="21023" xr:uid="{00000000-0005-0000-0000-0000FA520000}"/>
    <cellStyle name="Total 2 2 10 2" xfId="22950" xr:uid="{B24EAE62-B4FB-40D2-B8CE-BC5F283C149B}"/>
    <cellStyle name="Total 2 2 10 3" xfId="23669" xr:uid="{682800A5-DB00-4BD0-80C3-6FD867655AEA}"/>
    <cellStyle name="Total 2 2 10 4" xfId="24388" xr:uid="{C11E6C6E-CCD5-4E7D-BABD-2448AD19D68E}"/>
    <cellStyle name="Total 2 2 10 5" xfId="24975" xr:uid="{D652DC51-D399-48EB-AA66-E34F178EED27}"/>
    <cellStyle name="Total 2 2 10 6" xfId="25401" xr:uid="{439B1E48-1B0F-47F2-AD23-91480AB88D3D}"/>
    <cellStyle name="Total 2 2 11" xfId="22809" xr:uid="{8F4A418E-5F8B-4B4C-A98A-A2A999221813}"/>
    <cellStyle name="Total 2 2 12" xfId="23536" xr:uid="{984E9ADF-F832-410E-BC65-3483EEE1B733}"/>
    <cellStyle name="Total 2 2 13" xfId="24243" xr:uid="{6093C2AF-D2BB-4BBA-8357-4013BAE755A8}"/>
    <cellStyle name="Total 2 2 14" xfId="24871" xr:uid="{640D504F-7549-48B5-B23A-5B3E7D5D4E6F}"/>
    <cellStyle name="Total 2 2 15" xfId="24159" xr:uid="{63F86BF1-E8B1-442F-BB42-08F7CD107B73}"/>
    <cellStyle name="Total 2 2 2" xfId="20847" xr:uid="{00000000-0005-0000-0000-0000FB520000}"/>
    <cellStyle name="Total 2 2 2 10" xfId="24160" xr:uid="{583A3921-B2AD-4BD7-92B8-719DE1F35F31}"/>
    <cellStyle name="Total 2 2 2 2" xfId="20848" xr:uid="{00000000-0005-0000-0000-0000FC520000}"/>
    <cellStyle name="Total 2 2 2 2 2" xfId="21021" xr:uid="{00000000-0005-0000-0000-0000FD520000}"/>
    <cellStyle name="Total 2 2 2 2 2 2" xfId="22948" xr:uid="{86C8459D-E50D-49B1-AF93-1896FCA044AF}"/>
    <cellStyle name="Total 2 2 2 2 2 3" xfId="23667" xr:uid="{19EC934D-295F-4AED-A0BD-22AACA10B7D6}"/>
    <cellStyle name="Total 2 2 2 2 2 4" xfId="24386" xr:uid="{2C70BBE3-0917-4601-A729-2B9341C45597}"/>
    <cellStyle name="Total 2 2 2 2 2 5" xfId="24973" xr:uid="{ED658E69-4A30-47E1-A971-6A08B48FA54C}"/>
    <cellStyle name="Total 2 2 2 2 2 6" xfId="25399" xr:uid="{A8748CFD-A015-45F1-8A26-3B026B293066}"/>
    <cellStyle name="Total 2 2 2 2 3" xfId="22811" xr:uid="{9047611E-BB26-4413-A932-B4C0BFBA90E1}"/>
    <cellStyle name="Total 2 2 2 2 4" xfId="23538" xr:uid="{3BFBA6BA-F722-4262-B1BC-D72DD02034A9}"/>
    <cellStyle name="Total 2 2 2 2 5" xfId="24245" xr:uid="{4C8111BF-A74C-4532-8501-52FC5BF06802}"/>
    <cellStyle name="Total 2 2 2 2 6" xfId="24873" xr:uid="{B8BFC22B-CD91-4B31-9348-37AC56570465}"/>
    <cellStyle name="Total 2 2 2 2 7" xfId="24161" xr:uid="{53C4F197-9FD4-420A-9028-32E1DC5C6235}"/>
    <cellStyle name="Total 2 2 2 3" xfId="20849" xr:uid="{00000000-0005-0000-0000-0000FE520000}"/>
    <cellStyle name="Total 2 2 2 3 2" xfId="21020" xr:uid="{00000000-0005-0000-0000-0000FF520000}"/>
    <cellStyle name="Total 2 2 2 3 2 2" xfId="22947" xr:uid="{E655A76F-BEB1-42D8-81E7-537859E72CA9}"/>
    <cellStyle name="Total 2 2 2 3 2 3" xfId="23666" xr:uid="{D8627B6E-2A5E-489F-B3E6-6368E0505579}"/>
    <cellStyle name="Total 2 2 2 3 2 4" xfId="24385" xr:uid="{65AD21E2-37A7-4299-A7C9-C1C7200C3266}"/>
    <cellStyle name="Total 2 2 2 3 2 5" xfId="24972" xr:uid="{CE8BEBF8-A3AA-4FF2-B792-1819A23D6661}"/>
    <cellStyle name="Total 2 2 2 3 2 6" xfId="25398" xr:uid="{7D3661DE-BBBD-40C1-ADE7-5648361355C2}"/>
    <cellStyle name="Total 2 2 2 3 3" xfId="22812" xr:uid="{4042202C-E1DA-4401-A7CC-983AE041690D}"/>
    <cellStyle name="Total 2 2 2 3 4" xfId="23539" xr:uid="{258E6483-F827-43A7-A024-18DCEEEBBFD6}"/>
    <cellStyle name="Total 2 2 2 3 5" xfId="24246" xr:uid="{C742D2AC-B37F-4348-9974-8FA1DCB435F7}"/>
    <cellStyle name="Total 2 2 2 3 6" xfId="24874" xr:uid="{38E4D6C8-F71E-45A0-9F7D-43BC24346681}"/>
    <cellStyle name="Total 2 2 2 3 7" xfId="24162" xr:uid="{C195AF9A-9F14-4DC0-8FAF-CB37B2448A2B}"/>
    <cellStyle name="Total 2 2 2 4" xfId="20850" xr:uid="{00000000-0005-0000-0000-000000530000}"/>
    <cellStyle name="Total 2 2 2 4 2" xfId="21019" xr:uid="{00000000-0005-0000-0000-000001530000}"/>
    <cellStyle name="Total 2 2 2 4 2 2" xfId="22946" xr:uid="{0048A9C0-8173-481F-8CBA-F0F643361B10}"/>
    <cellStyle name="Total 2 2 2 4 2 3" xfId="23665" xr:uid="{633D1C72-848A-4630-89D9-2FB3D71861B3}"/>
    <cellStyle name="Total 2 2 2 4 2 4" xfId="24384" xr:uid="{AF159033-D37B-46FE-B845-FD7E660ACD2F}"/>
    <cellStyle name="Total 2 2 2 4 2 5" xfId="24971" xr:uid="{703172C0-89EB-48CD-A96D-411083B29E63}"/>
    <cellStyle name="Total 2 2 2 4 2 6" xfId="25397" xr:uid="{74A56A7C-B58E-44C6-BC76-A3955DD767AB}"/>
    <cellStyle name="Total 2 2 2 4 3" xfId="22813" xr:uid="{620DD071-9D5E-43B9-AE0B-814A4172B190}"/>
    <cellStyle name="Total 2 2 2 4 4" xfId="23540" xr:uid="{E013A4E4-0020-42BC-B2CA-1FBF10A50DF5}"/>
    <cellStyle name="Total 2 2 2 4 5" xfId="24247" xr:uid="{27C6061B-470F-48AE-84B5-D596326AE440}"/>
    <cellStyle name="Total 2 2 2 4 6" xfId="24875" xr:uid="{48E5847E-262B-401A-8F8B-9F9E07528C50}"/>
    <cellStyle name="Total 2 2 2 4 7" xfId="24163" xr:uid="{FD925510-7882-475A-B9F2-7F13F1642D80}"/>
    <cellStyle name="Total 2 2 2 5" xfId="21022" xr:uid="{00000000-0005-0000-0000-000002530000}"/>
    <cellStyle name="Total 2 2 2 5 2" xfId="22949" xr:uid="{539190EB-B18E-4693-80AC-4FA902E78AE1}"/>
    <cellStyle name="Total 2 2 2 5 3" xfId="23668" xr:uid="{A0E25660-A472-4760-AE6E-1466056846E7}"/>
    <cellStyle name="Total 2 2 2 5 4" xfId="24387" xr:uid="{77E52235-5E19-45D8-A4DB-F3AFD039464E}"/>
    <cellStyle name="Total 2 2 2 5 5" xfId="24974" xr:uid="{7E953D96-8C7F-406E-A494-1E47237BE788}"/>
    <cellStyle name="Total 2 2 2 5 6" xfId="25400" xr:uid="{D14CBB10-2D06-4F1D-821D-46B1A207D8A0}"/>
    <cellStyle name="Total 2 2 2 6" xfId="22810" xr:uid="{7B0A6D06-2029-4536-900E-6DF598567858}"/>
    <cellStyle name="Total 2 2 2 7" xfId="23537" xr:uid="{79E8F756-C9D6-4A82-ADBC-83AE1130FCF2}"/>
    <cellStyle name="Total 2 2 2 8" xfId="24244" xr:uid="{081A6278-94E7-4667-B42B-A3BE5C5AAC43}"/>
    <cellStyle name="Total 2 2 2 9" xfId="24872" xr:uid="{13BC3E7D-30AE-4D3A-8A79-9713C67CD6EC}"/>
    <cellStyle name="Total 2 2 3" xfId="20851" xr:uid="{00000000-0005-0000-0000-000003530000}"/>
    <cellStyle name="Total 2 2 3 10" xfId="24164" xr:uid="{C377D3A3-2883-4774-BEB4-4F93B30E6DED}"/>
    <cellStyle name="Total 2 2 3 2" xfId="20852" xr:uid="{00000000-0005-0000-0000-000004530000}"/>
    <cellStyle name="Total 2 2 3 2 2" xfId="21017" xr:uid="{00000000-0005-0000-0000-000005530000}"/>
    <cellStyle name="Total 2 2 3 2 2 2" xfId="22944" xr:uid="{9D548DA3-5BD8-488A-87B4-1A38648EBD7F}"/>
    <cellStyle name="Total 2 2 3 2 2 3" xfId="23663" xr:uid="{10BD2272-51A4-4B78-B945-4E698398C25D}"/>
    <cellStyle name="Total 2 2 3 2 2 4" xfId="24382" xr:uid="{DC77D410-4B30-4CFB-9C2A-2E3900BC97A5}"/>
    <cellStyle name="Total 2 2 3 2 2 5" xfId="24969" xr:uid="{B816757B-090F-4CC2-B515-1D8C1ECBB629}"/>
    <cellStyle name="Total 2 2 3 2 2 6" xfId="25395" xr:uid="{D6CA87EA-A49C-4A7F-A2A8-A6328DFCBC75}"/>
    <cellStyle name="Total 2 2 3 2 3" xfId="22815" xr:uid="{71936D4E-AD4C-43B3-AA10-D926BD555616}"/>
    <cellStyle name="Total 2 2 3 2 4" xfId="23542" xr:uid="{3B33D17C-A35D-4977-82C6-3CE71B54047D}"/>
    <cellStyle name="Total 2 2 3 2 5" xfId="24249" xr:uid="{D57B8F1A-4400-4600-B39A-797479635E9E}"/>
    <cellStyle name="Total 2 2 3 2 6" xfId="24877" xr:uid="{69996F39-84B2-43C7-BE50-212A6423F89E}"/>
    <cellStyle name="Total 2 2 3 2 7" xfId="24165" xr:uid="{521989AD-BC17-4BC0-AEE8-B3EB95DB4700}"/>
    <cellStyle name="Total 2 2 3 3" xfId="20853" xr:uid="{00000000-0005-0000-0000-000006530000}"/>
    <cellStyle name="Total 2 2 3 3 2" xfId="21016" xr:uid="{00000000-0005-0000-0000-000007530000}"/>
    <cellStyle name="Total 2 2 3 3 2 2" xfId="22943" xr:uid="{3944542D-E550-43AC-A655-CC73944ACB79}"/>
    <cellStyle name="Total 2 2 3 3 2 3" xfId="23662" xr:uid="{4C399D05-E52F-4381-8DC9-0987D99742B1}"/>
    <cellStyle name="Total 2 2 3 3 2 4" xfId="24381" xr:uid="{699C3678-6DDB-46D3-8513-DA2E38ED0F92}"/>
    <cellStyle name="Total 2 2 3 3 2 5" xfId="24968" xr:uid="{1B1ABD06-0B51-4F38-9D58-DEE05E10E457}"/>
    <cellStyle name="Total 2 2 3 3 2 6" xfId="25394" xr:uid="{4DD9A590-DCB6-44A6-B665-19C64860370B}"/>
    <cellStyle name="Total 2 2 3 3 3" xfId="22816" xr:uid="{4D509BDB-E668-4310-BD4E-C43AD46EE99B}"/>
    <cellStyle name="Total 2 2 3 3 4" xfId="23543" xr:uid="{AE179224-E184-4F69-981B-6A598A6C165F}"/>
    <cellStyle name="Total 2 2 3 3 5" xfId="24250" xr:uid="{32B8729F-344C-4F2D-8FD6-7BFF3E4B2880}"/>
    <cellStyle name="Total 2 2 3 3 6" xfId="24878" xr:uid="{697B6B60-B826-4F98-AC58-BE0C01C27D26}"/>
    <cellStyle name="Total 2 2 3 3 7" xfId="24166" xr:uid="{8C1F12B5-22F4-48FC-B470-9112B228ED8C}"/>
    <cellStyle name="Total 2 2 3 4" xfId="20854" xr:uid="{00000000-0005-0000-0000-000008530000}"/>
    <cellStyle name="Total 2 2 3 4 2" xfId="21015" xr:uid="{00000000-0005-0000-0000-000009530000}"/>
    <cellStyle name="Total 2 2 3 4 2 2" xfId="22942" xr:uid="{3234884B-6A28-4BF8-84D2-DB6DF17532A0}"/>
    <cellStyle name="Total 2 2 3 4 2 3" xfId="23661" xr:uid="{E2BF2657-F43C-4B76-A1CD-9DF78C04D4DD}"/>
    <cellStyle name="Total 2 2 3 4 2 4" xfId="24380" xr:uid="{7CA418DF-8A37-4FA6-8B38-CB762C6FE01E}"/>
    <cellStyle name="Total 2 2 3 4 2 5" xfId="24967" xr:uid="{447AE6E5-3596-451C-B8A1-CEE0C4BCCF71}"/>
    <cellStyle name="Total 2 2 3 4 2 6" xfId="25393" xr:uid="{906D19C2-71A8-4E91-BE3E-37FD6EDDE2BE}"/>
    <cellStyle name="Total 2 2 3 4 3" xfId="22817" xr:uid="{F97076A1-6CA7-46A6-9A5E-D268216D2F17}"/>
    <cellStyle name="Total 2 2 3 4 4" xfId="23544" xr:uid="{CCD1FFF3-3CD5-47E0-83A8-1D39CD13350C}"/>
    <cellStyle name="Total 2 2 3 4 5" xfId="24251" xr:uid="{BFBBF710-229C-4DB4-B9E9-6E4BCDADB75D}"/>
    <cellStyle name="Total 2 2 3 4 6" xfId="24879" xr:uid="{84F43521-ACD7-4BD5-B267-31920C98818C}"/>
    <cellStyle name="Total 2 2 3 4 7" xfId="24167" xr:uid="{69219FC4-6D24-41D8-A61E-FD91A891E3AD}"/>
    <cellStyle name="Total 2 2 3 5" xfId="21018" xr:uid="{00000000-0005-0000-0000-00000A530000}"/>
    <cellStyle name="Total 2 2 3 5 2" xfId="22945" xr:uid="{6EB1B081-64D4-4C79-829F-C0ECFBAD6C0C}"/>
    <cellStyle name="Total 2 2 3 5 3" xfId="23664" xr:uid="{85D9014A-2B16-4CAB-8491-7D9384A77D08}"/>
    <cellStyle name="Total 2 2 3 5 4" xfId="24383" xr:uid="{D0CD1BB0-4CD8-4641-9F06-1549A97D8A03}"/>
    <cellStyle name="Total 2 2 3 5 5" xfId="24970" xr:uid="{1741C44E-F21A-4829-8647-423EC5C87638}"/>
    <cellStyle name="Total 2 2 3 5 6" xfId="25396" xr:uid="{03851B05-28E7-4AB6-8489-9DB276B2171B}"/>
    <cellStyle name="Total 2 2 3 6" xfId="22814" xr:uid="{85CF415D-C265-49AE-A086-2AEC9F4ADEC7}"/>
    <cellStyle name="Total 2 2 3 7" xfId="23541" xr:uid="{C5836126-BE31-4BF4-A634-08A637BC2364}"/>
    <cellStyle name="Total 2 2 3 8" xfId="24248" xr:uid="{DF6C4CEF-9C87-4457-993F-81B1E968D5B8}"/>
    <cellStyle name="Total 2 2 3 9" xfId="24876" xr:uid="{B12E71DF-9958-493E-82FE-BF6FA3D3ABA7}"/>
    <cellStyle name="Total 2 2 4" xfId="20855" xr:uid="{00000000-0005-0000-0000-00000B530000}"/>
    <cellStyle name="Total 2 2 4 10" xfId="24168" xr:uid="{4F5563EB-9944-4C38-A2AD-06580B49C703}"/>
    <cellStyle name="Total 2 2 4 2" xfId="20856" xr:uid="{00000000-0005-0000-0000-00000C530000}"/>
    <cellStyle name="Total 2 2 4 2 2" xfId="21013" xr:uid="{00000000-0005-0000-0000-00000D530000}"/>
    <cellStyle name="Total 2 2 4 2 2 2" xfId="22940" xr:uid="{DFCC31C1-E9FA-4C49-A187-F8D163B3B919}"/>
    <cellStyle name="Total 2 2 4 2 2 3" xfId="23659" xr:uid="{B92E9A1A-0D9C-49A0-B087-412E140EE1E4}"/>
    <cellStyle name="Total 2 2 4 2 2 4" xfId="24378" xr:uid="{043C5E7E-4A59-45EA-B871-EE4036DE9C1C}"/>
    <cellStyle name="Total 2 2 4 2 2 5" xfId="24965" xr:uid="{9DC10879-A8B7-4094-A820-3FF44153C1A9}"/>
    <cellStyle name="Total 2 2 4 2 2 6" xfId="25391" xr:uid="{5299F48E-1C80-49E1-8D1D-F8D8BB79E806}"/>
    <cellStyle name="Total 2 2 4 2 3" xfId="22819" xr:uid="{AF50EE35-DFA7-4F39-9486-E7677289DC37}"/>
    <cellStyle name="Total 2 2 4 2 4" xfId="23546" xr:uid="{A480CF7B-48DA-4C51-8BBD-3387E4A09B1C}"/>
    <cellStyle name="Total 2 2 4 2 5" xfId="24253" xr:uid="{E8B48FA5-B216-4ED8-9A80-0B64896DA23D}"/>
    <cellStyle name="Total 2 2 4 2 6" xfId="24881" xr:uid="{A28D8416-0672-48E9-B099-AADBA1D45D8A}"/>
    <cellStyle name="Total 2 2 4 2 7" xfId="24169" xr:uid="{21D280F1-F6CE-41F0-B2E2-0F594DD89EAA}"/>
    <cellStyle name="Total 2 2 4 3" xfId="20857" xr:uid="{00000000-0005-0000-0000-00000E530000}"/>
    <cellStyle name="Total 2 2 4 3 2" xfId="21012" xr:uid="{00000000-0005-0000-0000-00000F530000}"/>
    <cellStyle name="Total 2 2 4 3 2 2" xfId="22939" xr:uid="{E4B6EAC9-2FAE-4ED7-A60A-08C02DE7271E}"/>
    <cellStyle name="Total 2 2 4 3 2 3" xfId="23658" xr:uid="{E14D459D-EFEC-4DEB-B77D-54E8F9051819}"/>
    <cellStyle name="Total 2 2 4 3 2 4" xfId="24377" xr:uid="{32DF0B99-A360-448E-B8A6-4A793041F864}"/>
    <cellStyle name="Total 2 2 4 3 2 5" xfId="24964" xr:uid="{2FB49BC6-80E8-4B21-8DC8-CBA92564E897}"/>
    <cellStyle name="Total 2 2 4 3 2 6" xfId="25390" xr:uid="{8C4CE670-4784-4454-B9BF-B7270CD5468A}"/>
    <cellStyle name="Total 2 2 4 3 3" xfId="22820" xr:uid="{7B9E7790-DD0F-4889-9A2B-DC8C52D98019}"/>
    <cellStyle name="Total 2 2 4 3 4" xfId="23547" xr:uid="{B393AC05-5CD6-4A80-AFFF-4A6687E08A03}"/>
    <cellStyle name="Total 2 2 4 3 5" xfId="24254" xr:uid="{10ACC580-DCC5-4C2D-9B31-D2A5CCDB3AC2}"/>
    <cellStyle name="Total 2 2 4 3 6" xfId="24882" xr:uid="{27F8F4C7-36BA-4E18-94D1-F731793DAAD0}"/>
    <cellStyle name="Total 2 2 4 3 7" xfId="24170" xr:uid="{85324C69-A73A-420D-A697-B406CE9F8C8D}"/>
    <cellStyle name="Total 2 2 4 4" xfId="20858" xr:uid="{00000000-0005-0000-0000-000010530000}"/>
    <cellStyle name="Total 2 2 4 4 2" xfId="21011" xr:uid="{00000000-0005-0000-0000-000011530000}"/>
    <cellStyle name="Total 2 2 4 4 2 2" xfId="22938" xr:uid="{C73B7070-444F-499B-8222-143ADFC4CD63}"/>
    <cellStyle name="Total 2 2 4 4 2 3" xfId="23657" xr:uid="{1C4B9CEA-A7C1-40AC-8128-0F1C96B93B60}"/>
    <cellStyle name="Total 2 2 4 4 2 4" xfId="24376" xr:uid="{6C3524B0-EDEB-4481-8513-2DE5B3107DEE}"/>
    <cellStyle name="Total 2 2 4 4 2 5" xfId="24963" xr:uid="{1B393262-5401-441B-9162-8232103C6183}"/>
    <cellStyle name="Total 2 2 4 4 2 6" xfId="25389" xr:uid="{46B784A5-702A-4857-A47B-6503A0D72B49}"/>
    <cellStyle name="Total 2 2 4 4 3" xfId="22821" xr:uid="{C12ECDF7-592F-40C1-8C57-9BB457E05D90}"/>
    <cellStyle name="Total 2 2 4 4 4" xfId="23548" xr:uid="{87AA08F0-D52C-4484-A7C6-93148349C6FA}"/>
    <cellStyle name="Total 2 2 4 4 5" xfId="24255" xr:uid="{DBE294B1-EDB4-400F-AAD9-DF508DD4B92C}"/>
    <cellStyle name="Total 2 2 4 4 6" xfId="24883" xr:uid="{1D091420-C276-4108-ACEF-A2183972D111}"/>
    <cellStyle name="Total 2 2 4 4 7" xfId="24171" xr:uid="{6A65F635-16E1-4A47-9D46-E4DC7B7B3C70}"/>
    <cellStyle name="Total 2 2 4 5" xfId="21014" xr:uid="{00000000-0005-0000-0000-000012530000}"/>
    <cellStyle name="Total 2 2 4 5 2" xfId="22941" xr:uid="{AD8D0D96-CF04-426D-B591-89DB958693F6}"/>
    <cellStyle name="Total 2 2 4 5 3" xfId="23660" xr:uid="{DEC1AFB9-B41E-4080-92F9-E1549E7DD41B}"/>
    <cellStyle name="Total 2 2 4 5 4" xfId="24379" xr:uid="{7D2F8883-D188-48A5-A145-7DE1B61E7065}"/>
    <cellStyle name="Total 2 2 4 5 5" xfId="24966" xr:uid="{31E182C9-5720-4862-AAE3-80A854D0E2B1}"/>
    <cellStyle name="Total 2 2 4 5 6" xfId="25392" xr:uid="{2AF2E57F-F237-4B61-A320-F8A2FD9B80F9}"/>
    <cellStyle name="Total 2 2 4 6" xfId="22818" xr:uid="{963505AB-CA6B-452B-A816-D96623ACA4E2}"/>
    <cellStyle name="Total 2 2 4 7" xfId="23545" xr:uid="{992B0820-A868-44CC-A2DF-A15214E43D67}"/>
    <cellStyle name="Total 2 2 4 8" xfId="24252" xr:uid="{F26104A8-15E3-4D85-9362-BAC1E05A70BA}"/>
    <cellStyle name="Total 2 2 4 9" xfId="24880" xr:uid="{940EFAA0-45FE-4F0D-8953-7409915E031C}"/>
    <cellStyle name="Total 2 2 5" xfId="20859" xr:uid="{00000000-0005-0000-0000-000013530000}"/>
    <cellStyle name="Total 2 2 5 10" xfId="24172" xr:uid="{1F1ED3A2-0F7F-4014-A3D8-10495EF8B4A4}"/>
    <cellStyle name="Total 2 2 5 2" xfId="20860" xr:uid="{00000000-0005-0000-0000-000014530000}"/>
    <cellStyle name="Total 2 2 5 2 2" xfId="21009" xr:uid="{00000000-0005-0000-0000-000015530000}"/>
    <cellStyle name="Total 2 2 5 2 2 2" xfId="22936" xr:uid="{7F68AFDD-7BF4-4B2E-A427-AF3A5344BD8C}"/>
    <cellStyle name="Total 2 2 5 2 2 3" xfId="23655" xr:uid="{9C214BF7-41B1-4236-B42E-F4B888A93D28}"/>
    <cellStyle name="Total 2 2 5 2 2 4" xfId="24374" xr:uid="{5285F0CA-EBCA-40E3-B98B-A2DFAF8EACD6}"/>
    <cellStyle name="Total 2 2 5 2 2 5" xfId="24961" xr:uid="{A3318644-0BEA-4794-ABA4-6D142367E769}"/>
    <cellStyle name="Total 2 2 5 2 2 6" xfId="25387" xr:uid="{1D0469A0-16D2-465B-BE94-92B176A77401}"/>
    <cellStyle name="Total 2 2 5 2 3" xfId="22823" xr:uid="{8F07583A-95CE-428F-AD5B-7960F33DD2ED}"/>
    <cellStyle name="Total 2 2 5 2 4" xfId="23550" xr:uid="{0BC8C182-2FA0-497E-AABD-D9F494220AD3}"/>
    <cellStyle name="Total 2 2 5 2 5" xfId="24257" xr:uid="{4D8305CA-5E3D-4064-A71B-06C1467772A4}"/>
    <cellStyle name="Total 2 2 5 2 6" xfId="24885" xr:uid="{3A786614-67D9-453E-BA30-CF7BCF8BB6EA}"/>
    <cellStyle name="Total 2 2 5 2 7" xfId="24173" xr:uid="{81F16DAE-A354-4861-A3D0-5B790E993085}"/>
    <cellStyle name="Total 2 2 5 3" xfId="20861" xr:uid="{00000000-0005-0000-0000-000016530000}"/>
    <cellStyle name="Total 2 2 5 3 2" xfId="21008" xr:uid="{00000000-0005-0000-0000-000017530000}"/>
    <cellStyle name="Total 2 2 5 3 2 2" xfId="22935" xr:uid="{3A383BB0-7FF8-4703-A4E6-B67F6A550672}"/>
    <cellStyle name="Total 2 2 5 3 2 3" xfId="23654" xr:uid="{D08C3068-868F-4955-BF03-FBE2E1228296}"/>
    <cellStyle name="Total 2 2 5 3 2 4" xfId="24373" xr:uid="{C7BB210E-3604-4258-A92A-1F87CECCE161}"/>
    <cellStyle name="Total 2 2 5 3 2 5" xfId="24960" xr:uid="{27DB6DE0-F9A6-40C6-9D86-9F25A2F4D0BF}"/>
    <cellStyle name="Total 2 2 5 3 2 6" xfId="25386" xr:uid="{1AD6AB6F-26C5-4428-811E-3B55ED4DDFCA}"/>
    <cellStyle name="Total 2 2 5 3 3" xfId="22824" xr:uid="{534DDA98-0D06-463F-9D1D-673B7C12D083}"/>
    <cellStyle name="Total 2 2 5 3 4" xfId="23551" xr:uid="{E00BBEE8-5864-486C-A856-9F2BA6158157}"/>
    <cellStyle name="Total 2 2 5 3 5" xfId="24258" xr:uid="{19627768-1CCB-4CC3-A89A-32D34FA9D447}"/>
    <cellStyle name="Total 2 2 5 3 6" xfId="24886" xr:uid="{ECF79B9E-8EC7-4E8A-9626-492851B6B12C}"/>
    <cellStyle name="Total 2 2 5 3 7" xfId="24174" xr:uid="{E5F90548-AEB1-4DAC-A131-307CCA5248E7}"/>
    <cellStyle name="Total 2 2 5 4" xfId="20862" xr:uid="{00000000-0005-0000-0000-000018530000}"/>
    <cellStyle name="Total 2 2 5 4 2" xfId="21007" xr:uid="{00000000-0005-0000-0000-000019530000}"/>
    <cellStyle name="Total 2 2 5 4 2 2" xfId="22934" xr:uid="{3210EA67-52CE-451F-9432-D75D312A50FF}"/>
    <cellStyle name="Total 2 2 5 4 2 3" xfId="23653" xr:uid="{D8A3AEC7-29CD-41CB-A639-89A47F7C9352}"/>
    <cellStyle name="Total 2 2 5 4 2 4" xfId="24372" xr:uid="{D1C1B921-EFC9-4FDA-8B77-FB2F08491E81}"/>
    <cellStyle name="Total 2 2 5 4 2 5" xfId="24959" xr:uid="{6B96FD37-069C-4774-A1D1-C6E44FF99D47}"/>
    <cellStyle name="Total 2 2 5 4 2 6" xfId="25385" xr:uid="{8BE0E263-3CD3-4AB3-9DCD-2C0134E52F8C}"/>
    <cellStyle name="Total 2 2 5 4 3" xfId="22825" xr:uid="{71AC6591-291C-469C-8842-69357FBA2136}"/>
    <cellStyle name="Total 2 2 5 4 4" xfId="23552" xr:uid="{17D16B2D-5BEF-4512-8463-8D38D723C6A6}"/>
    <cellStyle name="Total 2 2 5 4 5" xfId="24259" xr:uid="{A7C3E3F0-25F5-463B-B43C-6959FE4B15A3}"/>
    <cellStyle name="Total 2 2 5 4 6" xfId="24887" xr:uid="{7B4D522F-DB9D-4D85-AC33-60AD072667CC}"/>
    <cellStyle name="Total 2 2 5 4 7" xfId="24175" xr:uid="{DB4BE0BA-8488-4E14-8216-BD903BD31C19}"/>
    <cellStyle name="Total 2 2 5 5" xfId="21010" xr:uid="{00000000-0005-0000-0000-00001A530000}"/>
    <cellStyle name="Total 2 2 5 5 2" xfId="22937" xr:uid="{07C7D34A-9DDF-4D2B-9F04-D2ABE243C245}"/>
    <cellStyle name="Total 2 2 5 5 3" xfId="23656" xr:uid="{1E51228C-221D-4329-841B-379D2980E45C}"/>
    <cellStyle name="Total 2 2 5 5 4" xfId="24375" xr:uid="{F944AF20-C02C-46EB-BC49-45F55085BB78}"/>
    <cellStyle name="Total 2 2 5 5 5" xfId="24962" xr:uid="{B79841A5-748B-4F84-A07D-ADC5C85F2569}"/>
    <cellStyle name="Total 2 2 5 5 6" xfId="25388" xr:uid="{AD34C6A1-8460-43A7-9643-A28016D0365C}"/>
    <cellStyle name="Total 2 2 5 6" xfId="22822" xr:uid="{E97BCF28-CE61-40EA-BF38-8ECD21CE7616}"/>
    <cellStyle name="Total 2 2 5 7" xfId="23549" xr:uid="{DA9CCB53-2A3A-45FC-84EF-E459B1779C62}"/>
    <cellStyle name="Total 2 2 5 8" xfId="24256" xr:uid="{9E5634FC-9B89-47C4-8EA2-FCC3E975D6C4}"/>
    <cellStyle name="Total 2 2 5 9" xfId="24884" xr:uid="{9014CE90-A944-4687-A4E0-69D90404FFED}"/>
    <cellStyle name="Total 2 2 6" xfId="20863" xr:uid="{00000000-0005-0000-0000-00001B530000}"/>
    <cellStyle name="Total 2 2 6 2" xfId="21006" xr:uid="{00000000-0005-0000-0000-00001C530000}"/>
    <cellStyle name="Total 2 2 6 2 2" xfId="22933" xr:uid="{E070AE82-8F3C-48D5-9165-77701A703886}"/>
    <cellStyle name="Total 2 2 6 2 3" xfId="23652" xr:uid="{8F13892C-3B59-41E2-9C86-DEF60992B9CD}"/>
    <cellStyle name="Total 2 2 6 2 4" xfId="24371" xr:uid="{58B2A721-F99C-4AB0-8F76-DA210C1EC673}"/>
    <cellStyle name="Total 2 2 6 2 5" xfId="24958" xr:uid="{4EB09A56-5525-46A4-B7AD-4ADE80116EAC}"/>
    <cellStyle name="Total 2 2 6 2 6" xfId="25384" xr:uid="{22353AD1-B9CB-46C3-92BD-EA9055710C4A}"/>
    <cellStyle name="Total 2 2 6 3" xfId="22826" xr:uid="{E933B1B9-7465-4EE3-9B74-FBC35A1FF7FC}"/>
    <cellStyle name="Total 2 2 6 4" xfId="23553" xr:uid="{C55ECB75-C3B0-4D72-9370-B6E683E4CE46}"/>
    <cellStyle name="Total 2 2 6 5" xfId="24260" xr:uid="{11B906BA-4DE5-49BF-BD60-2539A58E368E}"/>
    <cellStyle name="Total 2 2 6 6" xfId="24888" xr:uid="{2CDA2278-21BA-45B5-AF87-F6F80EE7F296}"/>
    <cellStyle name="Total 2 2 6 7" xfId="24176" xr:uid="{B2F2CEB6-403D-47C9-9623-795AF840D395}"/>
    <cellStyle name="Total 2 2 7" xfId="20864" xr:uid="{00000000-0005-0000-0000-00001D530000}"/>
    <cellStyle name="Total 2 2 7 2" xfId="21005" xr:uid="{00000000-0005-0000-0000-00001E530000}"/>
    <cellStyle name="Total 2 2 7 2 2" xfId="22932" xr:uid="{8FBF414D-9C2B-4BF0-87B7-BD364609AFB5}"/>
    <cellStyle name="Total 2 2 7 2 3" xfId="23651" xr:uid="{6A8F329D-A07D-40FD-B439-BB64C70EDA03}"/>
    <cellStyle name="Total 2 2 7 2 4" xfId="24370" xr:uid="{96641A1C-858A-467C-A607-5CF9DC2B684F}"/>
    <cellStyle name="Total 2 2 7 2 5" xfId="24957" xr:uid="{5F22972C-8E53-48A5-910C-CCFF52246CE7}"/>
    <cellStyle name="Total 2 2 7 2 6" xfId="25383" xr:uid="{B9FD3E34-DB4D-4B68-BB0F-73D36A0BE291}"/>
    <cellStyle name="Total 2 2 7 3" xfId="22827" xr:uid="{E6CB723D-43FE-4C32-B596-41D12C9A8AFF}"/>
    <cellStyle name="Total 2 2 7 4" xfId="23554" xr:uid="{D7A454A8-93CD-445E-B62C-3557CF60ED01}"/>
    <cellStyle name="Total 2 2 7 5" xfId="24261" xr:uid="{2B6D5CC3-B18A-4887-83D4-382C8736A3F0}"/>
    <cellStyle name="Total 2 2 7 6" xfId="24889" xr:uid="{6450EFC7-B4B8-4E07-8C7D-3C0782D61872}"/>
    <cellStyle name="Total 2 2 7 7" xfId="24177" xr:uid="{A7B06730-C46E-45AF-B5BC-711A0C291DCE}"/>
    <cellStyle name="Total 2 2 8" xfId="20865" xr:uid="{00000000-0005-0000-0000-00001F530000}"/>
    <cellStyle name="Total 2 2 8 2" xfId="21004" xr:uid="{00000000-0005-0000-0000-000020530000}"/>
    <cellStyle name="Total 2 2 8 2 2" xfId="22931" xr:uid="{F32C16FF-1707-4A55-B1B2-1FEDC45F4A85}"/>
    <cellStyle name="Total 2 2 8 2 3" xfId="23650" xr:uid="{63E798FB-EF23-498D-947B-336AC6D70209}"/>
    <cellStyle name="Total 2 2 8 2 4" xfId="24369" xr:uid="{3E9569B1-ED8D-4792-8787-A8C413B9461C}"/>
    <cellStyle name="Total 2 2 8 2 5" xfId="24956" xr:uid="{7259C88A-4F0E-4D41-A12C-CE6D8B83227D}"/>
    <cellStyle name="Total 2 2 8 2 6" xfId="25382" xr:uid="{85AA0C8E-E7E4-4DAA-951D-BC2A3995790D}"/>
    <cellStyle name="Total 2 2 8 3" xfId="22828" xr:uid="{672D3307-DEB8-4B79-898E-4E3B24B6411F}"/>
    <cellStyle name="Total 2 2 8 4" xfId="23555" xr:uid="{F678F9DF-CD54-45C9-946E-5C913D431E12}"/>
    <cellStyle name="Total 2 2 8 5" xfId="24262" xr:uid="{6452109B-A73A-4745-9D58-630C7C69D9A9}"/>
    <cellStyle name="Total 2 2 8 6" xfId="24890" xr:uid="{C6CA66FD-FE59-4F94-8B67-063FDE43E159}"/>
    <cellStyle name="Total 2 2 8 7" xfId="24178" xr:uid="{2229D290-29B7-4FCF-983F-BD024E4F85F2}"/>
    <cellStyle name="Total 2 2 9" xfId="20866" xr:uid="{00000000-0005-0000-0000-000021530000}"/>
    <cellStyle name="Total 2 2 9 2" xfId="21003" xr:uid="{00000000-0005-0000-0000-000022530000}"/>
    <cellStyle name="Total 2 2 9 2 2" xfId="22930" xr:uid="{871BB933-6F2E-4860-8020-211D43D74E44}"/>
    <cellStyle name="Total 2 2 9 2 3" xfId="23649" xr:uid="{2D74B56C-EB87-476B-BCD7-DA70FBE46F53}"/>
    <cellStyle name="Total 2 2 9 2 4" xfId="24368" xr:uid="{96233AE7-C884-4D00-B643-1A02AE054ADB}"/>
    <cellStyle name="Total 2 2 9 2 5" xfId="24955" xr:uid="{DBEB59C0-CC06-4814-AB77-634C94C0EC80}"/>
    <cellStyle name="Total 2 2 9 2 6" xfId="25381" xr:uid="{06F00A74-4EEE-472F-8E0B-8E3DE61AD148}"/>
    <cellStyle name="Total 2 2 9 3" xfId="22829" xr:uid="{A0BE7D02-3680-46FF-AF82-AC27A671D52C}"/>
    <cellStyle name="Total 2 2 9 4" xfId="23556" xr:uid="{FB12DD6B-C221-47A7-A518-07FB9F4B0B59}"/>
    <cellStyle name="Total 2 2 9 5" xfId="24263" xr:uid="{32217B69-B718-4112-A751-A9B7893D826E}"/>
    <cellStyle name="Total 2 2 9 6" xfId="24891" xr:uid="{6F84130B-48D6-415F-811F-62F345E7C1D4}"/>
    <cellStyle name="Total 2 2 9 7" xfId="24179" xr:uid="{1D0481AE-2BCE-4AD9-A6D5-6DB8F32C215B}"/>
    <cellStyle name="Total 2 20" xfId="24221" xr:uid="{CF149F3D-76E9-483E-B34D-1E6908281E68}"/>
    <cellStyle name="Total 2 21" xfId="24849" xr:uid="{50263603-9804-4866-8E60-02EA47D2FF8A}"/>
    <cellStyle name="Total 2 22" xfId="24137" xr:uid="{79DDEF3E-34AB-40C5-BF38-C4891C5F57A8}"/>
    <cellStyle name="Total 2 3" xfId="20867" xr:uid="{00000000-0005-0000-0000-000023530000}"/>
    <cellStyle name="Total 2 3 2" xfId="20868" xr:uid="{00000000-0005-0000-0000-000024530000}"/>
    <cellStyle name="Total 2 3 2 2" xfId="21002" xr:uid="{00000000-0005-0000-0000-000025530000}"/>
    <cellStyle name="Total 2 3 2 2 2" xfId="22929" xr:uid="{6F64609D-D677-458E-A0F7-565702C0285C}"/>
    <cellStyle name="Total 2 3 2 2 3" xfId="23648" xr:uid="{0E755EFF-9F8F-4DB5-8249-8235C25CAB05}"/>
    <cellStyle name="Total 2 3 2 2 4" xfId="24367" xr:uid="{19E284C5-2BD7-415D-9A88-5B6D3DB1892B}"/>
    <cellStyle name="Total 2 3 2 2 5" xfId="24954" xr:uid="{7D742B73-779A-4C36-8A18-7C02E9E5D450}"/>
    <cellStyle name="Total 2 3 2 2 6" xfId="25380" xr:uid="{AF281836-175E-4A3F-A498-10973538B899}"/>
    <cellStyle name="Total 2 3 2 3" xfId="22830" xr:uid="{5EF90757-0DA3-4EC9-83C8-05B2F7287DC7}"/>
    <cellStyle name="Total 2 3 2 4" xfId="23557" xr:uid="{981FA324-89AF-4423-953F-9064C1BE1F11}"/>
    <cellStyle name="Total 2 3 2 5" xfId="24264" xr:uid="{C7493FEC-67B8-4D0A-BE05-13F69563C76D}"/>
    <cellStyle name="Total 2 3 2 6" xfId="24892" xr:uid="{86A49E74-010C-43C0-8530-BA94C60FFEE9}"/>
    <cellStyle name="Total 2 3 2 7" xfId="24180" xr:uid="{1DED09D9-F5E7-43F5-A58A-FCEEABDCEFAF}"/>
    <cellStyle name="Total 2 3 3" xfId="20869" xr:uid="{00000000-0005-0000-0000-000026530000}"/>
    <cellStyle name="Total 2 3 3 2" xfId="21001" xr:uid="{00000000-0005-0000-0000-000027530000}"/>
    <cellStyle name="Total 2 3 3 2 2" xfId="22928" xr:uid="{536749DA-D526-480C-8A9A-F210B3CDF51F}"/>
    <cellStyle name="Total 2 3 3 2 3" xfId="23647" xr:uid="{FBCF93AA-68F6-460A-99A1-F4922C565700}"/>
    <cellStyle name="Total 2 3 3 2 4" xfId="24366" xr:uid="{2434335F-E25C-420C-A57C-5761CB31D7DE}"/>
    <cellStyle name="Total 2 3 3 2 5" xfId="24953" xr:uid="{30187305-FD22-4D07-8109-E86BE792892B}"/>
    <cellStyle name="Total 2 3 3 2 6" xfId="25379" xr:uid="{642AA704-3D90-4C6D-B0AB-06F7621A9544}"/>
    <cellStyle name="Total 2 3 3 3" xfId="22831" xr:uid="{315ADD03-3C7A-49A5-AB6F-2924C3319524}"/>
    <cellStyle name="Total 2 3 3 4" xfId="23558" xr:uid="{4FF1DC46-02A8-45C0-8199-1FBF57589502}"/>
    <cellStyle name="Total 2 3 3 5" xfId="24265" xr:uid="{0C07D13C-A484-401A-83B9-0F941E255DA9}"/>
    <cellStyle name="Total 2 3 3 6" xfId="24893" xr:uid="{E7B68B11-B7D2-4B60-A3B5-2067DF5DAB75}"/>
    <cellStyle name="Total 2 3 3 7" xfId="24181" xr:uid="{E3BAF3BC-88AC-40F4-B8B9-6E6164BC8722}"/>
    <cellStyle name="Total 2 3 4" xfId="20870" xr:uid="{00000000-0005-0000-0000-000028530000}"/>
    <cellStyle name="Total 2 3 4 2" xfId="21000" xr:uid="{00000000-0005-0000-0000-000029530000}"/>
    <cellStyle name="Total 2 3 4 2 2" xfId="22927" xr:uid="{2076FC25-891F-49F1-9641-8896C0CE1AE8}"/>
    <cellStyle name="Total 2 3 4 2 3" xfId="23646" xr:uid="{F7E9E4A3-4E1E-4C8D-A9C5-A85A6166C066}"/>
    <cellStyle name="Total 2 3 4 2 4" xfId="24365" xr:uid="{21B32594-2EE3-459D-A7D7-F53055DFEF23}"/>
    <cellStyle name="Total 2 3 4 2 5" xfId="24952" xr:uid="{9311E21F-FF10-4786-A967-91D5E7392908}"/>
    <cellStyle name="Total 2 3 4 2 6" xfId="25378" xr:uid="{5A21D5D6-D90F-4230-9C23-FD93D96BEBD5}"/>
    <cellStyle name="Total 2 3 4 3" xfId="22832" xr:uid="{913C47E9-8C92-41F1-B5EB-17D84B4C6912}"/>
    <cellStyle name="Total 2 3 4 4" xfId="23559" xr:uid="{35E56B35-F99F-4742-83C7-3C5F67B247F1}"/>
    <cellStyle name="Total 2 3 4 5" xfId="24266" xr:uid="{EDA10E6D-07C0-4565-8152-90946F2E7278}"/>
    <cellStyle name="Total 2 3 4 6" xfId="24894" xr:uid="{98B0597F-9277-4E08-8631-515681275193}"/>
    <cellStyle name="Total 2 3 4 7" xfId="24182" xr:uid="{F82EE7AE-CFA5-4A9E-AA09-8BBE6D950F14}"/>
    <cellStyle name="Total 2 3 5" xfId="20871" xr:uid="{00000000-0005-0000-0000-00002A530000}"/>
    <cellStyle name="Total 2 3 5 2" xfId="20999" xr:uid="{00000000-0005-0000-0000-00002B530000}"/>
    <cellStyle name="Total 2 3 5 2 2" xfId="22926" xr:uid="{B3701C95-819C-42BF-9DAD-68C483B4BE6B}"/>
    <cellStyle name="Total 2 3 5 2 3" xfId="23645" xr:uid="{EDEDAFFF-8B74-4AD5-9684-0B47A0221B17}"/>
    <cellStyle name="Total 2 3 5 2 4" xfId="24364" xr:uid="{1C19AE22-E742-4CEA-9995-1D44AB3569C6}"/>
    <cellStyle name="Total 2 3 5 2 5" xfId="24951" xr:uid="{C98AC458-4CB9-4F20-B172-8F6F999EDEC6}"/>
    <cellStyle name="Total 2 3 5 2 6" xfId="25377" xr:uid="{CD250E02-1528-47FC-8EDB-C9C6CBC69B76}"/>
    <cellStyle name="Total 2 3 5 3" xfId="22833" xr:uid="{24274365-3EC1-4160-8170-147F224122BB}"/>
    <cellStyle name="Total 2 3 5 4" xfId="23560" xr:uid="{42F8D20F-2CC4-469C-8BDD-3D0F2166B3EE}"/>
    <cellStyle name="Total 2 3 5 5" xfId="24267" xr:uid="{994371C0-10BF-4A05-B4F9-D57BBA35B88F}"/>
    <cellStyle name="Total 2 3 5 6" xfId="24895" xr:uid="{5A3976D8-54A3-4184-9EF5-524D94E62C88}"/>
    <cellStyle name="Total 2 3 5 7" xfId="24183" xr:uid="{9012FA0B-C13B-4ADC-A3D6-5AF0C837BDC0}"/>
    <cellStyle name="Total 2 4" xfId="20872" xr:uid="{00000000-0005-0000-0000-00002C530000}"/>
    <cellStyle name="Total 2 4 2" xfId="20873" xr:uid="{00000000-0005-0000-0000-00002D530000}"/>
    <cellStyle name="Total 2 4 2 2" xfId="20998" xr:uid="{00000000-0005-0000-0000-00002E530000}"/>
    <cellStyle name="Total 2 4 2 2 2" xfId="22925" xr:uid="{13CB346C-DBA0-4793-9AC1-238B73451CD5}"/>
    <cellStyle name="Total 2 4 2 2 3" xfId="23644" xr:uid="{0096FCF7-D16D-4A5B-8806-10050FE12D40}"/>
    <cellStyle name="Total 2 4 2 2 4" xfId="24363" xr:uid="{925F59DF-0684-450C-B21D-45F73140130C}"/>
    <cellStyle name="Total 2 4 2 2 5" xfId="24950" xr:uid="{23C766D2-9B82-4A18-997D-CB4C58EEB3E8}"/>
    <cellStyle name="Total 2 4 2 2 6" xfId="25376" xr:uid="{3AB0D03D-9648-4B61-9CF0-7CB1CD8AA676}"/>
    <cellStyle name="Total 2 4 2 3" xfId="22835" xr:uid="{8B3144C1-20AF-4E57-93CF-BB957FD694FA}"/>
    <cellStyle name="Total 2 4 2 4" xfId="23561" xr:uid="{DFFD22F3-6A03-46F2-A8C9-EAC18FECC044}"/>
    <cellStyle name="Total 2 4 2 5" xfId="24268" xr:uid="{9C957845-33C0-4366-BC0A-544589172664}"/>
    <cellStyle name="Total 2 4 2 6" xfId="24896" xr:uid="{3D047755-2972-4AF0-B50F-2D645FF24712}"/>
    <cellStyle name="Total 2 4 2 7" xfId="24184" xr:uid="{2172FA64-E465-4D83-B5B7-8303285767C9}"/>
    <cellStyle name="Total 2 4 3" xfId="20874" xr:uid="{00000000-0005-0000-0000-00002F530000}"/>
    <cellStyle name="Total 2 4 3 2" xfId="20997" xr:uid="{00000000-0005-0000-0000-000030530000}"/>
    <cellStyle name="Total 2 4 3 2 2" xfId="22924" xr:uid="{6E179867-21AE-4DD8-8037-143BFE343B9A}"/>
    <cellStyle name="Total 2 4 3 2 3" xfId="23643" xr:uid="{39B59526-BBD6-40FE-BC10-2500FE2AFC18}"/>
    <cellStyle name="Total 2 4 3 2 4" xfId="24362" xr:uid="{49916A69-6F66-4089-9196-290A87952732}"/>
    <cellStyle name="Total 2 4 3 2 5" xfId="24949" xr:uid="{DB7F7BBE-B992-4DC0-BD70-DB376CE4763B}"/>
    <cellStyle name="Total 2 4 3 2 6" xfId="25375" xr:uid="{5849819A-2A8F-4C08-9E5E-2D272FC9D7F0}"/>
    <cellStyle name="Total 2 4 3 3" xfId="22836" xr:uid="{2C41D153-6A99-459C-A971-A7A12A77423F}"/>
    <cellStyle name="Total 2 4 3 4" xfId="23562" xr:uid="{A50B0394-DF31-49AF-BCA9-19DD71182C70}"/>
    <cellStyle name="Total 2 4 3 5" xfId="24269" xr:uid="{8905E0A3-DB7D-4899-85CE-8CA6851AB122}"/>
    <cellStyle name="Total 2 4 3 6" xfId="24897" xr:uid="{C7F8D183-A2A5-4122-AFB5-8F314FF7712E}"/>
    <cellStyle name="Total 2 4 3 7" xfId="24185" xr:uid="{42698AD7-E29A-4BE7-9A77-E63C03D31E28}"/>
    <cellStyle name="Total 2 4 4" xfId="20875" xr:uid="{00000000-0005-0000-0000-000031530000}"/>
    <cellStyle name="Total 2 4 4 2" xfId="20996" xr:uid="{00000000-0005-0000-0000-000032530000}"/>
    <cellStyle name="Total 2 4 4 2 2" xfId="22923" xr:uid="{D5D77A0C-A004-41DB-A684-DBC8EB818C22}"/>
    <cellStyle name="Total 2 4 4 2 3" xfId="23642" xr:uid="{9B67ED7B-D097-4590-90C2-695AD18FFF2A}"/>
    <cellStyle name="Total 2 4 4 2 4" xfId="24361" xr:uid="{63B14408-408A-401A-9247-1170D7A86622}"/>
    <cellStyle name="Total 2 4 4 2 5" xfId="24948" xr:uid="{D3FE7D2B-62EB-4B15-ACE4-D5A211E1AF41}"/>
    <cellStyle name="Total 2 4 4 2 6" xfId="25374" xr:uid="{A9680A60-7D86-4616-BB7C-358BB1E4FDB5}"/>
    <cellStyle name="Total 2 4 4 3" xfId="22837" xr:uid="{F97DBC68-75C0-4E3B-BC50-4F2680E12FEE}"/>
    <cellStyle name="Total 2 4 4 4" xfId="23563" xr:uid="{3878FF81-5318-478A-B002-32CF5927EEA3}"/>
    <cellStyle name="Total 2 4 4 5" xfId="24270" xr:uid="{4A0E56E0-B646-48DA-9115-DE3DCCEC2375}"/>
    <cellStyle name="Total 2 4 4 6" xfId="24898" xr:uid="{64E36C7D-3B81-4244-ACB1-2FAABBD9E52B}"/>
    <cellStyle name="Total 2 4 4 7" xfId="24186" xr:uid="{967D3200-6689-48DB-93ED-C765059A1638}"/>
    <cellStyle name="Total 2 4 5" xfId="20876" xr:uid="{00000000-0005-0000-0000-000033530000}"/>
    <cellStyle name="Total 2 4 5 2" xfId="20995" xr:uid="{00000000-0005-0000-0000-000034530000}"/>
    <cellStyle name="Total 2 4 5 2 2" xfId="22922" xr:uid="{2FCCABC2-918B-48E4-B803-769CAD9981B0}"/>
    <cellStyle name="Total 2 4 5 2 3" xfId="23641" xr:uid="{C65AFB3B-600B-447A-9FBF-0E425B3145D4}"/>
    <cellStyle name="Total 2 4 5 2 4" xfId="24360" xr:uid="{45B30062-8010-4CC0-AD41-E18ABF26A45C}"/>
    <cellStyle name="Total 2 4 5 2 5" xfId="24947" xr:uid="{269AE134-CEFF-4D57-B7AB-D1B954B5DBA8}"/>
    <cellStyle name="Total 2 4 5 2 6" xfId="25373" xr:uid="{41170424-49F6-4793-BDF8-8C76578FA72F}"/>
    <cellStyle name="Total 2 4 5 3" xfId="22838" xr:uid="{8EF7364D-2B9D-4C32-A84F-50AD720B7F83}"/>
    <cellStyle name="Total 2 4 5 4" xfId="23564" xr:uid="{F66BEA4F-C026-4A40-8D5C-897A2A007814}"/>
    <cellStyle name="Total 2 4 5 5" xfId="24271" xr:uid="{05C5A830-8D96-4D0D-ABA1-9C60EC1288BE}"/>
    <cellStyle name="Total 2 4 5 6" xfId="24899" xr:uid="{4160BEB0-7E1F-4158-9015-56D5B3AF4339}"/>
    <cellStyle name="Total 2 4 5 7" xfId="24187" xr:uid="{07497CB7-A2A9-4D87-9111-76787FEFDECE}"/>
    <cellStyle name="Total 2 5" xfId="20877" xr:uid="{00000000-0005-0000-0000-000035530000}"/>
    <cellStyle name="Total 2 5 2" xfId="20878" xr:uid="{00000000-0005-0000-0000-000036530000}"/>
    <cellStyle name="Total 2 5 2 2" xfId="20994" xr:uid="{00000000-0005-0000-0000-000037530000}"/>
    <cellStyle name="Total 2 5 2 2 2" xfId="22921" xr:uid="{8C5E711C-874B-4026-B898-97FB43100886}"/>
    <cellStyle name="Total 2 5 2 2 3" xfId="23640" xr:uid="{73BCF729-CD13-4D82-958E-6AC458C76088}"/>
    <cellStyle name="Total 2 5 2 2 4" xfId="24359" xr:uid="{4DED898A-A694-4D52-BAF6-48BF5F2D9B5D}"/>
    <cellStyle name="Total 2 5 2 2 5" xfId="24946" xr:uid="{12FBD69E-0AEE-41E7-A365-0888A527AD61}"/>
    <cellStyle name="Total 2 5 2 2 6" xfId="25372" xr:uid="{C21410FF-8DEE-43F9-981A-EDBBE0CABC53}"/>
    <cellStyle name="Total 2 5 2 3" xfId="22839" xr:uid="{E0DEFD50-F686-47A3-B273-F163ADFC96B9}"/>
    <cellStyle name="Total 2 5 2 4" xfId="23565" xr:uid="{128AA1A6-6A97-429E-AF3B-627996C61841}"/>
    <cellStyle name="Total 2 5 2 5" xfId="24272" xr:uid="{2FFA1118-48F1-4D7B-A842-7BFC7D06A391}"/>
    <cellStyle name="Total 2 5 2 6" xfId="24900" xr:uid="{56C6A0A4-932A-48CE-BC76-C1D0E84B44FA}"/>
    <cellStyle name="Total 2 5 2 7" xfId="24188" xr:uid="{FD99584D-4232-4091-BB85-A11100D4A4B5}"/>
    <cellStyle name="Total 2 5 3" xfId="20879" xr:uid="{00000000-0005-0000-0000-000038530000}"/>
    <cellStyle name="Total 2 5 3 2" xfId="20993" xr:uid="{00000000-0005-0000-0000-000039530000}"/>
    <cellStyle name="Total 2 5 3 2 2" xfId="22920" xr:uid="{D30FE212-C0AC-4988-B39F-DFA46BEF2111}"/>
    <cellStyle name="Total 2 5 3 2 3" xfId="23639" xr:uid="{5D81D0AE-96F2-4AC6-AE7A-0DD203744F93}"/>
    <cellStyle name="Total 2 5 3 2 4" xfId="24358" xr:uid="{47B4C432-3605-4FAD-9636-32E44303C1A8}"/>
    <cellStyle name="Total 2 5 3 2 5" xfId="24945" xr:uid="{2042AB39-4439-40CC-BE6B-73090A1A130D}"/>
    <cellStyle name="Total 2 5 3 2 6" xfId="25371" xr:uid="{C9407282-3A39-48C9-90B2-ACF683C334E3}"/>
    <cellStyle name="Total 2 5 3 3" xfId="22840" xr:uid="{D64F0BAC-3CD2-4BCA-8550-D4FF8374C934}"/>
    <cellStyle name="Total 2 5 3 4" xfId="23566" xr:uid="{28E78B46-D230-488A-BA65-08CF1265B5FA}"/>
    <cellStyle name="Total 2 5 3 5" xfId="24273" xr:uid="{1AFA9376-3B08-41DD-A373-B30806270FA8}"/>
    <cellStyle name="Total 2 5 3 6" xfId="24901" xr:uid="{2590537C-6E56-41CB-A7F8-0ADA349FF9C5}"/>
    <cellStyle name="Total 2 5 3 7" xfId="24189" xr:uid="{CA65CA5E-6634-4F62-9CA2-48D183880B7E}"/>
    <cellStyle name="Total 2 5 4" xfId="20880" xr:uid="{00000000-0005-0000-0000-00003A530000}"/>
    <cellStyle name="Total 2 5 4 2" xfId="20992" xr:uid="{00000000-0005-0000-0000-00003B530000}"/>
    <cellStyle name="Total 2 5 4 2 2" xfId="22919" xr:uid="{1610741E-8265-4E9F-9CC9-599C7BEA9421}"/>
    <cellStyle name="Total 2 5 4 2 3" xfId="23638" xr:uid="{F82A6E7D-EE6F-439E-8C51-B03929B04775}"/>
    <cellStyle name="Total 2 5 4 2 4" xfId="24357" xr:uid="{83C2F4DB-D45E-49B2-BA3B-749DD5E57E57}"/>
    <cellStyle name="Total 2 5 4 2 5" xfId="24944" xr:uid="{F8CE39CC-FADF-4BA8-8A74-8C2F50DB7ECA}"/>
    <cellStyle name="Total 2 5 4 2 6" xfId="25370" xr:uid="{6DEB2741-6E13-443D-945F-5B4B0F6AD2FD}"/>
    <cellStyle name="Total 2 5 4 3" xfId="22841" xr:uid="{41AB6803-F6D0-455C-A5E2-3F4BAA6D9CB7}"/>
    <cellStyle name="Total 2 5 4 4" xfId="23567" xr:uid="{9524147A-601F-4EF0-AFB2-99889F03D534}"/>
    <cellStyle name="Total 2 5 4 5" xfId="24274" xr:uid="{40ED6480-DEAD-48C0-B17F-F5F128141FE5}"/>
    <cellStyle name="Total 2 5 4 6" xfId="24902" xr:uid="{9872CA2E-5787-4F6D-8F5A-95B16C3F8AE7}"/>
    <cellStyle name="Total 2 5 4 7" xfId="24190" xr:uid="{CF4E48C9-D1E3-4384-B9A7-563ACF24F4BF}"/>
    <cellStyle name="Total 2 5 5" xfId="20881" xr:uid="{00000000-0005-0000-0000-00003C530000}"/>
    <cellStyle name="Total 2 5 5 2" xfId="20991" xr:uid="{00000000-0005-0000-0000-00003D530000}"/>
    <cellStyle name="Total 2 5 5 2 2" xfId="22918" xr:uid="{C44CCD6B-38B9-47B9-8764-395765B7C46A}"/>
    <cellStyle name="Total 2 5 5 2 3" xfId="23637" xr:uid="{404E35FC-ADD3-47E5-A42A-32CF6F5EC670}"/>
    <cellStyle name="Total 2 5 5 2 4" xfId="24356" xr:uid="{2A32445D-FCA4-4FED-8577-04C1508F8F8E}"/>
    <cellStyle name="Total 2 5 5 2 5" xfId="24943" xr:uid="{84B44D10-929A-485C-AF31-6640D339FA6D}"/>
    <cellStyle name="Total 2 5 5 2 6" xfId="25369" xr:uid="{C39DE898-3152-4531-97D9-6DF0BDF20BFD}"/>
    <cellStyle name="Total 2 5 5 3" xfId="22842" xr:uid="{A62BEF9E-E2A4-4650-9E53-09186E681DF4}"/>
    <cellStyle name="Total 2 5 5 4" xfId="23568" xr:uid="{639FBDA9-F3CD-42B2-935A-718E77B4B46A}"/>
    <cellStyle name="Total 2 5 5 5" xfId="24275" xr:uid="{02752150-7EDC-4E30-BD7C-81BA23642B89}"/>
    <cellStyle name="Total 2 5 5 6" xfId="24903" xr:uid="{85D48F2F-2DF6-47AF-8CEB-8D5D8FE1CEFE}"/>
    <cellStyle name="Total 2 5 5 7" xfId="24191" xr:uid="{3BD4D531-C33F-4976-A5EB-E20786E8433A}"/>
    <cellStyle name="Total 2 6" xfId="20882" xr:uid="{00000000-0005-0000-0000-00003E530000}"/>
    <cellStyle name="Total 2 6 2" xfId="20883" xr:uid="{00000000-0005-0000-0000-00003F530000}"/>
    <cellStyle name="Total 2 6 2 2" xfId="20990" xr:uid="{00000000-0005-0000-0000-000040530000}"/>
    <cellStyle name="Total 2 6 2 2 2" xfId="22917" xr:uid="{20B6470D-73D9-42CE-83A0-5F2972508C9F}"/>
    <cellStyle name="Total 2 6 2 2 3" xfId="23636" xr:uid="{B86F19E3-8FAE-49DF-8CE2-B4805281EF84}"/>
    <cellStyle name="Total 2 6 2 2 4" xfId="24355" xr:uid="{25041220-935F-4FEF-875C-1DE8617FEE5C}"/>
    <cellStyle name="Total 2 6 2 2 5" xfId="24942" xr:uid="{5A65D3D5-9A93-4AB6-A978-2EFE452F85E9}"/>
    <cellStyle name="Total 2 6 2 2 6" xfId="25368" xr:uid="{E6171A4E-233E-4EE2-9F34-16C856E2DD2F}"/>
    <cellStyle name="Total 2 6 2 3" xfId="22844" xr:uid="{51E88BB2-2A87-4C20-9233-F3576AA2F8BD}"/>
    <cellStyle name="Total 2 6 2 4" xfId="23569" xr:uid="{80C35116-47FF-4661-8807-2ADA03F3B88F}"/>
    <cellStyle name="Total 2 6 2 5" xfId="24276" xr:uid="{C0886ED7-DEB2-45D9-BA65-10C23AF8D2AE}"/>
    <cellStyle name="Total 2 6 2 6" xfId="24904" xr:uid="{5BF0C6E9-17B2-49A3-8C66-F493B4D91C4B}"/>
    <cellStyle name="Total 2 6 2 7" xfId="24192" xr:uid="{608586F2-3D51-46C2-92AC-CDD10C89B87B}"/>
    <cellStyle name="Total 2 6 3" xfId="20884" xr:uid="{00000000-0005-0000-0000-000041530000}"/>
    <cellStyle name="Total 2 6 3 2" xfId="20989" xr:uid="{00000000-0005-0000-0000-000042530000}"/>
    <cellStyle name="Total 2 6 3 2 2" xfId="22916" xr:uid="{92CE66C7-04F8-4360-9C48-1BB7EBC849BD}"/>
    <cellStyle name="Total 2 6 3 2 3" xfId="23635" xr:uid="{9516BEAB-9CA4-407E-B39B-2F8CC0DBFC3F}"/>
    <cellStyle name="Total 2 6 3 2 4" xfId="24354" xr:uid="{C72EFA3D-3AAA-4472-A815-36D82CB33E9F}"/>
    <cellStyle name="Total 2 6 3 2 5" xfId="24941" xr:uid="{76BFB757-FD2A-457E-A10E-663B2296A537}"/>
    <cellStyle name="Total 2 6 3 2 6" xfId="25367" xr:uid="{261EFE79-E7CB-44CC-9D1C-47B69C51EDBA}"/>
    <cellStyle name="Total 2 6 3 3" xfId="22845" xr:uid="{5640370C-F085-41A3-903C-2FFD4593295E}"/>
    <cellStyle name="Total 2 6 3 4" xfId="23570" xr:uid="{923B8CC4-21AE-49ED-ACF7-3E08C3746B16}"/>
    <cellStyle name="Total 2 6 3 5" xfId="24277" xr:uid="{5C2A4923-566B-48C9-9AD5-0142233DF924}"/>
    <cellStyle name="Total 2 6 3 6" xfId="24905" xr:uid="{A7E072D8-205D-4187-9948-B335274B154C}"/>
    <cellStyle name="Total 2 6 3 7" xfId="24193" xr:uid="{8F74E34C-F2C7-4D4E-BD1C-BBF09FBFB94E}"/>
    <cellStyle name="Total 2 6 4" xfId="20885" xr:uid="{00000000-0005-0000-0000-000043530000}"/>
    <cellStyle name="Total 2 6 4 2" xfId="20988" xr:uid="{00000000-0005-0000-0000-000044530000}"/>
    <cellStyle name="Total 2 6 4 2 2" xfId="22915" xr:uid="{EF3B1E0E-6946-424C-B7ED-5EA0C813DD8F}"/>
    <cellStyle name="Total 2 6 4 2 3" xfId="23634" xr:uid="{5040E7C1-6681-4116-86EC-581F1C26272D}"/>
    <cellStyle name="Total 2 6 4 2 4" xfId="24353" xr:uid="{10570F9B-6285-4F78-BAC0-6EE48DF62278}"/>
    <cellStyle name="Total 2 6 4 2 5" xfId="24940" xr:uid="{908D2BED-9B3B-44A3-800E-0C751F912D1B}"/>
    <cellStyle name="Total 2 6 4 2 6" xfId="25366" xr:uid="{4AD956DE-58E8-478F-A8EF-2FA9EE67E95B}"/>
    <cellStyle name="Total 2 6 4 3" xfId="22846" xr:uid="{DB5D3B92-63F6-4C06-8020-542C9E75B16F}"/>
    <cellStyle name="Total 2 6 4 4" xfId="23571" xr:uid="{6AE3E3FC-6CFD-46E1-B429-85C1BFC32F7D}"/>
    <cellStyle name="Total 2 6 4 5" xfId="24278" xr:uid="{986238A3-23F9-4597-9659-6F59289A92C6}"/>
    <cellStyle name="Total 2 6 4 6" xfId="24906" xr:uid="{F4371AA3-0CF8-4AAD-A498-2D75A66818CE}"/>
    <cellStyle name="Total 2 6 4 7" xfId="24194" xr:uid="{AFB3F213-46A8-44ED-8AF7-C32CC9553A0C}"/>
    <cellStyle name="Total 2 6 5" xfId="20886" xr:uid="{00000000-0005-0000-0000-000045530000}"/>
    <cellStyle name="Total 2 6 5 2" xfId="20987" xr:uid="{00000000-0005-0000-0000-000046530000}"/>
    <cellStyle name="Total 2 6 5 2 2" xfId="22914" xr:uid="{11C7C972-5A6A-430C-91D6-C3FEECACC07E}"/>
    <cellStyle name="Total 2 6 5 2 3" xfId="23633" xr:uid="{7E3E11A6-04D2-45E5-8231-363A17F36DDB}"/>
    <cellStyle name="Total 2 6 5 2 4" xfId="24352" xr:uid="{26F5333F-3D49-40FF-A253-7A667BF19553}"/>
    <cellStyle name="Total 2 6 5 2 5" xfId="24939" xr:uid="{A933B29C-1069-4147-820E-B216F98913C1}"/>
    <cellStyle name="Total 2 6 5 2 6" xfId="25365" xr:uid="{4382BB0E-D037-4965-86D5-7A7242100682}"/>
    <cellStyle name="Total 2 6 5 3" xfId="22847" xr:uid="{3FD5F04A-181C-4E73-8A7E-6305EE1F57A2}"/>
    <cellStyle name="Total 2 6 5 4" xfId="23572" xr:uid="{59F246B6-38E7-42D2-969A-618CA0F2008D}"/>
    <cellStyle name="Total 2 6 5 5" xfId="24279" xr:uid="{7ACE7C9D-02F4-4E6F-BB51-F343ADCE2DAE}"/>
    <cellStyle name="Total 2 6 5 6" xfId="24907" xr:uid="{909C02B0-D7FA-421D-86BE-B3BFFF72588D}"/>
    <cellStyle name="Total 2 6 5 7" xfId="24195" xr:uid="{1C0180FE-83B5-4193-95FB-A64DED695689}"/>
    <cellStyle name="Total 2 7" xfId="20887" xr:uid="{00000000-0005-0000-0000-000047530000}"/>
    <cellStyle name="Total 2 7 2" xfId="20888" xr:uid="{00000000-0005-0000-0000-000048530000}"/>
    <cellStyle name="Total 2 7 2 2" xfId="20986" xr:uid="{00000000-0005-0000-0000-000049530000}"/>
    <cellStyle name="Total 2 7 2 2 2" xfId="22913" xr:uid="{7E8F472F-4860-451F-AC22-CA8D30E120EF}"/>
    <cellStyle name="Total 2 7 2 2 3" xfId="23632" xr:uid="{D0DDD153-8553-4FD3-92CF-224AB2463604}"/>
    <cellStyle name="Total 2 7 2 2 4" xfId="24351" xr:uid="{8271AC5C-D1E4-458C-BED2-C4203464A664}"/>
    <cellStyle name="Total 2 7 2 2 5" xfId="24938" xr:uid="{CD427412-E576-490E-AC4E-8C6F5F5EDFC1}"/>
    <cellStyle name="Total 2 7 2 2 6" xfId="25364" xr:uid="{63C2CC77-6CD9-414D-BC66-1DCF702DC467}"/>
    <cellStyle name="Total 2 7 2 3" xfId="22849" xr:uid="{B76E103A-D0D0-4039-B38E-E82CC57F4DE5}"/>
    <cellStyle name="Total 2 7 2 4" xfId="23573" xr:uid="{7308D59E-E42E-4267-9257-BEE230EF9215}"/>
    <cellStyle name="Total 2 7 2 5" xfId="24280" xr:uid="{B31409A1-A96F-4A02-B91C-51A53A8F74C7}"/>
    <cellStyle name="Total 2 7 2 6" xfId="24908" xr:uid="{4603E305-82C0-47D2-B948-608E02DF7F9F}"/>
    <cellStyle name="Total 2 7 2 7" xfId="24196" xr:uid="{FAF21C1F-38D7-48F8-9617-B382CBB62798}"/>
    <cellStyle name="Total 2 7 3" xfId="20889" xr:uid="{00000000-0005-0000-0000-00004A530000}"/>
    <cellStyle name="Total 2 7 3 2" xfId="20985" xr:uid="{00000000-0005-0000-0000-00004B530000}"/>
    <cellStyle name="Total 2 7 3 2 2" xfId="22912" xr:uid="{3BBB3877-CA03-4E89-A4DA-71E88F0FEF1C}"/>
    <cellStyle name="Total 2 7 3 2 3" xfId="23631" xr:uid="{E34B2927-1A6F-4210-80BD-54BAD06E7DE8}"/>
    <cellStyle name="Total 2 7 3 2 4" xfId="24350" xr:uid="{355B1E7B-5166-4D4F-9E54-7E197678B0A9}"/>
    <cellStyle name="Total 2 7 3 2 5" xfId="24937" xr:uid="{CF136905-6CC7-4445-B416-01247FE9D685}"/>
    <cellStyle name="Total 2 7 3 2 6" xfId="25363" xr:uid="{7DEFD7FE-B102-4F3C-B4A3-2466F546B554}"/>
    <cellStyle name="Total 2 7 3 3" xfId="22850" xr:uid="{196B3CF5-8EE3-46BD-BC78-51BC46B432A6}"/>
    <cellStyle name="Total 2 7 3 4" xfId="23574" xr:uid="{8A278E6B-179E-497E-86F5-7C6AC55FD8A7}"/>
    <cellStyle name="Total 2 7 3 5" xfId="24281" xr:uid="{960E8C66-F5FD-4530-8820-DE0DC9A0DD5B}"/>
    <cellStyle name="Total 2 7 3 6" xfId="24909" xr:uid="{70C9E8ED-8DA3-489B-BF02-DC398CDAEBC6}"/>
    <cellStyle name="Total 2 7 3 7" xfId="24197" xr:uid="{7D869FC7-1A7E-4DBB-9C65-FF6D241C890F}"/>
    <cellStyle name="Total 2 7 4" xfId="20890" xr:uid="{00000000-0005-0000-0000-00004C530000}"/>
    <cellStyle name="Total 2 7 4 2" xfId="20984" xr:uid="{00000000-0005-0000-0000-00004D530000}"/>
    <cellStyle name="Total 2 7 4 2 2" xfId="22911" xr:uid="{F26827C6-9CB7-4081-B59F-B83ED554E717}"/>
    <cellStyle name="Total 2 7 4 2 3" xfId="23630" xr:uid="{B153780E-8D09-4642-9F7D-4FB16472504D}"/>
    <cellStyle name="Total 2 7 4 2 4" xfId="24349" xr:uid="{3E39F341-7A0B-4D87-A84D-4100A0E9672F}"/>
    <cellStyle name="Total 2 7 4 2 5" xfId="24326" xr:uid="{A4869530-FFC8-4F6A-9594-342A43972DC3}"/>
    <cellStyle name="Total 2 7 4 2 6" xfId="25362" xr:uid="{D255CED9-4DE5-4A33-A5FC-BAF0B6557C10}"/>
    <cellStyle name="Total 2 7 4 3" xfId="22851" xr:uid="{1FBC23BD-45A5-425A-B22B-167734516624}"/>
    <cellStyle name="Total 2 7 4 4" xfId="23575" xr:uid="{12062F72-8A69-4C94-9496-D8F296F9B48C}"/>
    <cellStyle name="Total 2 7 4 5" xfId="24282" xr:uid="{578B55BC-1398-4B79-B28A-1373C80270C7}"/>
    <cellStyle name="Total 2 7 4 6" xfId="24910" xr:uid="{F973C695-A290-4F5B-93FE-879EE86CCD47}"/>
    <cellStyle name="Total 2 7 4 7" xfId="24198" xr:uid="{EC5094D6-225A-4425-9398-8F578259E3E5}"/>
    <cellStyle name="Total 2 7 5" xfId="20891" xr:uid="{00000000-0005-0000-0000-00004E530000}"/>
    <cellStyle name="Total 2 7 5 2" xfId="20983" xr:uid="{00000000-0005-0000-0000-00004F530000}"/>
    <cellStyle name="Total 2 7 5 2 2" xfId="22910" xr:uid="{F907CB00-EA46-49F2-93B5-896EAEC2C946}"/>
    <cellStyle name="Total 2 7 5 2 3" xfId="23629" xr:uid="{9D15B7F4-588A-45C6-99C1-41D307F13E66}"/>
    <cellStyle name="Total 2 7 5 2 4" xfId="24348" xr:uid="{76C83624-82D5-47D2-A780-78D17012AB12}"/>
    <cellStyle name="Total 2 7 5 2 5" xfId="24936" xr:uid="{1B4D0287-67FE-42EB-9959-8453E251F7BA}"/>
    <cellStyle name="Total 2 7 5 2 6" xfId="25361" xr:uid="{5A8C39B2-F90B-41F5-A53C-1EF23AF2F5EE}"/>
    <cellStyle name="Total 2 7 5 3" xfId="22852" xr:uid="{60E1D292-539A-44EB-9FAF-948B30215C4C}"/>
    <cellStyle name="Total 2 7 5 4" xfId="23576" xr:uid="{8C7FDD50-1C06-4998-8FCE-1B9BFFD42D2D}"/>
    <cellStyle name="Total 2 7 5 5" xfId="24283" xr:uid="{CD2861FC-2B34-42AB-BA3B-6F2D293C788E}"/>
    <cellStyle name="Total 2 7 5 6" xfId="24911" xr:uid="{8B12382D-86E4-40B4-AB78-B15F6003AA69}"/>
    <cellStyle name="Total 2 7 5 7" xfId="24199" xr:uid="{C16A80C0-F44B-4B11-A457-5645F59306DB}"/>
    <cellStyle name="Total 2 8" xfId="20892" xr:uid="{00000000-0005-0000-0000-000050530000}"/>
    <cellStyle name="Total 2 8 2" xfId="20893" xr:uid="{00000000-0005-0000-0000-000051530000}"/>
    <cellStyle name="Total 2 8 2 2" xfId="20982" xr:uid="{00000000-0005-0000-0000-000052530000}"/>
    <cellStyle name="Total 2 8 2 2 2" xfId="22909" xr:uid="{DBBF40BB-71E3-4D7E-8FE2-CD3B2A91045A}"/>
    <cellStyle name="Total 2 8 2 2 3" xfId="23628" xr:uid="{9FF43CCF-9DA1-4433-A337-01281BBFC5C6}"/>
    <cellStyle name="Total 2 8 2 2 4" xfId="24347" xr:uid="{71ED556C-3026-4260-B67B-7EECB9B8D48C}"/>
    <cellStyle name="Total 2 8 2 2 5" xfId="24325" xr:uid="{F8873CE0-E20B-4687-8B1C-3154DEEA03B7}"/>
    <cellStyle name="Total 2 8 2 2 6" xfId="25360" xr:uid="{761DBB86-1AF8-4967-BA0C-36E806E6B755}"/>
    <cellStyle name="Total 2 8 2 3" xfId="22853" xr:uid="{38FDD4C1-12F1-4C85-9B3F-5D362220881A}"/>
    <cellStyle name="Total 2 8 2 4" xfId="23577" xr:uid="{26E0671A-92BA-4443-AFBB-BC254074240E}"/>
    <cellStyle name="Total 2 8 2 5" xfId="24284" xr:uid="{104FE619-2684-4160-9D02-DCF6B00B51F2}"/>
    <cellStyle name="Total 2 8 2 6" xfId="24912" xr:uid="{DF00201C-34D6-4963-8C48-AE569DD1A725}"/>
    <cellStyle name="Total 2 8 2 7" xfId="24200" xr:uid="{B1563352-460D-4227-AFD6-219FAF00DDD5}"/>
    <cellStyle name="Total 2 8 3" xfId="20894" xr:uid="{00000000-0005-0000-0000-000053530000}"/>
    <cellStyle name="Total 2 8 3 2" xfId="20981" xr:uid="{00000000-0005-0000-0000-000054530000}"/>
    <cellStyle name="Total 2 8 3 2 2" xfId="22908" xr:uid="{0B330BE7-8996-43B4-9FE3-8C898954366D}"/>
    <cellStyle name="Total 2 8 3 2 3" xfId="23627" xr:uid="{EB306182-C15B-45E7-9760-1B3B6D6A4B29}"/>
    <cellStyle name="Total 2 8 3 2 4" xfId="24346" xr:uid="{FA9797A0-77FF-48BD-BA2A-B580B2E28AD4}"/>
    <cellStyle name="Total 2 8 3 2 5" xfId="24324" xr:uid="{D86535C4-B6FD-4769-97CE-7182448D97B4}"/>
    <cellStyle name="Total 2 8 3 2 6" xfId="25359" xr:uid="{D8EE8453-623B-4052-8132-30AE0A2ADBFF}"/>
    <cellStyle name="Total 2 8 3 3" xfId="22854" xr:uid="{DA0AFADC-E2A5-4D65-BE03-89EA7D00E175}"/>
    <cellStyle name="Total 2 8 3 4" xfId="23578" xr:uid="{AB8373E3-AC4F-4CB8-8FA4-64A59DA37FEA}"/>
    <cellStyle name="Total 2 8 3 5" xfId="24285" xr:uid="{ADD99F7C-74BB-42A8-A52D-B444BD6CE44B}"/>
    <cellStyle name="Total 2 8 3 6" xfId="24913" xr:uid="{20EE175A-1A21-4C7B-8B79-77741C388B46}"/>
    <cellStyle name="Total 2 8 3 7" xfId="24201" xr:uid="{395B99D7-3704-44CE-9DF7-AEDDCF917DE8}"/>
    <cellStyle name="Total 2 8 4" xfId="20895" xr:uid="{00000000-0005-0000-0000-000055530000}"/>
    <cellStyle name="Total 2 8 4 2" xfId="20980" xr:uid="{00000000-0005-0000-0000-000056530000}"/>
    <cellStyle name="Total 2 8 4 2 2" xfId="22907" xr:uid="{ABEEA08E-B824-47A0-8EA4-44EC74C22199}"/>
    <cellStyle name="Total 2 8 4 2 3" xfId="23626" xr:uid="{EA1E87D3-C3FF-46B8-BBA1-B63BD99E62C4}"/>
    <cellStyle name="Total 2 8 4 2 4" xfId="24345" xr:uid="{974A2F02-D9CE-4025-9F17-3942111BAB57}"/>
    <cellStyle name="Total 2 8 4 2 5" xfId="24323" xr:uid="{86461E60-FC2F-45E2-B1E8-C0C2B84A9B12}"/>
    <cellStyle name="Total 2 8 4 2 6" xfId="25358" xr:uid="{E4296A73-08B5-4A73-800E-24DB5F1357BA}"/>
    <cellStyle name="Total 2 8 4 3" xfId="22855" xr:uid="{FB13B20D-BB50-48BE-BBB2-00AED625190E}"/>
    <cellStyle name="Total 2 8 4 4" xfId="23579" xr:uid="{DE3F480B-92E1-4A80-823F-718EA81B46E1}"/>
    <cellStyle name="Total 2 8 4 5" xfId="24286" xr:uid="{916BF04C-8014-4D1D-90A6-C2A4FBD38ABC}"/>
    <cellStyle name="Total 2 8 4 6" xfId="24914" xr:uid="{5C56FE9F-F945-49F0-97B1-2099C5E57C2A}"/>
    <cellStyle name="Total 2 8 4 7" xfId="24202" xr:uid="{1EC0979D-29AF-4B0A-902A-E9AF5A8A18A0}"/>
    <cellStyle name="Total 2 8 5" xfId="20896" xr:uid="{00000000-0005-0000-0000-000057530000}"/>
    <cellStyle name="Total 2 8 5 2" xfId="20979" xr:uid="{00000000-0005-0000-0000-000058530000}"/>
    <cellStyle name="Total 2 8 5 2 2" xfId="22906" xr:uid="{48FE2212-7A9E-4EAB-987E-D19D33CA2B95}"/>
    <cellStyle name="Total 2 8 5 2 3" xfId="23625" xr:uid="{E3800BA8-DF8D-449B-A75D-966CA5DC2539}"/>
    <cellStyle name="Total 2 8 5 2 4" xfId="24344" xr:uid="{FD30401B-8E45-4946-B176-C7CCF4B7550A}"/>
    <cellStyle name="Total 2 8 5 2 5" xfId="24322" xr:uid="{0AF627F4-C133-4F53-800F-D2DBC5E5EE71}"/>
    <cellStyle name="Total 2 8 5 2 6" xfId="25357" xr:uid="{1D4239F7-2AEF-48E7-B802-AD2FFDCC4B4B}"/>
    <cellStyle name="Total 2 8 5 3" xfId="22856" xr:uid="{21157A95-E1FB-4DB1-BC98-86D0361F9822}"/>
    <cellStyle name="Total 2 8 5 4" xfId="23580" xr:uid="{287B3C46-C934-4FD4-9B27-E09C5B063A3D}"/>
    <cellStyle name="Total 2 8 5 5" xfId="24287" xr:uid="{F0D7C407-CE6C-4947-A885-089E46150EA3}"/>
    <cellStyle name="Total 2 8 5 6" xfId="24915" xr:uid="{11D830C2-67F0-4788-A4CA-2B7291527E4B}"/>
    <cellStyle name="Total 2 8 5 7" xfId="24203" xr:uid="{D86B2122-4E65-499F-BF7A-9D40253BAF8E}"/>
    <cellStyle name="Total 2 9" xfId="20897" xr:uid="{00000000-0005-0000-0000-000059530000}"/>
    <cellStyle name="Total 2 9 2" xfId="20898" xr:uid="{00000000-0005-0000-0000-00005A530000}"/>
    <cellStyle name="Total 2 9 2 2" xfId="20978" xr:uid="{00000000-0005-0000-0000-00005B530000}"/>
    <cellStyle name="Total 2 9 2 2 2" xfId="22905" xr:uid="{D66656A9-29F5-474C-BB27-925E95492E1F}"/>
    <cellStyle name="Total 2 9 2 2 3" xfId="23624" xr:uid="{64B53A9A-D0E3-4A1D-8CA9-266211FF8CDD}"/>
    <cellStyle name="Total 2 9 2 2 4" xfId="24343" xr:uid="{AEAA47E4-EB25-4CC1-BF69-A4000CA76E82}"/>
    <cellStyle name="Total 2 9 2 2 5" xfId="24321" xr:uid="{7024036E-66B0-4967-9260-2488EB69DBE5}"/>
    <cellStyle name="Total 2 9 2 2 6" xfId="25356" xr:uid="{417BEA9A-AD05-4104-89F1-FA665485CA4C}"/>
    <cellStyle name="Total 2 9 2 3" xfId="22857" xr:uid="{E91AC779-26EF-4259-B093-E5506462EC8F}"/>
    <cellStyle name="Total 2 9 2 4" xfId="23582" xr:uid="{ACE07BFE-EF42-45D9-AB7A-7691F4DEA146}"/>
    <cellStyle name="Total 2 9 2 5" xfId="24288" xr:uid="{8A1683B1-E3C2-4A1D-B6E9-8C9BC4C1EDE2}"/>
    <cellStyle name="Total 2 9 2 6" xfId="24916" xr:uid="{D6E2B19B-45A8-4FB3-9D20-DB0ACF5C3057}"/>
    <cellStyle name="Total 2 9 2 7" xfId="24204" xr:uid="{889C0207-B34E-4DCD-8860-2EC80851F30D}"/>
    <cellStyle name="Total 2 9 3" xfId="20899" xr:uid="{00000000-0005-0000-0000-00005C530000}"/>
    <cellStyle name="Total 2 9 3 2" xfId="20977" xr:uid="{00000000-0005-0000-0000-00005D530000}"/>
    <cellStyle name="Total 2 9 3 2 2" xfId="22904" xr:uid="{3885F3FF-DEAD-4169-88F3-AE1970B39FC6}"/>
    <cellStyle name="Total 2 9 3 2 3" xfId="23623" xr:uid="{27527BF4-52EF-416B-9C83-1F70BC374CFA}"/>
    <cellStyle name="Total 2 9 3 2 4" xfId="24342" xr:uid="{892E5E5C-75E9-4730-A972-EB7A42B32CA2}"/>
    <cellStyle name="Total 2 9 3 2 5" xfId="24320" xr:uid="{653B68CB-EFED-42F0-8DB0-E07332DF455D}"/>
    <cellStyle name="Total 2 9 3 2 6" xfId="25355" xr:uid="{B1922F40-94F4-47B8-B0F4-0D623FB21530}"/>
    <cellStyle name="Total 2 9 3 3" xfId="22858" xr:uid="{9294E84C-1A8A-4B2B-9E82-C53B2C3EC1EB}"/>
    <cellStyle name="Total 2 9 3 4" xfId="23583" xr:uid="{4ADBC1B5-9499-4A07-A565-D0AE50BDC72F}"/>
    <cellStyle name="Total 2 9 3 5" xfId="24289" xr:uid="{F266FD9D-BD7D-4EDC-AF70-94C7838C3B46}"/>
    <cellStyle name="Total 2 9 3 6" xfId="24917" xr:uid="{2888EE6A-02F0-4EF2-8FE2-C8B641931FD4}"/>
    <cellStyle name="Total 2 9 3 7" xfId="24205" xr:uid="{2BCD57D8-374D-49DF-9746-AA96A8C10EB9}"/>
    <cellStyle name="Total 2 9 4" xfId="20900" xr:uid="{00000000-0005-0000-0000-00005E530000}"/>
    <cellStyle name="Total 2 9 4 2" xfId="20976" xr:uid="{00000000-0005-0000-0000-00005F530000}"/>
    <cellStyle name="Total 2 9 4 2 2" xfId="22903" xr:uid="{86402CBE-75FA-493C-B6C3-2F53007A043C}"/>
    <cellStyle name="Total 2 9 4 2 3" xfId="23622" xr:uid="{78DE6E85-9BE6-4163-8DDC-F610A2A8701C}"/>
    <cellStyle name="Total 2 9 4 2 4" xfId="24341" xr:uid="{DC07E9CA-E6BD-4129-9EED-293B05CBDE75}"/>
    <cellStyle name="Total 2 9 4 2 5" xfId="24319" xr:uid="{D349997D-84BF-4B01-9EC5-E5A78C15C55D}"/>
    <cellStyle name="Total 2 9 4 2 6" xfId="25354" xr:uid="{523716D7-65DC-4292-AE99-3FE0BD33CE4B}"/>
    <cellStyle name="Total 2 9 4 3" xfId="22859" xr:uid="{E2D9FF72-1DD4-407F-BA06-ABDA72415F72}"/>
    <cellStyle name="Total 2 9 4 4" xfId="23584" xr:uid="{FFEBF750-9676-4B01-A7FC-85FBE9412F5A}"/>
    <cellStyle name="Total 2 9 4 5" xfId="24290" xr:uid="{72F210F1-1C78-42BC-9219-25AF7B37F05F}"/>
    <cellStyle name="Total 2 9 4 6" xfId="24918" xr:uid="{23FEF461-5366-4B64-BC45-E94B535B3B22}"/>
    <cellStyle name="Total 2 9 4 7" xfId="24206" xr:uid="{5C83B44C-0D04-412E-AB14-3098487AAE76}"/>
    <cellStyle name="Total 2 9 5" xfId="20901" xr:uid="{00000000-0005-0000-0000-000060530000}"/>
    <cellStyle name="Total 2 9 5 2" xfId="20975" xr:uid="{00000000-0005-0000-0000-000061530000}"/>
    <cellStyle name="Total 2 9 5 2 2" xfId="22902" xr:uid="{12EE972A-3F41-4CD8-9562-C3FD58831035}"/>
    <cellStyle name="Total 2 9 5 2 3" xfId="23621" xr:uid="{5B3C83AE-A94E-48F8-9C7A-03A4DA46C824}"/>
    <cellStyle name="Total 2 9 5 2 4" xfId="24340" xr:uid="{9DA3AC16-FA81-4523-8376-30F4D9900672}"/>
    <cellStyle name="Total 2 9 5 2 5" xfId="24318" xr:uid="{C4A189B7-7EA0-4B5E-B1B6-5B383A31665B}"/>
    <cellStyle name="Total 2 9 5 2 6" xfId="25353" xr:uid="{CDF8223D-6A57-4A5F-A3A4-B05BBD4D0AF4}"/>
    <cellStyle name="Total 2 9 5 3" xfId="22860" xr:uid="{E331429D-0B43-4CE3-8F2C-D01CEA83C84B}"/>
    <cellStyle name="Total 2 9 5 4" xfId="23585" xr:uid="{70072056-C908-47CF-A1B3-862C3B966C9B}"/>
    <cellStyle name="Total 2 9 5 5" xfId="24291" xr:uid="{5F06F848-1593-477B-8D5A-DD3139C078E3}"/>
    <cellStyle name="Total 2 9 5 6" xfId="24919" xr:uid="{96722EB6-56ED-4B06-AC52-4B9093125D6C}"/>
    <cellStyle name="Total 2 9 5 7" xfId="24207" xr:uid="{0770FFAF-BA22-499D-8CA8-BB0CA88F7D5B}"/>
    <cellStyle name="Total 3" xfId="20902" xr:uid="{00000000-0005-0000-0000-000062530000}"/>
    <cellStyle name="Total 3 2" xfId="20903" xr:uid="{00000000-0005-0000-0000-000063530000}"/>
    <cellStyle name="Total 3 2 2" xfId="20973" xr:uid="{00000000-0005-0000-0000-000064530000}"/>
    <cellStyle name="Total 3 2 2 2" xfId="22900" xr:uid="{21899086-F5E8-4E30-AE79-629917D37153}"/>
    <cellStyle name="Total 3 2 2 3" xfId="23619" xr:uid="{506F5B1B-F50A-44DA-ACB9-E36B6A8A8A32}"/>
    <cellStyle name="Total 3 2 2 4" xfId="24338" xr:uid="{7D4F6811-FED2-4E4D-8F87-0D75B5EA368B}"/>
    <cellStyle name="Total 3 2 2 5" xfId="24316" xr:uid="{5998D9D4-A8E6-49B4-9CB6-3FA4EFCE5E19}"/>
    <cellStyle name="Total 3 2 2 6" xfId="25351" xr:uid="{FB29727C-7916-4FF3-BCBB-31A7F1F95847}"/>
    <cellStyle name="Total 3 2 3" xfId="22862" xr:uid="{3919FE9C-5B60-4EC4-A17C-70974E75D154}"/>
    <cellStyle name="Total 3 2 4" xfId="23587" xr:uid="{D8282DA5-E0E6-4C50-B9AB-81398E4260D5}"/>
    <cellStyle name="Total 3 2 5" xfId="24293" xr:uid="{E7DE5E7C-AABA-41B3-9E79-7A9B96431DF8}"/>
    <cellStyle name="Total 3 2 6" xfId="24921" xr:uid="{7108AFA6-AD9B-4522-A11B-3429C30F8BCE}"/>
    <cellStyle name="Total 3 2 7" xfId="24209" xr:uid="{DE0CF42E-91E6-42D4-AC3B-3B2EF95081FD}"/>
    <cellStyle name="Total 3 3" xfId="20904" xr:uid="{00000000-0005-0000-0000-000065530000}"/>
    <cellStyle name="Total 3 3 2" xfId="20972" xr:uid="{00000000-0005-0000-0000-000066530000}"/>
    <cellStyle name="Total 3 3 2 2" xfId="22899" xr:uid="{46CEA3E8-86E6-4E3E-B3FB-1D5377D4AC9D}"/>
    <cellStyle name="Total 3 3 2 3" xfId="23618" xr:uid="{808DF937-C71F-4474-B25A-17D084AAEF42}"/>
    <cellStyle name="Total 3 3 2 4" xfId="24337" xr:uid="{6A7F69B1-2BA3-4D4B-8F1D-922F3355D758}"/>
    <cellStyle name="Total 3 3 2 5" xfId="24315" xr:uid="{CC8A1C95-225D-4569-BD7C-05E99AA13659}"/>
    <cellStyle name="Total 3 3 2 6" xfId="25350" xr:uid="{9C485BD3-7D18-42B8-817F-887DA6F0E217}"/>
    <cellStyle name="Total 3 3 3" xfId="22863" xr:uid="{8988B887-3F86-4277-B77A-ACECA36CDD23}"/>
    <cellStyle name="Total 3 3 4" xfId="23588" xr:uid="{985900B7-8F30-4B41-B42A-125AB6B94668}"/>
    <cellStyle name="Total 3 3 5" xfId="24294" xr:uid="{EA6A72E1-6D17-47EE-ABF9-96220B129730}"/>
    <cellStyle name="Total 3 3 6" xfId="24922" xr:uid="{3B0AD53D-503F-477B-82FD-047E3FFA5EFB}"/>
    <cellStyle name="Total 3 3 7" xfId="24210" xr:uid="{BD459779-A391-4F85-9C49-DEFC29EE723B}"/>
    <cellStyle name="Total 3 4" xfId="20974" xr:uid="{00000000-0005-0000-0000-000067530000}"/>
    <cellStyle name="Total 3 4 2" xfId="22901" xr:uid="{15B9E1E6-3F83-4EEB-B48C-7393C1D95742}"/>
    <cellStyle name="Total 3 4 3" xfId="23620" xr:uid="{45EDFA7B-662A-45B3-93ED-E952CFD8D2BE}"/>
    <cellStyle name="Total 3 4 4" xfId="24339" xr:uid="{BE6EDE36-33CC-4366-97F7-11D12AADC88B}"/>
    <cellStyle name="Total 3 4 5" xfId="24317" xr:uid="{E2C7FF89-8E79-44D3-BA41-994871772556}"/>
    <cellStyle name="Total 3 4 6" xfId="25352" xr:uid="{BCBA8B86-AB93-4320-B90B-E3EDF7C20F96}"/>
    <cellStyle name="Total 3 5" xfId="22861" xr:uid="{933B933D-1031-4E90-BF23-3ADDA9320594}"/>
    <cellStyle name="Total 3 6" xfId="23586" xr:uid="{3CE5A62F-A0E1-4AEB-B513-BD4272315BF1}"/>
    <cellStyle name="Total 3 7" xfId="24292" xr:uid="{CD01A14B-C8DD-4EF8-AF53-41FA86B7EC62}"/>
    <cellStyle name="Total 3 8" xfId="24920" xr:uid="{CA90B91B-2D3C-4EF6-9650-525FBE8E2AE5}"/>
    <cellStyle name="Total 3 9" xfId="24208" xr:uid="{72792EFA-276F-413C-9C1C-94C0F8333013}"/>
    <cellStyle name="Total 4" xfId="20905" xr:uid="{00000000-0005-0000-0000-000068530000}"/>
    <cellStyle name="Total 4 2" xfId="20906" xr:uid="{00000000-0005-0000-0000-000069530000}"/>
    <cellStyle name="Total 4 2 2" xfId="20970" xr:uid="{00000000-0005-0000-0000-00006A530000}"/>
    <cellStyle name="Total 4 2 2 2" xfId="22897" xr:uid="{8562170C-383F-4E50-9D40-22F1499CF8B2}"/>
    <cellStyle name="Total 4 2 2 3" xfId="23616" xr:uid="{D6C12A4D-4172-4E18-915E-B750F48134A5}"/>
    <cellStyle name="Total 4 2 2 4" xfId="24335" xr:uid="{05E237F4-6732-4522-A35F-53E05DFC0B5E}"/>
    <cellStyle name="Total 4 2 2 5" xfId="24313" xr:uid="{81DEFE09-E879-4F3A-A0C7-463DFAC1BF7A}"/>
    <cellStyle name="Total 4 2 2 6" xfId="25348" xr:uid="{272CAA27-78CE-4798-A01D-14065D80954A}"/>
    <cellStyle name="Total 4 2 3" xfId="22865" xr:uid="{16159A8F-96AC-4F5D-B6AE-1A6DA990470E}"/>
    <cellStyle name="Total 4 2 4" xfId="23590" xr:uid="{CEB2179E-41F5-4D3F-AB35-5DE3DD86DDE4}"/>
    <cellStyle name="Total 4 2 5" xfId="24296" xr:uid="{8FC5D779-7F8E-4DDD-A5EC-644CC0A4ECB2}"/>
    <cellStyle name="Total 4 2 6" xfId="24924" xr:uid="{254F8CF5-D3F1-45A5-B3D8-E0AC0C32A2BD}"/>
    <cellStyle name="Total 4 2 7" xfId="24212" xr:uid="{B962650A-8619-4482-8BEC-400F54A89D06}"/>
    <cellStyle name="Total 4 3" xfId="20907" xr:uid="{00000000-0005-0000-0000-00006B530000}"/>
    <cellStyle name="Total 4 3 2" xfId="20969" xr:uid="{00000000-0005-0000-0000-00006C530000}"/>
    <cellStyle name="Total 4 3 2 2" xfId="22896" xr:uid="{152D9891-E995-4A9F-AC1A-29C2ACA90CBB}"/>
    <cellStyle name="Total 4 3 2 3" xfId="23615" xr:uid="{54EAE9CE-FB57-4BD1-B5E9-BF103EBEC916}"/>
    <cellStyle name="Total 4 3 2 4" xfId="24334" xr:uid="{73191B57-7894-4023-B4ED-4C0B0754322E}"/>
    <cellStyle name="Total 4 3 2 5" xfId="24312" xr:uid="{BE0F687D-CE2D-4422-A394-6FBBF934654A}"/>
    <cellStyle name="Total 4 3 2 6" xfId="25347" xr:uid="{02D903AE-F386-405F-BF7D-ABFE9B6FB2AF}"/>
    <cellStyle name="Total 4 3 3" xfId="22866" xr:uid="{DAB8C904-794D-4CE1-B6BD-972BB86EF6DF}"/>
    <cellStyle name="Total 4 3 4" xfId="23591" xr:uid="{D3F1BA47-8BFC-4B73-88EE-B7C91EE099EA}"/>
    <cellStyle name="Total 4 3 5" xfId="24297" xr:uid="{C00F4AE6-4EDA-47D8-B057-FAF792C994C1}"/>
    <cellStyle name="Total 4 3 6" xfId="24925" xr:uid="{6C97AC09-BA51-4FC2-9535-B2FEA6B9DA34}"/>
    <cellStyle name="Total 4 3 7" xfId="24213" xr:uid="{A92A4800-5C72-4C20-A597-9BD188087B1C}"/>
    <cellStyle name="Total 4 4" xfId="20971" xr:uid="{00000000-0005-0000-0000-00006D530000}"/>
    <cellStyle name="Total 4 4 2" xfId="22898" xr:uid="{D5A48DEF-A3B9-4A62-B513-5C5C17E74A01}"/>
    <cellStyle name="Total 4 4 3" xfId="23617" xr:uid="{C9FE63ED-3D52-483C-933C-0074A207152C}"/>
    <cellStyle name="Total 4 4 4" xfId="24336" xr:uid="{079F0F3A-F198-4EF4-A151-51A43D4F909C}"/>
    <cellStyle name="Total 4 4 5" xfId="24314" xr:uid="{446AFB6F-651B-43B9-8034-A5A0D11E658C}"/>
    <cellStyle name="Total 4 4 6" xfId="25349" xr:uid="{5C0BD5EA-CF1C-4337-96BD-8180522E9F0F}"/>
    <cellStyle name="Total 4 5" xfId="22864" xr:uid="{2C4B7B2C-5234-4235-BEFE-6EB973513244}"/>
    <cellStyle name="Total 4 6" xfId="23589" xr:uid="{52422F78-4218-4E15-869F-F9580CB7BEC3}"/>
    <cellStyle name="Total 4 7" xfId="24295" xr:uid="{14BE4186-1AEC-4518-8291-8BB3FCDDB7DB}"/>
    <cellStyle name="Total 4 8" xfId="24923" xr:uid="{1E6B6C85-F48E-4F9A-91D4-3AD028BBE04F}"/>
    <cellStyle name="Total 4 9" xfId="24211" xr:uid="{1CA51223-E968-440B-96DB-AC73F786D398}"/>
    <cellStyle name="Total 5" xfId="20908" xr:uid="{00000000-0005-0000-0000-00006E530000}"/>
    <cellStyle name="Total 5 2" xfId="20909" xr:uid="{00000000-0005-0000-0000-00006F530000}"/>
    <cellStyle name="Total 5 2 2" xfId="20967" xr:uid="{00000000-0005-0000-0000-000070530000}"/>
    <cellStyle name="Total 5 2 2 2" xfId="22894" xr:uid="{15A5955A-43D0-41DC-8034-6498B3EFF8CD}"/>
    <cellStyle name="Total 5 2 2 3" xfId="23613" xr:uid="{FF2CD055-B516-4191-B82F-F679C88D9CE5}"/>
    <cellStyle name="Total 5 2 2 4" xfId="24332" xr:uid="{57033614-721F-4615-BA3C-9187F0B04738}"/>
    <cellStyle name="Total 5 2 2 5" xfId="24310" xr:uid="{695FAF80-5D50-41C2-8D5F-829F43AFE4E2}"/>
    <cellStyle name="Total 5 2 2 6" xfId="25345" xr:uid="{3616A38A-C28B-47CD-A6DB-FAA8D9D009AA}"/>
    <cellStyle name="Total 5 2 3" xfId="22868" xr:uid="{F2159D9A-CA4A-44F5-A290-E55C1FC8F6DA}"/>
    <cellStyle name="Total 5 2 4" xfId="23593" xr:uid="{4E157CC6-321F-42DD-9BE4-DC9E55B54084}"/>
    <cellStyle name="Total 5 2 5" xfId="24299" xr:uid="{E42509E4-FAC7-4E61-AD75-043D2AADE5F5}"/>
    <cellStyle name="Total 5 2 6" xfId="24927" xr:uid="{201B25BF-EDB0-4784-B484-9841BEE05427}"/>
    <cellStyle name="Total 5 2 7" xfId="24215" xr:uid="{1BD58CDD-F924-45B1-A3CA-A87E4AA2CC4A}"/>
    <cellStyle name="Total 5 3" xfId="20910" xr:uid="{00000000-0005-0000-0000-000071530000}"/>
    <cellStyle name="Total 5 3 2" xfId="20966" xr:uid="{00000000-0005-0000-0000-000072530000}"/>
    <cellStyle name="Total 5 3 2 2" xfId="22893" xr:uid="{55746A8C-32D7-4A9E-B843-C3974A3CC018}"/>
    <cellStyle name="Total 5 3 2 3" xfId="23612" xr:uid="{B67EB969-21CD-4BB9-A010-AE5CC523F54B}"/>
    <cellStyle name="Total 5 3 2 4" xfId="24331" xr:uid="{070A4DC6-0AD9-47CD-90D9-B5DAFAE20A37}"/>
    <cellStyle name="Total 5 3 2 5" xfId="24309" xr:uid="{B532883F-709F-4552-AF8F-B7650B42EAC3}"/>
    <cellStyle name="Total 5 3 2 6" xfId="25344" xr:uid="{CFC41249-4F45-45A7-8D8B-EBCBB905B48B}"/>
    <cellStyle name="Total 5 3 3" xfId="22869" xr:uid="{48944C9C-DAE3-48EC-8676-DEED3CDCCE80}"/>
    <cellStyle name="Total 5 3 4" xfId="23594" xr:uid="{A66AC65A-0307-4112-8289-AD39B8E9F020}"/>
    <cellStyle name="Total 5 3 5" xfId="24300" xr:uid="{AD070A2F-D866-42CE-99B1-BE81D94E0902}"/>
    <cellStyle name="Total 5 3 6" xfId="24928" xr:uid="{DC8CF886-31FD-4391-AB0E-243E6E1A626A}"/>
    <cellStyle name="Total 5 3 7" xfId="24216" xr:uid="{4160E5C9-8607-46B3-B1FB-28AAAAAD6A9C}"/>
    <cellStyle name="Total 5 4" xfId="20968" xr:uid="{00000000-0005-0000-0000-000073530000}"/>
    <cellStyle name="Total 5 4 2" xfId="22895" xr:uid="{015348C7-DA1C-4B79-8A49-C81F7F16C7AB}"/>
    <cellStyle name="Total 5 4 3" xfId="23614" xr:uid="{704767B8-1824-46B4-803A-A0221DB973C3}"/>
    <cellStyle name="Total 5 4 4" xfId="24333" xr:uid="{A2F1DB0C-21D2-4EE4-BFBA-47FC4B428316}"/>
    <cellStyle name="Total 5 4 5" xfId="24311" xr:uid="{2D750A4A-FAE2-4A47-94D9-0E9910602473}"/>
    <cellStyle name="Total 5 4 6" xfId="25346" xr:uid="{1BCC2BB9-663F-42FD-B295-D25D8BA9C8CC}"/>
    <cellStyle name="Total 5 5" xfId="22867" xr:uid="{032F4251-0E61-45D4-A729-790EA2E4A00E}"/>
    <cellStyle name="Total 5 6" xfId="23592" xr:uid="{04B31F09-E67D-4ECF-8AA1-4A73D697C522}"/>
    <cellStyle name="Total 5 7" xfId="24298" xr:uid="{D126DC65-B168-4A27-AC46-F7343E0C2897}"/>
    <cellStyle name="Total 5 8" xfId="24926" xr:uid="{2C41DC9C-7EEE-43CF-8360-786782C29CC0}"/>
    <cellStyle name="Total 5 9" xfId="24214" xr:uid="{83DD2BC5-D1F8-4D2F-813A-338F18570AB8}"/>
    <cellStyle name="Total 6" xfId="20911" xr:uid="{00000000-0005-0000-0000-000074530000}"/>
    <cellStyle name="Total 6 2" xfId="20912" xr:uid="{00000000-0005-0000-0000-000075530000}"/>
    <cellStyle name="Total 6 2 2" xfId="20964" xr:uid="{00000000-0005-0000-0000-000076530000}"/>
    <cellStyle name="Total 6 2 2 2" xfId="22891" xr:uid="{C8134DFE-DA34-45E0-AED8-AE27BFC10C88}"/>
    <cellStyle name="Total 6 2 2 3" xfId="23610" xr:uid="{D287E25B-8DB9-4BEF-AB4B-471BD70AF6B5}"/>
    <cellStyle name="Total 6 2 2 4" xfId="24329" xr:uid="{D6378B9F-C0B9-4ED1-8C4D-EFE331DA897B}"/>
    <cellStyle name="Total 6 2 2 5" xfId="24307" xr:uid="{817DC081-501C-4C81-B10A-0F319905FEE0}"/>
    <cellStyle name="Total 6 2 2 6" xfId="25342" xr:uid="{68A5C181-E032-44E0-855D-09FBD84DCE22}"/>
    <cellStyle name="Total 6 2 3" xfId="22871" xr:uid="{F4407BFC-0BC2-41E5-8252-4E2F310AB775}"/>
    <cellStyle name="Total 6 2 4" xfId="23596" xr:uid="{D26F0F5A-E234-413A-83CD-7ECDCC1052D0}"/>
    <cellStyle name="Total 6 2 5" xfId="24302" xr:uid="{25388BA1-5079-44DA-A912-6D6CC9C10F46}"/>
    <cellStyle name="Total 6 2 6" xfId="24930" xr:uid="{FAFABD25-C561-4693-B9B6-795E49964B97}"/>
    <cellStyle name="Total 6 2 7" xfId="24218" xr:uid="{13D9FA31-4B87-408E-8ACB-B13D7CFBBA1B}"/>
    <cellStyle name="Total 6 3" xfId="20913" xr:uid="{00000000-0005-0000-0000-000077530000}"/>
    <cellStyle name="Total 6 3 2" xfId="20963" xr:uid="{00000000-0005-0000-0000-000078530000}"/>
    <cellStyle name="Total 6 3 2 2" xfId="22890" xr:uid="{6B8BF020-5F6B-4AFC-913A-AE373EAE4DCC}"/>
    <cellStyle name="Total 6 3 2 3" xfId="23609" xr:uid="{34267A00-5CD3-4820-B46E-05AFB23E68C3}"/>
    <cellStyle name="Total 6 3 2 4" xfId="24328" xr:uid="{3A2DF48E-3EC3-42E1-9A5E-907FA4518C6F}"/>
    <cellStyle name="Total 6 3 2 5" xfId="24306" xr:uid="{7F92E2D6-70FF-4528-B192-AED2E43B5BAC}"/>
    <cellStyle name="Total 6 3 2 6" xfId="25341" xr:uid="{A335D047-0088-45D6-8BDC-58741D3E0E7D}"/>
    <cellStyle name="Total 6 3 3" xfId="22872" xr:uid="{84C89BE3-1F38-4440-912C-68690C03EB07}"/>
    <cellStyle name="Total 6 3 4" xfId="23597" xr:uid="{E5AAA7F0-1BF6-4F4E-B884-4A1B50BD343C}"/>
    <cellStyle name="Total 6 3 5" xfId="24303" xr:uid="{26D96D2A-C972-40F3-93C2-4EFD4A301957}"/>
    <cellStyle name="Total 6 3 6" xfId="24931" xr:uid="{ECA39E4C-FD58-43F0-9D42-D162A8A6618D}"/>
    <cellStyle name="Total 6 3 7" xfId="24219" xr:uid="{7DFC226B-7F21-41EC-9313-E022DD58E62F}"/>
    <cellStyle name="Total 6 4" xfId="20965" xr:uid="{00000000-0005-0000-0000-000079530000}"/>
    <cellStyle name="Total 6 4 2" xfId="22892" xr:uid="{6093B3B6-ECFD-49C2-A68B-8B2CD5663371}"/>
    <cellStyle name="Total 6 4 3" xfId="23611" xr:uid="{47D4902D-CEFA-4318-8F32-E8B1CE8A655A}"/>
    <cellStyle name="Total 6 4 4" xfId="24330" xr:uid="{F2BA5C75-49A5-484E-8521-1AB06183DE6B}"/>
    <cellStyle name="Total 6 4 5" xfId="24308" xr:uid="{FDA1593A-01F4-4E2B-984F-39A806BB6B1D}"/>
    <cellStyle name="Total 6 4 6" xfId="25343" xr:uid="{0B043B31-7C3F-44D4-B294-E721828A2CE0}"/>
    <cellStyle name="Total 6 5" xfId="22870" xr:uid="{AFCAE088-8611-4A71-B61F-9992A188F301}"/>
    <cellStyle name="Total 6 6" xfId="23595" xr:uid="{3FC06D98-A7C3-4C38-9747-024D4C2B18AE}"/>
    <cellStyle name="Total 6 7" xfId="24301" xr:uid="{5A190BE8-DAAF-49AF-AFE8-A8D3C97DA636}"/>
    <cellStyle name="Total 6 8" xfId="24929" xr:uid="{7FB497FF-D581-41DC-AD58-73447275BE5A}"/>
    <cellStyle name="Total 6 9" xfId="24217" xr:uid="{8AF4EDAD-5C34-4181-80EE-C031CF27B396}"/>
    <cellStyle name="Total 7" xfId="20914" xr:uid="{00000000-0005-0000-0000-00007A530000}"/>
    <cellStyle name="Total 7 2" xfId="20962" xr:uid="{00000000-0005-0000-0000-00007B530000}"/>
    <cellStyle name="Total 7 2 2" xfId="22889" xr:uid="{29642573-118F-4DFA-8FBB-966BAB4F3A80}"/>
    <cellStyle name="Total 7 2 3" xfId="23608" xr:uid="{77AC7A5E-1B5F-41C3-B00B-B3AA4E8B7C68}"/>
    <cellStyle name="Total 7 2 4" xfId="24327" xr:uid="{40EB3410-F847-4058-82A9-78E2D0D498AC}"/>
    <cellStyle name="Total 7 2 5" xfId="24305" xr:uid="{681F2380-0CCD-41E6-A99D-3108995AB1EC}"/>
    <cellStyle name="Total 7 2 6" xfId="25340" xr:uid="{95C4F7D8-5E41-4C35-AC2A-D4EDACFDF9F9}"/>
    <cellStyle name="Total 7 3" xfId="22873" xr:uid="{458BAFAA-94C8-40B1-9B02-AEC9704F79AB}"/>
    <cellStyle name="Total 7 4" xfId="23598" xr:uid="{4FE9D8C9-3F01-4E43-8C86-35AF31C8CD2D}"/>
    <cellStyle name="Total 7 5" xfId="24304" xr:uid="{903B61AB-30DD-4768-B24D-4CBD5CBD90FF}"/>
    <cellStyle name="Total 7 6" xfId="24932" xr:uid="{DAE0688B-C0CE-443B-8F48-85A54CEDCEF5}"/>
    <cellStyle name="Total 7 7" xfId="24220" xr:uid="{0EB56832-945C-493B-BDD6-9B9F07E4B8D4}"/>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zoomScale="80" zoomScaleNormal="80" workbookViewId="0">
      <pane xSplit="1" ySplit="7" topLeftCell="B8" activePane="bottomRight" state="frozen"/>
      <selection pane="topRight" activeCell="B1" sqref="B1"/>
      <selection pane="bottomLeft" activeCell="A8" sqref="A8"/>
      <selection pane="bottomRight" activeCell="K24" sqref="K24"/>
    </sheetView>
  </sheetViews>
  <sheetFormatPr defaultRowHeight="15"/>
  <cols>
    <col min="1" max="1" width="10.140625" style="1" customWidth="1"/>
    <col min="2" max="2" width="153" bestFit="1" customWidth="1"/>
    <col min="3" max="3" width="39.42578125" customWidth="1"/>
    <col min="7" max="7" width="25" customWidth="1"/>
  </cols>
  <sheetData>
    <row r="1" spans="1:3" ht="15.75">
      <c r="A1" s="3"/>
      <c r="B1" s="88" t="s">
        <v>148</v>
      </c>
      <c r="C1" s="42"/>
    </row>
    <row r="2" spans="1:3" s="85" customFormat="1" ht="15.75">
      <c r="A2" s="119">
        <v>1</v>
      </c>
      <c r="B2" s="86" t="s">
        <v>149</v>
      </c>
      <c r="C2" s="84" t="s">
        <v>749</v>
      </c>
    </row>
    <row r="3" spans="1:3" s="85" customFormat="1" ht="15.75">
      <c r="A3" s="119">
        <v>2</v>
      </c>
      <c r="B3" s="87" t="s">
        <v>150</v>
      </c>
      <c r="C3" s="84" t="s">
        <v>750</v>
      </c>
    </row>
    <row r="4" spans="1:3" s="85" customFormat="1" ht="15.75">
      <c r="A4" s="119">
        <v>3</v>
      </c>
      <c r="B4" s="87" t="s">
        <v>151</v>
      </c>
      <c r="C4" s="84" t="s">
        <v>751</v>
      </c>
    </row>
    <row r="5" spans="1:3" s="85" customFormat="1" ht="15.75">
      <c r="A5" s="120">
        <v>4</v>
      </c>
      <c r="B5" s="90" t="s">
        <v>152</v>
      </c>
      <c r="C5" s="84" t="s">
        <v>752</v>
      </c>
    </row>
    <row r="6" spans="1:3" s="89" customFormat="1" ht="65.25" customHeight="1">
      <c r="A6" s="723" t="s">
        <v>211</v>
      </c>
      <c r="B6" s="724"/>
      <c r="C6" s="724"/>
    </row>
    <row r="7" spans="1:3">
      <c r="A7" s="217" t="s">
        <v>177</v>
      </c>
      <c r="B7" s="218" t="s">
        <v>153</v>
      </c>
    </row>
    <row r="8" spans="1:3">
      <c r="A8" s="219">
        <v>1</v>
      </c>
      <c r="B8" s="215" t="s">
        <v>128</v>
      </c>
    </row>
    <row r="9" spans="1:3">
      <c r="A9" s="219">
        <v>2</v>
      </c>
      <c r="B9" s="215" t="s">
        <v>154</v>
      </c>
    </row>
    <row r="10" spans="1:3">
      <c r="A10" s="219">
        <v>3</v>
      </c>
      <c r="B10" s="215" t="s">
        <v>155</v>
      </c>
    </row>
    <row r="11" spans="1:3">
      <c r="A11" s="219">
        <v>4</v>
      </c>
      <c r="B11" s="215" t="s">
        <v>156</v>
      </c>
    </row>
    <row r="12" spans="1:3">
      <c r="A12" s="219">
        <v>5</v>
      </c>
      <c r="B12" s="215" t="s">
        <v>96</v>
      </c>
    </row>
    <row r="13" spans="1:3">
      <c r="A13" s="219">
        <v>6</v>
      </c>
      <c r="B13" s="220" t="s">
        <v>80</v>
      </c>
    </row>
    <row r="14" spans="1:3">
      <c r="A14" s="219">
        <v>7</v>
      </c>
      <c r="B14" s="215" t="s">
        <v>157</v>
      </c>
    </row>
    <row r="15" spans="1:3">
      <c r="A15" s="219">
        <v>8</v>
      </c>
      <c r="B15" s="215" t="s">
        <v>160</v>
      </c>
    </row>
    <row r="16" spans="1:3">
      <c r="A16" s="219">
        <v>9</v>
      </c>
      <c r="B16" s="215" t="s">
        <v>74</v>
      </c>
    </row>
    <row r="17" spans="1:2">
      <c r="A17" s="221" t="s">
        <v>258</v>
      </c>
      <c r="B17" s="215" t="s">
        <v>238</v>
      </c>
    </row>
    <row r="18" spans="1:2">
      <c r="A18" s="219">
        <v>9.1999999999999993</v>
      </c>
      <c r="B18" s="425" t="s">
        <v>699</v>
      </c>
    </row>
    <row r="19" spans="1:2">
      <c r="A19" s="219">
        <v>9.3000000000000007</v>
      </c>
      <c r="B19" s="425" t="s">
        <v>700</v>
      </c>
    </row>
    <row r="20" spans="1:2">
      <c r="A20" s="219">
        <v>10</v>
      </c>
      <c r="B20" s="215" t="s">
        <v>161</v>
      </c>
    </row>
    <row r="21" spans="1:2">
      <c r="A21" s="219">
        <v>11</v>
      </c>
      <c r="B21" s="220" t="s">
        <v>144</v>
      </c>
    </row>
    <row r="22" spans="1:2">
      <c r="A22" s="219">
        <v>12</v>
      </c>
      <c r="B22" s="220" t="s">
        <v>141</v>
      </c>
    </row>
    <row r="23" spans="1:2">
      <c r="A23" s="219">
        <v>13</v>
      </c>
      <c r="B23" s="222" t="s">
        <v>206</v>
      </c>
    </row>
    <row r="24" spans="1:2">
      <c r="A24" s="219">
        <v>14</v>
      </c>
      <c r="B24" s="215" t="s">
        <v>232</v>
      </c>
    </row>
    <row r="25" spans="1:2">
      <c r="A25" s="219">
        <v>15</v>
      </c>
      <c r="B25" s="215" t="s">
        <v>73</v>
      </c>
    </row>
    <row r="26" spans="1:2">
      <c r="A26" s="219">
        <v>15.1</v>
      </c>
      <c r="B26" s="215" t="s">
        <v>267</v>
      </c>
    </row>
    <row r="27" spans="1:2">
      <c r="A27" s="424">
        <v>15.2</v>
      </c>
      <c r="B27" s="425" t="s">
        <v>713</v>
      </c>
    </row>
    <row r="28" spans="1:2">
      <c r="A28" s="219">
        <v>16</v>
      </c>
      <c r="B28" s="215" t="s">
        <v>314</v>
      </c>
    </row>
    <row r="29" spans="1:2">
      <c r="A29" s="219">
        <v>17</v>
      </c>
      <c r="B29" s="215" t="s">
        <v>464</v>
      </c>
    </row>
    <row r="30" spans="1:2">
      <c r="A30" s="219">
        <v>18</v>
      </c>
      <c r="B30" s="215" t="s">
        <v>661</v>
      </c>
    </row>
    <row r="31" spans="1:2">
      <c r="A31" s="219">
        <v>19</v>
      </c>
      <c r="B31" s="215" t="s">
        <v>662</v>
      </c>
    </row>
    <row r="32" spans="1:2">
      <c r="A32" s="219">
        <v>20</v>
      </c>
      <c r="B32" s="215" t="s">
        <v>663</v>
      </c>
    </row>
    <row r="33" spans="1:2">
      <c r="A33" s="219">
        <v>21</v>
      </c>
      <c r="B33" s="215" t="s">
        <v>403</v>
      </c>
    </row>
    <row r="34" spans="1:2">
      <c r="A34" s="219">
        <v>22</v>
      </c>
      <c r="B34" s="215" t="s">
        <v>664</v>
      </c>
    </row>
    <row r="35" spans="1:2" ht="25.5">
      <c r="A35" s="219">
        <v>23</v>
      </c>
      <c r="B35" s="387" t="s">
        <v>660</v>
      </c>
    </row>
    <row r="36" spans="1:2">
      <c r="A36" s="219">
        <v>24</v>
      </c>
      <c r="B36" s="215" t="s">
        <v>665</v>
      </c>
    </row>
    <row r="37" spans="1:2">
      <c r="A37" s="219">
        <v>25</v>
      </c>
      <c r="B37" s="215" t="s">
        <v>666</v>
      </c>
    </row>
    <row r="38" spans="1:2">
      <c r="A38" s="219">
        <v>26</v>
      </c>
      <c r="B38" s="215"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6" activePane="bottomRight" state="frozen"/>
      <selection pane="topRight" activeCell="B1" sqref="B1"/>
      <selection pane="bottomLeft" activeCell="A5" sqref="A5"/>
      <selection pane="bottomRight" activeCell="E34" sqref="E34"/>
    </sheetView>
  </sheetViews>
  <sheetFormatPr defaultRowHeight="15"/>
  <cols>
    <col min="1" max="1" width="9.5703125" style="1" bestFit="1" customWidth="1"/>
    <col min="2" max="2" width="132.42578125" style="1" customWidth="1"/>
    <col min="3" max="3" width="18.42578125" style="1" customWidth="1"/>
    <col min="4" max="4" width="13.140625" bestFit="1" customWidth="1"/>
  </cols>
  <sheetData>
    <row r="1" spans="1:6" ht="15.75">
      <c r="A1" s="10" t="s">
        <v>97</v>
      </c>
      <c r="B1" s="9" t="str">
        <f>Info!C2</f>
        <v>სს "ბაზისბანკი"</v>
      </c>
      <c r="D1" s="1"/>
      <c r="E1" s="1"/>
      <c r="F1" s="1"/>
    </row>
    <row r="2" spans="1:6" s="10" customFormat="1" ht="15.75" customHeight="1">
      <c r="A2" s="10" t="s">
        <v>98</v>
      </c>
      <c r="B2" s="265">
        <f>'1. key ratios'!B2</f>
        <v>45930</v>
      </c>
    </row>
    <row r="3" spans="1:6" s="10" customFormat="1" ht="15.75" customHeight="1"/>
    <row r="4" spans="1:6" ht="15.75" thickBot="1">
      <c r="A4" s="1" t="s">
        <v>183</v>
      </c>
      <c r="B4" s="19" t="s">
        <v>74</v>
      </c>
    </row>
    <row r="5" spans="1:6">
      <c r="A5" s="61" t="s">
        <v>25</v>
      </c>
      <c r="B5" s="62"/>
      <c r="C5" s="63" t="s">
        <v>26</v>
      </c>
    </row>
    <row r="6" spans="1:6">
      <c r="A6" s="64">
        <v>1</v>
      </c>
      <c r="B6" s="38" t="s">
        <v>27</v>
      </c>
      <c r="C6" s="129">
        <f>SUM(C7:C11)</f>
        <v>655365869.95000005</v>
      </c>
      <c r="D6" s="475"/>
    </row>
    <row r="7" spans="1:6">
      <c r="A7" s="64">
        <v>2</v>
      </c>
      <c r="B7" s="35" t="s">
        <v>28</v>
      </c>
      <c r="C7" s="130">
        <v>18251557</v>
      </c>
      <c r="D7" s="475"/>
    </row>
    <row r="8" spans="1:6">
      <c r="A8" s="64">
        <v>3</v>
      </c>
      <c r="B8" s="30" t="s">
        <v>29</v>
      </c>
      <c r="C8" s="130">
        <v>131442316.56999999</v>
      </c>
      <c r="D8" s="475"/>
    </row>
    <row r="9" spans="1:6">
      <c r="A9" s="64">
        <v>4</v>
      </c>
      <c r="B9" s="30" t="s">
        <v>30</v>
      </c>
      <c r="C9" s="130">
        <v>13925884.060000006</v>
      </c>
      <c r="D9" s="475"/>
    </row>
    <row r="10" spans="1:6">
      <c r="A10" s="64">
        <v>5</v>
      </c>
      <c r="B10" s="30" t="s">
        <v>31</v>
      </c>
      <c r="C10" s="130">
        <v>0</v>
      </c>
      <c r="D10" s="475"/>
    </row>
    <row r="11" spans="1:6">
      <c r="A11" s="64">
        <v>6</v>
      </c>
      <c r="B11" s="36" t="s">
        <v>32</v>
      </c>
      <c r="C11" s="130">
        <v>491746112.31999999</v>
      </c>
      <c r="D11" s="475"/>
    </row>
    <row r="12" spans="1:6" s="2" customFormat="1">
      <c r="A12" s="64">
        <v>7</v>
      </c>
      <c r="B12" s="38" t="s">
        <v>33</v>
      </c>
      <c r="C12" s="131">
        <f>SUM(C13:C28)</f>
        <v>34090586.720000006</v>
      </c>
      <c r="D12" s="475"/>
    </row>
    <row r="13" spans="1:6" s="2" customFormat="1">
      <c r="A13" s="64">
        <v>8</v>
      </c>
      <c r="B13" s="37" t="s">
        <v>34</v>
      </c>
      <c r="C13" s="132">
        <v>13925884.060000006</v>
      </c>
      <c r="D13" s="475"/>
    </row>
    <row r="14" spans="1:6" s="2" customFormat="1" ht="25.5">
      <c r="A14" s="64">
        <v>9</v>
      </c>
      <c r="B14" s="31" t="s">
        <v>35</v>
      </c>
      <c r="C14" s="132">
        <v>0</v>
      </c>
      <c r="D14" s="475"/>
    </row>
    <row r="15" spans="1:6" s="2" customFormat="1">
      <c r="A15" s="64">
        <v>10</v>
      </c>
      <c r="B15" s="32" t="s">
        <v>36</v>
      </c>
      <c r="C15" s="132">
        <v>16368052.66</v>
      </c>
      <c r="D15" s="475"/>
    </row>
    <row r="16" spans="1:6" s="2" customFormat="1">
      <c r="A16" s="64">
        <v>11</v>
      </c>
      <c r="B16" s="33" t="s">
        <v>37</v>
      </c>
      <c r="C16" s="132">
        <v>0</v>
      </c>
      <c r="D16" s="475"/>
    </row>
    <row r="17" spans="1:4" s="2" customFormat="1">
      <c r="A17" s="64">
        <v>12</v>
      </c>
      <c r="B17" s="32" t="s">
        <v>38</v>
      </c>
      <c r="C17" s="132">
        <v>0</v>
      </c>
      <c r="D17" s="475"/>
    </row>
    <row r="18" spans="1:4" s="2" customFormat="1">
      <c r="A18" s="64">
        <v>13</v>
      </c>
      <c r="B18" s="32" t="s">
        <v>39</v>
      </c>
      <c r="C18" s="132">
        <v>0</v>
      </c>
      <c r="D18" s="475"/>
    </row>
    <row r="19" spans="1:4" s="2" customFormat="1">
      <c r="A19" s="64">
        <v>14</v>
      </c>
      <c r="B19" s="32" t="s">
        <v>40</v>
      </c>
      <c r="C19" s="132">
        <v>0</v>
      </c>
      <c r="D19" s="475"/>
    </row>
    <row r="20" spans="1:4" s="2" customFormat="1" ht="25.5">
      <c r="A20" s="64">
        <v>15</v>
      </c>
      <c r="B20" s="32" t="s">
        <v>41</v>
      </c>
      <c r="C20" s="132">
        <v>0</v>
      </c>
      <c r="D20" s="475"/>
    </row>
    <row r="21" spans="1:4" s="2" customFormat="1" ht="25.5">
      <c r="A21" s="64">
        <v>16</v>
      </c>
      <c r="B21" s="31" t="s">
        <v>42</v>
      </c>
      <c r="C21" s="132">
        <v>0</v>
      </c>
      <c r="D21" s="475"/>
    </row>
    <row r="22" spans="1:4" s="2" customFormat="1">
      <c r="A22" s="64">
        <v>17</v>
      </c>
      <c r="B22" s="65" t="s">
        <v>43</v>
      </c>
      <c r="C22" s="132">
        <v>3796650</v>
      </c>
      <c r="D22" s="475"/>
    </row>
    <row r="23" spans="1:4" s="2" customFormat="1">
      <c r="A23" s="64">
        <v>18</v>
      </c>
      <c r="B23" s="421" t="s">
        <v>490</v>
      </c>
      <c r="C23" s="317">
        <v>0</v>
      </c>
      <c r="D23" s="475"/>
    </row>
    <row r="24" spans="1:4" s="2" customFormat="1" ht="25.5">
      <c r="A24" s="64">
        <v>19</v>
      </c>
      <c r="B24" s="31" t="s">
        <v>44</v>
      </c>
      <c r="C24" s="132">
        <v>0</v>
      </c>
      <c r="D24" s="475"/>
    </row>
    <row r="25" spans="1:4" s="2" customFormat="1" ht="25.5">
      <c r="A25" s="64">
        <v>20</v>
      </c>
      <c r="B25" s="31" t="s">
        <v>45</v>
      </c>
      <c r="C25" s="132">
        <v>0</v>
      </c>
      <c r="D25" s="475"/>
    </row>
    <row r="26" spans="1:4" s="2" customFormat="1" ht="25.5">
      <c r="A26" s="64">
        <v>21</v>
      </c>
      <c r="B26" s="33" t="s">
        <v>46</v>
      </c>
      <c r="C26" s="132">
        <v>0</v>
      </c>
      <c r="D26" s="475"/>
    </row>
    <row r="27" spans="1:4" s="2" customFormat="1">
      <c r="A27" s="64">
        <v>22</v>
      </c>
      <c r="B27" s="33" t="s">
        <v>47</v>
      </c>
      <c r="C27" s="132">
        <v>0</v>
      </c>
      <c r="D27" s="475"/>
    </row>
    <row r="28" spans="1:4" s="2" customFormat="1" ht="25.5">
      <c r="A28" s="64">
        <v>23</v>
      </c>
      <c r="B28" s="33" t="s">
        <v>48</v>
      </c>
      <c r="C28" s="132">
        <v>0</v>
      </c>
      <c r="D28" s="475"/>
    </row>
    <row r="29" spans="1:4" s="2" customFormat="1">
      <c r="A29" s="64">
        <v>24</v>
      </c>
      <c r="B29" s="39" t="s">
        <v>22</v>
      </c>
      <c r="C29" s="131">
        <f>C6-C12</f>
        <v>621275283.23000002</v>
      </c>
      <c r="D29" s="475"/>
    </row>
    <row r="30" spans="1:4" s="2" customFormat="1">
      <c r="A30" s="66"/>
      <c r="B30" s="34"/>
      <c r="C30" s="132"/>
      <c r="D30" s="475"/>
    </row>
    <row r="31" spans="1:4" s="2" customFormat="1">
      <c r="A31" s="66">
        <v>25</v>
      </c>
      <c r="B31" s="39" t="s">
        <v>49</v>
      </c>
      <c r="C31" s="131">
        <f>C32+C35</f>
        <v>0</v>
      </c>
      <c r="D31" s="475"/>
    </row>
    <row r="32" spans="1:4" s="2" customFormat="1">
      <c r="A32" s="66">
        <v>26</v>
      </c>
      <c r="B32" s="30" t="s">
        <v>50</v>
      </c>
      <c r="C32" s="133">
        <f>C33+C34</f>
        <v>0</v>
      </c>
      <c r="D32" s="475"/>
    </row>
    <row r="33" spans="1:4" s="2" customFormat="1">
      <c r="A33" s="66">
        <v>27</v>
      </c>
      <c r="B33" s="82" t="s">
        <v>51</v>
      </c>
      <c r="C33" s="132"/>
      <c r="D33" s="475"/>
    </row>
    <row r="34" spans="1:4" s="2" customFormat="1">
      <c r="A34" s="66">
        <v>28</v>
      </c>
      <c r="B34" s="82" t="s">
        <v>52</v>
      </c>
      <c r="C34" s="132"/>
      <c r="D34" s="475"/>
    </row>
    <row r="35" spans="1:4" s="2" customFormat="1">
      <c r="A35" s="66">
        <v>29</v>
      </c>
      <c r="B35" s="30" t="s">
        <v>53</v>
      </c>
      <c r="C35" s="132"/>
      <c r="D35" s="475"/>
    </row>
    <row r="36" spans="1:4" s="2" customFormat="1">
      <c r="A36" s="66">
        <v>30</v>
      </c>
      <c r="B36" s="39" t="s">
        <v>54</v>
      </c>
      <c r="C36" s="131">
        <f>SUM(C37:C41)</f>
        <v>0</v>
      </c>
      <c r="D36" s="475"/>
    </row>
    <row r="37" spans="1:4" s="2" customFormat="1">
      <c r="A37" s="66">
        <v>31</v>
      </c>
      <c r="B37" s="31" t="s">
        <v>55</v>
      </c>
      <c r="C37" s="132"/>
      <c r="D37" s="475"/>
    </row>
    <row r="38" spans="1:4" s="2" customFormat="1">
      <c r="A38" s="66">
        <v>32</v>
      </c>
      <c r="B38" s="32" t="s">
        <v>56</v>
      </c>
      <c r="C38" s="132"/>
      <c r="D38" s="475"/>
    </row>
    <row r="39" spans="1:4" s="2" customFormat="1" ht="25.5">
      <c r="A39" s="66">
        <v>33</v>
      </c>
      <c r="B39" s="31" t="s">
        <v>57</v>
      </c>
      <c r="C39" s="132"/>
      <c r="D39" s="475"/>
    </row>
    <row r="40" spans="1:4" s="2" customFormat="1" ht="25.5">
      <c r="A40" s="66">
        <v>34</v>
      </c>
      <c r="B40" s="31" t="s">
        <v>45</v>
      </c>
      <c r="C40" s="132"/>
      <c r="D40" s="475"/>
    </row>
    <row r="41" spans="1:4" s="2" customFormat="1" ht="25.5">
      <c r="A41" s="66">
        <v>35</v>
      </c>
      <c r="B41" s="33" t="s">
        <v>58</v>
      </c>
      <c r="C41" s="132"/>
      <c r="D41" s="475"/>
    </row>
    <row r="42" spans="1:4" s="2" customFormat="1">
      <c r="A42" s="66">
        <v>36</v>
      </c>
      <c r="B42" s="39" t="s">
        <v>23</v>
      </c>
      <c r="C42" s="131">
        <f>C31-C36</f>
        <v>0</v>
      </c>
      <c r="D42" s="475"/>
    </row>
    <row r="43" spans="1:4" s="2" customFormat="1">
      <c r="A43" s="66"/>
      <c r="B43" s="34"/>
      <c r="C43" s="132"/>
      <c r="D43" s="475"/>
    </row>
    <row r="44" spans="1:4" s="2" customFormat="1">
      <c r="A44" s="66">
        <v>37</v>
      </c>
      <c r="B44" s="40" t="s">
        <v>59</v>
      </c>
      <c r="C44" s="131">
        <f>SUM(C45:C47)</f>
        <v>142729899.51999998</v>
      </c>
      <c r="D44" s="475"/>
    </row>
    <row r="45" spans="1:4" s="2" customFormat="1">
      <c r="A45" s="66">
        <v>38</v>
      </c>
      <c r="B45" s="30" t="s">
        <v>60</v>
      </c>
      <c r="C45" s="132">
        <v>142729899.51999998</v>
      </c>
      <c r="D45" s="475"/>
    </row>
    <row r="46" spans="1:4" s="2" customFormat="1">
      <c r="A46" s="66">
        <v>39</v>
      </c>
      <c r="B46" s="30" t="s">
        <v>61</v>
      </c>
      <c r="C46" s="132"/>
      <c r="D46" s="475"/>
    </row>
    <row r="47" spans="1:4" s="2" customFormat="1">
      <c r="A47" s="66">
        <v>40</v>
      </c>
      <c r="B47" s="422" t="s">
        <v>489</v>
      </c>
      <c r="C47" s="132"/>
      <c r="D47" s="475"/>
    </row>
    <row r="48" spans="1:4" s="2" customFormat="1">
      <c r="A48" s="66">
        <v>41</v>
      </c>
      <c r="B48" s="40" t="s">
        <v>62</v>
      </c>
      <c r="C48" s="131">
        <f>SUM(C49:C52)</f>
        <v>0</v>
      </c>
      <c r="D48" s="475"/>
    </row>
    <row r="49" spans="1:4" s="2" customFormat="1">
      <c r="A49" s="66">
        <v>42</v>
      </c>
      <c r="B49" s="31" t="s">
        <v>63</v>
      </c>
      <c r="C49" s="132"/>
      <c r="D49" s="475"/>
    </row>
    <row r="50" spans="1:4" s="2" customFormat="1">
      <c r="A50" s="66">
        <v>43</v>
      </c>
      <c r="B50" s="32" t="s">
        <v>64</v>
      </c>
      <c r="C50" s="132"/>
      <c r="D50" s="475"/>
    </row>
    <row r="51" spans="1:4" s="2" customFormat="1" ht="25.5">
      <c r="A51" s="66">
        <v>44</v>
      </c>
      <c r="B51" s="31" t="s">
        <v>65</v>
      </c>
      <c r="C51" s="132"/>
      <c r="D51" s="475"/>
    </row>
    <row r="52" spans="1:4" s="2" customFormat="1" ht="25.5">
      <c r="A52" s="66">
        <v>45</v>
      </c>
      <c r="B52" s="31" t="s">
        <v>45</v>
      </c>
      <c r="C52" s="132"/>
      <c r="D52" s="475"/>
    </row>
    <row r="53" spans="1:4" s="2" customFormat="1" ht="15.75" thickBot="1">
      <c r="A53" s="66">
        <v>46</v>
      </c>
      <c r="B53" s="67" t="s">
        <v>24</v>
      </c>
      <c r="C53" s="134">
        <f>C44-C48</f>
        <v>142729899.51999998</v>
      </c>
      <c r="D53" s="475"/>
    </row>
    <row r="56" spans="1:4">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I23"/>
  <sheetViews>
    <sheetView zoomScale="80" zoomScaleNormal="80" workbookViewId="0">
      <selection activeCell="C32" sqref="C32"/>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5" width="9.28515625" style="1" bestFit="1" customWidth="1"/>
    <col min="6" max="6" width="15.140625" style="1" bestFit="1" customWidth="1"/>
    <col min="7" max="16384" width="9.140625" style="1"/>
  </cols>
  <sheetData>
    <row r="1" spans="1:9" ht="15">
      <c r="A1" s="10" t="s">
        <v>97</v>
      </c>
      <c r="B1" s="9" t="str">
        <f>Info!C2</f>
        <v>სს "ბაზისბანკი"</v>
      </c>
    </row>
    <row r="2" spans="1:9" s="10" customFormat="1" ht="15.75" customHeight="1">
      <c r="A2" s="10" t="s">
        <v>98</v>
      </c>
      <c r="B2" s="265">
        <f>'1. key ratios'!B2</f>
        <v>45930</v>
      </c>
    </row>
    <row r="3" spans="1:9" s="10" customFormat="1" ht="15.75" customHeight="1"/>
    <row r="4" spans="1:9" ht="15.75" thickBot="1">
      <c r="A4" s="1" t="s">
        <v>237</v>
      </c>
      <c r="B4" s="204" t="s">
        <v>238</v>
      </c>
      <c r="E4"/>
      <c r="F4"/>
      <c r="G4"/>
      <c r="H4"/>
      <c r="I4"/>
    </row>
    <row r="5" spans="1:9" s="26" customFormat="1" ht="15">
      <c r="A5" s="757" t="s">
        <v>239</v>
      </c>
      <c r="B5" s="758"/>
      <c r="C5" s="194" t="s">
        <v>240</v>
      </c>
      <c r="D5" s="195" t="s">
        <v>241</v>
      </c>
      <c r="E5"/>
      <c r="F5"/>
      <c r="G5"/>
      <c r="H5"/>
      <c r="I5"/>
    </row>
    <row r="6" spans="1:9" s="205" customFormat="1" ht="15">
      <c r="A6" s="196">
        <v>1</v>
      </c>
      <c r="B6" s="197" t="s">
        <v>242</v>
      </c>
      <c r="C6" s="197"/>
      <c r="D6" s="198"/>
      <c r="E6"/>
      <c r="F6"/>
      <c r="G6"/>
      <c r="H6"/>
      <c r="I6"/>
    </row>
    <row r="7" spans="1:9" s="205" customFormat="1" ht="15">
      <c r="A7" s="199" t="s">
        <v>243</v>
      </c>
      <c r="B7" s="200" t="s">
        <v>244</v>
      </c>
      <c r="C7" s="223">
        <v>4.4999999999999998E-2</v>
      </c>
      <c r="D7" s="529">
        <f>C7*'5. RWA'!$C$13</f>
        <v>173599775.39061442</v>
      </c>
      <c r="E7"/>
      <c r="F7"/>
      <c r="G7"/>
      <c r="H7"/>
      <c r="I7"/>
    </row>
    <row r="8" spans="1:9" s="205" customFormat="1" ht="15">
      <c r="A8" s="199" t="s">
        <v>245</v>
      </c>
      <c r="B8" s="200" t="s">
        <v>246</v>
      </c>
      <c r="C8" s="224">
        <v>0.06</v>
      </c>
      <c r="D8" s="529">
        <f>C8*'5. RWA'!$C$13</f>
        <v>231466367.1874859</v>
      </c>
      <c r="E8"/>
      <c r="F8"/>
      <c r="G8"/>
      <c r="H8"/>
      <c r="I8"/>
    </row>
    <row r="9" spans="1:9" s="205" customFormat="1" ht="15">
      <c r="A9" s="199" t="s">
        <v>247</v>
      </c>
      <c r="B9" s="200" t="s">
        <v>248</v>
      </c>
      <c r="C9" s="224">
        <v>0.08</v>
      </c>
      <c r="D9" s="529">
        <f>C9*'5. RWA'!$C$13</f>
        <v>308621822.91664785</v>
      </c>
      <c r="E9"/>
      <c r="F9"/>
      <c r="G9"/>
      <c r="H9"/>
      <c r="I9"/>
    </row>
    <row r="10" spans="1:9" s="205" customFormat="1" ht="15">
      <c r="A10" s="196" t="s">
        <v>249</v>
      </c>
      <c r="B10" s="197" t="s">
        <v>250</v>
      </c>
      <c r="C10" s="225"/>
      <c r="D10" s="530"/>
      <c r="E10"/>
      <c r="F10"/>
      <c r="G10"/>
      <c r="H10"/>
      <c r="I10"/>
    </row>
    <row r="11" spans="1:9" s="206" customFormat="1" ht="15">
      <c r="A11" s="201" t="s">
        <v>251</v>
      </c>
      <c r="B11" s="202" t="s">
        <v>740</v>
      </c>
      <c r="C11" s="226">
        <v>2.5000000000000001E-2</v>
      </c>
      <c r="D11" s="531">
        <f>C11*'5. RWA'!$C$13</f>
        <v>96444319.661452472</v>
      </c>
      <c r="E11"/>
      <c r="F11"/>
      <c r="G11"/>
      <c r="H11"/>
      <c r="I11"/>
    </row>
    <row r="12" spans="1:9" s="206" customFormat="1" ht="15">
      <c r="A12" s="201" t="s">
        <v>252</v>
      </c>
      <c r="B12" s="202" t="s">
        <v>253</v>
      </c>
      <c r="C12" s="226">
        <v>5.0000000000000001E-3</v>
      </c>
      <c r="D12" s="531">
        <f>C12*'5. RWA'!$C$13</f>
        <v>19288863.932290491</v>
      </c>
      <c r="E12"/>
      <c r="F12"/>
      <c r="G12"/>
      <c r="H12"/>
      <c r="I12"/>
    </row>
    <row r="13" spans="1:9" s="206" customFormat="1" ht="15">
      <c r="A13" s="201" t="s">
        <v>254</v>
      </c>
      <c r="B13" s="202" t="s">
        <v>255</v>
      </c>
      <c r="C13" s="226"/>
      <c r="D13" s="531">
        <f>C13*'5. RWA'!$C$13</f>
        <v>0</v>
      </c>
      <c r="E13"/>
      <c r="F13"/>
      <c r="G13"/>
      <c r="H13"/>
      <c r="I13"/>
    </row>
    <row r="14" spans="1:9" s="205" customFormat="1" ht="15">
      <c r="A14" s="196" t="s">
        <v>256</v>
      </c>
      <c r="B14" s="197" t="s">
        <v>301</v>
      </c>
      <c r="C14" s="227"/>
      <c r="D14" s="530"/>
      <c r="E14"/>
      <c r="F14"/>
      <c r="G14"/>
      <c r="H14"/>
      <c r="I14"/>
    </row>
    <row r="15" spans="1:9" s="205" customFormat="1" ht="15">
      <c r="A15" s="216" t="s">
        <v>259</v>
      </c>
      <c r="B15" s="202" t="s">
        <v>302</v>
      </c>
      <c r="C15" s="226">
        <v>5.1548579705467598E-2</v>
      </c>
      <c r="D15" s="531">
        <f>C15*'5. RWA'!$C$13</f>
        <v>198862707.96831912</v>
      </c>
      <c r="E15"/>
      <c r="F15"/>
      <c r="G15"/>
      <c r="H15"/>
      <c r="I15"/>
    </row>
    <row r="16" spans="1:9" s="205" customFormat="1" ht="15">
      <c r="A16" s="216" t="s">
        <v>260</v>
      </c>
      <c r="B16" s="202" t="s">
        <v>262</v>
      </c>
      <c r="C16" s="226">
        <v>6.1092688285805483E-2</v>
      </c>
      <c r="D16" s="531">
        <f>C16*'5. RWA'!$C$13</f>
        <v>235681710.32054785</v>
      </c>
      <c r="E16"/>
      <c r="F16"/>
      <c r="G16"/>
      <c r="H16"/>
      <c r="I16"/>
    </row>
    <row r="17" spans="1:9" s="205" customFormat="1" ht="15">
      <c r="A17" s="216" t="s">
        <v>261</v>
      </c>
      <c r="B17" s="202" t="s">
        <v>299</v>
      </c>
      <c r="C17" s="226">
        <v>7.3650725891513225E-2</v>
      </c>
      <c r="D17" s="531">
        <f>C17*'5. RWA'!$C$13</f>
        <v>284127766.04716456</v>
      </c>
      <c r="E17"/>
      <c r="F17"/>
      <c r="G17"/>
      <c r="H17"/>
      <c r="I17"/>
    </row>
    <row r="18" spans="1:9" s="26" customFormat="1" ht="15">
      <c r="A18" s="759" t="s">
        <v>300</v>
      </c>
      <c r="B18" s="760"/>
      <c r="C18" s="228" t="s">
        <v>240</v>
      </c>
      <c r="D18" s="532" t="s">
        <v>241</v>
      </c>
      <c r="E18"/>
      <c r="F18"/>
      <c r="G18"/>
      <c r="H18"/>
      <c r="I18"/>
    </row>
    <row r="19" spans="1:9" s="205" customFormat="1" ht="15">
      <c r="A19" s="203">
        <v>4</v>
      </c>
      <c r="B19" s="202" t="s">
        <v>22</v>
      </c>
      <c r="C19" s="226">
        <f>C7+C11+C12+C13+C15</f>
        <v>0.12654857970546762</v>
      </c>
      <c r="D19" s="529">
        <f>C19*'5. RWA'!$C$13</f>
        <v>488195666.95267659</v>
      </c>
      <c r="E19"/>
      <c r="F19"/>
      <c r="G19"/>
      <c r="H19"/>
      <c r="I19"/>
    </row>
    <row r="20" spans="1:9" s="205" customFormat="1" ht="15">
      <c r="A20" s="203">
        <v>5</v>
      </c>
      <c r="B20" s="202" t="s">
        <v>75</v>
      </c>
      <c r="C20" s="226">
        <f>C8+C11+C12+C13+C16</f>
        <v>0.15109268828580547</v>
      </c>
      <c r="D20" s="529">
        <f>C20*'5. RWA'!$C$13</f>
        <v>582881261.1017766</v>
      </c>
      <c r="E20"/>
      <c r="F20"/>
      <c r="G20"/>
      <c r="H20"/>
      <c r="I20"/>
    </row>
    <row r="21" spans="1:9" s="205" customFormat="1" ht="15.75" thickBot="1">
      <c r="A21" s="207" t="s">
        <v>257</v>
      </c>
      <c r="B21" s="208" t="s">
        <v>74</v>
      </c>
      <c r="C21" s="229">
        <f>C9+C11+C12+C13+C17</f>
        <v>0.18365072589151324</v>
      </c>
      <c r="D21" s="533">
        <f>C21*'5. RWA'!$C$13</f>
        <v>708482772.55755544</v>
      </c>
      <c r="E21"/>
      <c r="F21"/>
      <c r="G21"/>
      <c r="H21"/>
      <c r="I21"/>
    </row>
    <row r="22" spans="1:9">
      <c r="E22" s="483"/>
      <c r="F22" s="483"/>
    </row>
    <row r="23" spans="1:9">
      <c r="B23" s="14"/>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D15" sqref="D1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392" t="s">
        <v>97</v>
      </c>
      <c r="B1" s="9" t="str">
        <f>Info!C2</f>
        <v>სს "ბაზისბანკი"</v>
      </c>
    </row>
    <row r="2" spans="1:2">
      <c r="A2" s="392" t="s">
        <v>98</v>
      </c>
      <c r="B2" s="265">
        <f>'1. key ratios'!B2</f>
        <v>45930</v>
      </c>
    </row>
    <row r="3" spans="1:2">
      <c r="A3" s="393" t="s">
        <v>701</v>
      </c>
      <c r="B3" s="388" t="s">
        <v>672</v>
      </c>
    </row>
    <row r="4" spans="1:2" ht="15.75" thickBot="1"/>
    <row r="5" spans="1:2">
      <c r="A5" s="398"/>
      <c r="B5" s="399" t="s">
        <v>673</v>
      </c>
    </row>
    <row r="6" spans="1:2">
      <c r="A6" s="394" t="s">
        <v>674</v>
      </c>
      <c r="B6" s="400">
        <f>SUM(B7,B11)</f>
        <v>764005182.75</v>
      </c>
    </row>
    <row r="7" spans="1:2">
      <c r="A7" s="394" t="s">
        <v>705</v>
      </c>
      <c r="B7" s="400">
        <f>SUM(B8:B10)</f>
        <v>764005182.75</v>
      </c>
    </row>
    <row r="8" spans="1:2">
      <c r="A8" s="395" t="s">
        <v>675</v>
      </c>
      <c r="B8" s="401">
        <f>'9. Capital'!C29</f>
        <v>621275283.23000002</v>
      </c>
    </row>
    <row r="9" spans="1:2">
      <c r="A9" s="395" t="s">
        <v>676</v>
      </c>
      <c r="B9" s="401">
        <f>'9. Capital'!C42</f>
        <v>0</v>
      </c>
    </row>
    <row r="10" spans="1:2">
      <c r="A10" s="395" t="s">
        <v>677</v>
      </c>
      <c r="B10" s="401">
        <f>'9. Capital'!C53</f>
        <v>142729899.51999998</v>
      </c>
    </row>
    <row r="11" spans="1:2">
      <c r="A11" s="394" t="s">
        <v>678</v>
      </c>
      <c r="B11" s="400">
        <f>SUM(B12:B13)</f>
        <v>0</v>
      </c>
    </row>
    <row r="12" spans="1:2">
      <c r="A12" s="395" t="s">
        <v>706</v>
      </c>
      <c r="B12" s="401"/>
    </row>
    <row r="13" spans="1:2">
      <c r="A13" s="395" t="s">
        <v>707</v>
      </c>
      <c r="B13" s="401"/>
    </row>
    <row r="14" spans="1:2">
      <c r="A14" s="394" t="s">
        <v>679</v>
      </c>
      <c r="B14" s="400">
        <f>SUM(B15:B16)</f>
        <v>764005182.75</v>
      </c>
    </row>
    <row r="15" spans="1:2">
      <c r="A15" s="396" t="s">
        <v>680</v>
      </c>
      <c r="B15" s="401"/>
    </row>
    <row r="16" spans="1:2">
      <c r="A16" s="396" t="s">
        <v>74</v>
      </c>
      <c r="B16" s="401">
        <f>B7</f>
        <v>764005182.75</v>
      </c>
    </row>
    <row r="17" spans="1:5">
      <c r="A17" s="394" t="s">
        <v>681</v>
      </c>
      <c r="B17" s="400"/>
    </row>
    <row r="18" spans="1:5">
      <c r="A18" s="396" t="s">
        <v>682</v>
      </c>
      <c r="B18" s="401">
        <f>'5. RWA'!C13</f>
        <v>3857772786.4580984</v>
      </c>
    </row>
    <row r="19" spans="1:5">
      <c r="A19" s="396" t="s">
        <v>683</v>
      </c>
      <c r="B19" s="401">
        <f>'15.1. LR'!C36</f>
        <v>0</v>
      </c>
    </row>
    <row r="20" spans="1:5">
      <c r="A20" s="394" t="s">
        <v>684</v>
      </c>
      <c r="B20" s="400"/>
    </row>
    <row r="21" spans="1:5">
      <c r="A21" s="397" t="s">
        <v>685</v>
      </c>
      <c r="B21" s="402">
        <f>IFERROR(B6/B18,0)</f>
        <v>0.1980430743437975</v>
      </c>
    </row>
    <row r="22" spans="1:5">
      <c r="A22" s="397" t="s">
        <v>686</v>
      </c>
      <c r="B22" s="402">
        <f>IFERROR(B6/B19,0)</f>
        <v>0</v>
      </c>
    </row>
    <row r="23" spans="1:5" ht="15.75" thickBot="1">
      <c r="A23" s="403" t="s">
        <v>687</v>
      </c>
      <c r="B23" s="404">
        <f>IFERROR(B6/B14,0)</f>
        <v>1</v>
      </c>
    </row>
    <row r="24" spans="1:5" ht="16.5" customHeight="1">
      <c r="A24" s="391" t="s">
        <v>708</v>
      </c>
      <c r="B24" s="389"/>
      <c r="C24" s="389"/>
      <c r="D24" s="389"/>
      <c r="E24" s="389"/>
    </row>
    <row r="25" spans="1:5" ht="25.5" customHeight="1">
      <c r="A25" s="391" t="s">
        <v>709</v>
      </c>
    </row>
    <row r="26" spans="1:5" ht="57" customHeight="1">
      <c r="A26" s="391" t="s">
        <v>710</v>
      </c>
    </row>
    <row r="27" spans="1:5">
      <c r="A27" s="39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F30" sqref="F30"/>
    </sheetView>
  </sheetViews>
  <sheetFormatPr defaultRowHeight="15"/>
  <cols>
    <col min="1" max="1" width="82" customWidth="1"/>
    <col min="2" max="2" width="28.140625" bestFit="1" customWidth="1"/>
    <col min="3" max="6" width="28.140625" customWidth="1"/>
  </cols>
  <sheetData>
    <row r="1" spans="1:6">
      <c r="A1" s="392" t="s">
        <v>97</v>
      </c>
      <c r="B1" s="9" t="str">
        <f>Info!C2</f>
        <v>სს "ბაზისბანკი"</v>
      </c>
      <c r="C1" s="1"/>
    </row>
    <row r="2" spans="1:6">
      <c r="A2" s="392" t="s">
        <v>98</v>
      </c>
      <c r="B2" s="265">
        <f>'1. key ratios'!B2</f>
        <v>45930</v>
      </c>
      <c r="C2" s="1"/>
    </row>
    <row r="3" spans="1:6">
      <c r="A3" s="393" t="s">
        <v>702</v>
      </c>
      <c r="B3" s="388" t="s">
        <v>672</v>
      </c>
      <c r="C3" s="1"/>
    </row>
    <row r="5" spans="1:6">
      <c r="A5" s="390"/>
    </row>
    <row r="6" spans="1:6" ht="15.75" thickBot="1">
      <c r="A6" s="405"/>
      <c r="B6" s="405"/>
      <c r="C6" s="405"/>
      <c r="D6" s="405"/>
      <c r="E6" s="405"/>
      <c r="F6" s="405"/>
    </row>
    <row r="7" spans="1:6">
      <c r="A7" s="761"/>
      <c r="B7" s="763" t="s">
        <v>688</v>
      </c>
      <c r="C7" s="763"/>
      <c r="D7" s="763"/>
      <c r="E7" s="763"/>
      <c r="F7" s="764" t="s">
        <v>689</v>
      </c>
    </row>
    <row r="8" spans="1:6" ht="25.5">
      <c r="A8" s="762"/>
      <c r="B8" s="406" t="s">
        <v>690</v>
      </c>
      <c r="C8" s="406" t="s">
        <v>691</v>
      </c>
      <c r="D8" s="406" t="s">
        <v>692</v>
      </c>
      <c r="E8" s="406" t="s">
        <v>693</v>
      </c>
      <c r="F8" s="765"/>
    </row>
    <row r="9" spans="1:6">
      <c r="A9" s="407" t="s">
        <v>694</v>
      </c>
      <c r="B9" s="408">
        <f>B13+B17</f>
        <v>0</v>
      </c>
      <c r="C9" s="408">
        <f t="shared" ref="C9:E9" si="0">C13+C17</f>
        <v>0</v>
      </c>
      <c r="D9" s="408">
        <f t="shared" si="0"/>
        <v>0</v>
      </c>
      <c r="E9" s="408">
        <f t="shared" si="0"/>
        <v>0</v>
      </c>
      <c r="F9" s="409">
        <f>F13+F17</f>
        <v>0</v>
      </c>
    </row>
    <row r="10" spans="1:6">
      <c r="A10" s="410" t="s">
        <v>695</v>
      </c>
      <c r="B10" s="411">
        <f t="shared" ref="B10:E12" si="1">B14+B18</f>
        <v>0</v>
      </c>
      <c r="C10" s="411">
        <f t="shared" si="1"/>
        <v>0</v>
      </c>
      <c r="D10" s="411">
        <f t="shared" si="1"/>
        <v>0</v>
      </c>
      <c r="E10" s="411">
        <f t="shared" si="1"/>
        <v>0</v>
      </c>
      <c r="F10" s="409">
        <f>SUM(B10:E10)</f>
        <v>0</v>
      </c>
    </row>
    <row r="11" spans="1:6">
      <c r="A11" s="410" t="s">
        <v>696</v>
      </c>
      <c r="B11" s="411">
        <f t="shared" si="1"/>
        <v>0</v>
      </c>
      <c r="C11" s="411">
        <f t="shared" si="1"/>
        <v>0</v>
      </c>
      <c r="D11" s="411">
        <f t="shared" si="1"/>
        <v>0</v>
      </c>
      <c r="E11" s="411">
        <f t="shared" si="1"/>
        <v>0</v>
      </c>
      <c r="F11" s="409">
        <f t="shared" ref="F11:F12" si="2">SUM(B11:E11)</f>
        <v>0</v>
      </c>
    </row>
    <row r="12" spans="1:6">
      <c r="A12" s="412" t="s">
        <v>697</v>
      </c>
      <c r="B12" s="411">
        <f t="shared" si="1"/>
        <v>0</v>
      </c>
      <c r="C12" s="411">
        <f t="shared" si="1"/>
        <v>0</v>
      </c>
      <c r="D12" s="411">
        <f t="shared" si="1"/>
        <v>0</v>
      </c>
      <c r="E12" s="411">
        <f t="shared" si="1"/>
        <v>0</v>
      </c>
      <c r="F12" s="409">
        <f t="shared" si="2"/>
        <v>0</v>
      </c>
    </row>
    <row r="13" spans="1:6">
      <c r="A13" s="413" t="s">
        <v>698</v>
      </c>
      <c r="B13" s="414"/>
      <c r="C13" s="414"/>
      <c r="D13" s="414"/>
      <c r="E13" s="414"/>
      <c r="F13" s="415"/>
    </row>
    <row r="14" spans="1:6">
      <c r="A14" s="410" t="s">
        <v>695</v>
      </c>
      <c r="B14" s="416"/>
      <c r="C14" s="416"/>
      <c r="D14" s="416"/>
      <c r="E14" s="416"/>
      <c r="F14" s="417"/>
    </row>
    <row r="15" spans="1:6">
      <c r="A15" s="410" t="s">
        <v>696</v>
      </c>
      <c r="B15" s="416"/>
      <c r="C15" s="416"/>
      <c r="D15" s="416"/>
      <c r="E15" s="416"/>
      <c r="F15" s="417"/>
    </row>
    <row r="16" spans="1:6">
      <c r="A16" s="412" t="s">
        <v>697</v>
      </c>
      <c r="B16" s="416"/>
      <c r="C16" s="416"/>
      <c r="D16" s="416"/>
      <c r="E16" s="416"/>
      <c r="F16" s="417"/>
    </row>
    <row r="17" spans="1:6">
      <c r="A17" s="413" t="s">
        <v>678</v>
      </c>
      <c r="B17" s="414"/>
      <c r="C17" s="414"/>
      <c r="D17" s="414"/>
      <c r="E17" s="414"/>
      <c r="F17" s="417"/>
    </row>
    <row r="18" spans="1:6">
      <c r="A18" s="410" t="s">
        <v>695</v>
      </c>
      <c r="B18" s="416"/>
      <c r="C18" s="416"/>
      <c r="D18" s="416"/>
      <c r="E18" s="416"/>
      <c r="F18" s="417"/>
    </row>
    <row r="19" spans="1:6">
      <c r="A19" s="410" t="s">
        <v>696</v>
      </c>
      <c r="B19" s="416"/>
      <c r="C19" s="416"/>
      <c r="D19" s="416"/>
      <c r="E19" s="416"/>
      <c r="F19" s="417"/>
    </row>
    <row r="20" spans="1:6" ht="15.75" thickBot="1">
      <c r="A20" s="418" t="s">
        <v>697</v>
      </c>
      <c r="B20" s="419"/>
      <c r="C20" s="419"/>
      <c r="D20" s="419"/>
      <c r="E20" s="419"/>
      <c r="F20" s="42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K68"/>
  <sheetViews>
    <sheetView zoomScale="80" zoomScaleNormal="80" workbookViewId="0">
      <pane xSplit="1" ySplit="5" topLeftCell="B35" activePane="bottomRight" state="frozen"/>
      <selection pane="topRight" activeCell="B1" sqref="B1"/>
      <selection pane="bottomLeft" activeCell="A5" sqref="A5"/>
      <selection pane="bottomRight" activeCell="G53" sqref="G53"/>
    </sheetView>
  </sheetViews>
  <sheetFormatPr defaultRowHeight="15.75"/>
  <cols>
    <col min="1" max="1" width="10.85546875" style="27" customWidth="1"/>
    <col min="2" max="2" width="91.85546875" style="27" customWidth="1"/>
    <col min="3" max="3" width="37.7109375" style="536" customWidth="1"/>
    <col min="4" max="4" width="32.140625" style="27" customWidth="1"/>
    <col min="5" max="5" width="9.42578125" customWidth="1"/>
  </cols>
  <sheetData>
    <row r="1" spans="1:11">
      <c r="A1" s="10" t="s">
        <v>97</v>
      </c>
      <c r="B1" s="11" t="str">
        <f>Info!C2</f>
        <v>სს "ბაზისბანკი"</v>
      </c>
    </row>
    <row r="2" spans="1:11" s="10" customFormat="1" ht="15.75" customHeight="1">
      <c r="A2" s="10" t="s">
        <v>98</v>
      </c>
      <c r="B2" s="265">
        <f>'1. key ratios'!B2</f>
        <v>45930</v>
      </c>
      <c r="C2" s="537"/>
      <c r="E2"/>
      <c r="F2"/>
      <c r="G2"/>
      <c r="H2"/>
      <c r="I2"/>
      <c r="J2"/>
      <c r="K2"/>
    </row>
    <row r="3" spans="1:11" s="10" customFormat="1" ht="15.75" customHeight="1">
      <c r="A3" s="16"/>
      <c r="C3" s="537"/>
      <c r="E3"/>
      <c r="F3"/>
      <c r="G3"/>
      <c r="H3"/>
      <c r="I3"/>
      <c r="J3"/>
      <c r="K3"/>
    </row>
    <row r="4" spans="1:11" s="10" customFormat="1" ht="15.75" customHeight="1" thickBot="1">
      <c r="A4" s="10" t="s">
        <v>184</v>
      </c>
      <c r="B4" s="105" t="s">
        <v>161</v>
      </c>
      <c r="C4" s="537"/>
      <c r="D4" s="107" t="s">
        <v>76</v>
      </c>
      <c r="E4"/>
      <c r="F4"/>
      <c r="G4"/>
      <c r="H4"/>
      <c r="I4"/>
      <c r="J4"/>
      <c r="K4"/>
    </row>
    <row r="5" spans="1:11" ht="38.25">
      <c r="A5" s="71" t="s">
        <v>25</v>
      </c>
      <c r="B5" s="72" t="s">
        <v>133</v>
      </c>
      <c r="C5" s="538" t="s">
        <v>609</v>
      </c>
      <c r="D5" s="106" t="s">
        <v>162</v>
      </c>
    </row>
    <row r="6" spans="1:11">
      <c r="A6" s="510">
        <v>1</v>
      </c>
      <c r="B6" s="486" t="s">
        <v>607</v>
      </c>
      <c r="C6" s="557">
        <f>SUM(C7:C9)</f>
        <v>678636190.49650002</v>
      </c>
      <c r="D6" s="558"/>
    </row>
    <row r="7" spans="1:11">
      <c r="A7" s="510">
        <v>1.1000000000000001</v>
      </c>
      <c r="B7" s="489" t="s">
        <v>85</v>
      </c>
      <c r="C7" s="539">
        <v>60743040.416000001</v>
      </c>
      <c r="D7" s="68"/>
    </row>
    <row r="8" spans="1:11">
      <c r="A8" s="510">
        <v>1.2</v>
      </c>
      <c r="B8" s="489" t="s">
        <v>86</v>
      </c>
      <c r="C8" s="539">
        <v>316424455.50419998</v>
      </c>
      <c r="D8" s="68"/>
    </row>
    <row r="9" spans="1:11">
      <c r="A9" s="510">
        <v>1.3</v>
      </c>
      <c r="B9" s="489" t="s">
        <v>87</v>
      </c>
      <c r="C9" s="539">
        <v>301468694.57630002</v>
      </c>
      <c r="D9" s="68"/>
    </row>
    <row r="10" spans="1:11">
      <c r="A10" s="510">
        <v>2</v>
      </c>
      <c r="B10" s="490" t="s">
        <v>494</v>
      </c>
      <c r="C10" s="540">
        <v>0</v>
      </c>
      <c r="D10" s="68"/>
    </row>
    <row r="11" spans="1:11">
      <c r="A11" s="510">
        <v>2.1</v>
      </c>
      <c r="B11" s="491" t="s">
        <v>495</v>
      </c>
      <c r="C11" s="541">
        <v>0</v>
      </c>
      <c r="D11" s="69"/>
    </row>
    <row r="12" spans="1:11" ht="23.45" customHeight="1">
      <c r="A12" s="510">
        <v>3</v>
      </c>
      <c r="B12" s="492" t="s">
        <v>496</v>
      </c>
      <c r="C12" s="542">
        <v>0</v>
      </c>
      <c r="D12" s="69"/>
    </row>
    <row r="13" spans="1:11" ht="23.1" customHeight="1">
      <c r="A13" s="510">
        <v>4</v>
      </c>
      <c r="B13" s="493" t="s">
        <v>497</v>
      </c>
      <c r="C13" s="542">
        <v>0</v>
      </c>
      <c r="D13" s="69"/>
    </row>
    <row r="14" spans="1:11">
      <c r="A14" s="510">
        <v>5</v>
      </c>
      <c r="B14" s="493" t="s">
        <v>498</v>
      </c>
      <c r="C14" s="542">
        <f>SUM(C15:C17)</f>
        <v>236402242.78999999</v>
      </c>
      <c r="D14" s="69"/>
    </row>
    <row r="15" spans="1:11">
      <c r="A15" s="510">
        <v>5.0999999999999996</v>
      </c>
      <c r="B15" s="496" t="s">
        <v>499</v>
      </c>
      <c r="C15" s="539">
        <v>0</v>
      </c>
      <c r="D15" s="69"/>
    </row>
    <row r="16" spans="1:11">
      <c r="A16" s="510">
        <v>5.2</v>
      </c>
      <c r="B16" s="496" t="s">
        <v>426</v>
      </c>
      <c r="C16" s="539">
        <v>236402242.78999999</v>
      </c>
      <c r="D16" s="68"/>
    </row>
    <row r="17" spans="1:4">
      <c r="A17" s="510">
        <v>5.3</v>
      </c>
      <c r="B17" s="496" t="s">
        <v>500</v>
      </c>
      <c r="C17" s="539">
        <v>0</v>
      </c>
      <c r="D17" s="68"/>
    </row>
    <row r="18" spans="1:4">
      <c r="A18" s="510">
        <v>6</v>
      </c>
      <c r="B18" s="492" t="s">
        <v>501</v>
      </c>
      <c r="C18" s="540">
        <f>SUM(C19:C20)</f>
        <v>3311276076.4098997</v>
      </c>
      <c r="D18" s="68"/>
    </row>
    <row r="19" spans="1:4">
      <c r="A19" s="510">
        <v>6.1</v>
      </c>
      <c r="B19" s="496" t="s">
        <v>426</v>
      </c>
      <c r="C19" s="541">
        <v>212827593.62990001</v>
      </c>
      <c r="D19" s="68"/>
    </row>
    <row r="20" spans="1:4">
      <c r="A20" s="510">
        <v>6.2</v>
      </c>
      <c r="B20" s="496" t="s">
        <v>500</v>
      </c>
      <c r="C20" s="541">
        <v>3098448482.7799997</v>
      </c>
      <c r="D20" s="68"/>
    </row>
    <row r="21" spans="1:4">
      <c r="A21" s="510">
        <v>7</v>
      </c>
      <c r="B21" s="497" t="s">
        <v>502</v>
      </c>
      <c r="C21" s="542">
        <v>27859354.66</v>
      </c>
      <c r="D21" s="68" t="s">
        <v>743</v>
      </c>
    </row>
    <row r="22" spans="1:4">
      <c r="A22" s="510">
        <v>8</v>
      </c>
      <c r="B22" s="497" t="s">
        <v>503</v>
      </c>
      <c r="C22" s="540">
        <v>502177.41000000003</v>
      </c>
      <c r="D22" s="68"/>
    </row>
    <row r="23" spans="1:4">
      <c r="A23" s="510">
        <v>9</v>
      </c>
      <c r="B23" s="493" t="s">
        <v>504</v>
      </c>
      <c r="C23" s="540">
        <f>SUM(C24:C25)</f>
        <v>135904116.28999999</v>
      </c>
      <c r="D23" s="321"/>
    </row>
    <row r="24" spans="1:4">
      <c r="A24" s="510">
        <v>9.1</v>
      </c>
      <c r="B24" s="498" t="s">
        <v>505</v>
      </c>
      <c r="C24" s="543">
        <v>135904116.28999999</v>
      </c>
      <c r="D24" s="70"/>
    </row>
    <row r="25" spans="1:4">
      <c r="A25" s="510">
        <v>9.1999999999999993</v>
      </c>
      <c r="B25" s="498" t="s">
        <v>506</v>
      </c>
      <c r="C25" s="544">
        <v>0</v>
      </c>
      <c r="D25" s="68"/>
    </row>
    <row r="26" spans="1:4">
      <c r="A26" s="510">
        <v>10</v>
      </c>
      <c r="B26" s="493" t="s">
        <v>36</v>
      </c>
      <c r="C26" s="545">
        <f>SUM(C27:C28)</f>
        <v>16368052.66</v>
      </c>
      <c r="D26" s="68" t="s">
        <v>658</v>
      </c>
    </row>
    <row r="27" spans="1:4">
      <c r="A27" s="510">
        <v>10.1</v>
      </c>
      <c r="B27" s="498" t="s">
        <v>507</v>
      </c>
      <c r="C27" s="539">
        <v>0</v>
      </c>
      <c r="D27" s="68"/>
    </row>
    <row r="28" spans="1:4">
      <c r="A28" s="510">
        <v>10.199999999999999</v>
      </c>
      <c r="B28" s="498" t="s">
        <v>508</v>
      </c>
      <c r="C28" s="539">
        <v>16368052.66</v>
      </c>
      <c r="D28" s="68"/>
    </row>
    <row r="29" spans="1:4">
      <c r="A29" s="510">
        <v>11</v>
      </c>
      <c r="B29" s="493" t="s">
        <v>509</v>
      </c>
      <c r="C29" s="540">
        <f>SUM(C30:C31)</f>
        <v>11388038.810000001</v>
      </c>
      <c r="D29" s="68"/>
    </row>
    <row r="30" spans="1:4">
      <c r="A30" s="510">
        <v>11.1</v>
      </c>
      <c r="B30" s="498" t="s">
        <v>510</v>
      </c>
      <c r="C30" s="539">
        <v>11388038.810000001</v>
      </c>
      <c r="D30" s="68"/>
    </row>
    <row r="31" spans="1:4">
      <c r="A31" s="510">
        <v>11.2</v>
      </c>
      <c r="B31" s="498" t="s">
        <v>511</v>
      </c>
      <c r="C31" s="539">
        <v>0</v>
      </c>
      <c r="D31" s="68"/>
    </row>
    <row r="32" spans="1:4">
      <c r="A32" s="510">
        <v>13</v>
      </c>
      <c r="B32" s="493" t="s">
        <v>88</v>
      </c>
      <c r="C32" s="540">
        <v>57782386.670000002</v>
      </c>
      <c r="D32" s="68"/>
    </row>
    <row r="33" spans="1:4">
      <c r="A33" s="510">
        <v>13.1</v>
      </c>
      <c r="B33" s="499" t="s">
        <v>512</v>
      </c>
      <c r="C33" s="539">
        <v>42765319.310000002</v>
      </c>
      <c r="D33" s="68"/>
    </row>
    <row r="34" spans="1:4">
      <c r="A34" s="510">
        <v>13.2</v>
      </c>
      <c r="B34" s="499" t="s">
        <v>513</v>
      </c>
      <c r="C34" s="543">
        <v>0</v>
      </c>
      <c r="D34" s="70"/>
    </row>
    <row r="35" spans="1:4">
      <c r="A35" s="559">
        <v>14</v>
      </c>
      <c r="B35" s="548" t="s">
        <v>514</v>
      </c>
      <c r="C35" s="546">
        <f>SUM(C6,C10,C12,C13,C14,C18,C21,C22,C23,C26,C29,C32)</f>
        <v>4476118636.1963997</v>
      </c>
      <c r="D35" s="70"/>
    </row>
    <row r="36" spans="1:4">
      <c r="A36" s="560"/>
      <c r="B36" s="549" t="s">
        <v>93</v>
      </c>
      <c r="C36" s="550"/>
      <c r="D36" s="547"/>
    </row>
    <row r="37" spans="1:4">
      <c r="A37" s="510">
        <v>15</v>
      </c>
      <c r="B37" s="497" t="s">
        <v>515</v>
      </c>
      <c r="C37" s="554">
        <v>477499.99</v>
      </c>
      <c r="D37" s="551"/>
    </row>
    <row r="38" spans="1:4">
      <c r="A38" s="510">
        <v>15.1</v>
      </c>
      <c r="B38" s="491" t="s">
        <v>495</v>
      </c>
      <c r="C38" s="555">
        <v>477499.99</v>
      </c>
      <c r="D38" s="552"/>
    </row>
    <row r="39" spans="1:4" ht="21">
      <c r="A39" s="510">
        <v>16</v>
      </c>
      <c r="B39" s="497" t="s">
        <v>516</v>
      </c>
      <c r="C39" s="554">
        <v>0</v>
      </c>
      <c r="D39" s="552"/>
    </row>
    <row r="40" spans="1:4">
      <c r="A40" s="510">
        <v>17</v>
      </c>
      <c r="B40" s="497" t="s">
        <v>517</v>
      </c>
      <c r="C40" s="554">
        <f>SUM(C41:C44)</f>
        <v>3588383229.7823992</v>
      </c>
      <c r="D40" s="552"/>
    </row>
    <row r="41" spans="1:4">
      <c r="A41" s="510">
        <v>17.100000000000001</v>
      </c>
      <c r="B41" s="501" t="s">
        <v>518</v>
      </c>
      <c r="C41" s="555">
        <v>3099522694.0937996</v>
      </c>
      <c r="D41" s="552"/>
    </row>
    <row r="42" spans="1:4">
      <c r="A42" s="510">
        <v>17.2</v>
      </c>
      <c r="B42" s="489" t="s">
        <v>89</v>
      </c>
      <c r="C42" s="555">
        <v>421685677.46859998</v>
      </c>
      <c r="D42" s="553"/>
    </row>
    <row r="43" spans="1:4">
      <c r="A43" s="510">
        <v>17.3</v>
      </c>
      <c r="B43" s="501" t="s">
        <v>519</v>
      </c>
      <c r="C43" s="555">
        <v>54697106.989999995</v>
      </c>
      <c r="D43" s="561"/>
    </row>
    <row r="44" spans="1:4">
      <c r="A44" s="510">
        <v>17.399999999999999</v>
      </c>
      <c r="B44" s="501" t="s">
        <v>520</v>
      </c>
      <c r="C44" s="555">
        <v>12477751.229999999</v>
      </c>
      <c r="D44" s="561"/>
    </row>
    <row r="45" spans="1:4">
      <c r="A45" s="510">
        <v>18</v>
      </c>
      <c r="B45" s="493" t="s">
        <v>521</v>
      </c>
      <c r="C45" s="554">
        <v>2182357.0300000003</v>
      </c>
      <c r="D45" s="561"/>
    </row>
    <row r="46" spans="1:4">
      <c r="A46" s="510">
        <v>19</v>
      </c>
      <c r="B46" s="493" t="s">
        <v>522</v>
      </c>
      <c r="C46" s="534">
        <f>SUM(C47:C48)</f>
        <v>14337928.74</v>
      </c>
      <c r="D46" s="562"/>
    </row>
    <row r="47" spans="1:4">
      <c r="A47" s="510">
        <v>19.100000000000001</v>
      </c>
      <c r="B47" s="502" t="s">
        <v>523</v>
      </c>
      <c r="C47" s="556">
        <v>14026866.99</v>
      </c>
      <c r="D47" s="562"/>
    </row>
    <row r="48" spans="1:4">
      <c r="A48" s="510">
        <v>19.2</v>
      </c>
      <c r="B48" s="502" t="s">
        <v>524</v>
      </c>
      <c r="C48" s="556">
        <v>311061.75</v>
      </c>
      <c r="D48" s="562"/>
    </row>
    <row r="49" spans="1:4">
      <c r="A49" s="510">
        <v>20</v>
      </c>
      <c r="B49" s="423" t="s">
        <v>90</v>
      </c>
      <c r="C49" s="534">
        <v>189823087.34999999</v>
      </c>
      <c r="D49" s="562" t="s">
        <v>744</v>
      </c>
    </row>
    <row r="50" spans="1:4">
      <c r="A50" s="510">
        <v>21</v>
      </c>
      <c r="B50" s="490" t="s">
        <v>78</v>
      </c>
      <c r="C50" s="534">
        <v>25548663.789999999</v>
      </c>
      <c r="D50" s="562"/>
    </row>
    <row r="51" spans="1:4">
      <c r="A51" s="510">
        <v>21.1</v>
      </c>
      <c r="B51" s="489" t="s">
        <v>525</v>
      </c>
      <c r="C51" s="556">
        <v>0</v>
      </c>
      <c r="D51" s="562"/>
    </row>
    <row r="52" spans="1:4">
      <c r="A52" s="510">
        <v>22</v>
      </c>
      <c r="B52" s="423" t="s">
        <v>526</v>
      </c>
      <c r="C52" s="534">
        <f>SUM(C37,C39,C40,C45,C46,C49,C50)</f>
        <v>3820752766.6823988</v>
      </c>
      <c r="D52" s="562"/>
    </row>
    <row r="53" spans="1:4">
      <c r="A53" s="510"/>
      <c r="B53" s="500" t="s">
        <v>527</v>
      </c>
      <c r="C53" s="535"/>
      <c r="D53" s="563"/>
    </row>
    <row r="54" spans="1:4">
      <c r="A54" s="510">
        <v>23</v>
      </c>
      <c r="B54" s="423" t="s">
        <v>94</v>
      </c>
      <c r="C54" s="554">
        <v>18251557</v>
      </c>
      <c r="D54" s="563" t="s">
        <v>745</v>
      </c>
    </row>
    <row r="55" spans="1:4">
      <c r="A55" s="510">
        <v>24</v>
      </c>
      <c r="B55" s="423" t="s">
        <v>528</v>
      </c>
      <c r="C55" s="554">
        <v>0</v>
      </c>
      <c r="D55" s="563"/>
    </row>
    <row r="56" spans="1:4">
      <c r="A56" s="510">
        <v>25</v>
      </c>
      <c r="B56" s="423" t="s">
        <v>91</v>
      </c>
      <c r="C56" s="554">
        <v>131442316.56999999</v>
      </c>
      <c r="D56" s="563" t="s">
        <v>746</v>
      </c>
    </row>
    <row r="57" spans="1:4">
      <c r="A57" s="510">
        <v>26</v>
      </c>
      <c r="B57" s="493" t="s">
        <v>529</v>
      </c>
      <c r="C57" s="554">
        <v>0</v>
      </c>
      <c r="D57" s="563"/>
    </row>
    <row r="58" spans="1:4">
      <c r="A58" s="510">
        <v>27</v>
      </c>
      <c r="B58" s="493" t="s">
        <v>530</v>
      </c>
      <c r="C58" s="554">
        <f>SUM(C59:C60)</f>
        <v>0</v>
      </c>
      <c r="D58" s="563"/>
    </row>
    <row r="59" spans="1:4">
      <c r="A59" s="510">
        <v>27.1</v>
      </c>
      <c r="B59" s="502" t="s">
        <v>531</v>
      </c>
      <c r="C59" s="555"/>
      <c r="D59" s="563"/>
    </row>
    <row r="60" spans="1:4">
      <c r="A60" s="510">
        <v>27.2</v>
      </c>
      <c r="B60" s="501" t="s">
        <v>532</v>
      </c>
      <c r="C60" s="555"/>
      <c r="D60" s="563"/>
    </row>
    <row r="61" spans="1:4">
      <c r="A61" s="510">
        <v>28</v>
      </c>
      <c r="B61" s="490" t="s">
        <v>533</v>
      </c>
      <c r="C61" s="554"/>
      <c r="D61" s="563"/>
    </row>
    <row r="62" spans="1:4">
      <c r="A62" s="510">
        <v>29</v>
      </c>
      <c r="B62" s="493" t="s">
        <v>534</v>
      </c>
      <c r="C62" s="554">
        <f>SUM(C63:C65)</f>
        <v>13925884.060000006</v>
      </c>
      <c r="D62" s="563" t="s">
        <v>747</v>
      </c>
    </row>
    <row r="63" spans="1:4">
      <c r="A63" s="510">
        <v>29.1</v>
      </c>
      <c r="B63" s="496" t="s">
        <v>535</v>
      </c>
      <c r="C63" s="555">
        <v>14362002.669999998</v>
      </c>
      <c r="D63" s="563"/>
    </row>
    <row r="64" spans="1:4" ht="24" customHeight="1">
      <c r="A64" s="510">
        <v>29.2</v>
      </c>
      <c r="B64" s="502" t="s">
        <v>536</v>
      </c>
      <c r="C64" s="555">
        <v>0</v>
      </c>
      <c r="D64" s="563"/>
    </row>
    <row r="65" spans="1:4" ht="21.95" customHeight="1">
      <c r="A65" s="510">
        <v>29.3</v>
      </c>
      <c r="B65" s="498" t="s">
        <v>537</v>
      </c>
      <c r="C65" s="555">
        <v>-436118.60999999288</v>
      </c>
      <c r="D65" s="563"/>
    </row>
    <row r="66" spans="1:4">
      <c r="A66" s="510">
        <v>30</v>
      </c>
      <c r="B66" s="493" t="s">
        <v>92</v>
      </c>
      <c r="C66" s="554">
        <v>491746112.31999999</v>
      </c>
      <c r="D66" s="563" t="s">
        <v>748</v>
      </c>
    </row>
    <row r="67" spans="1:4">
      <c r="A67" s="510">
        <v>31</v>
      </c>
      <c r="B67" s="503" t="s">
        <v>538</v>
      </c>
      <c r="C67" s="554">
        <f>SUM(C54,C55,C56,C57,C58,C61,C62,C66)</f>
        <v>655365869.95000005</v>
      </c>
      <c r="D67" s="563"/>
    </row>
    <row r="68" spans="1:4" ht="16.5" thickBot="1">
      <c r="A68" s="513">
        <v>32</v>
      </c>
      <c r="B68" s="514" t="s">
        <v>539</v>
      </c>
      <c r="C68" s="564">
        <f>SUM(C52,C67)</f>
        <v>4476118636.6323986</v>
      </c>
      <c r="D68" s="565"/>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5"/>
  <sheetViews>
    <sheetView zoomScale="80" zoomScaleNormal="80" workbookViewId="0">
      <pane xSplit="2" ySplit="7" topLeftCell="C8" activePane="bottomRight" state="frozen"/>
      <selection pane="topRight" activeCell="C1" sqref="C1"/>
      <selection pane="bottomLeft" activeCell="A8" sqref="A8"/>
      <selection pane="bottomRight" activeCell="L44" sqref="L44"/>
    </sheetView>
  </sheetViews>
  <sheetFormatPr defaultColWidth="9.140625" defaultRowHeight="12.75"/>
  <cols>
    <col min="1" max="1" width="10.5703125" style="1" bestFit="1" customWidth="1"/>
    <col min="2" max="2" width="97" style="1" bestFit="1" customWidth="1"/>
    <col min="3" max="3" width="15.85546875" style="1" bestFit="1" customWidth="1"/>
    <col min="4" max="4" width="14.42578125" style="1" bestFit="1" customWidth="1"/>
    <col min="5" max="5" width="15.85546875" style="1" bestFit="1" customWidth="1"/>
    <col min="6" max="6" width="14.42578125" style="1" bestFit="1" customWidth="1"/>
    <col min="7" max="7" width="15.85546875" style="1" bestFit="1" customWidth="1"/>
    <col min="8" max="8" width="14.42578125" style="1" bestFit="1" customWidth="1"/>
    <col min="9" max="9" width="14.85546875" style="1" bestFit="1" customWidth="1"/>
    <col min="10" max="10" width="14.42578125" style="1" bestFit="1" customWidth="1"/>
    <col min="11" max="11" width="15.85546875" style="1" bestFit="1" customWidth="1"/>
    <col min="12" max="12" width="14.42578125" style="1" bestFit="1" customWidth="1"/>
    <col min="13" max="13" width="17.42578125" style="1" bestFit="1" customWidth="1"/>
    <col min="14" max="14" width="15.85546875" style="1" bestFit="1" customWidth="1"/>
    <col min="15" max="15" width="14.85546875" style="1" bestFit="1" customWidth="1"/>
    <col min="16" max="16" width="14.42578125" style="1" bestFit="1" customWidth="1"/>
    <col min="17" max="17" width="14.85546875" style="1" bestFit="1" customWidth="1"/>
    <col min="18" max="18" width="14.42578125" style="1" bestFit="1" customWidth="1"/>
    <col min="19" max="19" width="36.85546875" style="1" bestFit="1" customWidth="1"/>
    <col min="20" max="16384" width="9.140625" style="5"/>
  </cols>
  <sheetData>
    <row r="1" spans="1:19">
      <c r="A1" s="1" t="s">
        <v>97</v>
      </c>
      <c r="B1" s="1" t="str">
        <f>Info!C2</f>
        <v>სს "ბაზისბანკი"</v>
      </c>
    </row>
    <row r="2" spans="1:19">
      <c r="A2" s="1" t="s">
        <v>98</v>
      </c>
      <c r="B2" s="265">
        <f>'1. key ratios'!B2</f>
        <v>45930</v>
      </c>
    </row>
    <row r="4" spans="1:19" ht="26.25" thickBot="1">
      <c r="A4" s="26" t="s">
        <v>185</v>
      </c>
      <c r="B4" s="150" t="s">
        <v>203</v>
      </c>
    </row>
    <row r="5" spans="1:19">
      <c r="A5" s="58"/>
      <c r="B5" s="60"/>
      <c r="C5" s="52" t="s">
        <v>0</v>
      </c>
      <c r="D5" s="52" t="s">
        <v>1</v>
      </c>
      <c r="E5" s="52" t="s">
        <v>2</v>
      </c>
      <c r="F5" s="52" t="s">
        <v>3</v>
      </c>
      <c r="G5" s="52" t="s">
        <v>4</v>
      </c>
      <c r="H5" s="52" t="s">
        <v>5</v>
      </c>
      <c r="I5" s="52" t="s">
        <v>134</v>
      </c>
      <c r="J5" s="52" t="s">
        <v>135</v>
      </c>
      <c r="K5" s="52" t="s">
        <v>136</v>
      </c>
      <c r="L5" s="52" t="s">
        <v>137</v>
      </c>
      <c r="M5" s="52" t="s">
        <v>138</v>
      </c>
      <c r="N5" s="52" t="s">
        <v>139</v>
      </c>
      <c r="O5" s="52" t="s">
        <v>190</v>
      </c>
      <c r="P5" s="52" t="s">
        <v>191</v>
      </c>
      <c r="Q5" s="52" t="s">
        <v>192</v>
      </c>
      <c r="R5" s="143" t="s">
        <v>193</v>
      </c>
      <c r="S5" s="53" t="s">
        <v>194</v>
      </c>
    </row>
    <row r="6" spans="1:19" ht="46.5" customHeight="1">
      <c r="A6" s="73"/>
      <c r="B6" s="770" t="s">
        <v>195</v>
      </c>
      <c r="C6" s="768">
        <v>0</v>
      </c>
      <c r="D6" s="769"/>
      <c r="E6" s="768">
        <v>0.2</v>
      </c>
      <c r="F6" s="769"/>
      <c r="G6" s="768">
        <v>0.35</v>
      </c>
      <c r="H6" s="769"/>
      <c r="I6" s="768">
        <v>0.5</v>
      </c>
      <c r="J6" s="769"/>
      <c r="K6" s="768">
        <v>0.75</v>
      </c>
      <c r="L6" s="769"/>
      <c r="M6" s="768">
        <v>1</v>
      </c>
      <c r="N6" s="769"/>
      <c r="O6" s="768">
        <v>1.5</v>
      </c>
      <c r="P6" s="769"/>
      <c r="Q6" s="768">
        <v>2.5</v>
      </c>
      <c r="R6" s="769"/>
      <c r="S6" s="766" t="s">
        <v>145</v>
      </c>
    </row>
    <row r="7" spans="1:19">
      <c r="A7" s="73"/>
      <c r="B7" s="771"/>
      <c r="C7" s="149" t="s">
        <v>188</v>
      </c>
      <c r="D7" s="149" t="s">
        <v>189</v>
      </c>
      <c r="E7" s="149" t="s">
        <v>188</v>
      </c>
      <c r="F7" s="149" t="s">
        <v>189</v>
      </c>
      <c r="G7" s="149" t="s">
        <v>188</v>
      </c>
      <c r="H7" s="149" t="s">
        <v>189</v>
      </c>
      <c r="I7" s="149" t="s">
        <v>188</v>
      </c>
      <c r="J7" s="149" t="s">
        <v>189</v>
      </c>
      <c r="K7" s="149" t="s">
        <v>188</v>
      </c>
      <c r="L7" s="149" t="s">
        <v>189</v>
      </c>
      <c r="M7" s="149" t="s">
        <v>188</v>
      </c>
      <c r="N7" s="149" t="s">
        <v>189</v>
      </c>
      <c r="O7" s="149" t="s">
        <v>188</v>
      </c>
      <c r="P7" s="149" t="s">
        <v>189</v>
      </c>
      <c r="Q7" s="149" t="s">
        <v>188</v>
      </c>
      <c r="R7" s="149" t="s">
        <v>189</v>
      </c>
      <c r="S7" s="767"/>
    </row>
    <row r="8" spans="1:19">
      <c r="A8" s="56">
        <v>1</v>
      </c>
      <c r="B8" s="81" t="s">
        <v>123</v>
      </c>
      <c r="C8" s="567">
        <v>384954477.38080001</v>
      </c>
      <c r="D8" s="567">
        <v>0</v>
      </c>
      <c r="E8" s="567">
        <v>0</v>
      </c>
      <c r="F8" s="568">
        <v>0</v>
      </c>
      <c r="G8" s="567">
        <v>0</v>
      </c>
      <c r="H8" s="567">
        <v>0</v>
      </c>
      <c r="I8" s="567">
        <v>0</v>
      </c>
      <c r="J8" s="567">
        <v>0</v>
      </c>
      <c r="K8" s="567">
        <v>0</v>
      </c>
      <c r="L8" s="567">
        <v>0</v>
      </c>
      <c r="M8" s="567">
        <v>293282179.62699997</v>
      </c>
      <c r="N8" s="567">
        <v>0</v>
      </c>
      <c r="O8" s="567">
        <v>0</v>
      </c>
      <c r="P8" s="567">
        <v>0</v>
      </c>
      <c r="Q8" s="567">
        <v>0</v>
      </c>
      <c r="R8" s="568">
        <v>0</v>
      </c>
      <c r="S8" s="569">
        <v>293282179.62699997</v>
      </c>
    </row>
    <row r="9" spans="1:19">
      <c r="A9" s="56">
        <v>2</v>
      </c>
      <c r="B9" s="81" t="s">
        <v>124</v>
      </c>
      <c r="C9" s="567">
        <v>0</v>
      </c>
      <c r="D9" s="567">
        <v>0</v>
      </c>
      <c r="E9" s="567">
        <v>0</v>
      </c>
      <c r="F9" s="567">
        <v>0</v>
      </c>
      <c r="G9" s="567">
        <v>0</v>
      </c>
      <c r="H9" s="567">
        <v>0</v>
      </c>
      <c r="I9" s="567">
        <v>0</v>
      </c>
      <c r="J9" s="567">
        <v>0</v>
      </c>
      <c r="K9" s="567">
        <v>0</v>
      </c>
      <c r="L9" s="567">
        <v>0</v>
      </c>
      <c r="M9" s="567">
        <v>0</v>
      </c>
      <c r="N9" s="567">
        <v>0</v>
      </c>
      <c r="O9" s="567">
        <v>0</v>
      </c>
      <c r="P9" s="567">
        <v>0</v>
      </c>
      <c r="Q9" s="567">
        <v>0</v>
      </c>
      <c r="R9" s="568">
        <v>0</v>
      </c>
      <c r="S9" s="569">
        <v>0</v>
      </c>
    </row>
    <row r="10" spans="1:19">
      <c r="A10" s="56">
        <v>3</v>
      </c>
      <c r="B10" s="81" t="s">
        <v>125</v>
      </c>
      <c r="C10" s="567">
        <v>0</v>
      </c>
      <c r="D10" s="567">
        <v>0</v>
      </c>
      <c r="E10" s="567">
        <v>0</v>
      </c>
      <c r="F10" s="567">
        <v>0</v>
      </c>
      <c r="G10" s="567">
        <v>0</v>
      </c>
      <c r="H10" s="567">
        <v>0</v>
      </c>
      <c r="I10" s="567">
        <v>0</v>
      </c>
      <c r="J10" s="567">
        <v>0</v>
      </c>
      <c r="K10" s="567">
        <v>0</v>
      </c>
      <c r="L10" s="567">
        <v>0</v>
      </c>
      <c r="M10" s="567">
        <v>1040200.5336</v>
      </c>
      <c r="N10" s="567">
        <v>0</v>
      </c>
      <c r="O10" s="567">
        <v>0</v>
      </c>
      <c r="P10" s="567">
        <v>0</v>
      </c>
      <c r="Q10" s="567">
        <v>0</v>
      </c>
      <c r="R10" s="568">
        <v>0</v>
      </c>
      <c r="S10" s="569">
        <v>1040200.5336</v>
      </c>
    </row>
    <row r="11" spans="1:19">
      <c r="A11" s="56">
        <v>4</v>
      </c>
      <c r="B11" s="81" t="s">
        <v>126</v>
      </c>
      <c r="C11" s="567">
        <v>0</v>
      </c>
      <c r="D11" s="567">
        <v>0</v>
      </c>
      <c r="E11" s="567">
        <v>0</v>
      </c>
      <c r="F11" s="567">
        <v>0</v>
      </c>
      <c r="G11" s="567">
        <v>0</v>
      </c>
      <c r="H11" s="567">
        <v>0</v>
      </c>
      <c r="I11" s="567">
        <v>0</v>
      </c>
      <c r="J11" s="567">
        <v>0</v>
      </c>
      <c r="K11" s="567">
        <v>0</v>
      </c>
      <c r="L11" s="567">
        <v>0</v>
      </c>
      <c r="M11" s="567">
        <v>0</v>
      </c>
      <c r="N11" s="567">
        <v>0</v>
      </c>
      <c r="O11" s="567">
        <v>0</v>
      </c>
      <c r="P11" s="567">
        <v>0</v>
      </c>
      <c r="Q11" s="567">
        <v>0</v>
      </c>
      <c r="R11" s="568">
        <v>0</v>
      </c>
      <c r="S11" s="569">
        <v>0</v>
      </c>
    </row>
    <row r="12" spans="1:19">
      <c r="A12" s="56">
        <v>5</v>
      </c>
      <c r="B12" s="81" t="s">
        <v>667</v>
      </c>
      <c r="C12" s="567">
        <v>0</v>
      </c>
      <c r="D12" s="567">
        <v>0</v>
      </c>
      <c r="E12" s="567">
        <v>0</v>
      </c>
      <c r="F12" s="567">
        <v>0</v>
      </c>
      <c r="G12" s="567">
        <v>0</v>
      </c>
      <c r="H12" s="567">
        <v>0</v>
      </c>
      <c r="I12" s="567">
        <v>0</v>
      </c>
      <c r="J12" s="567">
        <v>0</v>
      </c>
      <c r="K12" s="567">
        <v>0</v>
      </c>
      <c r="L12" s="567">
        <v>0</v>
      </c>
      <c r="M12" s="567">
        <v>0</v>
      </c>
      <c r="N12" s="567">
        <v>0</v>
      </c>
      <c r="O12" s="567">
        <v>0</v>
      </c>
      <c r="P12" s="567">
        <v>0</v>
      </c>
      <c r="Q12" s="567">
        <v>0</v>
      </c>
      <c r="R12" s="568">
        <v>0</v>
      </c>
      <c r="S12" s="569">
        <v>0</v>
      </c>
    </row>
    <row r="13" spans="1:19">
      <c r="A13" s="56">
        <v>6</v>
      </c>
      <c r="B13" s="81" t="s">
        <v>127</v>
      </c>
      <c r="C13" s="567">
        <v>0</v>
      </c>
      <c r="D13" s="567">
        <v>0</v>
      </c>
      <c r="E13" s="567">
        <v>290988940.06150001</v>
      </c>
      <c r="F13" s="567">
        <v>0</v>
      </c>
      <c r="G13" s="567">
        <v>0</v>
      </c>
      <c r="H13" s="567">
        <v>0</v>
      </c>
      <c r="I13" s="567">
        <v>80964701.760999992</v>
      </c>
      <c r="J13" s="567">
        <v>0</v>
      </c>
      <c r="K13" s="567">
        <v>0</v>
      </c>
      <c r="L13" s="567">
        <v>0</v>
      </c>
      <c r="M13" s="567">
        <v>11321627.2247</v>
      </c>
      <c r="N13" s="567">
        <v>0</v>
      </c>
      <c r="O13" s="567">
        <v>1267405.0832</v>
      </c>
      <c r="P13" s="567">
        <v>0</v>
      </c>
      <c r="Q13" s="567">
        <v>0</v>
      </c>
      <c r="R13" s="568">
        <v>0</v>
      </c>
      <c r="S13" s="569">
        <v>111902873.7423</v>
      </c>
    </row>
    <row r="14" spans="1:19">
      <c r="A14" s="56">
        <v>7</v>
      </c>
      <c r="B14" s="81" t="s">
        <v>71</v>
      </c>
      <c r="C14" s="567">
        <v>0</v>
      </c>
      <c r="D14" s="567">
        <v>0</v>
      </c>
      <c r="E14" s="567">
        <v>0</v>
      </c>
      <c r="F14" s="567">
        <v>0</v>
      </c>
      <c r="G14" s="567">
        <v>0</v>
      </c>
      <c r="H14" s="567">
        <v>0</v>
      </c>
      <c r="I14" s="567">
        <v>0</v>
      </c>
      <c r="J14" s="567">
        <v>0</v>
      </c>
      <c r="K14" s="567">
        <v>0</v>
      </c>
      <c r="L14" s="567">
        <v>0</v>
      </c>
      <c r="M14" s="567">
        <v>1837116599.3289602</v>
      </c>
      <c r="N14" s="567">
        <v>324365312.48863024</v>
      </c>
      <c r="O14" s="567">
        <v>0</v>
      </c>
      <c r="P14" s="567">
        <v>0</v>
      </c>
      <c r="Q14" s="567">
        <v>0</v>
      </c>
      <c r="R14" s="568">
        <v>0</v>
      </c>
      <c r="S14" s="569">
        <v>2161481911.8175902</v>
      </c>
    </row>
    <row r="15" spans="1:19">
      <c r="A15" s="56">
        <v>8</v>
      </c>
      <c r="B15" s="81" t="s">
        <v>72</v>
      </c>
      <c r="C15" s="567">
        <v>0</v>
      </c>
      <c r="D15" s="567">
        <v>0</v>
      </c>
      <c r="E15" s="567">
        <v>0</v>
      </c>
      <c r="F15" s="567">
        <v>0</v>
      </c>
      <c r="G15" s="567">
        <v>0</v>
      </c>
      <c r="H15" s="567">
        <v>0</v>
      </c>
      <c r="I15" s="567">
        <v>0</v>
      </c>
      <c r="J15" s="567">
        <v>0</v>
      </c>
      <c r="K15" s="567">
        <v>316844748.84669632</v>
      </c>
      <c r="L15" s="567">
        <v>5370701.2960899854</v>
      </c>
      <c r="M15" s="567">
        <v>0</v>
      </c>
      <c r="N15" s="567">
        <v>0</v>
      </c>
      <c r="O15" s="567">
        <v>0</v>
      </c>
      <c r="P15" s="567">
        <v>0</v>
      </c>
      <c r="Q15" s="567">
        <v>0</v>
      </c>
      <c r="R15" s="568">
        <v>0</v>
      </c>
      <c r="S15" s="569">
        <v>241661587.60708976</v>
      </c>
    </row>
    <row r="16" spans="1:19">
      <c r="A16" s="56">
        <v>9</v>
      </c>
      <c r="B16" s="81" t="s">
        <v>668</v>
      </c>
      <c r="C16" s="567">
        <v>0</v>
      </c>
      <c r="D16" s="567">
        <v>0</v>
      </c>
      <c r="E16" s="567">
        <v>0</v>
      </c>
      <c r="F16" s="567">
        <v>0</v>
      </c>
      <c r="G16" s="567">
        <v>492942024.88955373</v>
      </c>
      <c r="H16" s="567">
        <v>2013536.3642200003</v>
      </c>
      <c r="I16" s="567">
        <v>0</v>
      </c>
      <c r="J16" s="567">
        <v>0</v>
      </c>
      <c r="K16" s="567">
        <v>0</v>
      </c>
      <c r="L16" s="567">
        <v>0</v>
      </c>
      <c r="M16" s="567">
        <v>0</v>
      </c>
      <c r="N16" s="567">
        <v>0</v>
      </c>
      <c r="O16" s="567">
        <v>0</v>
      </c>
      <c r="P16" s="567">
        <v>0</v>
      </c>
      <c r="Q16" s="567">
        <v>0</v>
      </c>
      <c r="R16" s="568">
        <v>0</v>
      </c>
      <c r="S16" s="569">
        <v>173234446.43882081</v>
      </c>
    </row>
    <row r="17" spans="1:19">
      <c r="A17" s="56">
        <v>10</v>
      </c>
      <c r="B17" s="81" t="s">
        <v>67</v>
      </c>
      <c r="C17" s="567">
        <v>0</v>
      </c>
      <c r="D17" s="567">
        <v>0</v>
      </c>
      <c r="E17" s="567">
        <v>0</v>
      </c>
      <c r="F17" s="567">
        <v>0</v>
      </c>
      <c r="G17" s="567">
        <v>0</v>
      </c>
      <c r="H17" s="567">
        <v>0</v>
      </c>
      <c r="I17" s="567">
        <v>4242130.2117058448</v>
      </c>
      <c r="J17" s="567">
        <v>492486.35034999996</v>
      </c>
      <c r="K17" s="567">
        <v>0</v>
      </c>
      <c r="L17" s="567">
        <v>0</v>
      </c>
      <c r="M17" s="567">
        <v>9966646.0584068</v>
      </c>
      <c r="N17" s="567">
        <v>0</v>
      </c>
      <c r="O17" s="567">
        <v>32938977.403815597</v>
      </c>
      <c r="P17" s="567">
        <v>101508.65425000002</v>
      </c>
      <c r="Q17" s="567">
        <v>0</v>
      </c>
      <c r="R17" s="568">
        <v>0</v>
      </c>
      <c r="S17" s="569">
        <v>61894683.426533118</v>
      </c>
    </row>
    <row r="18" spans="1:19">
      <c r="A18" s="56">
        <v>11</v>
      </c>
      <c r="B18" s="81" t="s">
        <v>68</v>
      </c>
      <c r="C18" s="567">
        <v>0</v>
      </c>
      <c r="D18" s="567">
        <v>0</v>
      </c>
      <c r="E18" s="567">
        <v>0</v>
      </c>
      <c r="F18" s="567">
        <v>0</v>
      </c>
      <c r="G18" s="567">
        <v>0</v>
      </c>
      <c r="H18" s="567">
        <v>0</v>
      </c>
      <c r="I18" s="567">
        <v>0</v>
      </c>
      <c r="J18" s="567">
        <v>0</v>
      </c>
      <c r="K18" s="567">
        <v>0</v>
      </c>
      <c r="L18" s="567">
        <v>0</v>
      </c>
      <c r="M18" s="567">
        <v>0</v>
      </c>
      <c r="N18" s="567">
        <v>0</v>
      </c>
      <c r="O18" s="567">
        <v>0</v>
      </c>
      <c r="P18" s="567">
        <v>0</v>
      </c>
      <c r="Q18" s="567">
        <v>985555.46</v>
      </c>
      <c r="R18" s="568">
        <v>0</v>
      </c>
      <c r="S18" s="569">
        <v>2463888.65</v>
      </c>
    </row>
    <row r="19" spans="1:19">
      <c r="A19" s="56">
        <v>12</v>
      </c>
      <c r="B19" s="81" t="s">
        <v>69</v>
      </c>
      <c r="C19" s="567">
        <v>0</v>
      </c>
      <c r="D19" s="567">
        <v>0</v>
      </c>
      <c r="E19" s="567">
        <v>0</v>
      </c>
      <c r="F19" s="567">
        <v>0</v>
      </c>
      <c r="G19" s="567">
        <v>0</v>
      </c>
      <c r="H19" s="567">
        <v>0</v>
      </c>
      <c r="I19" s="567">
        <v>0</v>
      </c>
      <c r="J19" s="567">
        <v>0</v>
      </c>
      <c r="K19" s="567">
        <v>0</v>
      </c>
      <c r="L19" s="567">
        <v>0</v>
      </c>
      <c r="M19" s="567">
        <v>6935330.7643256001</v>
      </c>
      <c r="N19" s="567">
        <v>43587080.20599997</v>
      </c>
      <c r="O19" s="567">
        <v>0</v>
      </c>
      <c r="P19" s="567">
        <v>0</v>
      </c>
      <c r="Q19" s="567">
        <v>0</v>
      </c>
      <c r="R19" s="568">
        <v>0</v>
      </c>
      <c r="S19" s="569">
        <v>50522410.970325574</v>
      </c>
    </row>
    <row r="20" spans="1:19">
      <c r="A20" s="56">
        <v>13</v>
      </c>
      <c r="B20" s="81" t="s">
        <v>70</v>
      </c>
      <c r="C20" s="567">
        <v>0</v>
      </c>
      <c r="D20" s="567">
        <v>0</v>
      </c>
      <c r="E20" s="567">
        <v>0</v>
      </c>
      <c r="F20" s="567">
        <v>0</v>
      </c>
      <c r="G20" s="567">
        <v>0</v>
      </c>
      <c r="H20" s="567">
        <v>0</v>
      </c>
      <c r="I20" s="567">
        <v>0</v>
      </c>
      <c r="J20" s="567">
        <v>0</v>
      </c>
      <c r="K20" s="567">
        <v>0</v>
      </c>
      <c r="L20" s="567">
        <v>0</v>
      </c>
      <c r="M20" s="567">
        <v>0</v>
      </c>
      <c r="N20" s="567">
        <v>0</v>
      </c>
      <c r="O20" s="567">
        <v>0</v>
      </c>
      <c r="P20" s="567">
        <v>0</v>
      </c>
      <c r="Q20" s="567">
        <v>0</v>
      </c>
      <c r="R20" s="568">
        <v>0</v>
      </c>
      <c r="S20" s="569">
        <v>0</v>
      </c>
    </row>
    <row r="21" spans="1:19">
      <c r="A21" s="56">
        <v>14</v>
      </c>
      <c r="B21" s="81" t="s">
        <v>143</v>
      </c>
      <c r="C21" s="567">
        <v>60663125.416000955</v>
      </c>
      <c r="D21" s="567">
        <v>0</v>
      </c>
      <c r="E21" s="567">
        <v>86415</v>
      </c>
      <c r="F21" s="567">
        <v>0</v>
      </c>
      <c r="G21" s="567">
        <v>0</v>
      </c>
      <c r="H21" s="567">
        <v>0</v>
      </c>
      <c r="I21" s="567">
        <v>0</v>
      </c>
      <c r="J21" s="567">
        <v>0</v>
      </c>
      <c r="K21" s="567">
        <v>0</v>
      </c>
      <c r="L21" s="567">
        <v>0</v>
      </c>
      <c r="M21" s="567">
        <v>591486963.41000497</v>
      </c>
      <c r="N21" s="567">
        <v>10557938.005680015</v>
      </c>
      <c r="O21" s="567">
        <v>0</v>
      </c>
      <c r="P21" s="567">
        <v>0</v>
      </c>
      <c r="Q21" s="567">
        <v>24000000</v>
      </c>
      <c r="R21" s="568">
        <v>0</v>
      </c>
      <c r="S21" s="569">
        <v>662062184.41568494</v>
      </c>
    </row>
    <row r="22" spans="1:19" ht="13.5" thickBot="1">
      <c r="A22" s="50"/>
      <c r="B22" s="77" t="s">
        <v>66</v>
      </c>
      <c r="C22" s="570">
        <f>SUM(C8:C21)</f>
        <v>445617602.79680097</v>
      </c>
      <c r="D22" s="570">
        <f t="shared" ref="D22:S22" si="0">SUM(D8:D21)</f>
        <v>0</v>
      </c>
      <c r="E22" s="570">
        <f t="shared" si="0"/>
        <v>291075355.06150001</v>
      </c>
      <c r="F22" s="570">
        <f t="shared" si="0"/>
        <v>0</v>
      </c>
      <c r="G22" s="570">
        <f t="shared" si="0"/>
        <v>492942024.88955373</v>
      </c>
      <c r="H22" s="570">
        <f t="shared" si="0"/>
        <v>2013536.3642200003</v>
      </c>
      <c r="I22" s="570">
        <f t="shared" si="0"/>
        <v>85206831.972705841</v>
      </c>
      <c r="J22" s="570">
        <f t="shared" si="0"/>
        <v>492486.35034999996</v>
      </c>
      <c r="K22" s="570">
        <f t="shared" si="0"/>
        <v>316844748.84669632</v>
      </c>
      <c r="L22" s="570">
        <f t="shared" si="0"/>
        <v>5370701.2960899854</v>
      </c>
      <c r="M22" s="570">
        <f t="shared" si="0"/>
        <v>2751149546.9469976</v>
      </c>
      <c r="N22" s="570">
        <f t="shared" si="0"/>
        <v>378510330.70031023</v>
      </c>
      <c r="O22" s="570">
        <f t="shared" si="0"/>
        <v>34206382.487015598</v>
      </c>
      <c r="P22" s="570">
        <f t="shared" si="0"/>
        <v>101508.65425000002</v>
      </c>
      <c r="Q22" s="570">
        <f t="shared" si="0"/>
        <v>24985555.460000001</v>
      </c>
      <c r="R22" s="570">
        <f t="shared" si="0"/>
        <v>0</v>
      </c>
      <c r="S22" s="571">
        <f t="shared" si="0"/>
        <v>3759546367.2289448</v>
      </c>
    </row>
    <row r="25" spans="1:19">
      <c r="C25" s="566"/>
      <c r="D25" s="566"/>
      <c r="E25" s="566"/>
      <c r="F25" s="566"/>
      <c r="G25" s="566"/>
      <c r="H25" s="566"/>
      <c r="I25" s="566"/>
      <c r="J25" s="566"/>
      <c r="K25" s="566"/>
      <c r="L25" s="566"/>
      <c r="M25" s="566"/>
      <c r="N25" s="566"/>
      <c r="O25" s="566"/>
      <c r="P25" s="566"/>
      <c r="Q25" s="566"/>
      <c r="R25" s="566"/>
      <c r="S25" s="566"/>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X28"/>
  <sheetViews>
    <sheetView zoomScale="80" zoomScaleNormal="80" workbookViewId="0">
      <pane xSplit="2" ySplit="6" topLeftCell="D7" activePane="bottomRight" state="frozen"/>
      <selection pane="topRight" activeCell="C1" sqref="C1"/>
      <selection pane="bottomLeft" activeCell="A6" sqref="A6"/>
      <selection pane="bottomRight" activeCell="G33" sqref="G33"/>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5"/>
  </cols>
  <sheetData>
    <row r="1" spans="1:24">
      <c r="A1" s="1" t="s">
        <v>97</v>
      </c>
      <c r="B1" s="1" t="str">
        <f>Info!C2</f>
        <v>სს "ბაზისბანკი"</v>
      </c>
    </row>
    <row r="2" spans="1:24">
      <c r="A2" s="1" t="s">
        <v>98</v>
      </c>
      <c r="B2" s="265">
        <f>'1. key ratios'!B2</f>
        <v>45930</v>
      </c>
    </row>
    <row r="4" spans="1:24" ht="27.75" thickBot="1">
      <c r="A4" s="1" t="s">
        <v>186</v>
      </c>
      <c r="B4" s="150" t="s">
        <v>204</v>
      </c>
      <c r="V4" s="107" t="s">
        <v>76</v>
      </c>
    </row>
    <row r="5" spans="1:24">
      <c r="A5" s="48"/>
      <c r="B5" s="49"/>
      <c r="C5" s="772" t="s">
        <v>105</v>
      </c>
      <c r="D5" s="773"/>
      <c r="E5" s="773"/>
      <c r="F5" s="773"/>
      <c r="G5" s="773"/>
      <c r="H5" s="773"/>
      <c r="I5" s="773"/>
      <c r="J5" s="773"/>
      <c r="K5" s="773"/>
      <c r="L5" s="774"/>
      <c r="M5" s="772" t="s">
        <v>106</v>
      </c>
      <c r="N5" s="773"/>
      <c r="O5" s="773"/>
      <c r="P5" s="773"/>
      <c r="Q5" s="773"/>
      <c r="R5" s="773"/>
      <c r="S5" s="774"/>
      <c r="T5" s="777" t="s">
        <v>202</v>
      </c>
      <c r="U5" s="777" t="s">
        <v>201</v>
      </c>
      <c r="V5" s="775" t="s">
        <v>107</v>
      </c>
    </row>
    <row r="6" spans="1:24" s="26" customFormat="1" ht="127.5">
      <c r="A6" s="54"/>
      <c r="B6" s="83"/>
      <c r="C6" s="46" t="s">
        <v>108</v>
      </c>
      <c r="D6" s="45" t="s">
        <v>109</v>
      </c>
      <c r="E6" s="43" t="s">
        <v>110</v>
      </c>
      <c r="F6" s="43" t="s">
        <v>196</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778"/>
      <c r="U6" s="778"/>
      <c r="V6" s="776"/>
    </row>
    <row r="7" spans="1:24">
      <c r="A7" s="76">
        <v>1</v>
      </c>
      <c r="B7" s="81" t="s">
        <v>123</v>
      </c>
      <c r="C7" s="137"/>
      <c r="D7" s="135">
        <v>0</v>
      </c>
      <c r="E7" s="135"/>
      <c r="F7" s="135"/>
      <c r="G7" s="135"/>
      <c r="H7" s="135"/>
      <c r="I7" s="135"/>
      <c r="J7" s="135"/>
      <c r="K7" s="135"/>
      <c r="L7" s="138"/>
      <c r="M7" s="137">
        <v>0</v>
      </c>
      <c r="N7" s="135"/>
      <c r="O7" s="135"/>
      <c r="P7" s="135"/>
      <c r="Q7" s="135"/>
      <c r="R7" s="135"/>
      <c r="S7" s="138"/>
      <c r="T7" s="147">
        <v>0</v>
      </c>
      <c r="U7" s="146"/>
      <c r="V7" s="139">
        <f>SUM(C7:S7)</f>
        <v>0</v>
      </c>
      <c r="X7" s="572"/>
    </row>
    <row r="8" spans="1:24">
      <c r="A8" s="76">
        <v>2</v>
      </c>
      <c r="B8" s="81" t="s">
        <v>124</v>
      </c>
      <c r="C8" s="137"/>
      <c r="D8" s="135">
        <v>0</v>
      </c>
      <c r="E8" s="135"/>
      <c r="F8" s="135"/>
      <c r="G8" s="135"/>
      <c r="H8" s="135"/>
      <c r="I8" s="135"/>
      <c r="J8" s="135"/>
      <c r="K8" s="135"/>
      <c r="L8" s="138"/>
      <c r="M8" s="137">
        <v>0</v>
      </c>
      <c r="N8" s="135"/>
      <c r="O8" s="135"/>
      <c r="P8" s="135"/>
      <c r="Q8" s="135"/>
      <c r="R8" s="135"/>
      <c r="S8" s="138"/>
      <c r="T8" s="146">
        <v>0</v>
      </c>
      <c r="U8" s="146"/>
      <c r="V8" s="139">
        <f t="shared" ref="V8:V20" si="0">SUM(C8:S8)</f>
        <v>0</v>
      </c>
      <c r="X8" s="572"/>
    </row>
    <row r="9" spans="1:24">
      <c r="A9" s="76">
        <v>3</v>
      </c>
      <c r="B9" s="81" t="s">
        <v>125</v>
      </c>
      <c r="C9" s="137"/>
      <c r="D9" s="135">
        <v>0</v>
      </c>
      <c r="E9" s="135"/>
      <c r="F9" s="135"/>
      <c r="G9" s="135"/>
      <c r="H9" s="135"/>
      <c r="I9" s="135"/>
      <c r="J9" s="135"/>
      <c r="K9" s="135"/>
      <c r="L9" s="138"/>
      <c r="M9" s="137">
        <v>0</v>
      </c>
      <c r="N9" s="135"/>
      <c r="O9" s="135"/>
      <c r="P9" s="135"/>
      <c r="Q9" s="135"/>
      <c r="R9" s="135"/>
      <c r="S9" s="138"/>
      <c r="T9" s="146">
        <v>0</v>
      </c>
      <c r="U9" s="146">
        <v>0</v>
      </c>
      <c r="V9" s="139">
        <f>SUM(C9:S9)</f>
        <v>0</v>
      </c>
      <c r="X9" s="572"/>
    </row>
    <row r="10" spans="1:24">
      <c r="A10" s="76">
        <v>4</v>
      </c>
      <c r="B10" s="81" t="s">
        <v>126</v>
      </c>
      <c r="C10" s="137"/>
      <c r="D10" s="135">
        <v>0</v>
      </c>
      <c r="E10" s="135"/>
      <c r="F10" s="135"/>
      <c r="G10" s="135"/>
      <c r="H10" s="135"/>
      <c r="I10" s="135"/>
      <c r="J10" s="135"/>
      <c r="K10" s="135"/>
      <c r="L10" s="138"/>
      <c r="M10" s="137">
        <v>0</v>
      </c>
      <c r="N10" s="135"/>
      <c r="O10" s="135"/>
      <c r="P10" s="135"/>
      <c r="Q10" s="135"/>
      <c r="R10" s="135"/>
      <c r="S10" s="138"/>
      <c r="T10" s="146">
        <v>0</v>
      </c>
      <c r="U10" s="146"/>
      <c r="V10" s="139">
        <f t="shared" si="0"/>
        <v>0</v>
      </c>
      <c r="X10" s="572"/>
    </row>
    <row r="11" spans="1:24">
      <c r="A11" s="76">
        <v>5</v>
      </c>
      <c r="B11" s="81" t="s">
        <v>667</v>
      </c>
      <c r="C11" s="137"/>
      <c r="D11" s="135">
        <v>0</v>
      </c>
      <c r="E11" s="135"/>
      <c r="F11" s="135"/>
      <c r="G11" s="135"/>
      <c r="H11" s="135"/>
      <c r="I11" s="135"/>
      <c r="J11" s="135"/>
      <c r="K11" s="135"/>
      <c r="L11" s="138"/>
      <c r="M11" s="137">
        <v>0</v>
      </c>
      <c r="N11" s="135"/>
      <c r="O11" s="135"/>
      <c r="P11" s="135"/>
      <c r="Q11" s="135"/>
      <c r="R11" s="135"/>
      <c r="S11" s="138"/>
      <c r="T11" s="146">
        <v>0</v>
      </c>
      <c r="U11" s="146"/>
      <c r="V11" s="139">
        <f t="shared" si="0"/>
        <v>0</v>
      </c>
      <c r="X11" s="572"/>
    </row>
    <row r="12" spans="1:24">
      <c r="A12" s="76">
        <v>6</v>
      </c>
      <c r="B12" s="81" t="s">
        <v>127</v>
      </c>
      <c r="C12" s="137"/>
      <c r="D12" s="135">
        <v>0</v>
      </c>
      <c r="E12" s="135">
        <v>11742000</v>
      </c>
      <c r="F12" s="135"/>
      <c r="G12" s="135"/>
      <c r="H12" s="135"/>
      <c r="I12" s="135"/>
      <c r="J12" s="135"/>
      <c r="K12" s="135"/>
      <c r="L12" s="138"/>
      <c r="M12" s="137">
        <v>0</v>
      </c>
      <c r="N12" s="135"/>
      <c r="O12" s="135"/>
      <c r="P12" s="135"/>
      <c r="Q12" s="135"/>
      <c r="R12" s="135"/>
      <c r="S12" s="138"/>
      <c r="T12" s="146">
        <v>11742000</v>
      </c>
      <c r="U12" s="146"/>
      <c r="V12" s="139">
        <f t="shared" si="0"/>
        <v>11742000</v>
      </c>
      <c r="X12" s="572"/>
    </row>
    <row r="13" spans="1:24">
      <c r="A13" s="76">
        <v>7</v>
      </c>
      <c r="B13" s="81" t="s">
        <v>71</v>
      </c>
      <c r="C13" s="137"/>
      <c r="D13" s="135">
        <v>62301779.004045002</v>
      </c>
      <c r="E13" s="135"/>
      <c r="F13" s="135"/>
      <c r="G13" s="135"/>
      <c r="H13" s="135"/>
      <c r="I13" s="135"/>
      <c r="J13" s="135"/>
      <c r="K13" s="135"/>
      <c r="L13" s="138"/>
      <c r="M13" s="137">
        <v>10865220.269734003</v>
      </c>
      <c r="N13" s="135"/>
      <c r="O13" s="135"/>
      <c r="P13" s="135"/>
      <c r="Q13" s="135"/>
      <c r="R13" s="135"/>
      <c r="S13" s="138"/>
      <c r="T13" s="146">
        <v>35927695.213971406</v>
      </c>
      <c r="U13" s="146">
        <v>37239304.059807606</v>
      </c>
      <c r="V13" s="139">
        <f t="shared" si="0"/>
        <v>73166999.273779005</v>
      </c>
      <c r="X13" s="572"/>
    </row>
    <row r="14" spans="1:24">
      <c r="A14" s="76">
        <v>8</v>
      </c>
      <c r="B14" s="81" t="s">
        <v>72</v>
      </c>
      <c r="C14" s="137"/>
      <c r="D14" s="135">
        <v>5382534.4067673758</v>
      </c>
      <c r="E14" s="135"/>
      <c r="F14" s="135"/>
      <c r="G14" s="135"/>
      <c r="H14" s="135"/>
      <c r="I14" s="135"/>
      <c r="J14" s="135"/>
      <c r="K14" s="135"/>
      <c r="L14" s="138"/>
      <c r="M14" s="137">
        <v>510229.60857149988</v>
      </c>
      <c r="N14" s="135"/>
      <c r="O14" s="135"/>
      <c r="P14" s="135"/>
      <c r="Q14" s="135"/>
      <c r="R14" s="135"/>
      <c r="S14" s="138"/>
      <c r="T14" s="146">
        <v>5863069.0054687504</v>
      </c>
      <c r="U14" s="146">
        <v>29695.009870124999</v>
      </c>
      <c r="V14" s="139">
        <f t="shared" si="0"/>
        <v>5892764.0153388754</v>
      </c>
      <c r="X14" s="572"/>
    </row>
    <row r="15" spans="1:24">
      <c r="A15" s="76">
        <v>9</v>
      </c>
      <c r="B15" s="81" t="s">
        <v>668</v>
      </c>
      <c r="C15" s="137"/>
      <c r="D15" s="135">
        <v>0</v>
      </c>
      <c r="E15" s="135"/>
      <c r="F15" s="135"/>
      <c r="G15" s="135"/>
      <c r="H15" s="135"/>
      <c r="I15" s="135"/>
      <c r="J15" s="135"/>
      <c r="K15" s="135"/>
      <c r="L15" s="138"/>
      <c r="M15" s="137">
        <v>119453.08267060001</v>
      </c>
      <c r="N15" s="135"/>
      <c r="O15" s="135"/>
      <c r="P15" s="135"/>
      <c r="Q15" s="135"/>
      <c r="R15" s="135"/>
      <c r="S15" s="138"/>
      <c r="T15" s="146">
        <v>119453.08267060001</v>
      </c>
      <c r="U15" s="146">
        <v>0</v>
      </c>
      <c r="V15" s="139">
        <f t="shared" si="0"/>
        <v>119453.08267060001</v>
      </c>
      <c r="X15" s="572"/>
    </row>
    <row r="16" spans="1:24">
      <c r="A16" s="76">
        <v>10</v>
      </c>
      <c r="B16" s="81" t="s">
        <v>67</v>
      </c>
      <c r="C16" s="137"/>
      <c r="D16" s="135">
        <v>2392778.4622249999</v>
      </c>
      <c r="E16" s="135"/>
      <c r="F16" s="135"/>
      <c r="G16" s="135"/>
      <c r="H16" s="135"/>
      <c r="I16" s="135"/>
      <c r="J16" s="135"/>
      <c r="K16" s="135"/>
      <c r="L16" s="138"/>
      <c r="M16" s="137">
        <v>368856.6868355</v>
      </c>
      <c r="N16" s="135"/>
      <c r="O16" s="135"/>
      <c r="P16" s="135"/>
      <c r="Q16" s="135"/>
      <c r="R16" s="135"/>
      <c r="S16" s="138"/>
      <c r="T16" s="146">
        <v>2515509.7413854999</v>
      </c>
      <c r="U16" s="146">
        <v>246125.40767499999</v>
      </c>
      <c r="V16" s="139">
        <f t="shared" si="0"/>
        <v>2761635.1490604999</v>
      </c>
      <c r="X16" s="572"/>
    </row>
    <row r="17" spans="1:24">
      <c r="A17" s="76">
        <v>11</v>
      </c>
      <c r="B17" s="81" t="s">
        <v>68</v>
      </c>
      <c r="C17" s="137"/>
      <c r="D17" s="135">
        <v>0</v>
      </c>
      <c r="E17" s="135"/>
      <c r="F17" s="135"/>
      <c r="G17" s="135"/>
      <c r="H17" s="135"/>
      <c r="I17" s="135"/>
      <c r="J17" s="135"/>
      <c r="K17" s="135"/>
      <c r="L17" s="138"/>
      <c r="M17" s="137">
        <v>0</v>
      </c>
      <c r="N17" s="135"/>
      <c r="O17" s="135"/>
      <c r="P17" s="135"/>
      <c r="Q17" s="135"/>
      <c r="R17" s="135"/>
      <c r="S17" s="138"/>
      <c r="T17" s="146">
        <v>0</v>
      </c>
      <c r="U17" s="146">
        <v>0</v>
      </c>
      <c r="V17" s="139">
        <f t="shared" si="0"/>
        <v>0</v>
      </c>
      <c r="X17" s="572"/>
    </row>
    <row r="18" spans="1:24">
      <c r="A18" s="76">
        <v>12</v>
      </c>
      <c r="B18" s="81" t="s">
        <v>69</v>
      </c>
      <c r="C18" s="137"/>
      <c r="D18" s="135">
        <v>28297636.266078897</v>
      </c>
      <c r="E18" s="135"/>
      <c r="F18" s="135"/>
      <c r="G18" s="135"/>
      <c r="H18" s="135"/>
      <c r="I18" s="135"/>
      <c r="J18" s="135"/>
      <c r="K18" s="135"/>
      <c r="L18" s="138"/>
      <c r="M18" s="137">
        <v>0</v>
      </c>
      <c r="N18" s="135"/>
      <c r="O18" s="135"/>
      <c r="P18" s="135"/>
      <c r="Q18" s="135"/>
      <c r="R18" s="135"/>
      <c r="S18" s="138"/>
      <c r="T18" s="146">
        <v>2428349.2919592001</v>
      </c>
      <c r="U18" s="146">
        <v>25869286.974119697</v>
      </c>
      <c r="V18" s="139">
        <f t="shared" si="0"/>
        <v>28297636.266078897</v>
      </c>
      <c r="X18" s="572"/>
    </row>
    <row r="19" spans="1:24">
      <c r="A19" s="76">
        <v>13</v>
      </c>
      <c r="B19" s="81" t="s">
        <v>70</v>
      </c>
      <c r="C19" s="137"/>
      <c r="D19" s="135">
        <v>0</v>
      </c>
      <c r="E19" s="135"/>
      <c r="F19" s="135"/>
      <c r="G19" s="135"/>
      <c r="H19" s="135"/>
      <c r="I19" s="135"/>
      <c r="J19" s="135"/>
      <c r="K19" s="135"/>
      <c r="L19" s="138"/>
      <c r="M19" s="137">
        <v>0</v>
      </c>
      <c r="N19" s="135"/>
      <c r="O19" s="135"/>
      <c r="P19" s="135"/>
      <c r="Q19" s="135"/>
      <c r="R19" s="135"/>
      <c r="S19" s="138"/>
      <c r="T19" s="146">
        <v>0</v>
      </c>
      <c r="U19" s="146">
        <v>0</v>
      </c>
      <c r="V19" s="139">
        <f t="shared" si="0"/>
        <v>0</v>
      </c>
      <c r="X19" s="572"/>
    </row>
    <row r="20" spans="1:24">
      <c r="A20" s="76">
        <v>14</v>
      </c>
      <c r="B20" s="81" t="s">
        <v>143</v>
      </c>
      <c r="C20" s="137"/>
      <c r="D20" s="135">
        <v>87081191.059719995</v>
      </c>
      <c r="E20" s="135"/>
      <c r="F20" s="135"/>
      <c r="G20" s="135"/>
      <c r="H20" s="135"/>
      <c r="I20" s="135"/>
      <c r="J20" s="135"/>
      <c r="K20" s="135"/>
      <c r="L20" s="138"/>
      <c r="M20" s="137">
        <v>35875.593216000001</v>
      </c>
      <c r="N20" s="135"/>
      <c r="O20" s="135"/>
      <c r="P20" s="135"/>
      <c r="Q20" s="135"/>
      <c r="R20" s="135"/>
      <c r="S20" s="138"/>
      <c r="T20" s="146">
        <v>86271138.229755998</v>
      </c>
      <c r="U20" s="146">
        <v>845928.42317999993</v>
      </c>
      <c r="V20" s="139">
        <f t="shared" si="0"/>
        <v>87117066.652935997</v>
      </c>
      <c r="X20" s="572"/>
    </row>
    <row r="21" spans="1:24" ht="13.5" thickBot="1">
      <c r="A21" s="50"/>
      <c r="B21" s="51" t="s">
        <v>66</v>
      </c>
      <c r="C21" s="140">
        <f>SUM(C7:C20)</f>
        <v>0</v>
      </c>
      <c r="D21" s="136">
        <f t="shared" ref="D21:V21" si="1">SUM(D7:D20)</f>
        <v>185455919.19883627</v>
      </c>
      <c r="E21" s="136">
        <f t="shared" si="1"/>
        <v>11742000</v>
      </c>
      <c r="F21" s="136">
        <f t="shared" si="1"/>
        <v>0</v>
      </c>
      <c r="G21" s="136">
        <f t="shared" si="1"/>
        <v>0</v>
      </c>
      <c r="H21" s="136">
        <f t="shared" si="1"/>
        <v>0</v>
      </c>
      <c r="I21" s="136">
        <f t="shared" si="1"/>
        <v>0</v>
      </c>
      <c r="J21" s="136">
        <f t="shared" si="1"/>
        <v>0</v>
      </c>
      <c r="K21" s="136">
        <f t="shared" si="1"/>
        <v>0</v>
      </c>
      <c r="L21" s="141">
        <f t="shared" si="1"/>
        <v>0</v>
      </c>
      <c r="M21" s="140">
        <f t="shared" si="1"/>
        <v>11899635.241027601</v>
      </c>
      <c r="N21" s="136">
        <f t="shared" si="1"/>
        <v>0</v>
      </c>
      <c r="O21" s="136">
        <f t="shared" si="1"/>
        <v>0</v>
      </c>
      <c r="P21" s="136">
        <f t="shared" si="1"/>
        <v>0</v>
      </c>
      <c r="Q21" s="136">
        <f t="shared" si="1"/>
        <v>0</v>
      </c>
      <c r="R21" s="136">
        <f t="shared" si="1"/>
        <v>0</v>
      </c>
      <c r="S21" s="141">
        <f t="shared" si="1"/>
        <v>0</v>
      </c>
      <c r="T21" s="141">
        <f>SUM(T7:T20)</f>
        <v>144867214.56521145</v>
      </c>
      <c r="U21" s="141">
        <f t="shared" si="1"/>
        <v>64230339.87465243</v>
      </c>
      <c r="V21" s="142">
        <f t="shared" si="1"/>
        <v>209097554.43986386</v>
      </c>
      <c r="X21" s="572"/>
    </row>
    <row r="23" spans="1:24">
      <c r="T23" s="566"/>
      <c r="U23" s="566"/>
      <c r="V23" s="566"/>
    </row>
    <row r="24" spans="1:24">
      <c r="C24" s="29"/>
      <c r="D24" s="29"/>
      <c r="E24" s="29"/>
    </row>
    <row r="25" spans="1:24">
      <c r="A25" s="25"/>
      <c r="B25" s="25"/>
      <c r="D25" s="29"/>
      <c r="E25" s="29"/>
    </row>
    <row r="26" spans="1:24">
      <c r="A26" s="25"/>
      <c r="B26" s="44"/>
      <c r="D26" s="29"/>
      <c r="E26" s="29"/>
    </row>
    <row r="27" spans="1:24">
      <c r="A27" s="25"/>
      <c r="B27" s="25"/>
      <c r="D27" s="29"/>
      <c r="E27" s="29"/>
    </row>
    <row r="28" spans="1:24">
      <c r="A28" s="25"/>
      <c r="B28" s="44"/>
      <c r="D28" s="29"/>
      <c r="E28" s="2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B31" sqref="B31"/>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5"/>
  </cols>
  <sheetData>
    <row r="1" spans="1:9">
      <c r="A1" s="1" t="s">
        <v>97</v>
      </c>
      <c r="B1" s="1" t="str">
        <f>Info!C2</f>
        <v>სს "ბაზისბანკი"</v>
      </c>
    </row>
    <row r="2" spans="1:9">
      <c r="A2" s="1" t="s">
        <v>98</v>
      </c>
      <c r="B2" s="265">
        <f>'1. key ratios'!B2</f>
        <v>45930</v>
      </c>
    </row>
    <row r="4" spans="1:9" ht="13.5" thickBot="1">
      <c r="A4" s="1" t="s">
        <v>187</v>
      </c>
      <c r="B4" s="19" t="s">
        <v>205</v>
      </c>
    </row>
    <row r="5" spans="1:9">
      <c r="A5" s="48"/>
      <c r="B5" s="74"/>
      <c r="C5" s="78" t="s">
        <v>0</v>
      </c>
      <c r="D5" s="78" t="s">
        <v>1</v>
      </c>
      <c r="E5" s="78" t="s">
        <v>2</v>
      </c>
      <c r="F5" s="78" t="s">
        <v>3</v>
      </c>
      <c r="G5" s="145" t="s">
        <v>4</v>
      </c>
      <c r="H5" s="79" t="s">
        <v>5</v>
      </c>
      <c r="I5" s="15"/>
    </row>
    <row r="6" spans="1:9" ht="15" customHeight="1">
      <c r="A6" s="73"/>
      <c r="B6" s="13"/>
      <c r="C6" s="770" t="s">
        <v>197</v>
      </c>
      <c r="D6" s="781" t="s">
        <v>207</v>
      </c>
      <c r="E6" s="782"/>
      <c r="F6" s="770" t="s">
        <v>208</v>
      </c>
      <c r="G6" s="770" t="s">
        <v>209</v>
      </c>
      <c r="H6" s="779" t="s">
        <v>199</v>
      </c>
      <c r="I6" s="15"/>
    </row>
    <row r="7" spans="1:9" ht="63.75">
      <c r="A7" s="73"/>
      <c r="B7" s="13"/>
      <c r="C7" s="771"/>
      <c r="D7" s="148" t="s">
        <v>200</v>
      </c>
      <c r="E7" s="148" t="s">
        <v>198</v>
      </c>
      <c r="F7" s="771"/>
      <c r="G7" s="771"/>
      <c r="H7" s="780"/>
      <c r="I7" s="15"/>
    </row>
    <row r="8" spans="1:9">
      <c r="A8" s="41">
        <v>1</v>
      </c>
      <c r="B8" s="81" t="s">
        <v>123</v>
      </c>
      <c r="C8" s="135">
        <v>678236657.00779998</v>
      </c>
      <c r="D8" s="135"/>
      <c r="E8" s="135"/>
      <c r="F8" s="135">
        <v>293282179.62699997</v>
      </c>
      <c r="G8" s="144">
        <v>293282179.62699997</v>
      </c>
      <c r="H8" s="151">
        <f>G8/(C8+E8)</f>
        <v>0.43241865003416813</v>
      </c>
      <c r="I8" s="573"/>
    </row>
    <row r="9" spans="1:9" ht="15" customHeight="1">
      <c r="A9" s="41">
        <v>2</v>
      </c>
      <c r="B9" s="81" t="s">
        <v>124</v>
      </c>
      <c r="C9" s="135">
        <v>0</v>
      </c>
      <c r="D9" s="135"/>
      <c r="E9" s="135"/>
      <c r="F9" s="135">
        <v>0</v>
      </c>
      <c r="G9" s="144">
        <v>0</v>
      </c>
      <c r="H9" s="151"/>
      <c r="I9" s="573"/>
    </row>
    <row r="10" spans="1:9">
      <c r="A10" s="41">
        <v>3</v>
      </c>
      <c r="B10" s="81" t="s">
        <v>125</v>
      </c>
      <c r="C10" s="135">
        <v>1040200.5336</v>
      </c>
      <c r="D10" s="135">
        <v>0</v>
      </c>
      <c r="E10" s="135">
        <v>0</v>
      </c>
      <c r="F10" s="135">
        <v>1040200.5336</v>
      </c>
      <c r="G10" s="144">
        <v>1040200.5336</v>
      </c>
      <c r="H10" s="151">
        <f t="shared" ref="H10:H21" si="0">G10/(C10+E10)</f>
        <v>1</v>
      </c>
      <c r="I10" s="573"/>
    </row>
    <row r="11" spans="1:9">
      <c r="A11" s="41">
        <v>4</v>
      </c>
      <c r="B11" s="81" t="s">
        <v>126</v>
      </c>
      <c r="C11" s="135">
        <v>0</v>
      </c>
      <c r="D11" s="135"/>
      <c r="E11" s="135"/>
      <c r="F11" s="135">
        <v>0</v>
      </c>
      <c r="G11" s="144">
        <v>0</v>
      </c>
      <c r="H11" s="151"/>
      <c r="I11" s="573"/>
    </row>
    <row r="12" spans="1:9">
      <c r="A12" s="41">
        <v>5</v>
      </c>
      <c r="B12" s="81" t="s">
        <v>667</v>
      </c>
      <c r="C12" s="135">
        <v>0</v>
      </c>
      <c r="D12" s="135"/>
      <c r="E12" s="135"/>
      <c r="F12" s="135">
        <v>0</v>
      </c>
      <c r="G12" s="144">
        <v>0</v>
      </c>
      <c r="H12" s="151"/>
      <c r="I12" s="573"/>
    </row>
    <row r="13" spans="1:9">
      <c r="A13" s="41">
        <v>6</v>
      </c>
      <c r="B13" s="81" t="s">
        <v>127</v>
      </c>
      <c r="C13" s="135">
        <v>384542674.13039994</v>
      </c>
      <c r="D13" s="135"/>
      <c r="E13" s="135"/>
      <c r="F13" s="135">
        <v>111902873.7423</v>
      </c>
      <c r="G13" s="144">
        <v>100160873.7423</v>
      </c>
      <c r="H13" s="151">
        <f t="shared" si="0"/>
        <v>0.26046751239976829</v>
      </c>
      <c r="I13" s="573"/>
    </row>
    <row r="14" spans="1:9">
      <c r="A14" s="41">
        <v>7</v>
      </c>
      <c r="B14" s="81" t="s">
        <v>71</v>
      </c>
      <c r="C14" s="135">
        <v>1837116599.3289602</v>
      </c>
      <c r="D14" s="135">
        <v>541011975.6614002</v>
      </c>
      <c r="E14" s="135">
        <v>324365312.48863024</v>
      </c>
      <c r="F14" s="135">
        <v>2161481911.8175902</v>
      </c>
      <c r="G14" s="144">
        <v>2088314912.5438113</v>
      </c>
      <c r="H14" s="151">
        <f>G14/(C14+E14)</f>
        <v>0.96614961296981072</v>
      </c>
      <c r="I14" s="573"/>
    </row>
    <row r="15" spans="1:9">
      <c r="A15" s="41">
        <v>8</v>
      </c>
      <c r="B15" s="81" t="s">
        <v>72</v>
      </c>
      <c r="C15" s="135">
        <v>316844748.84669632</v>
      </c>
      <c r="D15" s="135">
        <v>11460620.415199969</v>
      </c>
      <c r="E15" s="135">
        <v>5370701.2960899854</v>
      </c>
      <c r="F15" s="135">
        <v>241661587.60708973</v>
      </c>
      <c r="G15" s="144">
        <v>235768823.59175086</v>
      </c>
      <c r="H15" s="680">
        <f t="shared" si="0"/>
        <v>0.73171172731559719</v>
      </c>
      <c r="I15" s="573"/>
    </row>
    <row r="16" spans="1:9">
      <c r="A16" s="41">
        <v>9</v>
      </c>
      <c r="B16" s="81" t="s">
        <v>668</v>
      </c>
      <c r="C16" s="135">
        <v>492942024.88955373</v>
      </c>
      <c r="D16" s="135">
        <v>4181442.0335000004</v>
      </c>
      <c r="E16" s="135">
        <v>2013536.3642200003</v>
      </c>
      <c r="F16" s="135">
        <v>173234446.43882081</v>
      </c>
      <c r="G16" s="144">
        <v>173114993.35615021</v>
      </c>
      <c r="H16" s="680">
        <f t="shared" si="0"/>
        <v>0.34975865897461983</v>
      </c>
      <c r="I16" s="573"/>
    </row>
    <row r="17" spans="1:9">
      <c r="A17" s="41">
        <v>10</v>
      </c>
      <c r="B17" s="81" t="s">
        <v>67</v>
      </c>
      <c r="C17" s="135">
        <v>47147753.673928246</v>
      </c>
      <c r="D17" s="135">
        <v>1187990.0091999997</v>
      </c>
      <c r="E17" s="135">
        <v>593995.00459999987</v>
      </c>
      <c r="F17" s="135">
        <v>61894683.426533118</v>
      </c>
      <c r="G17" s="144">
        <v>59133048.277472623</v>
      </c>
      <c r="H17" s="680">
        <f t="shared" si="0"/>
        <v>1.2386024792608317</v>
      </c>
      <c r="I17" s="573"/>
    </row>
    <row r="18" spans="1:9">
      <c r="A18" s="41">
        <v>11</v>
      </c>
      <c r="B18" s="81" t="s">
        <v>68</v>
      </c>
      <c r="C18" s="135">
        <v>985555.46</v>
      </c>
      <c r="D18" s="135">
        <v>0</v>
      </c>
      <c r="E18" s="135">
        <v>0</v>
      </c>
      <c r="F18" s="135">
        <v>2463888.65</v>
      </c>
      <c r="G18" s="144">
        <v>2463888.65</v>
      </c>
      <c r="H18" s="680">
        <f t="shared" si="0"/>
        <v>2.5</v>
      </c>
      <c r="I18" s="573"/>
    </row>
    <row r="19" spans="1:9">
      <c r="A19" s="41">
        <v>12</v>
      </c>
      <c r="B19" s="81" t="s">
        <v>69</v>
      </c>
      <c r="C19" s="135">
        <v>6935330.7643256001</v>
      </c>
      <c r="D19" s="135">
        <v>55545522.687699988</v>
      </c>
      <c r="E19" s="135">
        <v>43587080.20599997</v>
      </c>
      <c r="F19" s="135">
        <v>50522410.970325574</v>
      </c>
      <c r="G19" s="144">
        <v>22224774.704246674</v>
      </c>
      <c r="H19" s="680">
        <f t="shared" si="0"/>
        <v>0.43989932937484783</v>
      </c>
      <c r="I19" s="573"/>
    </row>
    <row r="20" spans="1:9">
      <c r="A20" s="41">
        <v>13</v>
      </c>
      <c r="B20" s="81" t="s">
        <v>70</v>
      </c>
      <c r="C20" s="135">
        <v>0</v>
      </c>
      <c r="D20" s="135">
        <v>0</v>
      </c>
      <c r="E20" s="135">
        <v>0</v>
      </c>
      <c r="F20" s="135">
        <v>0</v>
      </c>
      <c r="G20" s="144">
        <v>0</v>
      </c>
      <c r="H20" s="680"/>
      <c r="I20" s="573"/>
    </row>
    <row r="21" spans="1:9">
      <c r="A21" s="41">
        <v>14</v>
      </c>
      <c r="B21" s="81" t="s">
        <v>143</v>
      </c>
      <c r="C21" s="135">
        <v>676236503.82600594</v>
      </c>
      <c r="D21" s="135">
        <v>23153812.861600026</v>
      </c>
      <c r="E21" s="135">
        <v>10557938.005680015</v>
      </c>
      <c r="F21" s="135">
        <v>662062184.41568494</v>
      </c>
      <c r="G21" s="144">
        <v>574945117.76274896</v>
      </c>
      <c r="H21" s="680">
        <f t="shared" si="0"/>
        <v>0.83714293934785788</v>
      </c>
      <c r="I21" s="573"/>
    </row>
    <row r="22" spans="1:9" ht="13.5" thickBot="1">
      <c r="A22" s="75"/>
      <c r="B22" s="80" t="s">
        <v>66</v>
      </c>
      <c r="C22" s="136">
        <f>SUM(C8:C21)</f>
        <v>4442028048.4612694</v>
      </c>
      <c r="D22" s="136">
        <f>SUM(D8:D21)</f>
        <v>636541363.6686002</v>
      </c>
      <c r="E22" s="136">
        <f>SUM(E8:E21)</f>
        <v>386488563.36522025</v>
      </c>
      <c r="F22" s="136">
        <f>SUM(F8:F21)</f>
        <v>3759546367.2289448</v>
      </c>
      <c r="G22" s="136">
        <f>SUM(G8:G21)</f>
        <v>3550448812.7890806</v>
      </c>
      <c r="H22" s="152">
        <f>G22/(C22+E22)</f>
        <v>0.73530839763354305</v>
      </c>
      <c r="I22" s="573"/>
    </row>
    <row r="28" spans="1:9"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37" sqref="F37"/>
    </sheetView>
  </sheetViews>
  <sheetFormatPr defaultColWidth="9.140625" defaultRowHeight="12.75"/>
  <cols>
    <col min="1" max="1" width="10.5703125" style="1" bestFit="1" customWidth="1"/>
    <col min="2" max="2" width="104.140625" style="1" customWidth="1"/>
    <col min="3" max="5" width="14.85546875" style="1" bestFit="1" customWidth="1"/>
    <col min="6" max="7" width="12.85546875" style="1" customWidth="1"/>
    <col min="8" max="8" width="14.85546875" style="1" bestFit="1" customWidth="1"/>
    <col min="9" max="11" width="12.85546875" style="1" customWidth="1"/>
    <col min="12" max="16384" width="9.140625" style="1"/>
  </cols>
  <sheetData>
    <row r="1" spans="1:11">
      <c r="A1" s="1" t="s">
        <v>97</v>
      </c>
      <c r="B1" s="1" t="str">
        <f>Info!C2</f>
        <v>სს "ბაზისბანკი"</v>
      </c>
    </row>
    <row r="2" spans="1:11">
      <c r="A2" s="1" t="s">
        <v>98</v>
      </c>
      <c r="B2" s="265">
        <f>'1. key ratios'!B2</f>
        <v>45930</v>
      </c>
    </row>
    <row r="4" spans="1:11" ht="13.5" thickBot="1">
      <c r="A4" s="1" t="s">
        <v>233</v>
      </c>
      <c r="B4" s="19" t="s">
        <v>232</v>
      </c>
    </row>
    <row r="5" spans="1:11" ht="30" customHeight="1">
      <c r="A5" s="786"/>
      <c r="B5" s="787"/>
      <c r="C5" s="784" t="s">
        <v>264</v>
      </c>
      <c r="D5" s="784"/>
      <c r="E5" s="784"/>
      <c r="F5" s="784" t="s">
        <v>265</v>
      </c>
      <c r="G5" s="784"/>
      <c r="H5" s="784"/>
      <c r="I5" s="784" t="s">
        <v>266</v>
      </c>
      <c r="J5" s="784"/>
      <c r="K5" s="785"/>
    </row>
    <row r="6" spans="1:11">
      <c r="A6" s="178"/>
      <c r="B6" s="179"/>
      <c r="C6" s="180" t="s">
        <v>26</v>
      </c>
      <c r="D6" s="180" t="s">
        <v>79</v>
      </c>
      <c r="E6" s="180" t="s">
        <v>66</v>
      </c>
      <c r="F6" s="180" t="s">
        <v>26</v>
      </c>
      <c r="G6" s="180" t="s">
        <v>79</v>
      </c>
      <c r="H6" s="180" t="s">
        <v>66</v>
      </c>
      <c r="I6" s="180" t="s">
        <v>26</v>
      </c>
      <c r="J6" s="180" t="s">
        <v>79</v>
      </c>
      <c r="K6" s="181" t="s">
        <v>66</v>
      </c>
    </row>
    <row r="7" spans="1:11">
      <c r="A7" s="182" t="s">
        <v>212</v>
      </c>
      <c r="B7" s="177"/>
      <c r="C7" s="177"/>
      <c r="D7" s="177"/>
      <c r="E7" s="177"/>
      <c r="F7" s="177"/>
      <c r="G7" s="177"/>
      <c r="H7" s="177"/>
      <c r="I7" s="177"/>
      <c r="J7" s="177"/>
      <c r="K7" s="183"/>
    </row>
    <row r="8" spans="1:11">
      <c r="A8" s="176">
        <v>1</v>
      </c>
      <c r="B8" s="157" t="s">
        <v>212</v>
      </c>
      <c r="C8" s="155"/>
      <c r="D8" s="155"/>
      <c r="E8" s="155"/>
      <c r="F8" s="581">
        <v>557488017.87032604</v>
      </c>
      <c r="G8" s="581">
        <v>489265299.60358709</v>
      </c>
      <c r="H8" s="581">
        <v>1046753317.473913</v>
      </c>
      <c r="I8" s="581">
        <v>543392275.32999957</v>
      </c>
      <c r="J8" s="581">
        <v>316383555.35549992</v>
      </c>
      <c r="K8" s="582">
        <v>859775830.68549979</v>
      </c>
    </row>
    <row r="9" spans="1:11">
      <c r="A9" s="182" t="s">
        <v>213</v>
      </c>
      <c r="B9" s="177"/>
      <c r="C9" s="177"/>
      <c r="D9" s="177"/>
      <c r="E9" s="177"/>
      <c r="F9" s="177"/>
      <c r="G9" s="177"/>
      <c r="H9" s="177"/>
      <c r="I9" s="177"/>
      <c r="J9" s="177"/>
      <c r="K9" s="183"/>
    </row>
    <row r="10" spans="1:11">
      <c r="A10" s="184">
        <v>2</v>
      </c>
      <c r="B10" s="158" t="s">
        <v>214</v>
      </c>
      <c r="C10" s="284">
        <v>383650842.72076082</v>
      </c>
      <c r="D10" s="574">
        <v>946476933.00956511</v>
      </c>
      <c r="E10" s="574">
        <v>1330127775.7303259</v>
      </c>
      <c r="F10" s="574">
        <v>44783509.815527163</v>
      </c>
      <c r="G10" s="574">
        <v>102048688.3074027</v>
      </c>
      <c r="H10" s="574">
        <v>146832198.12292987</v>
      </c>
      <c r="I10" s="574">
        <v>10140496.13574167</v>
      </c>
      <c r="J10" s="574">
        <v>21845614.96409167</v>
      </c>
      <c r="K10" s="575">
        <v>31986111.099833339</v>
      </c>
    </row>
    <row r="11" spans="1:11">
      <c r="A11" s="184">
        <v>3</v>
      </c>
      <c r="B11" s="158" t="s">
        <v>215</v>
      </c>
      <c r="C11" s="284">
        <v>1037536105.646196</v>
      </c>
      <c r="D11" s="574">
        <v>1078676772.676522</v>
      </c>
      <c r="E11" s="574">
        <v>2116212878.3227181</v>
      </c>
      <c r="F11" s="574">
        <v>172814069.19420919</v>
      </c>
      <c r="G11" s="574">
        <v>152918505.8236441</v>
      </c>
      <c r="H11" s="574">
        <v>325732575.01785326</v>
      </c>
      <c r="I11" s="574">
        <v>124057174.1068667</v>
      </c>
      <c r="J11" s="574">
        <v>124632271.3872833</v>
      </c>
      <c r="K11" s="575">
        <v>248689445.49414998</v>
      </c>
    </row>
    <row r="12" spans="1:11">
      <c r="A12" s="184">
        <v>4</v>
      </c>
      <c r="B12" s="158" t="s">
        <v>216</v>
      </c>
      <c r="C12" s="284">
        <v>46647826.086956523</v>
      </c>
      <c r="D12" s="574">
        <v>0</v>
      </c>
      <c r="E12" s="574">
        <v>46647826.086956523</v>
      </c>
      <c r="F12" s="574"/>
      <c r="G12" s="574"/>
      <c r="H12" s="574">
        <v>0</v>
      </c>
      <c r="I12" s="574"/>
      <c r="J12" s="574"/>
      <c r="K12" s="575">
        <v>0</v>
      </c>
    </row>
    <row r="13" spans="1:11">
      <c r="A13" s="184">
        <v>5</v>
      </c>
      <c r="B13" s="158" t="s">
        <v>217</v>
      </c>
      <c r="C13" s="284">
        <v>293686399.25010878</v>
      </c>
      <c r="D13" s="574">
        <v>250857253.51673919</v>
      </c>
      <c r="E13" s="574">
        <v>544543652.76684797</v>
      </c>
      <c r="F13" s="574">
        <v>54057688.562668458</v>
      </c>
      <c r="G13" s="574">
        <v>52901130.148237512</v>
      </c>
      <c r="H13" s="574">
        <v>106958818.71090597</v>
      </c>
      <c r="I13" s="574">
        <v>21073261.61439167</v>
      </c>
      <c r="J13" s="574">
        <v>21349039.291458338</v>
      </c>
      <c r="K13" s="575">
        <v>42422300.905850008</v>
      </c>
    </row>
    <row r="14" spans="1:11">
      <c r="A14" s="184">
        <v>6</v>
      </c>
      <c r="B14" s="158" t="s">
        <v>231</v>
      </c>
      <c r="C14" s="284"/>
      <c r="D14" s="574"/>
      <c r="E14" s="574">
        <v>0</v>
      </c>
      <c r="F14" s="574"/>
      <c r="G14" s="574"/>
      <c r="H14" s="574">
        <v>0</v>
      </c>
      <c r="I14" s="574"/>
      <c r="J14" s="574"/>
      <c r="K14" s="575">
        <v>0</v>
      </c>
    </row>
    <row r="15" spans="1:11">
      <c r="A15" s="184">
        <v>7</v>
      </c>
      <c r="B15" s="158" t="s">
        <v>218</v>
      </c>
      <c r="C15" s="284">
        <v>30525254.99076087</v>
      </c>
      <c r="D15" s="574">
        <v>39113582.845108688</v>
      </c>
      <c r="E15" s="574">
        <v>69638837.835869551</v>
      </c>
      <c r="F15" s="574">
        <v>4850593.5927173914</v>
      </c>
      <c r="G15" s="574">
        <v>11039142.479673911</v>
      </c>
      <c r="H15" s="574">
        <v>15889736.072391301</v>
      </c>
      <c r="I15" s="574">
        <v>5046463.1505000014</v>
      </c>
      <c r="J15" s="574">
        <v>11483705.53533333</v>
      </c>
      <c r="K15" s="575">
        <v>16530168.685833331</v>
      </c>
    </row>
    <row r="16" spans="1:11">
      <c r="A16" s="184">
        <v>8</v>
      </c>
      <c r="B16" s="159" t="s">
        <v>219</v>
      </c>
      <c r="C16" s="284">
        <v>1792046428.6947827</v>
      </c>
      <c r="D16" s="574">
        <v>2315124542.047935</v>
      </c>
      <c r="E16" s="574">
        <v>4107170970.7427187</v>
      </c>
      <c r="F16" s="574">
        <v>276505861.16512221</v>
      </c>
      <c r="G16" s="574">
        <v>318907466.75895822</v>
      </c>
      <c r="H16" s="574">
        <v>595413327.92408037</v>
      </c>
      <c r="I16" s="574">
        <v>160317395.00750005</v>
      </c>
      <c r="J16" s="574">
        <v>179310631.17816663</v>
      </c>
      <c r="K16" s="575">
        <v>339628026.18566662</v>
      </c>
    </row>
    <row r="17" spans="1:11">
      <c r="A17" s="182" t="s">
        <v>220</v>
      </c>
      <c r="B17" s="177"/>
      <c r="C17" s="576"/>
      <c r="D17" s="576"/>
      <c r="E17" s="576"/>
      <c r="F17" s="576"/>
      <c r="G17" s="576"/>
      <c r="H17" s="576"/>
      <c r="I17" s="576"/>
      <c r="J17" s="576"/>
      <c r="K17" s="577"/>
    </row>
    <row r="18" spans="1:11">
      <c r="A18" s="184">
        <v>9</v>
      </c>
      <c r="B18" s="158" t="s">
        <v>221</v>
      </c>
      <c r="C18" s="284">
        <v>18564489.383586951</v>
      </c>
      <c r="D18" s="574">
        <v>0</v>
      </c>
      <c r="E18" s="574">
        <v>18564489.383586951</v>
      </c>
      <c r="F18" s="574">
        <v>0</v>
      </c>
      <c r="G18" s="574">
        <v>0</v>
      </c>
      <c r="H18" s="574">
        <v>0</v>
      </c>
      <c r="I18" s="574">
        <v>0</v>
      </c>
      <c r="J18" s="574">
        <v>0</v>
      </c>
      <c r="K18" s="575">
        <v>0</v>
      </c>
    </row>
    <row r="19" spans="1:11">
      <c r="A19" s="184">
        <v>10</v>
      </c>
      <c r="B19" s="158" t="s">
        <v>222</v>
      </c>
      <c r="C19" s="284">
        <v>1415072238.4830439</v>
      </c>
      <c r="D19" s="574">
        <v>1592557947.089891</v>
      </c>
      <c r="E19" s="574">
        <v>3007630185.5729351</v>
      </c>
      <c r="F19" s="574">
        <v>85092399.773532599</v>
      </c>
      <c r="G19" s="574">
        <v>17289830.13809783</v>
      </c>
      <c r="H19" s="574">
        <v>102382229.91163042</v>
      </c>
      <c r="I19" s="574">
        <v>124820865.7500833</v>
      </c>
      <c r="J19" s="574">
        <v>209863755.94774991</v>
      </c>
      <c r="K19" s="575">
        <v>334684621.69783318</v>
      </c>
    </row>
    <row r="20" spans="1:11">
      <c r="A20" s="184">
        <v>11</v>
      </c>
      <c r="B20" s="158" t="s">
        <v>223</v>
      </c>
      <c r="C20" s="284">
        <v>51406736.114130452</v>
      </c>
      <c r="D20" s="574">
        <v>6012594.5433695652</v>
      </c>
      <c r="E20" s="574">
        <v>57419330.657500014</v>
      </c>
      <c r="F20" s="574">
        <v>467949.66326087032</v>
      </c>
      <c r="G20" s="574">
        <v>400336.94489130419</v>
      </c>
      <c r="H20" s="574">
        <v>868286.60815217451</v>
      </c>
      <c r="I20" s="574">
        <v>452462.4285000001</v>
      </c>
      <c r="J20" s="574">
        <v>327332.20866666659</v>
      </c>
      <c r="K20" s="575">
        <v>779794.63716666668</v>
      </c>
    </row>
    <row r="21" spans="1:11" ht="13.5" thickBot="1">
      <c r="A21" s="115">
        <v>12</v>
      </c>
      <c r="B21" s="185" t="s">
        <v>224</v>
      </c>
      <c r="C21" s="578">
        <v>1485043463.9807613</v>
      </c>
      <c r="D21" s="579">
        <v>1598570541.6332605</v>
      </c>
      <c r="E21" s="578">
        <v>3083614005.6140218</v>
      </c>
      <c r="F21" s="579">
        <v>85560349.436793476</v>
      </c>
      <c r="G21" s="579">
        <v>17690167.082989134</v>
      </c>
      <c r="H21" s="579">
        <v>103250516.5197826</v>
      </c>
      <c r="I21" s="579">
        <v>125273328.17858329</v>
      </c>
      <c r="J21" s="579">
        <v>210191088.15641657</v>
      </c>
      <c r="K21" s="580">
        <v>335464416.33499986</v>
      </c>
    </row>
    <row r="22" spans="1:11" ht="38.25" customHeight="1" thickBot="1">
      <c r="A22" s="174"/>
      <c r="B22" s="175"/>
      <c r="C22" s="175"/>
      <c r="D22" s="175"/>
      <c r="E22" s="175"/>
      <c r="F22" s="783" t="s">
        <v>225</v>
      </c>
      <c r="G22" s="784"/>
      <c r="H22" s="784"/>
      <c r="I22" s="783" t="s">
        <v>226</v>
      </c>
      <c r="J22" s="784"/>
      <c r="K22" s="785"/>
    </row>
    <row r="23" spans="1:11">
      <c r="A23" s="165">
        <v>13</v>
      </c>
      <c r="B23" s="160" t="s">
        <v>212</v>
      </c>
      <c r="C23" s="173"/>
      <c r="D23" s="173"/>
      <c r="E23" s="173"/>
      <c r="F23" s="161">
        <v>557488017.87032604</v>
      </c>
      <c r="G23" s="161">
        <v>489265299.60358709</v>
      </c>
      <c r="H23" s="161">
        <v>1046753317.473913</v>
      </c>
      <c r="I23" s="161">
        <v>543392275.32999957</v>
      </c>
      <c r="J23" s="161">
        <v>316383555.35549992</v>
      </c>
      <c r="K23" s="166">
        <v>859775830.68549979</v>
      </c>
    </row>
    <row r="24" spans="1:11" ht="13.5" thickBot="1">
      <c r="A24" s="167">
        <v>14</v>
      </c>
      <c r="B24" s="162" t="s">
        <v>227</v>
      </c>
      <c r="C24" s="186"/>
      <c r="D24" s="171"/>
      <c r="E24" s="172"/>
      <c r="F24" s="163">
        <v>190945511.72832891</v>
      </c>
      <c r="G24" s="163">
        <v>301217299.67596912</v>
      </c>
      <c r="H24" s="163">
        <v>492162811.40429771</v>
      </c>
      <c r="I24" s="163">
        <v>65064186.916325003</v>
      </c>
      <c r="J24" s="163">
        <v>44827657.794541672</v>
      </c>
      <c r="K24" s="168">
        <v>87864060.184050053</v>
      </c>
    </row>
    <row r="25" spans="1:11" ht="13.5" thickBot="1">
      <c r="A25" s="169">
        <v>15</v>
      </c>
      <c r="B25" s="164" t="s">
        <v>228</v>
      </c>
      <c r="C25" s="170"/>
      <c r="D25" s="170"/>
      <c r="E25" s="170"/>
      <c r="F25" s="583">
        <v>3.1864781500960389</v>
      </c>
      <c r="G25" s="583">
        <v>1.6296925491774279</v>
      </c>
      <c r="H25" s="583">
        <v>2.1423191236210721</v>
      </c>
      <c r="I25" s="583">
        <v>11.211528460103461</v>
      </c>
      <c r="J25" s="583">
        <v>7.1267374214028321</v>
      </c>
      <c r="K25" s="584">
        <v>9.9112511654833764</v>
      </c>
    </row>
    <row r="28" spans="1:11" ht="38.25">
      <c r="B28" s="14" t="s">
        <v>263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L17" sqref="L17"/>
    </sheetView>
  </sheetViews>
  <sheetFormatPr defaultColWidth="9.140625" defaultRowHeight="15"/>
  <cols>
    <col min="1" max="1" width="10.5703125" style="27" bestFit="1" customWidth="1"/>
    <col min="2" max="2" width="95" style="27" customWidth="1"/>
    <col min="3" max="9" width="15" style="27" customWidth="1"/>
    <col min="10" max="14" width="18.5703125" style="27" customWidth="1"/>
    <col min="15" max="17" width="18.5703125" style="5" customWidth="1"/>
    <col min="18" max="16384" width="9.140625" style="5"/>
  </cols>
  <sheetData>
    <row r="1" spans="1:17">
      <c r="A1" s="9" t="s">
        <v>97</v>
      </c>
      <c r="B1" s="27">
        <v>0</v>
      </c>
    </row>
    <row r="2" spans="1:17">
      <c r="A2" s="27" t="s">
        <v>98</v>
      </c>
      <c r="B2" s="265">
        <v>45747</v>
      </c>
    </row>
    <row r="3" spans="1:17">
      <c r="B3" s="5"/>
      <c r="C3" s="5"/>
      <c r="D3" s="5"/>
      <c r="E3" s="5"/>
      <c r="F3" s="5"/>
      <c r="G3" s="5"/>
      <c r="H3" s="5"/>
      <c r="I3" s="5"/>
      <c r="J3" s="5"/>
      <c r="K3" s="5"/>
      <c r="L3" s="5"/>
      <c r="M3" s="5"/>
      <c r="N3" s="5"/>
    </row>
    <row r="4" spans="1:17">
      <c r="B4" s="457" t="s">
        <v>723</v>
      </c>
      <c r="C4" s="5"/>
      <c r="D4" s="5"/>
      <c r="E4" s="5"/>
      <c r="F4" s="5"/>
      <c r="G4" s="5"/>
      <c r="H4" s="5"/>
      <c r="I4" s="5"/>
      <c r="J4" s="5"/>
      <c r="K4" s="5"/>
      <c r="L4" s="5"/>
      <c r="M4" s="5"/>
      <c r="N4" s="5"/>
    </row>
    <row r="5" spans="1:17" ht="105">
      <c r="B5" s="458" t="s">
        <v>724</v>
      </c>
      <c r="C5" s="459" t="s">
        <v>725</v>
      </c>
      <c r="D5" s="459" t="s">
        <v>726</v>
      </c>
      <c r="E5" s="459" t="s">
        <v>727</v>
      </c>
      <c r="F5" s="459" t="s">
        <v>728</v>
      </c>
      <c r="G5" s="459" t="s">
        <v>729</v>
      </c>
      <c r="H5" s="459" t="s">
        <v>730</v>
      </c>
      <c r="I5" s="460" t="s">
        <v>731</v>
      </c>
      <c r="J5" s="461">
        <v>0.02</v>
      </c>
      <c r="K5" s="461">
        <v>0.2</v>
      </c>
      <c r="L5" s="461">
        <v>0.35</v>
      </c>
      <c r="M5" s="461">
        <v>0.5</v>
      </c>
      <c r="N5" s="461">
        <v>0.75</v>
      </c>
      <c r="O5" s="461">
        <v>1</v>
      </c>
      <c r="P5" s="461">
        <v>1.5</v>
      </c>
      <c r="Q5" s="462" t="s">
        <v>73</v>
      </c>
    </row>
    <row r="6" spans="1:17" ht="15.75">
      <c r="B6" s="463"/>
      <c r="C6" s="429">
        <f>IF(C7&gt;0,C7,IF(C8&gt;0,C8,IF(C9&gt;0,C9)))</f>
        <v>70045500</v>
      </c>
      <c r="D6" s="429" t="b">
        <f t="shared" ref="D6:Q6" si="0">IF(D7&gt;0,D7,IF(D8&gt;0,D8,IF(D9&gt;0,D9)))</f>
        <v>0</v>
      </c>
      <c r="E6" s="429">
        <f>IF(E7&gt;=0,E7,IF(E8&gt;0,E8,IF(E9&gt;0,E9)))</f>
        <v>0</v>
      </c>
      <c r="F6" s="429">
        <f t="shared" si="0"/>
        <v>2708800</v>
      </c>
      <c r="G6" s="429">
        <f t="shared" si="0"/>
        <v>1464959.6822884791</v>
      </c>
      <c r="H6" s="429"/>
      <c r="I6" s="429">
        <f t="shared" si="0"/>
        <v>5843263.5552038699</v>
      </c>
      <c r="J6" s="429" t="b">
        <f t="shared" si="0"/>
        <v>0</v>
      </c>
      <c r="K6" s="429">
        <f t="shared" si="0"/>
        <v>5843263.5552038699</v>
      </c>
      <c r="L6" s="429" t="b">
        <f>IF(L7&gt;0,L7,IF(L8&gt;0,L8,IF(L9&gt;0,L9)))</f>
        <v>0</v>
      </c>
      <c r="M6" s="429" t="b">
        <f t="shared" si="0"/>
        <v>0</v>
      </c>
      <c r="N6" s="429" t="b">
        <f t="shared" si="0"/>
        <v>0</v>
      </c>
      <c r="O6" s="429" t="b">
        <f t="shared" si="0"/>
        <v>0</v>
      </c>
      <c r="P6" s="429" t="b">
        <f t="shared" si="0"/>
        <v>0</v>
      </c>
      <c r="Q6" s="429">
        <f t="shared" si="0"/>
        <v>1168652.7110407741</v>
      </c>
    </row>
    <row r="7" spans="1:17" ht="15.75">
      <c r="B7" s="464" t="s">
        <v>719</v>
      </c>
      <c r="C7" s="429">
        <f>C11+C15+C19+C23+C27+C31</f>
        <v>70045500</v>
      </c>
      <c r="D7" s="429"/>
      <c r="E7" s="429"/>
      <c r="F7" s="429">
        <f t="shared" ref="F7:G9" si="1">F11+F15+F19+F23+F27+F31</f>
        <v>2708800</v>
      </c>
      <c r="G7" s="429">
        <f t="shared" si="1"/>
        <v>1464959.6822884791</v>
      </c>
      <c r="H7" s="465">
        <v>1.4</v>
      </c>
      <c r="I7" s="466">
        <f t="shared" ref="I7:I33" si="2">(F7+G7)*H7</f>
        <v>5843263.5552038699</v>
      </c>
      <c r="J7" s="429">
        <f>J11+J15+J19+J23+J27+J31</f>
        <v>0</v>
      </c>
      <c r="K7" s="429">
        <f t="shared" ref="J7:Q9" si="3">K11+K15+K19+K23+K27+K31</f>
        <v>5843263.5552038699</v>
      </c>
      <c r="L7" s="429">
        <f t="shared" si="3"/>
        <v>0</v>
      </c>
      <c r="M7" s="429">
        <f t="shared" si="3"/>
        <v>0</v>
      </c>
      <c r="N7" s="429">
        <f t="shared" si="3"/>
        <v>0</v>
      </c>
      <c r="O7" s="429">
        <f t="shared" si="3"/>
        <v>0</v>
      </c>
      <c r="P7" s="429">
        <f t="shared" si="3"/>
        <v>0</v>
      </c>
      <c r="Q7" s="429">
        <f>Q11+Q15+Q19+Q23+Q27+Q31</f>
        <v>1168652.7110407741</v>
      </c>
    </row>
    <row r="8" spans="1:17" ht="15.75">
      <c r="B8" s="464" t="s">
        <v>720</v>
      </c>
      <c r="C8" s="429">
        <f>C12+C16+C20+C24+C28+C32</f>
        <v>0</v>
      </c>
      <c r="D8" s="429"/>
      <c r="E8" s="429"/>
      <c r="F8" s="429">
        <f t="shared" si="1"/>
        <v>0</v>
      </c>
      <c r="G8" s="429">
        <f t="shared" si="1"/>
        <v>0</v>
      </c>
      <c r="H8" s="465">
        <v>1.4</v>
      </c>
      <c r="I8" s="466">
        <f t="shared" si="2"/>
        <v>0</v>
      </c>
      <c r="J8" s="429">
        <f t="shared" si="3"/>
        <v>0</v>
      </c>
      <c r="K8" s="429">
        <f t="shared" si="3"/>
        <v>0</v>
      </c>
      <c r="L8" s="429">
        <f t="shared" si="3"/>
        <v>0</v>
      </c>
      <c r="M8" s="429">
        <f t="shared" si="3"/>
        <v>0</v>
      </c>
      <c r="N8" s="429">
        <f t="shared" si="3"/>
        <v>0</v>
      </c>
      <c r="O8" s="429">
        <f t="shared" si="3"/>
        <v>0</v>
      </c>
      <c r="P8" s="429">
        <f t="shared" si="3"/>
        <v>0</v>
      </c>
      <c r="Q8" s="429">
        <f>Q12+Q16+Q20+Q24+Q28+Q32</f>
        <v>0</v>
      </c>
    </row>
    <row r="9" spans="1:17" ht="15.75">
      <c r="B9" s="464" t="s">
        <v>721</v>
      </c>
      <c r="C9" s="429">
        <f>C13+C17+C21+C25+C29+C33</f>
        <v>0</v>
      </c>
      <c r="D9" s="429"/>
      <c r="E9" s="429"/>
      <c r="F9" s="429">
        <f t="shared" si="1"/>
        <v>0</v>
      </c>
      <c r="G9" s="429">
        <f t="shared" si="1"/>
        <v>0</v>
      </c>
      <c r="H9" s="465">
        <v>1.4</v>
      </c>
      <c r="I9" s="466">
        <f t="shared" si="2"/>
        <v>0</v>
      </c>
      <c r="J9" s="429">
        <f t="shared" si="3"/>
        <v>0</v>
      </c>
      <c r="K9" s="429">
        <f t="shared" si="3"/>
        <v>0</v>
      </c>
      <c r="L9" s="429">
        <f t="shared" si="3"/>
        <v>0</v>
      </c>
      <c r="M9" s="429">
        <f t="shared" si="3"/>
        <v>0</v>
      </c>
      <c r="N9" s="429">
        <f t="shared" si="3"/>
        <v>0</v>
      </c>
      <c r="O9" s="429">
        <f t="shared" si="3"/>
        <v>0</v>
      </c>
      <c r="P9" s="429">
        <f t="shared" si="3"/>
        <v>0</v>
      </c>
      <c r="Q9" s="429">
        <f t="shared" si="3"/>
        <v>0</v>
      </c>
    </row>
    <row r="10" spans="1:17" ht="15.75">
      <c r="B10" s="467" t="s">
        <v>732</v>
      </c>
      <c r="C10" s="468">
        <v>0</v>
      </c>
      <c r="D10" s="468">
        <v>0</v>
      </c>
      <c r="E10" s="468">
        <v>0</v>
      </c>
      <c r="F10" s="468">
        <v>0</v>
      </c>
      <c r="G10" s="468">
        <v>0</v>
      </c>
      <c r="H10" s="465">
        <v>1.4</v>
      </c>
      <c r="I10" s="466">
        <f t="shared" si="2"/>
        <v>0</v>
      </c>
      <c r="J10" s="426">
        <v>0</v>
      </c>
      <c r="K10" s="426">
        <v>0</v>
      </c>
      <c r="L10" s="426">
        <v>0</v>
      </c>
      <c r="M10" s="426">
        <v>0</v>
      </c>
      <c r="N10" s="426">
        <v>0</v>
      </c>
      <c r="O10" s="426">
        <v>0</v>
      </c>
      <c r="P10" s="426">
        <v>0</v>
      </c>
      <c r="Q10" s="429">
        <f>SUM(Q11:Q13)</f>
        <v>0</v>
      </c>
    </row>
    <row r="11" spans="1:17" ht="15.75">
      <c r="B11" s="469" t="s">
        <v>719</v>
      </c>
      <c r="C11" s="468">
        <v>0</v>
      </c>
      <c r="D11" s="468">
        <v>0</v>
      </c>
      <c r="E11" s="468">
        <v>0</v>
      </c>
      <c r="F11" s="468">
        <v>0</v>
      </c>
      <c r="G11" s="468">
        <v>0</v>
      </c>
      <c r="H11" s="465">
        <v>1.4</v>
      </c>
      <c r="I11" s="466">
        <f t="shared" si="2"/>
        <v>0</v>
      </c>
      <c r="J11" s="426">
        <v>0</v>
      </c>
      <c r="K11" s="426">
        <v>0</v>
      </c>
      <c r="L11" s="426">
        <v>0</v>
      </c>
      <c r="M11" s="426">
        <v>0</v>
      </c>
      <c r="N11" s="426">
        <v>0</v>
      </c>
      <c r="O11" s="426">
        <v>0</v>
      </c>
      <c r="P11" s="426">
        <v>0</v>
      </c>
      <c r="Q11" s="429">
        <f>SUMPRODUCT($J$5:$P$5,J11:P11)</f>
        <v>0</v>
      </c>
    </row>
    <row r="12" spans="1:17" ht="15.75">
      <c r="B12" s="469" t="s">
        <v>720</v>
      </c>
      <c r="C12" s="468">
        <v>0</v>
      </c>
      <c r="D12" s="468">
        <v>0</v>
      </c>
      <c r="E12" s="468">
        <v>0</v>
      </c>
      <c r="F12" s="468">
        <v>0</v>
      </c>
      <c r="G12" s="468">
        <v>0</v>
      </c>
      <c r="H12" s="465">
        <v>1.4</v>
      </c>
      <c r="I12" s="466">
        <f t="shared" si="2"/>
        <v>0</v>
      </c>
      <c r="J12" s="426">
        <v>0</v>
      </c>
      <c r="K12" s="426">
        <v>0</v>
      </c>
      <c r="L12" s="426">
        <v>0</v>
      </c>
      <c r="M12" s="426">
        <v>0</v>
      </c>
      <c r="N12" s="426">
        <v>0</v>
      </c>
      <c r="O12" s="426">
        <v>0</v>
      </c>
      <c r="P12" s="426">
        <v>0</v>
      </c>
      <c r="Q12" s="429">
        <f t="shared" ref="Q12:Q13" si="4">SUMPRODUCT($J$5:$P$5,J12:P12)</f>
        <v>0</v>
      </c>
    </row>
    <row r="13" spans="1:17" ht="15.75">
      <c r="B13" s="469" t="s">
        <v>721</v>
      </c>
      <c r="C13" s="468">
        <v>0</v>
      </c>
      <c r="D13" s="468">
        <v>0</v>
      </c>
      <c r="E13" s="468">
        <v>0</v>
      </c>
      <c r="F13" s="468">
        <v>0</v>
      </c>
      <c r="G13" s="468">
        <v>0</v>
      </c>
      <c r="H13" s="465">
        <v>1.4</v>
      </c>
      <c r="I13" s="466">
        <f t="shared" si="2"/>
        <v>0</v>
      </c>
      <c r="J13" s="426">
        <v>0</v>
      </c>
      <c r="K13" s="426">
        <v>0</v>
      </c>
      <c r="L13" s="426">
        <v>0</v>
      </c>
      <c r="M13" s="426">
        <v>0</v>
      </c>
      <c r="N13" s="426">
        <v>0</v>
      </c>
      <c r="O13" s="426">
        <v>0</v>
      </c>
      <c r="P13" s="426">
        <v>0</v>
      </c>
      <c r="Q13" s="429">
        <f t="shared" si="4"/>
        <v>0</v>
      </c>
    </row>
    <row r="14" spans="1:17" ht="15.75">
      <c r="B14" s="467" t="s">
        <v>733</v>
      </c>
      <c r="C14" s="468">
        <v>0</v>
      </c>
      <c r="D14" s="468">
        <v>0</v>
      </c>
      <c r="E14" s="468">
        <v>0</v>
      </c>
      <c r="F14" s="468">
        <v>0</v>
      </c>
      <c r="G14" s="468">
        <v>0</v>
      </c>
      <c r="H14" s="465">
        <v>1.4</v>
      </c>
      <c r="I14" s="466">
        <f t="shared" si="2"/>
        <v>0</v>
      </c>
      <c r="J14" s="426">
        <v>0</v>
      </c>
      <c r="K14" s="426">
        <v>0</v>
      </c>
      <c r="L14" s="426">
        <v>0</v>
      </c>
      <c r="M14" s="426">
        <v>0</v>
      </c>
      <c r="N14" s="426">
        <v>0</v>
      </c>
      <c r="O14" s="426">
        <v>0</v>
      </c>
      <c r="P14" s="426">
        <v>0</v>
      </c>
      <c r="Q14" s="429">
        <f>SUM(Q15:Q17)</f>
        <v>0</v>
      </c>
    </row>
    <row r="15" spans="1:17" ht="15.75">
      <c r="B15" s="469" t="s">
        <v>719</v>
      </c>
      <c r="C15" s="468">
        <v>0</v>
      </c>
      <c r="D15" s="468">
        <v>0</v>
      </c>
      <c r="E15" s="468">
        <v>0</v>
      </c>
      <c r="F15" s="468">
        <v>0</v>
      </c>
      <c r="G15" s="468">
        <v>0</v>
      </c>
      <c r="H15" s="465">
        <v>1.4</v>
      </c>
      <c r="I15" s="466">
        <f t="shared" si="2"/>
        <v>0</v>
      </c>
      <c r="J15" s="426">
        <v>0</v>
      </c>
      <c r="K15" s="426">
        <v>0</v>
      </c>
      <c r="L15" s="426">
        <v>0</v>
      </c>
      <c r="M15" s="426">
        <v>0</v>
      </c>
      <c r="N15" s="426">
        <v>0</v>
      </c>
      <c r="O15" s="426">
        <v>0</v>
      </c>
      <c r="P15" s="426">
        <v>0</v>
      </c>
      <c r="Q15" s="429">
        <f>SUMPRODUCT($J$5:$P$5,J15:P15)</f>
        <v>0</v>
      </c>
    </row>
    <row r="16" spans="1:17" ht="15.75">
      <c r="B16" s="469" t="s">
        <v>720</v>
      </c>
      <c r="C16" s="468">
        <v>0</v>
      </c>
      <c r="D16" s="468">
        <v>0</v>
      </c>
      <c r="E16" s="468">
        <v>0</v>
      </c>
      <c r="F16" s="468">
        <v>0</v>
      </c>
      <c r="G16" s="468">
        <v>0</v>
      </c>
      <c r="H16" s="465">
        <v>1.4</v>
      </c>
      <c r="I16" s="466">
        <f t="shared" si="2"/>
        <v>0</v>
      </c>
      <c r="J16" s="426">
        <v>0</v>
      </c>
      <c r="K16" s="426">
        <v>0</v>
      </c>
      <c r="L16" s="426">
        <v>0</v>
      </c>
      <c r="M16" s="426">
        <v>0</v>
      </c>
      <c r="N16" s="426">
        <v>0</v>
      </c>
      <c r="O16" s="426">
        <v>0</v>
      </c>
      <c r="P16" s="426">
        <v>0</v>
      </c>
      <c r="Q16" s="429">
        <f t="shared" ref="Q16:Q17" si="5">SUMPRODUCT($J$5:$P$5,J16:P16)</f>
        <v>0</v>
      </c>
    </row>
    <row r="17" spans="2:17" ht="15.75">
      <c r="B17" s="469" t="s">
        <v>721</v>
      </c>
      <c r="C17" s="468">
        <v>0</v>
      </c>
      <c r="D17" s="468">
        <v>0</v>
      </c>
      <c r="E17" s="468">
        <v>0</v>
      </c>
      <c r="F17" s="468">
        <v>0</v>
      </c>
      <c r="G17" s="468">
        <v>0</v>
      </c>
      <c r="H17" s="465">
        <v>1.4</v>
      </c>
      <c r="I17" s="466">
        <f t="shared" si="2"/>
        <v>0</v>
      </c>
      <c r="J17" s="426">
        <v>0</v>
      </c>
      <c r="K17" s="426">
        <v>0</v>
      </c>
      <c r="L17" s="426">
        <v>0</v>
      </c>
      <c r="M17" s="426">
        <v>0</v>
      </c>
      <c r="N17" s="426">
        <v>0</v>
      </c>
      <c r="O17" s="426">
        <v>0</v>
      </c>
      <c r="P17" s="426">
        <v>0</v>
      </c>
      <c r="Q17" s="429">
        <f t="shared" si="5"/>
        <v>0</v>
      </c>
    </row>
    <row r="18" spans="2:17" ht="15.75">
      <c r="B18" s="467" t="s">
        <v>734</v>
      </c>
      <c r="C18" s="468">
        <v>0</v>
      </c>
      <c r="D18" s="468">
        <v>0</v>
      </c>
      <c r="E18" s="468">
        <v>0</v>
      </c>
      <c r="F18" s="468">
        <v>0</v>
      </c>
      <c r="G18" s="468">
        <v>0</v>
      </c>
      <c r="H18" s="465">
        <v>1.4</v>
      </c>
      <c r="I18" s="466">
        <f t="shared" si="2"/>
        <v>0</v>
      </c>
      <c r="J18" s="426">
        <v>0</v>
      </c>
      <c r="K18" s="426">
        <v>0</v>
      </c>
      <c r="L18" s="426">
        <v>0</v>
      </c>
      <c r="M18" s="426">
        <v>0</v>
      </c>
      <c r="N18" s="426">
        <v>0</v>
      </c>
      <c r="O18" s="426">
        <v>0</v>
      </c>
      <c r="P18" s="426">
        <v>0</v>
      </c>
      <c r="Q18" s="429">
        <f>SUM(Q19:Q21)</f>
        <v>0</v>
      </c>
    </row>
    <row r="19" spans="2:17" ht="15.75">
      <c r="B19" s="469" t="s">
        <v>719</v>
      </c>
      <c r="C19" s="468">
        <v>0</v>
      </c>
      <c r="D19" s="468">
        <v>0</v>
      </c>
      <c r="E19" s="468">
        <v>0</v>
      </c>
      <c r="F19" s="468">
        <v>0</v>
      </c>
      <c r="G19" s="468">
        <v>0</v>
      </c>
      <c r="H19" s="465">
        <v>1.4</v>
      </c>
      <c r="I19" s="466">
        <f t="shared" si="2"/>
        <v>0</v>
      </c>
      <c r="J19" s="426">
        <v>0</v>
      </c>
      <c r="K19" s="426">
        <v>0</v>
      </c>
      <c r="L19" s="426">
        <v>0</v>
      </c>
      <c r="M19" s="426">
        <v>0</v>
      </c>
      <c r="N19" s="426">
        <v>0</v>
      </c>
      <c r="O19" s="426">
        <v>0</v>
      </c>
      <c r="P19" s="426">
        <v>0</v>
      </c>
      <c r="Q19" s="429">
        <f>SUMPRODUCT($J$5:$P$5,J19:P19)</f>
        <v>0</v>
      </c>
    </row>
    <row r="20" spans="2:17" ht="15.75">
      <c r="B20" s="469" t="s">
        <v>720</v>
      </c>
      <c r="C20" s="468">
        <v>0</v>
      </c>
      <c r="D20" s="468">
        <v>0</v>
      </c>
      <c r="E20" s="468">
        <v>0</v>
      </c>
      <c r="F20" s="468">
        <v>0</v>
      </c>
      <c r="G20" s="468">
        <v>0</v>
      </c>
      <c r="H20" s="465">
        <v>1.4</v>
      </c>
      <c r="I20" s="466">
        <f t="shared" si="2"/>
        <v>0</v>
      </c>
      <c r="J20" s="426">
        <v>0</v>
      </c>
      <c r="K20" s="426">
        <v>0</v>
      </c>
      <c r="L20" s="426">
        <v>0</v>
      </c>
      <c r="M20" s="426">
        <v>0</v>
      </c>
      <c r="N20" s="426">
        <v>0</v>
      </c>
      <c r="O20" s="426">
        <v>0</v>
      </c>
      <c r="P20" s="426">
        <v>0</v>
      </c>
      <c r="Q20" s="429">
        <f t="shared" ref="Q20:Q21" si="6">SUMPRODUCT($J$5:$P$5,J20:P20)</f>
        <v>0</v>
      </c>
    </row>
    <row r="21" spans="2:17" ht="15.75">
      <c r="B21" s="469" t="s">
        <v>721</v>
      </c>
      <c r="C21" s="468">
        <v>0</v>
      </c>
      <c r="D21" s="468">
        <v>0</v>
      </c>
      <c r="E21" s="468">
        <v>0</v>
      </c>
      <c r="F21" s="468">
        <v>0</v>
      </c>
      <c r="G21" s="468">
        <v>0</v>
      </c>
      <c r="H21" s="465">
        <v>1.4</v>
      </c>
      <c r="I21" s="466">
        <f t="shared" si="2"/>
        <v>0</v>
      </c>
      <c r="J21" s="426">
        <v>0</v>
      </c>
      <c r="K21" s="426">
        <v>0</v>
      </c>
      <c r="L21" s="426">
        <v>0</v>
      </c>
      <c r="M21" s="426">
        <v>0</v>
      </c>
      <c r="N21" s="426">
        <v>0</v>
      </c>
      <c r="O21" s="426">
        <v>0</v>
      </c>
      <c r="P21" s="426">
        <v>0</v>
      </c>
      <c r="Q21" s="429">
        <f t="shared" si="6"/>
        <v>0</v>
      </c>
    </row>
    <row r="22" spans="2:17" ht="15.75">
      <c r="B22" s="467" t="s">
        <v>735</v>
      </c>
      <c r="C22" s="468">
        <v>70045500</v>
      </c>
      <c r="D22" s="468">
        <f>D23</f>
        <v>-73000</v>
      </c>
      <c r="E22" s="468">
        <v>0</v>
      </c>
      <c r="F22" s="468">
        <v>2708800</v>
      </c>
      <c r="G22" s="468">
        <v>1464959.6822884791</v>
      </c>
      <c r="H22" s="465">
        <v>1.4</v>
      </c>
      <c r="I22" s="466">
        <f t="shared" si="2"/>
        <v>5843263.5552038699</v>
      </c>
      <c r="J22" s="426">
        <v>0</v>
      </c>
      <c r="K22" s="679">
        <v>5843263.5552038699</v>
      </c>
      <c r="L22" s="426">
        <v>0</v>
      </c>
      <c r="M22" s="426">
        <v>0</v>
      </c>
      <c r="N22" s="426">
        <v>0</v>
      </c>
      <c r="O22" s="426">
        <v>0</v>
      </c>
      <c r="P22" s="426">
        <v>0</v>
      </c>
      <c r="Q22" s="429">
        <f>SUM(Q23:Q25)</f>
        <v>1168652.7110407741</v>
      </c>
    </row>
    <row r="23" spans="2:17" ht="15.75">
      <c r="B23" s="469" t="s">
        <v>719</v>
      </c>
      <c r="C23" s="468">
        <v>70045500</v>
      </c>
      <c r="D23" s="468">
        <v>-73000</v>
      </c>
      <c r="E23" s="468">
        <v>0</v>
      </c>
      <c r="F23" s="468">
        <v>2708800</v>
      </c>
      <c r="G23" s="468">
        <v>1464959.6822884791</v>
      </c>
      <c r="H23" s="465">
        <v>1.4</v>
      </c>
      <c r="I23" s="466">
        <f t="shared" si="2"/>
        <v>5843263.5552038699</v>
      </c>
      <c r="J23" s="426">
        <v>0</v>
      </c>
      <c r="K23" s="679">
        <v>5843263.5552038699</v>
      </c>
      <c r="L23" s="426">
        <v>0</v>
      </c>
      <c r="M23" s="426">
        <v>0</v>
      </c>
      <c r="N23" s="426">
        <v>0</v>
      </c>
      <c r="O23" s="426">
        <v>0</v>
      </c>
      <c r="P23" s="426">
        <v>0</v>
      </c>
      <c r="Q23" s="429">
        <f>SUMPRODUCT($J$5:$P$5,J23:P23)</f>
        <v>1168652.7110407741</v>
      </c>
    </row>
    <row r="24" spans="2:17" ht="15.75">
      <c r="B24" s="469" t="s">
        <v>720</v>
      </c>
      <c r="C24" s="468">
        <v>0</v>
      </c>
      <c r="D24" s="468">
        <v>0</v>
      </c>
      <c r="E24" s="468">
        <v>0</v>
      </c>
      <c r="F24" s="468">
        <v>0</v>
      </c>
      <c r="G24" s="468">
        <v>0</v>
      </c>
      <c r="H24" s="465">
        <v>1.4</v>
      </c>
      <c r="I24" s="466">
        <f t="shared" si="2"/>
        <v>0</v>
      </c>
      <c r="J24" s="426">
        <v>0</v>
      </c>
      <c r="K24" s="426">
        <v>0</v>
      </c>
      <c r="L24" s="426">
        <v>0</v>
      </c>
      <c r="M24" s="426">
        <v>0</v>
      </c>
      <c r="N24" s="426">
        <v>0</v>
      </c>
      <c r="O24" s="426">
        <v>0</v>
      </c>
      <c r="P24" s="426">
        <v>0</v>
      </c>
      <c r="Q24" s="429">
        <f t="shared" ref="Q24:Q25" si="7">SUMPRODUCT($J$5:$P$5,J24:P24)</f>
        <v>0</v>
      </c>
    </row>
    <row r="25" spans="2:17" ht="15.75">
      <c r="B25" s="469" t="s">
        <v>721</v>
      </c>
      <c r="C25" s="468">
        <v>0</v>
      </c>
      <c r="D25" s="468">
        <v>0</v>
      </c>
      <c r="E25" s="468">
        <v>0</v>
      </c>
      <c r="F25" s="468">
        <v>0</v>
      </c>
      <c r="G25" s="468">
        <v>0</v>
      </c>
      <c r="H25" s="465">
        <v>1.4</v>
      </c>
      <c r="I25" s="466">
        <f t="shared" si="2"/>
        <v>0</v>
      </c>
      <c r="J25" s="426">
        <v>0</v>
      </c>
      <c r="K25" s="426">
        <v>0</v>
      </c>
      <c r="L25" s="426">
        <v>0</v>
      </c>
      <c r="M25" s="426">
        <v>0</v>
      </c>
      <c r="N25" s="426">
        <v>0</v>
      </c>
      <c r="O25" s="426">
        <v>0</v>
      </c>
      <c r="P25" s="426">
        <v>0</v>
      </c>
      <c r="Q25" s="429">
        <f t="shared" si="7"/>
        <v>0</v>
      </c>
    </row>
    <row r="26" spans="2:17" ht="15.75">
      <c r="B26" s="467" t="s">
        <v>736</v>
      </c>
      <c r="C26" s="468">
        <v>0</v>
      </c>
      <c r="D26" s="468">
        <v>0</v>
      </c>
      <c r="E26" s="468">
        <v>0</v>
      </c>
      <c r="F26" s="468">
        <v>0</v>
      </c>
      <c r="G26" s="468">
        <v>0</v>
      </c>
      <c r="H26" s="465">
        <v>1.4</v>
      </c>
      <c r="I26" s="466">
        <f t="shared" si="2"/>
        <v>0</v>
      </c>
      <c r="J26" s="426">
        <v>0</v>
      </c>
      <c r="K26" s="426">
        <v>0</v>
      </c>
      <c r="L26" s="426">
        <v>0</v>
      </c>
      <c r="M26" s="426">
        <v>0</v>
      </c>
      <c r="N26" s="426">
        <v>0</v>
      </c>
      <c r="O26" s="426">
        <v>0</v>
      </c>
      <c r="P26" s="426">
        <v>0</v>
      </c>
      <c r="Q26" s="429">
        <f>SUM(Q27:Q29)</f>
        <v>0</v>
      </c>
    </row>
    <row r="27" spans="2:17" ht="15.75">
      <c r="B27" s="469" t="s">
        <v>719</v>
      </c>
      <c r="C27" s="468">
        <v>0</v>
      </c>
      <c r="D27" s="468">
        <v>0</v>
      </c>
      <c r="E27" s="468">
        <v>0</v>
      </c>
      <c r="F27" s="468">
        <v>0</v>
      </c>
      <c r="G27" s="468">
        <v>0</v>
      </c>
      <c r="H27" s="465">
        <v>1.4</v>
      </c>
      <c r="I27" s="466">
        <f t="shared" si="2"/>
        <v>0</v>
      </c>
      <c r="J27" s="426">
        <v>0</v>
      </c>
      <c r="K27" s="426">
        <v>0</v>
      </c>
      <c r="L27" s="426">
        <v>0</v>
      </c>
      <c r="M27" s="426">
        <v>0</v>
      </c>
      <c r="N27" s="426">
        <v>0</v>
      </c>
      <c r="O27" s="426">
        <v>0</v>
      </c>
      <c r="P27" s="426">
        <v>0</v>
      </c>
      <c r="Q27" s="429">
        <f>SUMPRODUCT($J$5:$P$5,J27:P27)</f>
        <v>0</v>
      </c>
    </row>
    <row r="28" spans="2:17" ht="15.75">
      <c r="B28" s="469" t="s">
        <v>720</v>
      </c>
      <c r="C28" s="468">
        <v>0</v>
      </c>
      <c r="D28" s="468">
        <v>0</v>
      </c>
      <c r="E28" s="468">
        <v>0</v>
      </c>
      <c r="F28" s="468">
        <v>0</v>
      </c>
      <c r="G28" s="468">
        <v>0</v>
      </c>
      <c r="H28" s="465">
        <v>1.4</v>
      </c>
      <c r="I28" s="466">
        <f t="shared" si="2"/>
        <v>0</v>
      </c>
      <c r="J28" s="426">
        <v>0</v>
      </c>
      <c r="K28" s="426">
        <v>0</v>
      </c>
      <c r="L28" s="426">
        <v>0</v>
      </c>
      <c r="M28" s="426">
        <v>0</v>
      </c>
      <c r="N28" s="426">
        <v>0</v>
      </c>
      <c r="O28" s="426">
        <v>0</v>
      </c>
      <c r="P28" s="426">
        <v>0</v>
      </c>
      <c r="Q28" s="429">
        <f t="shared" ref="Q28:Q29" si="8">SUMPRODUCT($J$5:$P$5,J28:P28)</f>
        <v>0</v>
      </c>
    </row>
    <row r="29" spans="2:17" ht="15.75">
      <c r="B29" s="469" t="s">
        <v>721</v>
      </c>
      <c r="C29" s="468">
        <v>0</v>
      </c>
      <c r="D29" s="468">
        <v>0</v>
      </c>
      <c r="E29" s="468">
        <v>0</v>
      </c>
      <c r="F29" s="468">
        <v>0</v>
      </c>
      <c r="G29" s="468">
        <v>0</v>
      </c>
      <c r="H29" s="465">
        <v>1.4</v>
      </c>
      <c r="I29" s="466">
        <f t="shared" si="2"/>
        <v>0</v>
      </c>
      <c r="J29" s="426">
        <v>0</v>
      </c>
      <c r="K29" s="426">
        <v>0</v>
      </c>
      <c r="L29" s="426">
        <v>0</v>
      </c>
      <c r="M29" s="426">
        <v>0</v>
      </c>
      <c r="N29" s="426">
        <v>0</v>
      </c>
      <c r="O29" s="426">
        <v>0</v>
      </c>
      <c r="P29" s="426">
        <v>0</v>
      </c>
      <c r="Q29" s="429">
        <f t="shared" si="8"/>
        <v>0</v>
      </c>
    </row>
    <row r="30" spans="2:17" ht="15.75">
      <c r="B30" s="470" t="s">
        <v>737</v>
      </c>
      <c r="C30" s="468">
        <v>0</v>
      </c>
      <c r="D30" s="468">
        <v>0</v>
      </c>
      <c r="E30" s="468">
        <v>0</v>
      </c>
      <c r="F30" s="468">
        <v>0</v>
      </c>
      <c r="G30" s="468">
        <v>0</v>
      </c>
      <c r="H30" s="465">
        <v>1.4</v>
      </c>
      <c r="I30" s="466">
        <f t="shared" si="2"/>
        <v>0</v>
      </c>
      <c r="J30" s="426">
        <v>0</v>
      </c>
      <c r="K30" s="426">
        <v>0</v>
      </c>
      <c r="L30" s="426">
        <v>0</v>
      </c>
      <c r="M30" s="426">
        <v>0</v>
      </c>
      <c r="N30" s="426">
        <v>0</v>
      </c>
      <c r="O30" s="426">
        <v>0</v>
      </c>
      <c r="P30" s="426">
        <v>0</v>
      </c>
      <c r="Q30" s="429">
        <f>SUM(Q31:Q33)</f>
        <v>0</v>
      </c>
    </row>
    <row r="31" spans="2:17" ht="15.75">
      <c r="B31" s="469" t="s">
        <v>719</v>
      </c>
      <c r="C31" s="468">
        <v>0</v>
      </c>
      <c r="D31" s="468">
        <v>0</v>
      </c>
      <c r="E31" s="468">
        <v>0</v>
      </c>
      <c r="F31" s="468">
        <v>0</v>
      </c>
      <c r="G31" s="468">
        <v>0</v>
      </c>
      <c r="H31" s="465">
        <v>1.4</v>
      </c>
      <c r="I31" s="466">
        <f t="shared" si="2"/>
        <v>0</v>
      </c>
      <c r="J31" s="426">
        <v>0</v>
      </c>
      <c r="K31" s="426">
        <v>0</v>
      </c>
      <c r="L31" s="426">
        <v>0</v>
      </c>
      <c r="M31" s="426">
        <v>0</v>
      </c>
      <c r="N31" s="426">
        <v>0</v>
      </c>
      <c r="O31" s="426">
        <v>0</v>
      </c>
      <c r="P31" s="426">
        <v>0</v>
      </c>
      <c r="Q31" s="429">
        <f>SUMPRODUCT($J$5:$P$5,J31:P31)</f>
        <v>0</v>
      </c>
    </row>
    <row r="32" spans="2:17" ht="15.75">
      <c r="B32" s="469" t="s">
        <v>720</v>
      </c>
      <c r="C32" s="468">
        <v>0</v>
      </c>
      <c r="D32" s="468">
        <v>0</v>
      </c>
      <c r="E32" s="468">
        <v>0</v>
      </c>
      <c r="F32" s="468">
        <v>0</v>
      </c>
      <c r="G32" s="468">
        <v>0</v>
      </c>
      <c r="H32" s="465">
        <v>1.4</v>
      </c>
      <c r="I32" s="466">
        <f t="shared" si="2"/>
        <v>0</v>
      </c>
      <c r="J32" s="426">
        <v>0</v>
      </c>
      <c r="K32" s="426">
        <v>0</v>
      </c>
      <c r="L32" s="426">
        <v>0</v>
      </c>
      <c r="M32" s="426">
        <v>0</v>
      </c>
      <c r="N32" s="426">
        <v>0</v>
      </c>
      <c r="O32" s="426">
        <v>0</v>
      </c>
      <c r="P32" s="426">
        <v>0</v>
      </c>
      <c r="Q32" s="429">
        <f t="shared" ref="Q32:Q33" si="9">SUMPRODUCT($J$5:$P$5,J32:P32)</f>
        <v>0</v>
      </c>
    </row>
    <row r="33" spans="2:17" ht="15.75">
      <c r="B33" s="469" t="s">
        <v>721</v>
      </c>
      <c r="C33" s="468">
        <v>0</v>
      </c>
      <c r="D33" s="468">
        <v>0</v>
      </c>
      <c r="E33" s="468">
        <v>0</v>
      </c>
      <c r="F33" s="468">
        <v>0</v>
      </c>
      <c r="G33" s="468">
        <v>0</v>
      </c>
      <c r="H33" s="465">
        <v>1.4</v>
      </c>
      <c r="I33" s="466">
        <f t="shared" si="2"/>
        <v>0</v>
      </c>
      <c r="J33" s="426">
        <v>0</v>
      </c>
      <c r="K33" s="426">
        <v>0</v>
      </c>
      <c r="L33" s="426">
        <v>0</v>
      </c>
      <c r="M33" s="426">
        <v>0</v>
      </c>
      <c r="N33" s="426">
        <v>0</v>
      </c>
      <c r="O33" s="426">
        <v>0</v>
      </c>
      <c r="P33" s="426">
        <v>0</v>
      </c>
      <c r="Q33" s="429">
        <f t="shared" si="9"/>
        <v>0</v>
      </c>
    </row>
    <row r="34" spans="2:17" ht="15.75">
      <c r="B34" s="471" t="s">
        <v>66</v>
      </c>
      <c r="C34" s="472">
        <f>C6</f>
        <v>70045500</v>
      </c>
      <c r="D34" s="472" t="b">
        <f t="shared" ref="D34:G34" si="10">D6</f>
        <v>0</v>
      </c>
      <c r="E34" s="472">
        <f t="shared" si="10"/>
        <v>0</v>
      </c>
      <c r="F34" s="472">
        <f t="shared" si="10"/>
        <v>2708800</v>
      </c>
      <c r="G34" s="472">
        <f t="shared" si="10"/>
        <v>1464959.6822884791</v>
      </c>
      <c r="H34" s="465">
        <v>1.4</v>
      </c>
      <c r="I34" s="466">
        <f>(F34+G34)*H34</f>
        <v>5843263.5552038699</v>
      </c>
      <c r="J34" s="472" t="b">
        <f t="shared" ref="J34:Q34" si="11">J6</f>
        <v>0</v>
      </c>
      <c r="K34" s="472">
        <f t="shared" si="11"/>
        <v>5843263.5552038699</v>
      </c>
      <c r="L34" s="472" t="b">
        <f>L6</f>
        <v>0</v>
      </c>
      <c r="M34" s="472" t="b">
        <f t="shared" si="11"/>
        <v>0</v>
      </c>
      <c r="N34" s="472" t="b">
        <f t="shared" si="11"/>
        <v>0</v>
      </c>
      <c r="O34" s="472" t="b">
        <f t="shared" si="11"/>
        <v>0</v>
      </c>
      <c r="P34" s="472" t="b">
        <f t="shared" si="11"/>
        <v>0</v>
      </c>
      <c r="Q34" s="472">
        <f t="shared" si="11"/>
        <v>1168652.7110407741</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53"/>
  <sheetViews>
    <sheetView tabSelected="1" zoomScale="80" zoomScaleNormal="80" workbookViewId="0">
      <pane xSplit="1" ySplit="5" topLeftCell="B6" activePane="bottomRight" state="frozen"/>
      <selection pane="topRight" activeCell="B1" sqref="B1"/>
      <selection pane="bottomLeft" activeCell="A6" sqref="A6"/>
      <selection pane="bottomRight" activeCell="J15" sqref="J15"/>
    </sheetView>
  </sheetViews>
  <sheetFormatPr defaultRowHeight="15.75"/>
  <cols>
    <col min="1" max="1" width="9.5703125" style="11" bestFit="1" customWidth="1"/>
    <col min="2" max="2" width="88.42578125" style="9" customWidth="1"/>
    <col min="3" max="3" width="15.7109375" style="9" customWidth="1"/>
    <col min="4" max="7" width="15.140625" style="1" bestFit="1" customWidth="1"/>
    <col min="8" max="9" width="16.42578125" customWidth="1"/>
  </cols>
  <sheetData>
    <row r="1" spans="1:7">
      <c r="A1" s="10" t="s">
        <v>97</v>
      </c>
      <c r="B1" s="230" t="str">
        <f>Info!C2</f>
        <v>სს "ბაზისბანკი"</v>
      </c>
    </row>
    <row r="2" spans="1:7">
      <c r="A2" s="10" t="s">
        <v>98</v>
      </c>
      <c r="B2" s="265">
        <v>45930</v>
      </c>
    </row>
    <row r="3" spans="1:7" ht="16.5" thickBot="1">
      <c r="A3" s="10"/>
    </row>
    <row r="4" spans="1:7" ht="15" customHeight="1" thickBot="1">
      <c r="A4" s="28" t="s">
        <v>178</v>
      </c>
      <c r="B4" s="108" t="s">
        <v>128</v>
      </c>
      <c r="C4" s="109"/>
      <c r="D4" s="725" t="s">
        <v>659</v>
      </c>
      <c r="E4" s="726"/>
      <c r="F4" s="726"/>
      <c r="G4" s="727"/>
    </row>
    <row r="5" spans="1:7" ht="15">
      <c r="A5" s="153" t="s">
        <v>25</v>
      </c>
      <c r="B5" s="154"/>
      <c r="C5" s="249" t="str">
        <f>INT((MONTH($B$2))/3)&amp;"Q"&amp;"-"&amp;YEAR($B$2)</f>
        <v>3Q-2025</v>
      </c>
      <c r="D5" s="249" t="str">
        <f>IF(INT(MONTH($B$2))=3, "4"&amp;"Q"&amp;"-"&amp;YEAR($B$2)-1, IF(INT(MONTH($B$2))=6, "1"&amp;"Q"&amp;"-"&amp;YEAR($B$2), IF(INT(MONTH($B$2))=9, "2"&amp;"Q"&amp;"-"&amp;YEAR($B$2),IF(INT(MONTH($B$2))=12, "3"&amp;"Q"&amp;"-"&amp;YEAR($B$2), 0))))</f>
        <v>2Q-2025</v>
      </c>
      <c r="E5" s="249" t="str">
        <f>IF(INT(MONTH($B$2))=3, "3"&amp;"Q"&amp;"-"&amp;YEAR($B$2)-1, IF(INT(MONTH($B$2))=6, "4"&amp;"Q"&amp;"-"&amp;YEAR($B$2)-1, IF(INT(MONTH($B$2))=9, "1"&amp;"Q"&amp;"-"&amp;YEAR($B$2),IF(INT(MONTH($B$2))=12, "2"&amp;"Q"&amp;"-"&amp;YEAR($B$2), 0))))</f>
        <v>1Q-2025</v>
      </c>
      <c r="F5" s="249" t="str">
        <f>IF(INT(MONTH($B$2))=3, "2"&amp;"Q"&amp;"-"&amp;YEAR($B$2)-1, IF(INT(MONTH($B$2))=6, "3"&amp;"Q"&amp;"-"&amp;YEAR($B$2)-1, IF(INT(MONTH($B$2))=9, "4"&amp;"Q"&amp;"-"&amp;YEAR($B$2)-1,IF(INT(MONTH($B$2))=12, "1"&amp;"Q"&amp;"-"&amp;YEAR($B$2), 0))))</f>
        <v>4Q-2024</v>
      </c>
      <c r="G5" s="250" t="str">
        <f>IF(INT(MONTH($B$2))=3, "1"&amp;"Q"&amp;"-"&amp;YEAR($B$2)-1, IF(INT(MONTH($B$2))=6, "2"&amp;"Q"&amp;"-"&amp;YEAR($B$2)-1, IF(INT(MONTH($B$2))=9, "3"&amp;"Q"&amp;"-"&amp;YEAR($B$2)-1,IF(INT(MONTH($B$2))=12, "4"&amp;"Q"&amp;"-"&amp;YEAR($B$2)-1, 0))))</f>
        <v>3Q-2024</v>
      </c>
    </row>
    <row r="6" spans="1:7" ht="15">
      <c r="A6" s="251"/>
      <c r="B6" s="252" t="s">
        <v>95</v>
      </c>
      <c r="C6" s="155"/>
      <c r="D6" s="155"/>
      <c r="E6" s="155"/>
      <c r="F6" s="155"/>
      <c r="G6" s="156"/>
    </row>
    <row r="7" spans="1:7" ht="15">
      <c r="A7" s="251"/>
      <c r="B7" s="253" t="s">
        <v>99</v>
      </c>
      <c r="C7" s="155"/>
      <c r="D7" s="155"/>
      <c r="E7" s="155"/>
      <c r="F7" s="155"/>
      <c r="G7" s="156"/>
    </row>
    <row r="8" spans="1:7" ht="15">
      <c r="A8" s="234">
        <v>1</v>
      </c>
      <c r="B8" s="235" t="s">
        <v>22</v>
      </c>
      <c r="C8" s="254">
        <v>621275283.23000002</v>
      </c>
      <c r="D8" s="255">
        <v>593988940.35496247</v>
      </c>
      <c r="E8" s="255">
        <v>594772798.11000001</v>
      </c>
      <c r="F8" s="255">
        <v>572235300.61000001</v>
      </c>
      <c r="G8" s="256">
        <v>550172712.93999994</v>
      </c>
    </row>
    <row r="9" spans="1:7" ht="15">
      <c r="A9" s="234">
        <v>2</v>
      </c>
      <c r="B9" s="235" t="s">
        <v>75</v>
      </c>
      <c r="C9" s="254">
        <v>621275283.23000002</v>
      </c>
      <c r="D9" s="255">
        <v>593988940.35496247</v>
      </c>
      <c r="E9" s="255">
        <v>594772798.11000001</v>
      </c>
      <c r="F9" s="255">
        <v>572235300.61000001</v>
      </c>
      <c r="G9" s="256">
        <v>550172712.93999994</v>
      </c>
    </row>
    <row r="10" spans="1:7" ht="15">
      <c r="A10" s="234">
        <v>3</v>
      </c>
      <c r="B10" s="235" t="s">
        <v>74</v>
      </c>
      <c r="C10" s="254">
        <v>764005182.75</v>
      </c>
      <c r="D10" s="255">
        <v>725435305.15496242</v>
      </c>
      <c r="E10" s="255">
        <v>729708654.50999999</v>
      </c>
      <c r="F10" s="255">
        <v>712179243.00999999</v>
      </c>
      <c r="G10" s="256">
        <v>691615852.53999996</v>
      </c>
    </row>
    <row r="11" spans="1:7" ht="15">
      <c r="A11" s="234">
        <v>4</v>
      </c>
      <c r="B11" s="235" t="s">
        <v>306</v>
      </c>
      <c r="C11" s="254">
        <v>488195666.95267648</v>
      </c>
      <c r="D11" s="255">
        <v>475458851.747931</v>
      </c>
      <c r="E11" s="255">
        <v>456655092.27105713</v>
      </c>
      <c r="F11" s="255">
        <v>444424967.91407746</v>
      </c>
      <c r="G11" s="256">
        <v>411593227.27946973</v>
      </c>
    </row>
    <row r="12" spans="1:7" ht="15">
      <c r="A12" s="234">
        <v>5</v>
      </c>
      <c r="B12" s="235" t="s">
        <v>307</v>
      </c>
      <c r="C12" s="254">
        <v>582881261.1017766</v>
      </c>
      <c r="D12" s="255">
        <v>567487105.74555469</v>
      </c>
      <c r="E12" s="255">
        <v>544377831.38104427</v>
      </c>
      <c r="F12" s="255">
        <v>532354383.05040246</v>
      </c>
      <c r="G12" s="256">
        <v>492013903.73510611</v>
      </c>
    </row>
    <row r="13" spans="1:7" ht="15">
      <c r="A13" s="234">
        <v>6</v>
      </c>
      <c r="B13" s="235" t="s">
        <v>308</v>
      </c>
      <c r="C13" s="254">
        <v>708482772.55755532</v>
      </c>
      <c r="D13" s="255">
        <v>689582344.07103682</v>
      </c>
      <c r="E13" s="255">
        <v>660764769.75274539</v>
      </c>
      <c r="F13" s="255">
        <v>649023320.07871497</v>
      </c>
      <c r="G13" s="256">
        <v>598732106.04289925</v>
      </c>
    </row>
    <row r="14" spans="1:7" ht="15">
      <c r="A14" s="251"/>
      <c r="B14" s="252" t="s">
        <v>310</v>
      </c>
      <c r="C14" s="155"/>
      <c r="D14" s="155"/>
      <c r="E14" s="155"/>
      <c r="F14" s="155"/>
      <c r="G14" s="156"/>
    </row>
    <row r="15" spans="1:7" ht="21.95" customHeight="1">
      <c r="A15" s="234">
        <v>7</v>
      </c>
      <c r="B15" s="235" t="s">
        <v>309</v>
      </c>
      <c r="C15" s="257">
        <v>3857772786.4580984</v>
      </c>
      <c r="D15" s="255">
        <v>3820635648.7141485</v>
      </c>
      <c r="E15" s="255">
        <v>3656842811.3698497</v>
      </c>
      <c r="F15" s="255">
        <v>3694885025.9622736</v>
      </c>
      <c r="G15" s="256">
        <v>3425786491.4319611</v>
      </c>
    </row>
    <row r="16" spans="1:7" ht="15">
      <c r="A16" s="251"/>
      <c r="B16" s="252" t="s">
        <v>313</v>
      </c>
      <c r="C16" s="155"/>
      <c r="D16" s="155"/>
      <c r="E16" s="155"/>
      <c r="F16" s="155"/>
      <c r="G16" s="156"/>
    </row>
    <row r="17" spans="1:9" ht="15">
      <c r="A17" s="234"/>
      <c r="B17" s="253" t="s">
        <v>712</v>
      </c>
      <c r="C17" s="155"/>
      <c r="D17" s="155"/>
      <c r="E17" s="155"/>
      <c r="F17" s="155"/>
      <c r="G17" s="156"/>
    </row>
    <row r="18" spans="1:9" ht="15">
      <c r="A18" s="234">
        <v>8</v>
      </c>
      <c r="B18" s="235" t="s">
        <v>304</v>
      </c>
      <c r="C18" s="866">
        <v>0.16104506864967696</v>
      </c>
      <c r="D18" s="867">
        <v>0.15546861699698375</v>
      </c>
      <c r="E18" s="867">
        <v>0.16264653111715205</v>
      </c>
      <c r="F18" s="867">
        <v>0.15487228874218367</v>
      </c>
      <c r="G18" s="868">
        <v>0.16059749033280546</v>
      </c>
    </row>
    <row r="19" spans="1:9" ht="15" customHeight="1">
      <c r="A19" s="234">
        <v>9</v>
      </c>
      <c r="B19" s="235" t="s">
        <v>303</v>
      </c>
      <c r="C19" s="866">
        <v>0.16104506864967696</v>
      </c>
      <c r="D19" s="867">
        <v>0.15546861699698375</v>
      </c>
      <c r="E19" s="867">
        <v>0.16264653111715205</v>
      </c>
      <c r="F19" s="867">
        <v>0.15487228874218367</v>
      </c>
      <c r="G19" s="868">
        <v>0.16059749033280546</v>
      </c>
    </row>
    <row r="20" spans="1:9" ht="15">
      <c r="A20" s="234">
        <v>10</v>
      </c>
      <c r="B20" s="235" t="s">
        <v>305</v>
      </c>
      <c r="C20" s="866">
        <v>0.1980430743437975</v>
      </c>
      <c r="D20" s="867">
        <v>0.18987293525335525</v>
      </c>
      <c r="E20" s="867">
        <v>0.1995460817296251</v>
      </c>
      <c r="F20" s="867">
        <v>0.19274733530430335</v>
      </c>
      <c r="G20" s="868">
        <v>0.20188527635033907</v>
      </c>
    </row>
    <row r="21" spans="1:9" ht="15">
      <c r="A21" s="234">
        <v>11</v>
      </c>
      <c r="B21" s="235" t="s">
        <v>306</v>
      </c>
      <c r="C21" s="866">
        <v>0.1265485797054676</v>
      </c>
      <c r="D21" s="867">
        <v>0.12444496033217634</v>
      </c>
      <c r="E21" s="867">
        <v>0.12488276477936706</v>
      </c>
      <c r="F21" s="867">
        <v>0.12028113589226883</v>
      </c>
      <c r="G21" s="868">
        <v>0.12014561570281219</v>
      </c>
    </row>
    <row r="22" spans="1:9" ht="15">
      <c r="A22" s="234">
        <v>12</v>
      </c>
      <c r="B22" s="235" t="s">
        <v>307</v>
      </c>
      <c r="C22" s="866">
        <v>0.15109268828580547</v>
      </c>
      <c r="D22" s="867">
        <v>0.14853211819256959</v>
      </c>
      <c r="E22" s="867">
        <v>0.14887255133707766</v>
      </c>
      <c r="F22" s="867">
        <v>0.14407874110013999</v>
      </c>
      <c r="G22" s="868">
        <v>0.14362071453245961</v>
      </c>
    </row>
    <row r="23" spans="1:9" ht="15">
      <c r="A23" s="234">
        <v>13</v>
      </c>
      <c r="B23" s="235" t="s">
        <v>308</v>
      </c>
      <c r="C23" s="866">
        <v>0.18365072589151321</v>
      </c>
      <c r="D23" s="867">
        <v>0.18048890485098174</v>
      </c>
      <c r="E23" s="867">
        <v>0.18070121786038112</v>
      </c>
      <c r="F23" s="867">
        <v>0.17565453742628628</v>
      </c>
      <c r="G23" s="868">
        <v>0.17477216036094306</v>
      </c>
    </row>
    <row r="24" spans="1:9" ht="15">
      <c r="A24" s="251"/>
      <c r="B24" s="252" t="s">
        <v>703</v>
      </c>
      <c r="C24" s="155"/>
      <c r="D24" s="155"/>
      <c r="E24" s="155"/>
      <c r="F24" s="155"/>
      <c r="G24" s="156"/>
    </row>
    <row r="25" spans="1:9" ht="25.5">
      <c r="A25" s="234">
        <v>14</v>
      </c>
      <c r="B25" s="235" t="s">
        <v>704</v>
      </c>
      <c r="C25" s="266"/>
      <c r="D25" s="267"/>
      <c r="E25" s="267"/>
      <c r="F25" s="267"/>
      <c r="G25" s="268"/>
    </row>
    <row r="26" spans="1:9" ht="15">
      <c r="A26" s="251"/>
      <c r="B26" s="252" t="s">
        <v>6</v>
      </c>
      <c r="C26" s="155"/>
      <c r="D26" s="155"/>
      <c r="E26" s="155"/>
      <c r="F26" s="155"/>
      <c r="G26" s="156"/>
    </row>
    <row r="27" spans="1:9" ht="15" customHeight="1">
      <c r="A27" s="258">
        <v>15</v>
      </c>
      <c r="B27" s="259" t="s">
        <v>7</v>
      </c>
      <c r="C27" s="477">
        <v>9.6111294921593607E-2</v>
      </c>
      <c r="D27" s="478">
        <v>9.5387820500343501E-2</v>
      </c>
      <c r="E27" s="478">
        <v>9.4939468067011756E-2</v>
      </c>
      <c r="F27" s="478">
        <v>9.7035780753728207E-2</v>
      </c>
      <c r="G27" s="479">
        <v>9.7039164943046541E-2</v>
      </c>
    </row>
    <row r="28" spans="1:9" ht="15">
      <c r="A28" s="258">
        <v>16</v>
      </c>
      <c r="B28" s="259" t="s">
        <v>8</v>
      </c>
      <c r="C28" s="477">
        <v>5.3479499499457718E-2</v>
      </c>
      <c r="D28" s="478">
        <v>5.373578048410451E-2</v>
      </c>
      <c r="E28" s="478">
        <v>5.4042034798423899E-2</v>
      </c>
      <c r="F28" s="478">
        <v>5.4276388756476314E-2</v>
      </c>
      <c r="G28" s="479">
        <v>5.471516369025959E-2</v>
      </c>
    </row>
    <row r="29" spans="1:9" ht="15">
      <c r="A29" s="258">
        <v>17</v>
      </c>
      <c r="B29" s="259" t="s">
        <v>9</v>
      </c>
      <c r="C29" s="477">
        <v>3.0274276562836055E-2</v>
      </c>
      <c r="D29" s="478">
        <v>2.9380461967543278E-2</v>
      </c>
      <c r="E29" s="478">
        <v>2.6992282930121354E-2</v>
      </c>
      <c r="F29" s="478">
        <v>2.6630418135509887E-2</v>
      </c>
      <c r="G29" s="479">
        <v>2.5403194983329103E-2</v>
      </c>
    </row>
    <row r="30" spans="1:9" ht="15">
      <c r="A30" s="258">
        <v>18</v>
      </c>
      <c r="B30" s="259" t="s">
        <v>129</v>
      </c>
      <c r="C30" s="477">
        <v>4.2631795422135896E-2</v>
      </c>
      <c r="D30" s="478">
        <v>4.1652040016238991E-2</v>
      </c>
      <c r="E30" s="478">
        <v>4.0897433268587864E-2</v>
      </c>
      <c r="F30" s="478">
        <v>4.2759391997251886E-2</v>
      </c>
      <c r="G30" s="479">
        <v>4.2324001252786937E-2</v>
      </c>
    </row>
    <row r="31" spans="1:9" ht="15">
      <c r="A31" s="258">
        <v>19</v>
      </c>
      <c r="B31" s="259" t="s">
        <v>10</v>
      </c>
      <c r="C31" s="477">
        <v>2.5361075982280126E-2</v>
      </c>
      <c r="D31" s="478">
        <v>2.5070352007026859E-2</v>
      </c>
      <c r="E31" s="478">
        <v>2.3017267835178244E-2</v>
      </c>
      <c r="F31" s="478">
        <v>2.1560851428916228E-2</v>
      </c>
      <c r="G31" s="479">
        <v>2.1209443769838597E-2</v>
      </c>
      <c r="H31" s="705"/>
      <c r="I31" s="706"/>
    </row>
    <row r="32" spans="1:9" ht="15">
      <c r="A32" s="258">
        <v>20</v>
      </c>
      <c r="B32" s="259" t="s">
        <v>11</v>
      </c>
      <c r="C32" s="477">
        <v>0.16798647006761688</v>
      </c>
      <c r="D32" s="478">
        <v>0.1645656268566891</v>
      </c>
      <c r="E32" s="478">
        <v>0.15092830751023922</v>
      </c>
      <c r="F32" s="478">
        <v>0.14052243376488144</v>
      </c>
      <c r="G32" s="479">
        <v>0.13783287120594345</v>
      </c>
      <c r="I32" s="706"/>
    </row>
    <row r="33" spans="1:7" ht="15">
      <c r="A33" s="251"/>
      <c r="B33" s="252" t="s">
        <v>12</v>
      </c>
      <c r="C33" s="155"/>
      <c r="D33" s="155"/>
      <c r="E33" s="155"/>
      <c r="F33" s="155"/>
      <c r="G33" s="156"/>
    </row>
    <row r="34" spans="1:7" ht="15">
      <c r="A34" s="258">
        <v>21</v>
      </c>
      <c r="B34" s="259" t="s">
        <v>13</v>
      </c>
      <c r="C34" s="477">
        <v>2.9478721207752658E-2</v>
      </c>
      <c r="D34" s="478">
        <v>3.2176434962880605E-2</v>
      </c>
      <c r="E34" s="478">
        <v>3.3378491555042335E-2</v>
      </c>
      <c r="F34" s="478">
        <v>3.1424689759871297E-2</v>
      </c>
      <c r="G34" s="479">
        <v>3.3833376391271902E-2</v>
      </c>
    </row>
    <row r="35" spans="1:7" ht="15" customHeight="1">
      <c r="A35" s="258">
        <v>22</v>
      </c>
      <c r="B35" s="259" t="s">
        <v>671</v>
      </c>
      <c r="C35" s="477">
        <v>1.1279640610169759E-2</v>
      </c>
      <c r="D35" s="478">
        <v>1.1819610987849191E-2</v>
      </c>
      <c r="E35" s="478">
        <v>1.1843088060171526E-2</v>
      </c>
      <c r="F35" s="478">
        <v>1.1825169251152696E-2</v>
      </c>
      <c r="G35" s="479">
        <v>1.1601686193531243E-2</v>
      </c>
    </row>
    <row r="36" spans="1:7" ht="15">
      <c r="A36" s="258">
        <v>23</v>
      </c>
      <c r="B36" s="259" t="s">
        <v>14</v>
      </c>
      <c r="C36" s="477">
        <v>0.49367913431619481</v>
      </c>
      <c r="D36" s="478">
        <v>0.49197882339762367</v>
      </c>
      <c r="E36" s="478">
        <v>0.4874266447523728</v>
      </c>
      <c r="F36" s="478">
        <v>0.49851557965618526</v>
      </c>
      <c r="G36" s="479">
        <v>0.49800014715591445</v>
      </c>
    </row>
    <row r="37" spans="1:7" ht="15" customHeight="1">
      <c r="A37" s="258">
        <v>24</v>
      </c>
      <c r="B37" s="259" t="s">
        <v>15</v>
      </c>
      <c r="C37" s="477">
        <v>0.47315691309160646</v>
      </c>
      <c r="D37" s="478">
        <v>0.48119098079602035</v>
      </c>
      <c r="E37" s="478">
        <v>0.46064302138122815</v>
      </c>
      <c r="F37" s="478">
        <v>0.4657716222403791</v>
      </c>
      <c r="G37" s="479">
        <v>0.46665530773925734</v>
      </c>
    </row>
    <row r="38" spans="1:7" ht="15">
      <c r="A38" s="258">
        <v>25</v>
      </c>
      <c r="B38" s="259" t="s">
        <v>16</v>
      </c>
      <c r="C38" s="477">
        <v>5.9506043774167565E-2</v>
      </c>
      <c r="D38" s="478">
        <v>3.2446609171718065E-2</v>
      </c>
      <c r="E38" s="478">
        <v>1.8749620918767813E-2</v>
      </c>
      <c r="F38" s="478">
        <v>0.17014012528025771</v>
      </c>
      <c r="G38" s="479">
        <v>9.9683146676393136E-2</v>
      </c>
    </row>
    <row r="39" spans="1:7" ht="15" customHeight="1">
      <c r="A39" s="251"/>
      <c r="B39" s="252" t="s">
        <v>17</v>
      </c>
      <c r="C39" s="155"/>
      <c r="D39" s="155"/>
      <c r="E39" s="155"/>
      <c r="F39" s="155"/>
      <c r="G39" s="156"/>
    </row>
    <row r="40" spans="1:7" ht="15" customHeight="1">
      <c r="A40" s="258">
        <v>26</v>
      </c>
      <c r="B40" s="259" t="s">
        <v>18</v>
      </c>
      <c r="C40" s="477">
        <v>0.27416697371828852</v>
      </c>
      <c r="D40" s="477">
        <v>0.24388363300884491</v>
      </c>
      <c r="E40" s="477">
        <v>0.18564243543079456</v>
      </c>
      <c r="F40" s="477">
        <v>0.17347809700497843</v>
      </c>
      <c r="G40" s="480">
        <v>0.17543063396169323</v>
      </c>
    </row>
    <row r="41" spans="1:7" ht="15" customHeight="1">
      <c r="A41" s="258">
        <v>27</v>
      </c>
      <c r="B41" s="259" t="s">
        <v>19</v>
      </c>
      <c r="C41" s="477">
        <v>0.57277924243197043</v>
      </c>
      <c r="D41" s="477">
        <v>0.57201359214740477</v>
      </c>
      <c r="E41" s="477">
        <v>0.55339077429653172</v>
      </c>
      <c r="F41" s="477">
        <v>0.56765844949228761</v>
      </c>
      <c r="G41" s="480">
        <v>0.55194749114099861</v>
      </c>
    </row>
    <row r="42" spans="1:7" ht="15" customHeight="1">
      <c r="A42" s="258">
        <v>28</v>
      </c>
      <c r="B42" s="260" t="s">
        <v>20</v>
      </c>
      <c r="C42" s="477">
        <v>0.21560305237467253</v>
      </c>
      <c r="D42" s="477">
        <v>0.23016144006983333</v>
      </c>
      <c r="E42" s="477">
        <v>0.17282133342677553</v>
      </c>
      <c r="F42" s="477">
        <v>0.18411574066036315</v>
      </c>
      <c r="G42" s="480">
        <v>0.20109794883831911</v>
      </c>
    </row>
    <row r="43" spans="1:7" ht="15" customHeight="1">
      <c r="A43" s="264"/>
      <c r="B43" s="252" t="s">
        <v>236</v>
      </c>
      <c r="C43" s="155"/>
      <c r="D43" s="155"/>
      <c r="E43" s="155"/>
      <c r="F43" s="155"/>
      <c r="G43" s="156"/>
    </row>
    <row r="44" spans="1:7" ht="15" customHeight="1">
      <c r="A44" s="258">
        <v>29</v>
      </c>
      <c r="B44" s="305" t="s">
        <v>229</v>
      </c>
      <c r="C44" s="260">
        <v>1046753317.473913</v>
      </c>
      <c r="D44" s="260">
        <v>830751289.43956029</v>
      </c>
      <c r="E44" s="260">
        <v>756423121.88688886</v>
      </c>
      <c r="F44" s="260">
        <v>638817317.38271785</v>
      </c>
      <c r="G44" s="263">
        <v>695935460.46043456</v>
      </c>
    </row>
    <row r="45" spans="1:7" ht="15">
      <c r="A45" s="258">
        <v>30</v>
      </c>
      <c r="B45" s="259" t="s">
        <v>230</v>
      </c>
      <c r="C45" s="260">
        <v>492162811.40429771</v>
      </c>
      <c r="D45" s="261">
        <v>448879613.11788929</v>
      </c>
      <c r="E45" s="261">
        <v>346144449.96547502</v>
      </c>
      <c r="F45" s="261">
        <v>453177025.41497707</v>
      </c>
      <c r="G45" s="262">
        <v>487382238.11255181</v>
      </c>
    </row>
    <row r="46" spans="1:7" ht="15">
      <c r="A46" s="302">
        <v>31</v>
      </c>
      <c r="B46" s="303" t="s">
        <v>228</v>
      </c>
      <c r="C46" s="477">
        <v>2.1423191236210721</v>
      </c>
      <c r="D46" s="477">
        <v>1.8507218086141506</v>
      </c>
      <c r="E46" s="477">
        <v>2.1852816705925391</v>
      </c>
      <c r="F46" s="477">
        <v>1.421907460919452</v>
      </c>
      <c r="G46" s="480">
        <v>1.4402904984097169</v>
      </c>
    </row>
    <row r="47" spans="1:7" ht="15">
      <c r="A47" s="302"/>
      <c r="B47" s="252" t="s">
        <v>314</v>
      </c>
      <c r="C47" s="155"/>
      <c r="D47" s="155"/>
      <c r="E47" s="155"/>
      <c r="F47" s="155"/>
      <c r="G47" s="156"/>
    </row>
    <row r="48" spans="1:7" ht="15">
      <c r="A48" s="302">
        <v>32</v>
      </c>
      <c r="B48" s="303" t="s">
        <v>321</v>
      </c>
      <c r="C48" s="304">
        <v>3174929303.3499999</v>
      </c>
      <c r="D48" s="700">
        <v>3022505201.8561544</v>
      </c>
      <c r="E48" s="700">
        <v>2899896693.7834997</v>
      </c>
      <c r="F48" s="700">
        <v>2889772416.3434997</v>
      </c>
      <c r="G48" s="699">
        <v>2683577991.4355001</v>
      </c>
    </row>
    <row r="49" spans="1:7" ht="15">
      <c r="A49" s="302">
        <v>33</v>
      </c>
      <c r="B49" s="303" t="s">
        <v>334</v>
      </c>
      <c r="C49" s="304">
        <v>2398164031.2499995</v>
      </c>
      <c r="D49" s="700">
        <v>2366748005.6260004</v>
      </c>
      <c r="E49" s="700">
        <v>2365710757.9953175</v>
      </c>
      <c r="F49" s="700">
        <v>2326196042.3259497</v>
      </c>
      <c r="G49" s="699">
        <v>2205973719.772718</v>
      </c>
    </row>
    <row r="50" spans="1:7" thickBot="1">
      <c r="A50" s="57">
        <v>34</v>
      </c>
      <c r="B50" s="121" t="s">
        <v>348</v>
      </c>
      <c r="C50" s="481">
        <v>1.323899975972505</v>
      </c>
      <c r="D50" s="698">
        <v>1.2770709829146798</v>
      </c>
      <c r="E50" s="698">
        <v>1.225803570441911</v>
      </c>
      <c r="F50" s="698">
        <v>1.2422738082960683</v>
      </c>
      <c r="G50" s="697">
        <v>1.216504968931357</v>
      </c>
    </row>
    <row r="51" spans="1:7">
      <c r="A51" s="12"/>
    </row>
    <row r="52" spans="1:7">
      <c r="B52" s="14"/>
    </row>
    <row r="53" spans="1:7" ht="65.25">
      <c r="B53" s="193" t="s">
        <v>235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9"/>
  <sheetViews>
    <sheetView zoomScale="80" zoomScaleNormal="80" workbookViewId="0">
      <selection activeCell="M28" sqref="M28"/>
    </sheetView>
  </sheetViews>
  <sheetFormatPr defaultRowHeight="15"/>
  <cols>
    <col min="1" max="1" width="11.42578125" customWidth="1"/>
    <col min="2" max="2" width="76.85546875" style="2" customWidth="1"/>
    <col min="3" max="3" width="22.85546875" customWidth="1"/>
    <col min="6" max="6" width="13.42578125" bestFit="1" customWidth="1"/>
  </cols>
  <sheetData>
    <row r="1" spans="1:6">
      <c r="A1" s="1" t="s">
        <v>97</v>
      </c>
      <c r="B1" t="str">
        <f>Info!C2</f>
        <v>სს "ბაზისბანკი"</v>
      </c>
    </row>
    <row r="2" spans="1:6">
      <c r="A2" s="1" t="s">
        <v>98</v>
      </c>
      <c r="B2" s="265">
        <f>'1. key ratios'!B2</f>
        <v>45930</v>
      </c>
    </row>
    <row r="3" spans="1:6">
      <c r="A3" s="1"/>
      <c r="B3"/>
    </row>
    <row r="4" spans="1:6">
      <c r="A4" s="1" t="s">
        <v>298</v>
      </c>
      <c r="B4" t="s">
        <v>267</v>
      </c>
    </row>
    <row r="5" spans="1:6">
      <c r="A5" s="433"/>
      <c r="B5" s="433" t="s">
        <v>268</v>
      </c>
      <c r="C5" s="434"/>
    </row>
    <row r="6" spans="1:6">
      <c r="A6" s="435">
        <v>1</v>
      </c>
      <c r="B6" s="436" t="s">
        <v>268</v>
      </c>
      <c r="C6" s="437">
        <v>4476118635.6162701</v>
      </c>
      <c r="F6" s="585"/>
    </row>
    <row r="7" spans="1:6">
      <c r="A7" s="435">
        <v>2</v>
      </c>
      <c r="B7" s="436" t="s">
        <v>269</v>
      </c>
      <c r="C7" s="437">
        <v>-34090586.720000006</v>
      </c>
      <c r="F7" s="585"/>
    </row>
    <row r="8" spans="1:6">
      <c r="A8" s="438">
        <v>3</v>
      </c>
      <c r="B8" s="439" t="s">
        <v>270</v>
      </c>
      <c r="C8" s="440">
        <f>C6+C7</f>
        <v>4442028048.8962698</v>
      </c>
      <c r="F8" s="585"/>
    </row>
    <row r="9" spans="1:6">
      <c r="A9" s="441"/>
      <c r="B9" s="441" t="s">
        <v>271</v>
      </c>
      <c r="C9" s="442"/>
      <c r="F9" s="585"/>
    </row>
    <row r="10" spans="1:6">
      <c r="A10" s="443">
        <v>4</v>
      </c>
      <c r="B10" s="444" t="s">
        <v>272</v>
      </c>
      <c r="C10" s="437">
        <f>'15. CCR'!F34</f>
        <v>2708800</v>
      </c>
      <c r="F10" s="585"/>
    </row>
    <row r="11" spans="1:6">
      <c r="A11" s="443">
        <v>5</v>
      </c>
      <c r="B11" s="445" t="s">
        <v>273</v>
      </c>
      <c r="C11" s="437">
        <f>'15. CCR'!G34</f>
        <v>1464959.6822884791</v>
      </c>
      <c r="F11" s="585"/>
    </row>
    <row r="12" spans="1:6">
      <c r="A12" s="443">
        <v>6</v>
      </c>
      <c r="B12" s="446" t="s">
        <v>722</v>
      </c>
      <c r="C12" s="440">
        <f>'15. CCR'!I34</f>
        <v>5843263.5552038699</v>
      </c>
      <c r="F12" s="585"/>
    </row>
    <row r="13" spans="1:6">
      <c r="A13" s="447">
        <v>7</v>
      </c>
      <c r="B13" s="448" t="s">
        <v>274</v>
      </c>
      <c r="C13" s="437">
        <f>'15. CCR'!E34</f>
        <v>0</v>
      </c>
      <c r="F13" s="585"/>
    </row>
    <row r="14" spans="1:6">
      <c r="A14" s="449">
        <v>8</v>
      </c>
      <c r="B14" s="450" t="s">
        <v>275</v>
      </c>
      <c r="C14" s="440">
        <f>C12</f>
        <v>5843263.5552038699</v>
      </c>
      <c r="F14" s="585"/>
    </row>
    <row r="15" spans="1:6">
      <c r="A15" s="441"/>
      <c r="B15" s="441" t="s">
        <v>276</v>
      </c>
      <c r="C15" s="451"/>
      <c r="F15" s="585"/>
    </row>
    <row r="16" spans="1:6">
      <c r="A16" s="447">
        <v>9</v>
      </c>
      <c r="B16" s="452" t="s">
        <v>277</v>
      </c>
      <c r="C16" s="437"/>
      <c r="F16" s="585"/>
    </row>
    <row r="17" spans="1:6">
      <c r="A17" s="443">
        <v>10</v>
      </c>
      <c r="B17" s="436" t="s">
        <v>278</v>
      </c>
      <c r="C17" s="437"/>
      <c r="F17" s="585"/>
    </row>
    <row r="18" spans="1:6">
      <c r="A18" s="443">
        <v>11</v>
      </c>
      <c r="B18" s="436" t="s">
        <v>279</v>
      </c>
      <c r="C18" s="437"/>
      <c r="F18" s="585"/>
    </row>
    <row r="19" spans="1:6" ht="24">
      <c r="A19" s="447">
        <v>12</v>
      </c>
      <c r="B19" s="452" t="s">
        <v>280</v>
      </c>
      <c r="C19" s="437"/>
      <c r="F19" s="585"/>
    </row>
    <row r="20" spans="1:6">
      <c r="A20" s="447">
        <v>13</v>
      </c>
      <c r="B20" s="452" t="s">
        <v>281</v>
      </c>
      <c r="C20" s="437"/>
      <c r="F20" s="585"/>
    </row>
    <row r="21" spans="1:6">
      <c r="A21" s="447">
        <v>14</v>
      </c>
      <c r="B21" s="436" t="s">
        <v>282</v>
      </c>
      <c r="C21" s="437"/>
      <c r="F21" s="585"/>
    </row>
    <row r="22" spans="1:6">
      <c r="A22" s="449">
        <v>15</v>
      </c>
      <c r="B22" s="450" t="s">
        <v>283</v>
      </c>
      <c r="C22" s="440">
        <f>SUM(C16:C21)</f>
        <v>0</v>
      </c>
      <c r="F22" s="585"/>
    </row>
    <row r="23" spans="1:6">
      <c r="A23" s="441"/>
      <c r="B23" s="441" t="s">
        <v>284</v>
      </c>
      <c r="C23" s="442"/>
      <c r="F23" s="585"/>
    </row>
    <row r="24" spans="1:6">
      <c r="A24" s="443">
        <v>16</v>
      </c>
      <c r="B24" s="436" t="s">
        <v>285</v>
      </c>
      <c r="C24" s="437">
        <v>636541363.66860008</v>
      </c>
      <c r="F24" s="585"/>
    </row>
    <row r="25" spans="1:6">
      <c r="A25" s="443">
        <v>17</v>
      </c>
      <c r="B25" s="436" t="s">
        <v>286</v>
      </c>
      <c r="C25" s="437">
        <v>-250052800.30338007</v>
      </c>
      <c r="F25" s="585"/>
    </row>
    <row r="26" spans="1:6">
      <c r="A26" s="449">
        <v>18</v>
      </c>
      <c r="B26" s="450" t="s">
        <v>287</v>
      </c>
      <c r="C26" s="440">
        <f>C24+C25</f>
        <v>386488563.36522001</v>
      </c>
      <c r="F26" s="585"/>
    </row>
    <row r="27" spans="1:6">
      <c r="A27" s="441"/>
      <c r="B27" s="441" t="s">
        <v>288</v>
      </c>
      <c r="C27" s="451"/>
      <c r="F27" s="585"/>
    </row>
    <row r="28" spans="1:6">
      <c r="A28" s="443">
        <v>19</v>
      </c>
      <c r="B28" s="436" t="s">
        <v>289</v>
      </c>
      <c r="C28" s="437"/>
      <c r="F28" s="585"/>
    </row>
    <row r="29" spans="1:6">
      <c r="A29" s="443">
        <v>20</v>
      </c>
      <c r="B29" s="436" t="s">
        <v>290</v>
      </c>
      <c r="C29" s="437"/>
      <c r="F29" s="585"/>
    </row>
    <row r="30" spans="1:6">
      <c r="A30" s="441"/>
      <c r="B30" s="441" t="s">
        <v>291</v>
      </c>
      <c r="C30" s="442"/>
      <c r="F30" s="585"/>
    </row>
    <row r="31" spans="1:6">
      <c r="A31" s="449">
        <v>21</v>
      </c>
      <c r="B31" s="450" t="s">
        <v>75</v>
      </c>
      <c r="C31" s="440">
        <v>621275283.23000002</v>
      </c>
      <c r="F31" s="585"/>
    </row>
    <row r="32" spans="1:6">
      <c r="A32" s="449">
        <v>22</v>
      </c>
      <c r="B32" s="450" t="s">
        <v>292</v>
      </c>
      <c r="C32" s="440">
        <f>C8+C14+C22+C26</f>
        <v>4834359875.8166933</v>
      </c>
      <c r="F32" s="585"/>
    </row>
    <row r="33" spans="1:6">
      <c r="A33" s="453"/>
      <c r="B33" s="453" t="s">
        <v>267</v>
      </c>
      <c r="C33" s="442"/>
      <c r="F33" s="585"/>
    </row>
    <row r="34" spans="1:6">
      <c r="A34" s="449">
        <v>23</v>
      </c>
      <c r="B34" s="450" t="s">
        <v>267</v>
      </c>
      <c r="C34" s="659">
        <f>IFERROR(C31/C32,0)</f>
        <v>0.12851241926316972</v>
      </c>
      <c r="F34" s="585"/>
    </row>
    <row r="35" spans="1:6">
      <c r="A35" s="453"/>
      <c r="B35" s="453" t="s">
        <v>293</v>
      </c>
      <c r="C35" s="442"/>
    </row>
    <row r="36" spans="1:6">
      <c r="A36" s="447" t="s">
        <v>294</v>
      </c>
      <c r="B36" s="452" t="s">
        <v>295</v>
      </c>
      <c r="C36" s="454"/>
    </row>
    <row r="37" spans="1:6">
      <c r="A37" s="455" t="s">
        <v>296</v>
      </c>
      <c r="B37" s="456" t="s">
        <v>297</v>
      </c>
      <c r="C37" s="454"/>
    </row>
    <row r="39" spans="1:6">
      <c r="B39" s="23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D25" sqref="D25"/>
    </sheetView>
  </sheetViews>
  <sheetFormatPr defaultRowHeight="15"/>
  <cols>
    <col min="1" max="1" width="11.42578125" customWidth="1"/>
    <col min="2" max="2" width="76.85546875" style="2" customWidth="1"/>
    <col min="3" max="6" width="24.42578125" customWidth="1"/>
  </cols>
  <sheetData>
    <row r="1" spans="1:6">
      <c r="A1" s="9" t="s">
        <v>97</v>
      </c>
      <c r="B1">
        <v>0</v>
      </c>
    </row>
    <row r="2" spans="1:6">
      <c r="A2" s="1" t="s">
        <v>98</v>
      </c>
      <c r="B2" s="265">
        <v>45747</v>
      </c>
    </row>
    <row r="3" spans="1:6">
      <c r="A3" s="1"/>
      <c r="B3"/>
    </row>
    <row r="4" spans="1:6">
      <c r="A4" s="432" t="s">
        <v>714</v>
      </c>
    </row>
    <row r="5" spans="1:6" ht="105">
      <c r="B5" s="426"/>
      <c r="C5" s="427" t="s">
        <v>715</v>
      </c>
      <c r="D5" s="427" t="s">
        <v>716</v>
      </c>
      <c r="E5" s="427" t="s">
        <v>717</v>
      </c>
      <c r="F5" s="427" t="s">
        <v>718</v>
      </c>
    </row>
    <row r="6" spans="1:6">
      <c r="B6" s="428" t="s">
        <v>713</v>
      </c>
      <c r="C6" s="429" t="b">
        <f>IF(C7&gt;0,C7,IF(C8&gt;0,C8,IF(C9&gt;0,C9)))</f>
        <v>0</v>
      </c>
      <c r="D6" s="429">
        <f>IF(D7&gt;0,D7,IF(D8&gt;0,D8,IF(D9&gt;0,D9)))</f>
        <v>139954.86585390868</v>
      </c>
      <c r="E6" s="429" t="b">
        <f>IF(E7&gt;0,E7,IF(E8&gt;0,E8,IF(E9&gt;0,E9)))</f>
        <v>0</v>
      </c>
      <c r="F6" s="429">
        <f>IF(F7&gt;0,F7,IF(F8&gt;0,F8,IF(F9&gt;0,F9)))</f>
        <v>1749435.8231738585</v>
      </c>
    </row>
    <row r="7" spans="1:6">
      <c r="B7" s="430" t="s">
        <v>719</v>
      </c>
      <c r="C7" s="431">
        <v>0</v>
      </c>
      <c r="D7" s="431">
        <v>139954.86585390868</v>
      </c>
      <c r="E7" s="431">
        <v>0</v>
      </c>
      <c r="F7" s="431">
        <v>1749435.8231738585</v>
      </c>
    </row>
    <row r="8" spans="1:6">
      <c r="B8" s="430" t="s">
        <v>720</v>
      </c>
      <c r="C8" s="431">
        <v>0</v>
      </c>
      <c r="D8" s="431">
        <v>0</v>
      </c>
      <c r="E8" s="431">
        <v>0</v>
      </c>
      <c r="F8" s="431">
        <v>0</v>
      </c>
    </row>
    <row r="9" spans="1:6">
      <c r="B9" s="430" t="s">
        <v>721</v>
      </c>
      <c r="C9" s="431">
        <v>0</v>
      </c>
      <c r="D9" s="431">
        <v>0</v>
      </c>
      <c r="E9" s="431">
        <v>0</v>
      </c>
      <c r="F9" s="431">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L42"/>
  <sheetViews>
    <sheetView zoomScale="80" zoomScaleNormal="80" workbookViewId="0">
      <pane xSplit="2" ySplit="6" topLeftCell="C10" activePane="bottomRight" state="frozen"/>
      <selection pane="topRight" activeCell="C1" sqref="C1"/>
      <selection pane="bottomLeft" activeCell="A7" sqref="A7"/>
      <selection pane="bottomRight" activeCell="K31" sqref="K31"/>
    </sheetView>
  </sheetViews>
  <sheetFormatPr defaultRowHeight="15"/>
  <cols>
    <col min="1" max="1" width="9.85546875" style="1" bestFit="1" customWidth="1"/>
    <col min="2" max="2" width="82.5703125" style="14" customWidth="1"/>
    <col min="3" max="7" width="17.5703125" style="1" customWidth="1"/>
    <col min="12" max="12" width="15.85546875" bestFit="1" customWidth="1"/>
  </cols>
  <sheetData>
    <row r="1" spans="1:12">
      <c r="A1" s="1" t="s">
        <v>97</v>
      </c>
      <c r="B1" s="1" t="str">
        <f>Info!C2</f>
        <v>სს "ბაზისბანკი"</v>
      </c>
    </row>
    <row r="2" spans="1:12">
      <c r="A2" s="1" t="s">
        <v>98</v>
      </c>
      <c r="B2" s="265">
        <f>'1. key ratios'!B2</f>
        <v>45930</v>
      </c>
    </row>
    <row r="3" spans="1:12">
      <c r="B3" s="265"/>
    </row>
    <row r="4" spans="1:12" ht="15.75" thickBot="1">
      <c r="A4" s="1" t="s">
        <v>349</v>
      </c>
      <c r="B4" s="150" t="s">
        <v>314</v>
      </c>
    </row>
    <row r="5" spans="1:12">
      <c r="A5" s="269"/>
      <c r="B5" s="270"/>
      <c r="C5" s="788" t="s">
        <v>315</v>
      </c>
      <c r="D5" s="788"/>
      <c r="E5" s="788"/>
      <c r="F5" s="788"/>
      <c r="G5" s="789" t="s">
        <v>316</v>
      </c>
    </row>
    <row r="6" spans="1:12">
      <c r="A6" s="271"/>
      <c r="B6" s="272"/>
      <c r="C6" s="273" t="s">
        <v>317</v>
      </c>
      <c r="D6" s="273" t="s">
        <v>318</v>
      </c>
      <c r="E6" s="273" t="s">
        <v>319</v>
      </c>
      <c r="F6" s="273" t="s">
        <v>320</v>
      </c>
      <c r="G6" s="790"/>
    </row>
    <row r="7" spans="1:12">
      <c r="A7" s="274"/>
      <c r="B7" s="275" t="s">
        <v>321</v>
      </c>
      <c r="C7" s="276"/>
      <c r="D7" s="276"/>
      <c r="E7" s="276"/>
      <c r="F7" s="276"/>
      <c r="G7" s="277"/>
    </row>
    <row r="8" spans="1:12">
      <c r="A8" s="278">
        <v>1</v>
      </c>
      <c r="B8" s="279" t="s">
        <v>322</v>
      </c>
      <c r="C8" s="280">
        <f>SUM(C9:C10)</f>
        <v>0</v>
      </c>
      <c r="D8" s="280">
        <f>SUM(D9:D10)</f>
        <v>0</v>
      </c>
      <c r="E8" s="280">
        <f>SUM(E9:E10)</f>
        <v>0</v>
      </c>
      <c r="F8" s="280">
        <f>SUM(F9:F10)</f>
        <v>1446115150.05</v>
      </c>
      <c r="G8" s="281">
        <f>SUM(G9:G10)</f>
        <v>1446115150</v>
      </c>
      <c r="H8" s="585"/>
      <c r="I8" s="585"/>
      <c r="J8" s="585"/>
      <c r="K8" s="585"/>
      <c r="L8" s="585"/>
    </row>
    <row r="9" spans="1:12">
      <c r="A9" s="278">
        <v>2</v>
      </c>
      <c r="B9" s="282" t="s">
        <v>74</v>
      </c>
      <c r="C9" s="280">
        <v>0</v>
      </c>
      <c r="D9" s="280">
        <v>0</v>
      </c>
      <c r="E9" s="280">
        <v>0</v>
      </c>
      <c r="F9" s="280">
        <v>764005183</v>
      </c>
      <c r="G9" s="281">
        <v>764005183</v>
      </c>
      <c r="H9" s="585"/>
      <c r="I9" s="585"/>
      <c r="J9" s="585"/>
      <c r="K9" s="585"/>
      <c r="L9" s="585"/>
    </row>
    <row r="10" spans="1:12">
      <c r="A10" s="278">
        <v>3</v>
      </c>
      <c r="B10" s="282" t="s">
        <v>323</v>
      </c>
      <c r="C10" s="283"/>
      <c r="D10" s="283"/>
      <c r="E10" s="283"/>
      <c r="F10" s="280">
        <v>682109967.04999995</v>
      </c>
      <c r="G10" s="281">
        <v>682109967</v>
      </c>
      <c r="H10" s="585"/>
      <c r="I10" s="585"/>
      <c r="J10" s="585"/>
      <c r="K10" s="585"/>
      <c r="L10" s="585"/>
    </row>
    <row r="11" spans="1:12" ht="26.25">
      <c r="A11" s="278">
        <v>4</v>
      </c>
      <c r="B11" s="279" t="s">
        <v>324</v>
      </c>
      <c r="C11" s="280">
        <f t="shared" ref="C11:F11" si="0">SUM(C12:C13)</f>
        <v>452908533.94</v>
      </c>
      <c r="D11" s="280">
        <f t="shared" si="0"/>
        <v>518375352.91000003</v>
      </c>
      <c r="E11" s="280">
        <f t="shared" si="0"/>
        <v>332382205.95999998</v>
      </c>
      <c r="F11" s="280">
        <f t="shared" si="0"/>
        <v>0</v>
      </c>
      <c r="G11" s="281">
        <f>SUM(G12:G13)</f>
        <v>1014252355.8499999</v>
      </c>
      <c r="H11" s="585"/>
      <c r="I11" s="585"/>
      <c r="J11" s="585"/>
      <c r="K11" s="585"/>
      <c r="L11" s="585"/>
    </row>
    <row r="12" spans="1:12">
      <c r="A12" s="278">
        <v>5</v>
      </c>
      <c r="B12" s="282" t="s">
        <v>325</v>
      </c>
      <c r="C12" s="280">
        <v>204169896.97</v>
      </c>
      <c r="D12" s="284">
        <v>375906272.29000002</v>
      </c>
      <c r="E12" s="280">
        <v>225300073.59999999</v>
      </c>
      <c r="F12" s="280"/>
      <c r="G12" s="281">
        <v>765107430.8499999</v>
      </c>
      <c r="H12" s="585"/>
      <c r="I12" s="585"/>
      <c r="J12" s="585"/>
      <c r="K12" s="585"/>
      <c r="L12" s="585"/>
    </row>
    <row r="13" spans="1:12">
      <c r="A13" s="278">
        <v>6</v>
      </c>
      <c r="B13" s="282" t="s">
        <v>326</v>
      </c>
      <c r="C13" s="280">
        <v>248738636.97</v>
      </c>
      <c r="D13" s="284">
        <v>142469080.62</v>
      </c>
      <c r="E13" s="280">
        <v>107082132.36</v>
      </c>
      <c r="F13" s="280"/>
      <c r="G13" s="281">
        <v>249144925</v>
      </c>
      <c r="H13" s="585"/>
      <c r="I13" s="585"/>
      <c r="J13" s="585"/>
      <c r="K13" s="585"/>
      <c r="L13" s="585"/>
    </row>
    <row r="14" spans="1:12">
      <c r="A14" s="278">
        <v>7</v>
      </c>
      <c r="B14" s="279" t="s">
        <v>327</v>
      </c>
      <c r="C14" s="280">
        <f t="shared" ref="C14:F14" si="1">SUM(C15:C16)</f>
        <v>551120737.62</v>
      </c>
      <c r="D14" s="280">
        <f t="shared" si="1"/>
        <v>566817088.50999999</v>
      </c>
      <c r="E14" s="280">
        <f t="shared" si="1"/>
        <v>462667338.25</v>
      </c>
      <c r="F14" s="280">
        <f t="shared" si="1"/>
        <v>0</v>
      </c>
      <c r="G14" s="281">
        <f>SUM(G15:G16)</f>
        <v>714561797.5</v>
      </c>
      <c r="H14" s="585"/>
      <c r="I14" s="585"/>
      <c r="J14" s="585"/>
      <c r="K14" s="585"/>
      <c r="L14" s="585"/>
    </row>
    <row r="15" spans="1:12" ht="51.75">
      <c r="A15" s="278">
        <v>8</v>
      </c>
      <c r="B15" s="282" t="s">
        <v>328</v>
      </c>
      <c r="C15" s="280">
        <v>520198510.88999999</v>
      </c>
      <c r="D15" s="284">
        <v>446257746.24000001</v>
      </c>
      <c r="E15" s="280">
        <v>391401706.87</v>
      </c>
      <c r="F15" s="280"/>
      <c r="G15" s="281">
        <v>678928982</v>
      </c>
      <c r="H15" s="585"/>
      <c r="I15" s="585"/>
      <c r="J15" s="585"/>
      <c r="K15" s="585"/>
      <c r="L15" s="585"/>
    </row>
    <row r="16" spans="1:12" ht="26.25">
      <c r="A16" s="278">
        <v>9</v>
      </c>
      <c r="B16" s="282" t="s">
        <v>329</v>
      </c>
      <c r="C16" s="280">
        <v>30922226.73</v>
      </c>
      <c r="D16" s="284">
        <v>120559342.27</v>
      </c>
      <c r="E16" s="280">
        <v>71265631.379999995</v>
      </c>
      <c r="F16" s="280"/>
      <c r="G16" s="281">
        <v>35632815.5</v>
      </c>
      <c r="H16" s="585"/>
      <c r="I16" s="585"/>
      <c r="J16" s="585"/>
      <c r="K16" s="585"/>
      <c r="L16" s="585"/>
    </row>
    <row r="17" spans="1:12">
      <c r="A17" s="278">
        <v>10</v>
      </c>
      <c r="B17" s="279" t="s">
        <v>330</v>
      </c>
      <c r="C17" s="280">
        <v>0</v>
      </c>
      <c r="D17" s="284"/>
      <c r="E17" s="280"/>
      <c r="F17" s="280"/>
      <c r="G17" s="281">
        <v>0</v>
      </c>
      <c r="H17" s="585"/>
      <c r="I17" s="585"/>
      <c r="J17" s="585"/>
      <c r="K17" s="585"/>
      <c r="L17" s="585"/>
    </row>
    <row r="18" spans="1:12">
      <c r="A18" s="278">
        <v>11</v>
      </c>
      <c r="B18" s="279" t="s">
        <v>78</v>
      </c>
      <c r="C18" s="280">
        <f>SUM(C19:C20)</f>
        <v>51876562.43</v>
      </c>
      <c r="D18" s="284">
        <f t="shared" ref="D18:G18" si="2">SUM(D19:D20)</f>
        <v>33910860.689999998</v>
      </c>
      <c r="E18" s="280">
        <f t="shared" si="2"/>
        <v>16177248.57</v>
      </c>
      <c r="F18" s="280">
        <f t="shared" si="2"/>
        <v>8563984.9300000053</v>
      </c>
      <c r="G18" s="281">
        <f t="shared" si="2"/>
        <v>0</v>
      </c>
      <c r="H18" s="585"/>
      <c r="I18" s="585"/>
      <c r="J18" s="585"/>
      <c r="K18" s="585"/>
      <c r="L18" s="585"/>
    </row>
    <row r="19" spans="1:12">
      <c r="A19" s="278">
        <v>12</v>
      </c>
      <c r="B19" s="282" t="s">
        <v>331</v>
      </c>
      <c r="C19" s="283"/>
      <c r="D19" s="284">
        <v>477500</v>
      </c>
      <c r="E19" s="280">
        <v>0</v>
      </c>
      <c r="F19" s="280">
        <v>0</v>
      </c>
      <c r="G19" s="281">
        <v>0</v>
      </c>
      <c r="H19" s="585"/>
      <c r="I19" s="585"/>
      <c r="J19" s="585"/>
      <c r="K19" s="585"/>
      <c r="L19" s="585"/>
    </row>
    <row r="20" spans="1:12" ht="26.25">
      <c r="A20" s="278">
        <v>13</v>
      </c>
      <c r="B20" s="282" t="s">
        <v>332</v>
      </c>
      <c r="C20" s="280">
        <v>51876562.43</v>
      </c>
      <c r="D20" s="280">
        <v>33433360.690000001</v>
      </c>
      <c r="E20" s="280">
        <v>16177248.57</v>
      </c>
      <c r="F20" s="280">
        <v>8563984.9300000053</v>
      </c>
      <c r="G20" s="281">
        <v>0</v>
      </c>
      <c r="H20" s="585"/>
      <c r="I20" s="585"/>
      <c r="J20" s="585"/>
      <c r="K20" s="585"/>
      <c r="L20" s="585"/>
    </row>
    <row r="21" spans="1:12">
      <c r="A21" s="285">
        <v>14</v>
      </c>
      <c r="B21" s="286" t="s">
        <v>333</v>
      </c>
      <c r="C21" s="283"/>
      <c r="D21" s="283"/>
      <c r="E21" s="283"/>
      <c r="F21" s="283"/>
      <c r="G21" s="287">
        <f>SUM(G8,G11,G14,G17,G18)</f>
        <v>3174929303.3499999</v>
      </c>
      <c r="H21" s="585"/>
      <c r="I21" s="585"/>
      <c r="J21" s="585"/>
      <c r="K21" s="585"/>
      <c r="L21" s="585"/>
    </row>
    <row r="22" spans="1:12">
      <c r="A22" s="288"/>
      <c r="B22" s="306" t="s">
        <v>334</v>
      </c>
      <c r="C22" s="289"/>
      <c r="D22" s="290"/>
      <c r="E22" s="289"/>
      <c r="F22" s="289"/>
      <c r="G22" s="291"/>
      <c r="H22" s="585"/>
      <c r="I22" s="585"/>
      <c r="J22" s="585"/>
      <c r="K22" s="585"/>
      <c r="L22" s="585"/>
    </row>
    <row r="23" spans="1:12">
      <c r="A23" s="278">
        <v>15</v>
      </c>
      <c r="B23" s="279" t="s">
        <v>212</v>
      </c>
      <c r="C23" s="292">
        <v>772121959.04999995</v>
      </c>
      <c r="D23" s="293">
        <v>97605641.580000103</v>
      </c>
      <c r="E23" s="292">
        <v>3187500</v>
      </c>
      <c r="F23" s="292">
        <v>354288798.37</v>
      </c>
      <c r="G23" s="281">
        <v>42506046.800000004</v>
      </c>
      <c r="H23" s="585"/>
      <c r="I23" s="585"/>
      <c r="J23" s="585"/>
      <c r="K23" s="585"/>
      <c r="L23" s="585"/>
    </row>
    <row r="24" spans="1:12">
      <c r="A24" s="278">
        <v>16</v>
      </c>
      <c r="B24" s="279" t="s">
        <v>335</v>
      </c>
      <c r="C24" s="280">
        <f>SUM(C25:C27,C29,C31)</f>
        <v>189947885.63</v>
      </c>
      <c r="D24" s="284">
        <f t="shared" ref="D24:G24" si="3">SUM(D25:D27,D29,D31)</f>
        <v>554471866.61000001</v>
      </c>
      <c r="E24" s="280">
        <f t="shared" si="3"/>
        <v>368723451.17000002</v>
      </c>
      <c r="F24" s="280">
        <f t="shared" si="3"/>
        <v>1728971067.7699997</v>
      </c>
      <c r="G24" s="281">
        <f t="shared" si="3"/>
        <v>1876586934.5899999</v>
      </c>
      <c r="H24" s="585"/>
      <c r="I24" s="585"/>
      <c r="J24" s="585"/>
      <c r="K24" s="585"/>
      <c r="L24" s="585"/>
    </row>
    <row r="25" spans="1:12" ht="26.25">
      <c r="A25" s="278">
        <v>17</v>
      </c>
      <c r="B25" s="282" t="s">
        <v>336</v>
      </c>
      <c r="C25" s="280">
        <v>0</v>
      </c>
      <c r="D25" s="284">
        <v>59293422</v>
      </c>
      <c r="E25" s="280">
        <v>0</v>
      </c>
      <c r="F25" s="280">
        <v>0</v>
      </c>
      <c r="G25" s="281">
        <v>5929342.2000000002</v>
      </c>
      <c r="H25" s="585"/>
      <c r="I25" s="585"/>
      <c r="J25" s="585"/>
      <c r="K25" s="585"/>
      <c r="L25" s="585"/>
    </row>
    <row r="26" spans="1:12" ht="26.25">
      <c r="A26" s="278">
        <v>18</v>
      </c>
      <c r="B26" s="282" t="s">
        <v>337</v>
      </c>
      <c r="C26" s="280">
        <v>7130343.8499999996</v>
      </c>
      <c r="D26" s="284">
        <v>136435669.62</v>
      </c>
      <c r="E26" s="280">
        <v>16554027.49</v>
      </c>
      <c r="F26" s="280">
        <v>2309737.04</v>
      </c>
      <c r="G26" s="281">
        <v>32728380.850000001</v>
      </c>
      <c r="H26" s="585"/>
      <c r="I26" s="585"/>
      <c r="J26" s="585"/>
      <c r="K26" s="585"/>
      <c r="L26" s="585"/>
    </row>
    <row r="27" spans="1:12">
      <c r="A27" s="278">
        <v>19</v>
      </c>
      <c r="B27" s="282" t="s">
        <v>338</v>
      </c>
      <c r="C27" s="280">
        <v>148393763.59999999</v>
      </c>
      <c r="D27" s="284">
        <v>320160406.04000002</v>
      </c>
      <c r="E27" s="280">
        <v>323178734.31</v>
      </c>
      <c r="F27" s="280">
        <v>1371988611.8599999</v>
      </c>
      <c r="G27" s="281">
        <v>1562357547.29</v>
      </c>
      <c r="H27" s="585"/>
      <c r="I27" s="585"/>
      <c r="J27" s="585"/>
      <c r="K27" s="585"/>
      <c r="L27" s="585"/>
    </row>
    <row r="28" spans="1:12">
      <c r="A28" s="278">
        <v>20</v>
      </c>
      <c r="B28" s="294" t="s">
        <v>339</v>
      </c>
      <c r="C28" s="280">
        <v>0</v>
      </c>
      <c r="D28" s="284">
        <v>0</v>
      </c>
      <c r="E28" s="280">
        <v>0</v>
      </c>
      <c r="F28" s="280">
        <v>0</v>
      </c>
      <c r="G28" s="281">
        <v>0</v>
      </c>
      <c r="H28" s="585"/>
      <c r="I28" s="585"/>
      <c r="J28" s="585"/>
      <c r="K28" s="585"/>
      <c r="L28" s="585"/>
    </row>
    <row r="29" spans="1:12">
      <c r="A29" s="278">
        <v>21</v>
      </c>
      <c r="B29" s="282" t="s">
        <v>340</v>
      </c>
      <c r="C29" s="280">
        <v>34423778.18</v>
      </c>
      <c r="D29" s="284">
        <v>30374333.41</v>
      </c>
      <c r="E29" s="280">
        <v>27741150.780000001</v>
      </c>
      <c r="F29" s="280">
        <v>333616757</v>
      </c>
      <c r="G29" s="281">
        <v>249635158.65000001</v>
      </c>
      <c r="H29" s="585"/>
      <c r="I29" s="585"/>
      <c r="J29" s="585"/>
      <c r="K29" s="585"/>
      <c r="L29" s="585"/>
    </row>
    <row r="30" spans="1:12">
      <c r="A30" s="278">
        <v>22</v>
      </c>
      <c r="B30" s="294" t="s">
        <v>339</v>
      </c>
      <c r="C30" s="280">
        <v>34423778.18</v>
      </c>
      <c r="D30" s="284">
        <v>30374333.41</v>
      </c>
      <c r="E30" s="280">
        <v>27741150.780000001</v>
      </c>
      <c r="F30" s="280">
        <v>333616757</v>
      </c>
      <c r="G30" s="281">
        <v>249635158.65000001</v>
      </c>
      <c r="H30" s="585"/>
      <c r="I30" s="585"/>
      <c r="J30" s="585"/>
      <c r="K30" s="585"/>
      <c r="L30" s="585"/>
    </row>
    <row r="31" spans="1:12" ht="26.25">
      <c r="A31" s="278">
        <v>23</v>
      </c>
      <c r="B31" s="282" t="s">
        <v>341</v>
      </c>
      <c r="C31" s="280">
        <v>0</v>
      </c>
      <c r="D31" s="284">
        <v>8208035.54</v>
      </c>
      <c r="E31" s="280">
        <v>1249538.5900000001</v>
      </c>
      <c r="F31" s="280">
        <v>21055961.869999997</v>
      </c>
      <c r="G31" s="281">
        <v>25936505.599999998</v>
      </c>
      <c r="H31" s="585"/>
      <c r="I31" s="585"/>
      <c r="J31" s="585"/>
      <c r="K31" s="585"/>
      <c r="L31" s="585"/>
    </row>
    <row r="32" spans="1:12">
      <c r="A32" s="278">
        <v>24</v>
      </c>
      <c r="B32" s="279" t="s">
        <v>342</v>
      </c>
      <c r="C32" s="280">
        <v>0</v>
      </c>
      <c r="D32" s="284">
        <v>0</v>
      </c>
      <c r="E32" s="280">
        <v>0</v>
      </c>
      <c r="F32" s="280">
        <v>0</v>
      </c>
      <c r="G32" s="281">
        <v>0</v>
      </c>
      <c r="H32" s="585"/>
      <c r="I32" s="585"/>
      <c r="J32" s="585"/>
      <c r="K32" s="585"/>
      <c r="L32" s="585"/>
    </row>
    <row r="33" spans="1:12">
      <c r="A33" s="278">
        <v>25</v>
      </c>
      <c r="B33" s="279" t="s">
        <v>88</v>
      </c>
      <c r="C33" s="280">
        <f>SUM(C34:C35)</f>
        <v>15668085.51</v>
      </c>
      <c r="D33" s="280">
        <f>SUM(D34:D35)</f>
        <v>32243909.050000001</v>
      </c>
      <c r="E33" s="280">
        <f>SUM(E34:E35)</f>
        <v>16115164.24</v>
      </c>
      <c r="F33" s="280">
        <f>SUM(F34:F35)</f>
        <v>395939224.48999995</v>
      </c>
      <c r="G33" s="281">
        <f>SUM(G34:G35)</f>
        <v>424615496.4599998</v>
      </c>
      <c r="H33" s="585"/>
      <c r="I33" s="585"/>
      <c r="J33" s="585"/>
      <c r="K33" s="585"/>
      <c r="L33" s="585"/>
    </row>
    <row r="34" spans="1:12">
      <c r="A34" s="278">
        <v>26</v>
      </c>
      <c r="B34" s="282" t="s">
        <v>343</v>
      </c>
      <c r="C34" s="283"/>
      <c r="D34" s="284">
        <v>0</v>
      </c>
      <c r="E34" s="280">
        <v>0</v>
      </c>
      <c r="F34" s="280">
        <v>0.13999999999941792</v>
      </c>
      <c r="G34" s="281">
        <v>0</v>
      </c>
      <c r="H34" s="585"/>
      <c r="I34" s="585"/>
      <c r="J34" s="585"/>
      <c r="K34" s="585"/>
      <c r="L34" s="585"/>
    </row>
    <row r="35" spans="1:12">
      <c r="A35" s="278">
        <v>27</v>
      </c>
      <c r="B35" s="282" t="s">
        <v>344</v>
      </c>
      <c r="C35" s="280">
        <v>15668085.51</v>
      </c>
      <c r="D35" s="284">
        <v>32243909.050000001</v>
      </c>
      <c r="E35" s="280">
        <v>16115164.24</v>
      </c>
      <c r="F35" s="280">
        <v>395939224.34999996</v>
      </c>
      <c r="G35" s="281">
        <v>424615496.4599998</v>
      </c>
      <c r="H35" s="585"/>
      <c r="I35" s="585"/>
      <c r="J35" s="585"/>
      <c r="K35" s="585"/>
      <c r="L35" s="585"/>
    </row>
    <row r="36" spans="1:12">
      <c r="A36" s="278">
        <v>28</v>
      </c>
      <c r="B36" s="279" t="s">
        <v>345</v>
      </c>
      <c r="C36" s="280">
        <v>308844142.83999997</v>
      </c>
      <c r="D36" s="284">
        <v>142121839.31999999</v>
      </c>
      <c r="E36" s="280">
        <v>59060429.890000001</v>
      </c>
      <c r="F36" s="280">
        <v>126514950.95</v>
      </c>
      <c r="G36" s="281">
        <v>54455553.400000006</v>
      </c>
      <c r="H36" s="585"/>
      <c r="I36" s="585"/>
      <c r="J36" s="585"/>
      <c r="K36" s="585"/>
      <c r="L36" s="585"/>
    </row>
    <row r="37" spans="1:12">
      <c r="A37" s="285">
        <v>29</v>
      </c>
      <c r="B37" s="286" t="s">
        <v>346</v>
      </c>
      <c r="C37" s="283"/>
      <c r="D37" s="283"/>
      <c r="E37" s="283"/>
      <c r="F37" s="283"/>
      <c r="G37" s="287">
        <v>2398164031.2499995</v>
      </c>
      <c r="H37" s="585"/>
      <c r="I37" s="585"/>
      <c r="J37" s="585"/>
      <c r="K37" s="585"/>
      <c r="L37" s="585"/>
    </row>
    <row r="38" spans="1:12">
      <c r="A38" s="274"/>
      <c r="B38" s="295"/>
      <c r="C38" s="296"/>
      <c r="D38" s="296"/>
      <c r="E38" s="296"/>
      <c r="F38" s="296"/>
      <c r="G38" s="297"/>
      <c r="H38" s="585"/>
      <c r="I38" s="585"/>
      <c r="J38" s="585"/>
      <c r="K38" s="585"/>
      <c r="L38" s="585"/>
    </row>
    <row r="39" spans="1:12" ht="15.75" thickBot="1">
      <c r="A39" s="298">
        <v>30</v>
      </c>
      <c r="B39" s="299" t="s">
        <v>314</v>
      </c>
      <c r="C39" s="186"/>
      <c r="D39" s="171"/>
      <c r="E39" s="171"/>
      <c r="F39" s="300"/>
      <c r="G39" s="301">
        <f>IFERROR(G21/G37,0)</f>
        <v>1.323899975972505</v>
      </c>
      <c r="H39" s="585"/>
      <c r="I39" s="585"/>
      <c r="J39" s="585"/>
      <c r="K39" s="585"/>
      <c r="L39" s="585"/>
    </row>
    <row r="42" spans="1:12" ht="39">
      <c r="B42" s="14" t="s">
        <v>347</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J26"/>
  <sheetViews>
    <sheetView showGridLines="0" zoomScale="80" zoomScaleNormal="80" workbookViewId="0">
      <selection activeCell="F42" sqref="F42"/>
    </sheetView>
  </sheetViews>
  <sheetFormatPr defaultColWidth="9.140625" defaultRowHeight="12.75"/>
  <cols>
    <col min="1" max="1" width="11.85546875" style="308" bestFit="1" customWidth="1"/>
    <col min="2" max="2" width="105.140625" style="308" bestFit="1" customWidth="1"/>
    <col min="3" max="4" width="19.28515625" style="308" bestFit="1" customWidth="1"/>
    <col min="5" max="6" width="20.5703125" style="308" bestFit="1" customWidth="1"/>
    <col min="7" max="7" width="19.85546875" style="308" customWidth="1"/>
    <col min="8" max="8" width="17.85546875" style="308" bestFit="1" customWidth="1"/>
    <col min="9" max="16384" width="9.140625" style="308"/>
  </cols>
  <sheetData>
    <row r="1" spans="1:10" ht="13.5">
      <c r="A1" s="307" t="s">
        <v>97</v>
      </c>
      <c r="B1" s="230" t="str">
        <f>Info!C2</f>
        <v>სს "ბაზისბანკი"</v>
      </c>
    </row>
    <row r="2" spans="1:10">
      <c r="A2" s="307" t="s">
        <v>98</v>
      </c>
      <c r="B2" s="310">
        <f>'1. key ratios'!B2</f>
        <v>45930</v>
      </c>
    </row>
    <row r="3" spans="1:10">
      <c r="A3" s="309" t="s">
        <v>350</v>
      </c>
    </row>
    <row r="5" spans="1:10">
      <c r="A5" s="791" t="s">
        <v>351</v>
      </c>
      <c r="B5" s="792"/>
      <c r="C5" s="797" t="s">
        <v>352</v>
      </c>
      <c r="D5" s="798"/>
      <c r="E5" s="798"/>
      <c r="F5" s="798"/>
      <c r="G5" s="798"/>
      <c r="H5" s="799"/>
    </row>
    <row r="6" spans="1:10">
      <c r="A6" s="793"/>
      <c r="B6" s="794"/>
      <c r="C6" s="800"/>
      <c r="D6" s="801"/>
      <c r="E6" s="801"/>
      <c r="F6" s="801"/>
      <c r="G6" s="801"/>
      <c r="H6" s="802"/>
    </row>
    <row r="7" spans="1:10" ht="25.5">
      <c r="A7" s="795"/>
      <c r="B7" s="796"/>
      <c r="C7" s="329" t="s">
        <v>353</v>
      </c>
      <c r="D7" s="329" t="s">
        <v>354</v>
      </c>
      <c r="E7" s="329" t="s">
        <v>355</v>
      </c>
      <c r="F7" s="329" t="s">
        <v>356</v>
      </c>
      <c r="G7" s="329" t="s">
        <v>466</v>
      </c>
      <c r="H7" s="329" t="s">
        <v>66</v>
      </c>
    </row>
    <row r="8" spans="1:10">
      <c r="A8" s="325">
        <v>1</v>
      </c>
      <c r="B8" s="324" t="s">
        <v>123</v>
      </c>
      <c r="C8" s="587">
        <v>316424455.50419998</v>
      </c>
      <c r="D8" s="587">
        <v>4987493.6013000002</v>
      </c>
      <c r="E8" s="587">
        <v>305196006.48559999</v>
      </c>
      <c r="F8" s="587">
        <v>51628701.416699998</v>
      </c>
      <c r="G8" s="587">
        <v>0</v>
      </c>
      <c r="H8" s="586">
        <f t="shared" ref="H8:H20" si="0">SUM(C8:G8)</f>
        <v>678236657.00779998</v>
      </c>
      <c r="J8" s="588"/>
    </row>
    <row r="9" spans="1:10">
      <c r="A9" s="325">
        <v>2</v>
      </c>
      <c r="B9" s="324" t="s">
        <v>124</v>
      </c>
      <c r="C9" s="587">
        <v>0</v>
      </c>
      <c r="D9" s="587">
        <v>0</v>
      </c>
      <c r="E9" s="587">
        <v>0</v>
      </c>
      <c r="F9" s="587">
        <v>0</v>
      </c>
      <c r="G9" s="587">
        <v>0</v>
      </c>
      <c r="H9" s="586">
        <f t="shared" si="0"/>
        <v>0</v>
      </c>
      <c r="J9" s="588"/>
    </row>
    <row r="10" spans="1:10">
      <c r="A10" s="325">
        <v>3</v>
      </c>
      <c r="B10" s="324" t="s">
        <v>125</v>
      </c>
      <c r="C10" s="587">
        <v>0</v>
      </c>
      <c r="D10" s="587">
        <v>0</v>
      </c>
      <c r="E10" s="587">
        <v>55927.474199999997</v>
      </c>
      <c r="F10" s="587">
        <v>984273.05929999996</v>
      </c>
      <c r="G10" s="587">
        <v>1E-4</v>
      </c>
      <c r="H10" s="586">
        <f t="shared" si="0"/>
        <v>1040200.5335999998</v>
      </c>
      <c r="J10" s="588"/>
    </row>
    <row r="11" spans="1:10">
      <c r="A11" s="325">
        <v>4</v>
      </c>
      <c r="B11" s="324" t="s">
        <v>126</v>
      </c>
      <c r="C11" s="587">
        <v>0</v>
      </c>
      <c r="D11" s="587">
        <v>0</v>
      </c>
      <c r="E11" s="587">
        <v>0</v>
      </c>
      <c r="F11" s="587">
        <v>0</v>
      </c>
      <c r="G11" s="587">
        <v>0</v>
      </c>
      <c r="H11" s="586">
        <f t="shared" si="0"/>
        <v>0</v>
      </c>
      <c r="J11" s="588"/>
    </row>
    <row r="12" spans="1:10">
      <c r="A12" s="325">
        <v>5</v>
      </c>
      <c r="B12" s="324" t="s">
        <v>667</v>
      </c>
      <c r="C12" s="587">
        <v>0</v>
      </c>
      <c r="D12" s="587">
        <v>0</v>
      </c>
      <c r="E12" s="587">
        <v>0</v>
      </c>
      <c r="F12" s="587">
        <v>0</v>
      </c>
      <c r="G12" s="587">
        <v>0</v>
      </c>
      <c r="H12" s="586">
        <f t="shared" si="0"/>
        <v>0</v>
      </c>
      <c r="J12" s="588"/>
    </row>
    <row r="13" spans="1:10">
      <c r="A13" s="325">
        <v>6</v>
      </c>
      <c r="B13" s="324" t="s">
        <v>127</v>
      </c>
      <c r="C13" s="587">
        <v>249568885.19279999</v>
      </c>
      <c r="D13" s="587">
        <v>124459649.3194</v>
      </c>
      <c r="E13" s="587">
        <v>10514139.6173</v>
      </c>
      <c r="F13" s="587">
        <v>0</v>
      </c>
      <c r="G13" s="587">
        <v>8.9999999999999998E-4</v>
      </c>
      <c r="H13" s="586">
        <f t="shared" si="0"/>
        <v>384542674.13039994</v>
      </c>
      <c r="J13" s="588"/>
    </row>
    <row r="14" spans="1:10">
      <c r="A14" s="325">
        <v>7</v>
      </c>
      <c r="B14" s="324" t="s">
        <v>71</v>
      </c>
      <c r="C14" s="587">
        <v>3005008.5353999999</v>
      </c>
      <c r="D14" s="587">
        <v>506649708.3973</v>
      </c>
      <c r="E14" s="587">
        <v>470975480.2773</v>
      </c>
      <c r="F14" s="587">
        <v>860508786.03789997</v>
      </c>
      <c r="G14" s="587">
        <v>8.0399999999999999E-2</v>
      </c>
      <c r="H14" s="586">
        <f t="shared" si="0"/>
        <v>1841138983.3283</v>
      </c>
      <c r="J14" s="588"/>
    </row>
    <row r="15" spans="1:10">
      <c r="A15" s="325">
        <v>8</v>
      </c>
      <c r="B15" s="326" t="s">
        <v>72</v>
      </c>
      <c r="C15" s="587">
        <v>5465914.6897</v>
      </c>
      <c r="D15" s="587">
        <v>44167217.283299997</v>
      </c>
      <c r="E15" s="587">
        <v>172721749.39050001</v>
      </c>
      <c r="F15" s="587">
        <v>137613469.6489</v>
      </c>
      <c r="G15" s="587">
        <v>1767.8343</v>
      </c>
      <c r="H15" s="586">
        <f t="shared" si="0"/>
        <v>359970118.84670001</v>
      </c>
      <c r="J15" s="588"/>
    </row>
    <row r="16" spans="1:10">
      <c r="A16" s="325">
        <v>9</v>
      </c>
      <c r="B16" s="324" t="s">
        <v>668</v>
      </c>
      <c r="C16" s="587">
        <v>138639.71830000001</v>
      </c>
      <c r="D16" s="587">
        <v>22316352.795899998</v>
      </c>
      <c r="E16" s="587">
        <v>119527965.0124</v>
      </c>
      <c r="F16" s="587">
        <v>350959067.28109998</v>
      </c>
      <c r="G16" s="587">
        <v>8.2199999999999995E-2</v>
      </c>
      <c r="H16" s="586">
        <f t="shared" si="0"/>
        <v>492942024.88989997</v>
      </c>
      <c r="J16" s="588"/>
    </row>
    <row r="17" spans="1:10">
      <c r="A17" s="325">
        <v>10</v>
      </c>
      <c r="B17" s="328" t="s">
        <v>371</v>
      </c>
      <c r="C17" s="587">
        <v>7383901.2528999997</v>
      </c>
      <c r="D17" s="587">
        <v>5962932.0290000001</v>
      </c>
      <c r="E17" s="587">
        <v>10014295.1405</v>
      </c>
      <c r="F17" s="587">
        <v>23784859.520399999</v>
      </c>
      <c r="G17" s="587">
        <v>1765.7311</v>
      </c>
      <c r="H17" s="586">
        <f t="shared" si="0"/>
        <v>47147753.673900001</v>
      </c>
      <c r="J17" s="588"/>
    </row>
    <row r="18" spans="1:10">
      <c r="A18" s="325">
        <v>11</v>
      </c>
      <c r="B18" s="324" t="s">
        <v>68</v>
      </c>
      <c r="C18" s="587">
        <v>0</v>
      </c>
      <c r="D18" s="587">
        <v>0</v>
      </c>
      <c r="E18" s="587">
        <v>0</v>
      </c>
      <c r="F18" s="587">
        <v>0</v>
      </c>
      <c r="G18" s="587">
        <v>985555.46</v>
      </c>
      <c r="H18" s="586">
        <f t="shared" si="0"/>
        <v>985555.46</v>
      </c>
      <c r="J18" s="588"/>
    </row>
    <row r="19" spans="1:10">
      <c r="A19" s="325">
        <v>12</v>
      </c>
      <c r="B19" s="324" t="s">
        <v>69</v>
      </c>
      <c r="C19" s="587">
        <v>5.0000000000000001E-4</v>
      </c>
      <c r="D19" s="587">
        <v>6935330.7626999998</v>
      </c>
      <c r="E19" s="587">
        <v>0</v>
      </c>
      <c r="F19" s="587">
        <v>0</v>
      </c>
      <c r="G19" s="587">
        <v>1.1000000000000001E-3</v>
      </c>
      <c r="H19" s="586">
        <f t="shared" si="0"/>
        <v>6935330.7642999999</v>
      </c>
      <c r="J19" s="588"/>
    </row>
    <row r="20" spans="1:10">
      <c r="A20" s="327">
        <v>13</v>
      </c>
      <c r="B20" s="326" t="s">
        <v>70</v>
      </c>
      <c r="C20" s="587">
        <v>0</v>
      </c>
      <c r="D20" s="587">
        <v>0</v>
      </c>
      <c r="E20" s="587">
        <v>0</v>
      </c>
      <c r="F20" s="587">
        <v>0</v>
      </c>
      <c r="G20" s="587">
        <v>0</v>
      </c>
      <c r="H20" s="586">
        <f t="shared" si="0"/>
        <v>0</v>
      </c>
      <c r="J20" s="588"/>
    </row>
    <row r="21" spans="1:10">
      <c r="A21" s="325">
        <v>14</v>
      </c>
      <c r="B21" s="324" t="s">
        <v>357</v>
      </c>
      <c r="C21" s="587">
        <v>1330.3960999999999</v>
      </c>
      <c r="D21" s="587">
        <v>168274796.5813697</v>
      </c>
      <c r="E21" s="587">
        <v>68211199.273300007</v>
      </c>
      <c r="F21" s="587">
        <v>165858490.65529999</v>
      </c>
      <c r="G21" s="587">
        <v>273890686.59420002</v>
      </c>
      <c r="H21" s="586">
        <f>SUM(C21:G21)</f>
        <v>676236503.50026977</v>
      </c>
      <c r="J21" s="588"/>
    </row>
    <row r="22" spans="1:10">
      <c r="A22" s="323">
        <v>15</v>
      </c>
      <c r="B22" s="322" t="s">
        <v>66</v>
      </c>
      <c r="C22" s="586">
        <f>SUM(C18:C21)+SUM(C8:C16)</f>
        <v>574604234.03700006</v>
      </c>
      <c r="D22" s="586">
        <f t="shared" ref="D22:H22" si="1">SUM(D18:D21)+SUM(D8:D16)</f>
        <v>877790548.74126971</v>
      </c>
      <c r="E22" s="586">
        <f t="shared" si="1"/>
        <v>1147202467.5305998</v>
      </c>
      <c r="F22" s="586">
        <f t="shared" si="1"/>
        <v>1567552788.0991998</v>
      </c>
      <c r="G22" s="586">
        <f t="shared" si="1"/>
        <v>274878010.05320001</v>
      </c>
      <c r="H22" s="586">
        <f t="shared" si="1"/>
        <v>4442028048.4612694</v>
      </c>
      <c r="J22" s="588"/>
    </row>
    <row r="24" spans="1:10">
      <c r="C24" s="588"/>
      <c r="D24" s="588"/>
      <c r="E24" s="588"/>
      <c r="F24" s="588"/>
      <c r="G24" s="588"/>
      <c r="H24" s="588"/>
    </row>
    <row r="26" spans="1:10" ht="38.25">
      <c r="B26" s="316"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J26"/>
  <sheetViews>
    <sheetView showGridLines="0" zoomScale="80" zoomScaleNormal="80" workbookViewId="0">
      <selection activeCell="C35" sqref="C35"/>
    </sheetView>
  </sheetViews>
  <sheetFormatPr defaultColWidth="9.140625" defaultRowHeight="12.75"/>
  <cols>
    <col min="1" max="1" width="11.85546875" style="311" bestFit="1" customWidth="1"/>
    <col min="2" max="2" width="86.85546875" style="308" customWidth="1"/>
    <col min="3" max="4" width="31.5703125" style="308" customWidth="1"/>
    <col min="5" max="5" width="16.42578125" style="308" bestFit="1" customWidth="1"/>
    <col min="6" max="6" width="14.140625" style="308" bestFit="1" customWidth="1"/>
    <col min="7" max="7" width="20" style="308" bestFit="1" customWidth="1"/>
    <col min="8" max="8" width="25.140625" style="308" bestFit="1" customWidth="1"/>
    <col min="9" max="16384" width="9.140625" style="308"/>
  </cols>
  <sheetData>
    <row r="1" spans="1:10" ht="13.5">
      <c r="A1" s="307" t="s">
        <v>97</v>
      </c>
      <c r="B1" s="230" t="str">
        <f>Info!C2</f>
        <v>სს "ბაზისბანკი"</v>
      </c>
      <c r="C1" s="336"/>
      <c r="D1" s="336"/>
      <c r="E1" s="336"/>
      <c r="F1" s="336"/>
      <c r="G1" s="336"/>
      <c r="H1" s="336"/>
    </row>
    <row r="2" spans="1:10">
      <c r="A2" s="307" t="s">
        <v>98</v>
      </c>
      <c r="B2" s="310">
        <f>'1. key ratios'!B2</f>
        <v>45930</v>
      </c>
      <c r="C2" s="336"/>
      <c r="D2" s="336"/>
      <c r="E2" s="336"/>
      <c r="F2" s="336"/>
      <c r="G2" s="336"/>
      <c r="H2" s="336"/>
    </row>
    <row r="3" spans="1:10" ht="13.5" thickBot="1">
      <c r="A3" s="309" t="s">
        <v>358</v>
      </c>
      <c r="B3" s="336"/>
      <c r="C3" s="336"/>
      <c r="D3" s="336"/>
      <c r="E3" s="336"/>
      <c r="F3" s="336"/>
      <c r="G3" s="336"/>
      <c r="H3" s="336"/>
    </row>
    <row r="4" spans="1:10">
      <c r="A4" s="595"/>
      <c r="B4" s="596"/>
      <c r="C4" s="597" t="s">
        <v>359</v>
      </c>
      <c r="D4" s="597" t="s">
        <v>360</v>
      </c>
      <c r="E4" s="597" t="s">
        <v>361</v>
      </c>
      <c r="F4" s="597" t="s">
        <v>362</v>
      </c>
      <c r="G4" s="597" t="s">
        <v>363</v>
      </c>
      <c r="H4" s="598" t="s">
        <v>364</v>
      </c>
    </row>
    <row r="5" spans="1:10" ht="33.950000000000003" customHeight="1">
      <c r="A5" s="805" t="s">
        <v>616</v>
      </c>
      <c r="B5" s="792"/>
      <c r="C5" s="807" t="s">
        <v>453</v>
      </c>
      <c r="D5" s="807"/>
      <c r="E5" s="807" t="s">
        <v>615</v>
      </c>
      <c r="F5" s="803" t="s">
        <v>614</v>
      </c>
      <c r="G5" s="803" t="s">
        <v>368</v>
      </c>
      <c r="H5" s="474" t="s">
        <v>613</v>
      </c>
    </row>
    <row r="6" spans="1:10" ht="25.5">
      <c r="A6" s="806"/>
      <c r="B6" s="796"/>
      <c r="C6" s="334" t="s">
        <v>369</v>
      </c>
      <c r="D6" s="334" t="s">
        <v>370</v>
      </c>
      <c r="E6" s="807"/>
      <c r="F6" s="804"/>
      <c r="G6" s="804"/>
      <c r="H6" s="474" t="s">
        <v>612</v>
      </c>
    </row>
    <row r="7" spans="1:10">
      <c r="A7" s="599">
        <v>1</v>
      </c>
      <c r="B7" s="600" t="s">
        <v>123</v>
      </c>
      <c r="C7" s="590">
        <v>0</v>
      </c>
      <c r="D7" s="590">
        <v>678206197.38849998</v>
      </c>
      <c r="E7" s="590">
        <v>405658.99070000002</v>
      </c>
      <c r="F7" s="590"/>
      <c r="G7" s="590">
        <v>0</v>
      </c>
      <c r="H7" s="601">
        <f t="shared" ref="H7:H20" si="0">C7+D7-E7-F7</f>
        <v>677800538.39779997</v>
      </c>
      <c r="J7" s="591"/>
    </row>
    <row r="8" spans="1:10" ht="14.45" customHeight="1">
      <c r="A8" s="599">
        <v>2</v>
      </c>
      <c r="B8" s="600" t="s">
        <v>124</v>
      </c>
      <c r="C8" s="590">
        <v>0</v>
      </c>
      <c r="D8" s="590">
        <v>0</v>
      </c>
      <c r="E8" s="590">
        <v>0</v>
      </c>
      <c r="F8" s="590"/>
      <c r="G8" s="590">
        <v>0</v>
      </c>
      <c r="H8" s="601">
        <f t="shared" si="0"/>
        <v>0</v>
      </c>
      <c r="J8" s="591"/>
    </row>
    <row r="9" spans="1:10">
      <c r="A9" s="599">
        <v>3</v>
      </c>
      <c r="B9" s="600" t="s">
        <v>125</v>
      </c>
      <c r="C9" s="590">
        <v>0</v>
      </c>
      <c r="D9" s="590">
        <v>1041491.9837</v>
      </c>
      <c r="E9" s="590">
        <v>1291.4501</v>
      </c>
      <c r="F9" s="590"/>
      <c r="G9" s="590">
        <v>0</v>
      </c>
      <c r="H9" s="601">
        <f t="shared" si="0"/>
        <v>1040200.5336</v>
      </c>
      <c r="J9" s="591"/>
    </row>
    <row r="10" spans="1:10">
      <c r="A10" s="599">
        <v>4</v>
      </c>
      <c r="B10" s="600" t="s">
        <v>126</v>
      </c>
      <c r="C10" s="590">
        <v>0</v>
      </c>
      <c r="D10" s="590">
        <v>0</v>
      </c>
      <c r="E10" s="590">
        <v>0</v>
      </c>
      <c r="F10" s="590"/>
      <c r="G10" s="590">
        <v>0</v>
      </c>
      <c r="H10" s="601">
        <f t="shared" si="0"/>
        <v>0</v>
      </c>
      <c r="J10" s="591"/>
    </row>
    <row r="11" spans="1:10">
      <c r="A11" s="599">
        <v>5</v>
      </c>
      <c r="B11" s="600" t="s">
        <v>667</v>
      </c>
      <c r="C11" s="590">
        <v>0</v>
      </c>
      <c r="D11" s="590">
        <v>0</v>
      </c>
      <c r="E11" s="590">
        <v>0</v>
      </c>
      <c r="F11" s="590"/>
      <c r="G11" s="590">
        <v>0</v>
      </c>
      <c r="H11" s="601">
        <f t="shared" si="0"/>
        <v>0</v>
      </c>
      <c r="J11" s="591"/>
    </row>
    <row r="12" spans="1:10">
      <c r="A12" s="599">
        <v>6</v>
      </c>
      <c r="B12" s="600" t="s">
        <v>127</v>
      </c>
      <c r="C12" s="590">
        <v>0</v>
      </c>
      <c r="D12" s="590">
        <v>384782571.92359996</v>
      </c>
      <c r="E12" s="590">
        <v>239897.79319999999</v>
      </c>
      <c r="F12" s="590"/>
      <c r="G12" s="590">
        <v>0</v>
      </c>
      <c r="H12" s="601">
        <f t="shared" si="0"/>
        <v>384542674.13039994</v>
      </c>
      <c r="J12" s="591"/>
    </row>
    <row r="13" spans="1:10">
      <c r="A13" s="599">
        <v>7</v>
      </c>
      <c r="B13" s="600" t="s">
        <v>71</v>
      </c>
      <c r="C13" s="590">
        <v>15141435.186899999</v>
      </c>
      <c r="D13" s="590">
        <v>1836648967.8690674</v>
      </c>
      <c r="E13" s="590">
        <v>10651419.727667321</v>
      </c>
      <c r="F13" s="590"/>
      <c r="G13" s="590">
        <v>0</v>
      </c>
      <c r="H13" s="601">
        <f t="shared" si="0"/>
        <v>1841138983.3283</v>
      </c>
      <c r="J13" s="591"/>
    </row>
    <row r="14" spans="1:10">
      <c r="A14" s="599">
        <v>8</v>
      </c>
      <c r="B14" s="602" t="s">
        <v>72</v>
      </c>
      <c r="C14" s="590">
        <v>61785103.556600004</v>
      </c>
      <c r="D14" s="590">
        <v>317579729.42006624</v>
      </c>
      <c r="E14" s="590">
        <v>19394714.12996624</v>
      </c>
      <c r="F14" s="590"/>
      <c r="G14" s="590">
        <v>1886085.9654920499</v>
      </c>
      <c r="H14" s="601">
        <f t="shared" si="0"/>
        <v>359970118.84669995</v>
      </c>
      <c r="J14" s="591"/>
    </row>
    <row r="15" spans="1:10">
      <c r="A15" s="599">
        <v>9</v>
      </c>
      <c r="B15" s="600" t="s">
        <v>668</v>
      </c>
      <c r="C15" s="590">
        <v>10628685.3949</v>
      </c>
      <c r="D15" s="590">
        <v>485307637.49425</v>
      </c>
      <c r="E15" s="590">
        <v>2994297.9992500702</v>
      </c>
      <c r="F15" s="590"/>
      <c r="G15" s="590">
        <v>0</v>
      </c>
      <c r="H15" s="601">
        <f t="shared" si="0"/>
        <v>492942024.88989997</v>
      </c>
      <c r="J15" s="591"/>
    </row>
    <row r="16" spans="1:10">
      <c r="A16" s="599">
        <v>10</v>
      </c>
      <c r="B16" s="603" t="s">
        <v>371</v>
      </c>
      <c r="C16" s="590">
        <v>56807848.3992</v>
      </c>
      <c r="D16" s="590">
        <v>5092745.1199717028</v>
      </c>
      <c r="E16" s="590">
        <v>14752839.845271699</v>
      </c>
      <c r="F16" s="590"/>
      <c r="G16" s="590">
        <v>0</v>
      </c>
      <c r="H16" s="601">
        <f t="shared" si="0"/>
        <v>47147753.673900001</v>
      </c>
      <c r="J16" s="591"/>
    </row>
    <row r="17" spans="1:10">
      <c r="A17" s="599">
        <v>11</v>
      </c>
      <c r="B17" s="600" t="s">
        <v>68</v>
      </c>
      <c r="C17" s="590">
        <v>0</v>
      </c>
      <c r="D17" s="590">
        <v>985555.46</v>
      </c>
      <c r="E17" s="590">
        <v>0</v>
      </c>
      <c r="F17" s="590"/>
      <c r="G17" s="590">
        <v>0</v>
      </c>
      <c r="H17" s="601">
        <f t="shared" si="0"/>
        <v>985555.46</v>
      </c>
      <c r="J17" s="591"/>
    </row>
    <row r="18" spans="1:10">
      <c r="A18" s="599">
        <v>12</v>
      </c>
      <c r="B18" s="600" t="s">
        <v>69</v>
      </c>
      <c r="C18" s="590">
        <v>0</v>
      </c>
      <c r="D18" s="590">
        <v>6960803.2673000004</v>
      </c>
      <c r="E18" s="590">
        <v>25472.503000000001</v>
      </c>
      <c r="F18" s="590"/>
      <c r="G18" s="590">
        <v>0</v>
      </c>
      <c r="H18" s="601">
        <f t="shared" si="0"/>
        <v>6935330.7643000009</v>
      </c>
      <c r="J18" s="591"/>
    </row>
    <row r="19" spans="1:10">
      <c r="A19" s="604">
        <v>13</v>
      </c>
      <c r="B19" s="602" t="s">
        <v>70</v>
      </c>
      <c r="C19" s="590">
        <v>0</v>
      </c>
      <c r="D19" s="590">
        <v>0</v>
      </c>
      <c r="E19" s="590">
        <v>0</v>
      </c>
      <c r="F19" s="590"/>
      <c r="G19" s="590">
        <v>0</v>
      </c>
      <c r="H19" s="601">
        <f t="shared" si="0"/>
        <v>0</v>
      </c>
      <c r="J19" s="591"/>
    </row>
    <row r="20" spans="1:10">
      <c r="A20" s="599">
        <v>14</v>
      </c>
      <c r="B20" s="600" t="s">
        <v>357</v>
      </c>
      <c r="C20" s="590">
        <v>7348589.5345000001</v>
      </c>
      <c r="D20" s="590">
        <v>707241768.22236848</v>
      </c>
      <c r="E20" s="590">
        <v>3827147.9114684099</v>
      </c>
      <c r="F20" s="590"/>
      <c r="G20" s="590">
        <v>0</v>
      </c>
      <c r="H20" s="601">
        <f t="shared" si="0"/>
        <v>710763209.84540009</v>
      </c>
      <c r="J20" s="591"/>
    </row>
    <row r="21" spans="1:10" s="312" customFormat="1">
      <c r="A21" s="605">
        <v>15</v>
      </c>
      <c r="B21" s="332" t="s">
        <v>66</v>
      </c>
      <c r="C21" s="594">
        <f t="shared" ref="C21:H21" si="1">SUM(C7:C15)+SUM(C17:C20)</f>
        <v>94903813.672900006</v>
      </c>
      <c r="D21" s="594">
        <f t="shared" si="1"/>
        <v>4418754723.0288525</v>
      </c>
      <c r="E21" s="594">
        <f t="shared" si="1"/>
        <v>37539900.505352035</v>
      </c>
      <c r="F21" s="594">
        <f t="shared" si="1"/>
        <v>0</v>
      </c>
      <c r="G21" s="594">
        <f t="shared" si="1"/>
        <v>1886085.9654920499</v>
      </c>
      <c r="H21" s="601">
        <f t="shared" si="1"/>
        <v>4476118636.1964006</v>
      </c>
      <c r="J21" s="591"/>
    </row>
    <row r="22" spans="1:10">
      <c r="A22" s="606">
        <v>16</v>
      </c>
      <c r="B22" s="331" t="s">
        <v>372</v>
      </c>
      <c r="C22" s="590">
        <v>92380315.773100004</v>
      </c>
      <c r="D22" s="590">
        <v>3041416269.9840102</v>
      </c>
      <c r="E22" s="590">
        <v>35348099.189999998</v>
      </c>
      <c r="F22" s="590"/>
      <c r="G22" s="590">
        <v>1886085.9654920499</v>
      </c>
      <c r="H22" s="601">
        <f>C22+D22-E22-F22</f>
        <v>3098448486.5671101</v>
      </c>
      <c r="J22" s="591"/>
    </row>
    <row r="23" spans="1:10" ht="13.5" thickBot="1">
      <c r="A23" s="607">
        <v>17</v>
      </c>
      <c r="B23" s="608" t="s">
        <v>373</v>
      </c>
      <c r="C23" s="609">
        <v>0</v>
      </c>
      <c r="D23" s="609">
        <v>449635367.1627</v>
      </c>
      <c r="E23" s="609">
        <v>405530.74280000001</v>
      </c>
      <c r="F23" s="609"/>
      <c r="G23" s="609">
        <v>0</v>
      </c>
      <c r="H23" s="610">
        <f>C23+D23-E23-F23</f>
        <v>449229836.4199</v>
      </c>
      <c r="J23" s="591"/>
    </row>
    <row r="26" spans="1:10" ht="42.6" customHeight="1">
      <c r="B26" s="316"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J36"/>
  <sheetViews>
    <sheetView showGridLines="0" zoomScale="80" zoomScaleNormal="80" workbookViewId="0">
      <selection activeCell="E40" sqref="E40"/>
    </sheetView>
  </sheetViews>
  <sheetFormatPr defaultColWidth="9.140625" defaultRowHeight="12.75"/>
  <cols>
    <col min="1" max="1" width="11" style="308" bestFit="1" customWidth="1"/>
    <col min="2" max="2" width="93.42578125" style="308" customWidth="1"/>
    <col min="3" max="4" width="35" style="308" customWidth="1"/>
    <col min="5" max="7" width="22" style="308" customWidth="1"/>
    <col min="8" max="8" width="42.140625" style="308" bestFit="1" customWidth="1"/>
    <col min="9" max="16384" width="9.140625" style="308"/>
  </cols>
  <sheetData>
    <row r="1" spans="1:10" ht="13.5">
      <c r="A1" s="307" t="s">
        <v>97</v>
      </c>
      <c r="B1" s="230" t="str">
        <f>Info!C2</f>
        <v>სს "ბაზისბანკი"</v>
      </c>
      <c r="C1" s="336"/>
      <c r="D1" s="336"/>
      <c r="E1" s="336"/>
      <c r="F1" s="336"/>
      <c r="G1" s="336"/>
      <c r="H1" s="336"/>
    </row>
    <row r="2" spans="1:10">
      <c r="A2" s="307" t="s">
        <v>98</v>
      </c>
      <c r="B2" s="310">
        <f>'1. key ratios'!B2</f>
        <v>45930</v>
      </c>
      <c r="C2" s="336"/>
      <c r="D2" s="336"/>
      <c r="E2" s="336"/>
      <c r="F2" s="336"/>
      <c r="G2" s="336"/>
      <c r="H2" s="336"/>
    </row>
    <row r="3" spans="1:10">
      <c r="A3" s="309" t="s">
        <v>374</v>
      </c>
      <c r="B3" s="336"/>
      <c r="C3" s="336"/>
      <c r="D3" s="336"/>
      <c r="E3" s="336"/>
      <c r="F3" s="336"/>
      <c r="G3" s="336"/>
      <c r="H3" s="336"/>
    </row>
    <row r="4" spans="1:10">
      <c r="A4" s="336"/>
      <c r="B4" s="336"/>
      <c r="C4" s="335" t="s">
        <v>359</v>
      </c>
      <c r="D4" s="335" t="s">
        <v>360</v>
      </c>
      <c r="E4" s="335" t="s">
        <v>361</v>
      </c>
      <c r="F4" s="335" t="s">
        <v>362</v>
      </c>
      <c r="G4" s="335" t="s">
        <v>363</v>
      </c>
      <c r="H4" s="335" t="s">
        <v>364</v>
      </c>
    </row>
    <row r="5" spans="1:10" ht="41.45" customHeight="1">
      <c r="A5" s="791" t="s">
        <v>618</v>
      </c>
      <c r="B5" s="792"/>
      <c r="C5" s="808" t="s">
        <v>453</v>
      </c>
      <c r="D5" s="809"/>
      <c r="E5" s="803" t="s">
        <v>615</v>
      </c>
      <c r="F5" s="803" t="s">
        <v>614</v>
      </c>
      <c r="G5" s="803" t="s">
        <v>368</v>
      </c>
      <c r="H5" s="333" t="s">
        <v>613</v>
      </c>
    </row>
    <row r="6" spans="1:10" ht="25.5">
      <c r="A6" s="795"/>
      <c r="B6" s="796"/>
      <c r="C6" s="334" t="s">
        <v>369</v>
      </c>
      <c r="D6" s="334" t="s">
        <v>370</v>
      </c>
      <c r="E6" s="804"/>
      <c r="F6" s="804"/>
      <c r="G6" s="804"/>
      <c r="H6" s="611" t="s">
        <v>612</v>
      </c>
    </row>
    <row r="7" spans="1:10">
      <c r="A7" s="330">
        <v>1</v>
      </c>
      <c r="B7" s="339" t="s">
        <v>375</v>
      </c>
      <c r="C7" s="590">
        <v>2501121.4482</v>
      </c>
      <c r="D7" s="590">
        <v>739354644.51975203</v>
      </c>
      <c r="E7" s="590">
        <v>1586708.4315225701</v>
      </c>
      <c r="F7" s="590">
        <v>0</v>
      </c>
      <c r="G7" s="590">
        <v>39867.666321299999</v>
      </c>
      <c r="H7" s="593">
        <f t="shared" ref="H7:H34" si="0">C7+D7-E7-F7</f>
        <v>740269057.53642941</v>
      </c>
      <c r="J7" s="588"/>
    </row>
    <row r="8" spans="1:10">
      <c r="A8" s="330">
        <v>2</v>
      </c>
      <c r="B8" s="339" t="s">
        <v>376</v>
      </c>
      <c r="C8" s="590">
        <v>4544579.7490999997</v>
      </c>
      <c r="D8" s="590">
        <v>653007459.49890304</v>
      </c>
      <c r="E8" s="590">
        <v>2085566.16261718</v>
      </c>
      <c r="F8" s="590">
        <v>0</v>
      </c>
      <c r="G8" s="590">
        <v>133597.495</v>
      </c>
      <c r="H8" s="593">
        <f t="shared" si="0"/>
        <v>655466473.0853858</v>
      </c>
      <c r="J8" s="588"/>
    </row>
    <row r="9" spans="1:10">
      <c r="A9" s="330">
        <v>3</v>
      </c>
      <c r="B9" s="339" t="s">
        <v>617</v>
      </c>
      <c r="C9" s="590">
        <v>0</v>
      </c>
      <c r="D9" s="590">
        <v>57599.904699999999</v>
      </c>
      <c r="E9" s="590">
        <v>4.0926007965000002</v>
      </c>
      <c r="F9" s="590">
        <v>0</v>
      </c>
      <c r="G9" s="590">
        <v>0</v>
      </c>
      <c r="H9" s="593">
        <f t="shared" si="0"/>
        <v>57595.812099203496</v>
      </c>
      <c r="J9" s="588"/>
    </row>
    <row r="10" spans="1:10">
      <c r="A10" s="330">
        <v>4</v>
      </c>
      <c r="B10" s="339" t="s">
        <v>377</v>
      </c>
      <c r="C10" s="590">
        <v>7714716.1573999999</v>
      </c>
      <c r="D10" s="590">
        <v>248595185.12719899</v>
      </c>
      <c r="E10" s="590">
        <v>1638622.8527714901</v>
      </c>
      <c r="F10" s="590">
        <v>0</v>
      </c>
      <c r="G10" s="590">
        <v>0</v>
      </c>
      <c r="H10" s="593">
        <f t="shared" si="0"/>
        <v>254671278.43182752</v>
      </c>
      <c r="J10" s="588"/>
    </row>
    <row r="11" spans="1:10">
      <c r="A11" s="330">
        <v>5</v>
      </c>
      <c r="B11" s="339" t="s">
        <v>378</v>
      </c>
      <c r="C11" s="590">
        <v>3952585.2535000001</v>
      </c>
      <c r="D11" s="590">
        <v>257187775.49659899</v>
      </c>
      <c r="E11" s="590">
        <v>1007609.8130969401</v>
      </c>
      <c r="F11" s="590">
        <v>0</v>
      </c>
      <c r="G11" s="590">
        <v>0</v>
      </c>
      <c r="H11" s="593">
        <f t="shared" si="0"/>
        <v>260132750.93700206</v>
      </c>
      <c r="J11" s="588"/>
    </row>
    <row r="12" spans="1:10">
      <c r="A12" s="330">
        <v>6</v>
      </c>
      <c r="B12" s="339" t="s">
        <v>379</v>
      </c>
      <c r="C12" s="590">
        <v>2956417.8376000002</v>
      </c>
      <c r="D12" s="590">
        <v>66913560.027700096</v>
      </c>
      <c r="E12" s="590">
        <v>1143330.0406403099</v>
      </c>
      <c r="F12" s="590">
        <v>0</v>
      </c>
      <c r="G12" s="590">
        <v>4892.1639999999998</v>
      </c>
      <c r="H12" s="593">
        <f t="shared" si="0"/>
        <v>68726647.82465978</v>
      </c>
      <c r="J12" s="588"/>
    </row>
    <row r="13" spans="1:10">
      <c r="A13" s="330">
        <v>7</v>
      </c>
      <c r="B13" s="339" t="s">
        <v>380</v>
      </c>
      <c r="C13" s="590">
        <v>128179.1008</v>
      </c>
      <c r="D13" s="590">
        <v>83782823.867300093</v>
      </c>
      <c r="E13" s="590">
        <v>373531.86001074902</v>
      </c>
      <c r="F13" s="590">
        <v>0</v>
      </c>
      <c r="G13" s="590">
        <v>0</v>
      </c>
      <c r="H13" s="593">
        <f t="shared" si="0"/>
        <v>83537471.108089343</v>
      </c>
      <c r="J13" s="588"/>
    </row>
    <row r="14" spans="1:10">
      <c r="A14" s="330">
        <v>8</v>
      </c>
      <c r="B14" s="339" t="s">
        <v>381</v>
      </c>
      <c r="C14" s="590">
        <v>2330547.4248000002</v>
      </c>
      <c r="D14" s="590">
        <v>139041874.36030099</v>
      </c>
      <c r="E14" s="590">
        <v>1292597.70258159</v>
      </c>
      <c r="F14" s="590">
        <v>0</v>
      </c>
      <c r="G14" s="590">
        <v>9282.6344304199993</v>
      </c>
      <c r="H14" s="593">
        <f t="shared" si="0"/>
        <v>140079824.08251941</v>
      </c>
      <c r="J14" s="588"/>
    </row>
    <row r="15" spans="1:10">
      <c r="A15" s="330">
        <v>9</v>
      </c>
      <c r="B15" s="339" t="s">
        <v>382</v>
      </c>
      <c r="C15" s="590">
        <v>626573.72380000004</v>
      </c>
      <c r="D15" s="590">
        <v>82482184.594400093</v>
      </c>
      <c r="E15" s="590">
        <v>515385.64970129798</v>
      </c>
      <c r="F15" s="590">
        <v>0</v>
      </c>
      <c r="G15" s="590">
        <v>913.98561900000004</v>
      </c>
      <c r="H15" s="593">
        <f t="shared" si="0"/>
        <v>82593372.668498799</v>
      </c>
      <c r="J15" s="588"/>
    </row>
    <row r="16" spans="1:10">
      <c r="A16" s="330">
        <v>10</v>
      </c>
      <c r="B16" s="339" t="s">
        <v>383</v>
      </c>
      <c r="C16" s="590">
        <v>760937.94110000005</v>
      </c>
      <c r="D16" s="590">
        <v>33177199.200100001</v>
      </c>
      <c r="E16" s="590">
        <v>511465.72300637298</v>
      </c>
      <c r="F16" s="590">
        <v>0</v>
      </c>
      <c r="G16" s="590">
        <v>0</v>
      </c>
      <c r="H16" s="593">
        <f t="shared" si="0"/>
        <v>33426671.418193627</v>
      </c>
      <c r="J16" s="588"/>
    </row>
    <row r="17" spans="1:10">
      <c r="A17" s="330">
        <v>11</v>
      </c>
      <c r="B17" s="339" t="s">
        <v>384</v>
      </c>
      <c r="C17" s="590">
        <v>0</v>
      </c>
      <c r="D17" s="590">
        <v>2616911.4764999999</v>
      </c>
      <c r="E17" s="590">
        <v>2191.0966053758998</v>
      </c>
      <c r="F17" s="590">
        <v>0</v>
      </c>
      <c r="G17" s="590">
        <v>0</v>
      </c>
      <c r="H17" s="593">
        <f t="shared" si="0"/>
        <v>2614720.379894624</v>
      </c>
      <c r="J17" s="588"/>
    </row>
    <row r="18" spans="1:10">
      <c r="A18" s="330">
        <v>12</v>
      </c>
      <c r="B18" s="339" t="s">
        <v>385</v>
      </c>
      <c r="C18" s="590">
        <v>941732.5098</v>
      </c>
      <c r="D18" s="590">
        <v>70079871.827400893</v>
      </c>
      <c r="E18" s="590">
        <v>475766.07455352601</v>
      </c>
      <c r="F18" s="590">
        <v>0</v>
      </c>
      <c r="G18" s="590">
        <v>39754.234240550002</v>
      </c>
      <c r="H18" s="593">
        <f t="shared" si="0"/>
        <v>70545838.262647375</v>
      </c>
      <c r="J18" s="588"/>
    </row>
    <row r="19" spans="1:10">
      <c r="A19" s="330">
        <v>13</v>
      </c>
      <c r="B19" s="339" t="s">
        <v>386</v>
      </c>
      <c r="C19" s="590">
        <v>678176.35679999995</v>
      </c>
      <c r="D19" s="590">
        <v>76759635.203600407</v>
      </c>
      <c r="E19" s="590">
        <v>427174.24279192399</v>
      </c>
      <c r="F19" s="590">
        <v>0</v>
      </c>
      <c r="G19" s="590">
        <v>40176.625999999997</v>
      </c>
      <c r="H19" s="593">
        <f t="shared" si="0"/>
        <v>77010637.317608491</v>
      </c>
      <c r="J19" s="588"/>
    </row>
    <row r="20" spans="1:10">
      <c r="A20" s="330">
        <v>14</v>
      </c>
      <c r="B20" s="339" t="s">
        <v>387</v>
      </c>
      <c r="C20" s="590">
        <v>19303970.6965</v>
      </c>
      <c r="D20" s="590">
        <v>182744297.54120001</v>
      </c>
      <c r="E20" s="590">
        <v>6417705.8921602499</v>
      </c>
      <c r="F20" s="590">
        <v>0</v>
      </c>
      <c r="G20" s="590">
        <v>6315.7389999999996</v>
      </c>
      <c r="H20" s="593">
        <f t="shared" si="0"/>
        <v>195630562.34553978</v>
      </c>
      <c r="J20" s="588"/>
    </row>
    <row r="21" spans="1:10">
      <c r="A21" s="330">
        <v>15</v>
      </c>
      <c r="B21" s="339" t="s">
        <v>388</v>
      </c>
      <c r="C21" s="590">
        <v>1028085.9011</v>
      </c>
      <c r="D21" s="590">
        <v>66167131.635799997</v>
      </c>
      <c r="E21" s="590">
        <v>151942.793995819</v>
      </c>
      <c r="F21" s="590">
        <v>0</v>
      </c>
      <c r="G21" s="590">
        <v>0</v>
      </c>
      <c r="H21" s="593">
        <f t="shared" si="0"/>
        <v>67043274.742904179</v>
      </c>
      <c r="J21" s="588"/>
    </row>
    <row r="22" spans="1:10">
      <c r="A22" s="330">
        <v>16</v>
      </c>
      <c r="B22" s="339" t="s">
        <v>389</v>
      </c>
      <c r="C22" s="590">
        <v>8354.0064000000002</v>
      </c>
      <c r="D22" s="590">
        <v>10474300.786</v>
      </c>
      <c r="E22" s="590">
        <v>582071.178501738</v>
      </c>
      <c r="F22" s="590">
        <v>0</v>
      </c>
      <c r="G22" s="590">
        <v>0</v>
      </c>
      <c r="H22" s="593">
        <f t="shared" si="0"/>
        <v>9900583.6138982624</v>
      </c>
      <c r="J22" s="588"/>
    </row>
    <row r="23" spans="1:10">
      <c r="A23" s="330">
        <v>17</v>
      </c>
      <c r="B23" s="339" t="s">
        <v>390</v>
      </c>
      <c r="C23" s="590">
        <v>351416.16950000002</v>
      </c>
      <c r="D23" s="590">
        <v>69411048.140699998</v>
      </c>
      <c r="E23" s="590">
        <v>657523.17220000003</v>
      </c>
      <c r="F23" s="590">
        <v>0</v>
      </c>
      <c r="G23" s="590">
        <v>0</v>
      </c>
      <c r="H23" s="593">
        <f t="shared" si="0"/>
        <v>69104941.137999997</v>
      </c>
      <c r="J23" s="588"/>
    </row>
    <row r="24" spans="1:10">
      <c r="A24" s="330">
        <v>18</v>
      </c>
      <c r="B24" s="339" t="s">
        <v>391</v>
      </c>
      <c r="C24" s="590">
        <v>1047120.0834999999</v>
      </c>
      <c r="D24" s="590">
        <v>197611341.63249999</v>
      </c>
      <c r="E24" s="590">
        <v>848863.02509943198</v>
      </c>
      <c r="F24" s="590">
        <v>0</v>
      </c>
      <c r="G24" s="590">
        <v>26129.457150329999</v>
      </c>
      <c r="H24" s="593">
        <f t="shared" si="0"/>
        <v>197809598.69090056</v>
      </c>
      <c r="J24" s="588"/>
    </row>
    <row r="25" spans="1:10">
      <c r="A25" s="330">
        <v>19</v>
      </c>
      <c r="B25" s="339" t="s">
        <v>392</v>
      </c>
      <c r="C25" s="590">
        <v>7.47</v>
      </c>
      <c r="D25" s="590">
        <v>14202518.780999999</v>
      </c>
      <c r="E25" s="590">
        <v>49391.9933010655</v>
      </c>
      <c r="F25" s="590">
        <v>0</v>
      </c>
      <c r="G25" s="590">
        <v>0</v>
      </c>
      <c r="H25" s="593">
        <f t="shared" si="0"/>
        <v>14153134.257698935</v>
      </c>
      <c r="J25" s="588"/>
    </row>
    <row r="26" spans="1:10">
      <c r="A26" s="330">
        <v>20</v>
      </c>
      <c r="B26" s="339" t="s">
        <v>393</v>
      </c>
      <c r="C26" s="590">
        <v>1504702.4694999999</v>
      </c>
      <c r="D26" s="590">
        <v>164015545.6728</v>
      </c>
      <c r="E26" s="590">
        <v>915810.87849312101</v>
      </c>
      <c r="F26" s="590">
        <v>0</v>
      </c>
      <c r="G26" s="590">
        <v>10310.06919609</v>
      </c>
      <c r="H26" s="593">
        <f t="shared" si="0"/>
        <v>164604437.26380688</v>
      </c>
      <c r="J26" s="588"/>
    </row>
    <row r="27" spans="1:10">
      <c r="A27" s="330">
        <v>21</v>
      </c>
      <c r="B27" s="339" t="s">
        <v>394</v>
      </c>
      <c r="C27" s="590">
        <v>581918.2622</v>
      </c>
      <c r="D27" s="590">
        <v>42498899.030600101</v>
      </c>
      <c r="E27" s="590">
        <v>193465.04249737001</v>
      </c>
      <c r="F27" s="590">
        <v>0</v>
      </c>
      <c r="G27" s="590">
        <v>0</v>
      </c>
      <c r="H27" s="593">
        <f t="shared" si="0"/>
        <v>42887352.250302732</v>
      </c>
      <c r="J27" s="588"/>
    </row>
    <row r="28" spans="1:10">
      <c r="A28" s="330">
        <v>22</v>
      </c>
      <c r="B28" s="339" t="s">
        <v>395</v>
      </c>
      <c r="C28" s="590">
        <v>201271.15419999999</v>
      </c>
      <c r="D28" s="590">
        <v>5122521.0667999899</v>
      </c>
      <c r="E28" s="590">
        <v>62290.503589047898</v>
      </c>
      <c r="F28" s="590">
        <v>0</v>
      </c>
      <c r="G28" s="590">
        <v>8867.1770761499993</v>
      </c>
      <c r="H28" s="593">
        <f t="shared" si="0"/>
        <v>5261501.7174109416</v>
      </c>
      <c r="J28" s="588"/>
    </row>
    <row r="29" spans="1:10">
      <c r="A29" s="330">
        <v>23</v>
      </c>
      <c r="B29" s="339" t="s">
        <v>396</v>
      </c>
      <c r="C29" s="590">
        <v>9339642.2412999999</v>
      </c>
      <c r="D29" s="590">
        <v>358804507.01481098</v>
      </c>
      <c r="E29" s="590">
        <v>3438969.6501615602</v>
      </c>
      <c r="F29" s="590">
        <v>0</v>
      </c>
      <c r="G29" s="590">
        <v>315249.83743085997</v>
      </c>
      <c r="H29" s="593">
        <f t="shared" si="0"/>
        <v>364705179.6059494</v>
      </c>
      <c r="J29" s="588"/>
    </row>
    <row r="30" spans="1:10">
      <c r="A30" s="330">
        <v>24</v>
      </c>
      <c r="B30" s="339" t="s">
        <v>397</v>
      </c>
      <c r="C30" s="590">
        <v>4504043.3857000005</v>
      </c>
      <c r="D30" s="590">
        <v>176944002.04499999</v>
      </c>
      <c r="E30" s="590">
        <v>1826507.3856114901</v>
      </c>
      <c r="F30" s="590">
        <v>0</v>
      </c>
      <c r="G30" s="590">
        <v>43095.882608970001</v>
      </c>
      <c r="H30" s="593">
        <f t="shared" si="0"/>
        <v>179621538.04508847</v>
      </c>
      <c r="J30" s="588"/>
    </row>
    <row r="31" spans="1:10">
      <c r="A31" s="330">
        <v>25</v>
      </c>
      <c r="B31" s="339" t="s">
        <v>398</v>
      </c>
      <c r="C31" s="590">
        <v>15210579.064200001</v>
      </c>
      <c r="D31" s="590">
        <v>280891092.45739597</v>
      </c>
      <c r="E31" s="590">
        <v>5731952.3179714102</v>
      </c>
      <c r="F31" s="590">
        <v>0</v>
      </c>
      <c r="G31" s="590">
        <v>449934.18793993001</v>
      </c>
      <c r="H31" s="593">
        <f t="shared" si="0"/>
        <v>290369719.20362455</v>
      </c>
      <c r="J31" s="588"/>
    </row>
    <row r="32" spans="1:10">
      <c r="A32" s="330">
        <v>26</v>
      </c>
      <c r="B32" s="339" t="s">
        <v>399</v>
      </c>
      <c r="C32" s="590">
        <v>12163637.3660999</v>
      </c>
      <c r="D32" s="590">
        <v>116213056.82931</v>
      </c>
      <c r="E32" s="590">
        <v>4162333.8472413602</v>
      </c>
      <c r="F32" s="590">
        <v>0</v>
      </c>
      <c r="G32" s="590">
        <v>757698.80947844987</v>
      </c>
      <c r="H32" s="593">
        <f t="shared" si="0"/>
        <v>124214360.34816854</v>
      </c>
      <c r="J32" s="588"/>
    </row>
    <row r="33" spans="1:10">
      <c r="A33" s="330">
        <v>27</v>
      </c>
      <c r="B33" s="330" t="s">
        <v>88</v>
      </c>
      <c r="C33" s="590">
        <v>2523498.2990000001</v>
      </c>
      <c r="D33" s="590">
        <v>280597734.7365526</v>
      </c>
      <c r="E33" s="590">
        <v>1441118.9273000001</v>
      </c>
      <c r="F33" s="590">
        <v>0</v>
      </c>
      <c r="G33" s="590">
        <v>0</v>
      </c>
      <c r="H33" s="593">
        <f t="shared" si="0"/>
        <v>281680114.10825264</v>
      </c>
      <c r="J33" s="588"/>
    </row>
    <row r="34" spans="1:10">
      <c r="A34" s="330">
        <v>28</v>
      </c>
      <c r="B34" s="332" t="s">
        <v>66</v>
      </c>
      <c r="C34" s="594">
        <f>SUM(C7:C33)</f>
        <v>94903814.072099894</v>
      </c>
      <c r="D34" s="594">
        <f>SUM(D7:D33)</f>
        <v>4418754722.474925</v>
      </c>
      <c r="E34" s="594">
        <f>SUM(E7:E33)</f>
        <v>37539900.350623779</v>
      </c>
      <c r="F34" s="594">
        <f>SUM(F7:F33)</f>
        <v>0</v>
      </c>
      <c r="G34" s="594">
        <f>SUM(G7:G33)</f>
        <v>1886085.9654920499</v>
      </c>
      <c r="H34" s="593">
        <f t="shared" si="0"/>
        <v>4476118636.1964006</v>
      </c>
      <c r="J34" s="588"/>
    </row>
    <row r="36" spans="1:10">
      <c r="B36" s="313"/>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34" sqref="C34"/>
    </sheetView>
  </sheetViews>
  <sheetFormatPr defaultColWidth="9.140625" defaultRowHeight="12.75"/>
  <cols>
    <col min="1" max="1" width="11.85546875" style="308" bestFit="1" customWidth="1"/>
    <col min="2" max="2" width="108" style="308" bestFit="1" customWidth="1"/>
    <col min="3" max="3" width="35.5703125" style="308" customWidth="1"/>
    <col min="4" max="4" width="38.42578125" style="308" customWidth="1"/>
    <col min="5" max="16384" width="9.140625" style="308"/>
  </cols>
  <sheetData>
    <row r="1" spans="1:4" ht="13.5">
      <c r="A1" s="307" t="s">
        <v>97</v>
      </c>
      <c r="B1" s="230" t="str">
        <f>Info!C2</f>
        <v>სს "ბაზისბანკი"</v>
      </c>
    </row>
    <row r="2" spans="1:4">
      <c r="A2" s="307" t="s">
        <v>98</v>
      </c>
      <c r="B2" s="310">
        <f>'1. key ratios'!B2</f>
        <v>45930</v>
      </c>
    </row>
    <row r="3" spans="1:4">
      <c r="A3" s="309" t="s">
        <v>400</v>
      </c>
    </row>
    <row r="4" spans="1:4" ht="13.5" thickBot="1"/>
    <row r="5" spans="1:4">
      <c r="A5" s="810" t="s">
        <v>629</v>
      </c>
      <c r="B5" s="811"/>
      <c r="C5" s="612" t="s">
        <v>419</v>
      </c>
      <c r="D5" s="613" t="s">
        <v>628</v>
      </c>
    </row>
    <row r="6" spans="1:4">
      <c r="A6" s="614">
        <v>1</v>
      </c>
      <c r="B6" s="340" t="s">
        <v>627</v>
      </c>
      <c r="C6" s="618">
        <v>36094261</v>
      </c>
      <c r="D6" s="619">
        <v>256734</v>
      </c>
    </row>
    <row r="7" spans="1:4">
      <c r="A7" s="368">
        <v>2</v>
      </c>
      <c r="B7" s="340" t="s">
        <v>626</v>
      </c>
      <c r="C7" s="618">
        <f>SUM(C8:C9)</f>
        <v>9890258.7211432457</v>
      </c>
      <c r="D7" s="619">
        <f>SUM(D8:D9)</f>
        <v>90075.264360078087</v>
      </c>
    </row>
    <row r="8" spans="1:4">
      <c r="A8" s="615">
        <v>2.1</v>
      </c>
      <c r="B8" s="343" t="s">
        <v>625</v>
      </c>
      <c r="C8" s="618">
        <v>838241.93546213396</v>
      </c>
      <c r="D8" s="619">
        <v>90075.264360078087</v>
      </c>
    </row>
    <row r="9" spans="1:4">
      <c r="A9" s="615">
        <v>2.2000000000000002</v>
      </c>
      <c r="B9" s="343" t="s">
        <v>624</v>
      </c>
      <c r="C9" s="618">
        <v>9052016.7856811117</v>
      </c>
      <c r="D9" s="619">
        <v>0</v>
      </c>
    </row>
    <row r="10" spans="1:4">
      <c r="A10" s="614">
        <v>3</v>
      </c>
      <c r="B10" s="340" t="s">
        <v>623</v>
      </c>
      <c r="C10" s="618">
        <f>SUM(C11:C13)</f>
        <v>10565724.00797049</v>
      </c>
      <c r="D10" s="619">
        <f>SUM(D11:D13)</f>
        <v>58797.289744859198</v>
      </c>
    </row>
    <row r="11" spans="1:4">
      <c r="A11" s="615">
        <v>3.1</v>
      </c>
      <c r="B11" s="343" t="s">
        <v>401</v>
      </c>
      <c r="C11" s="618">
        <v>1886085.9654920488</v>
      </c>
      <c r="D11" s="619">
        <v>0</v>
      </c>
    </row>
    <row r="12" spans="1:4">
      <c r="A12" s="615">
        <v>3.2</v>
      </c>
      <c r="B12" s="343" t="s">
        <v>622</v>
      </c>
      <c r="C12" s="618">
        <v>4234100.4289227594</v>
      </c>
      <c r="D12" s="619">
        <v>58797.289744859198</v>
      </c>
    </row>
    <row r="13" spans="1:4">
      <c r="A13" s="615">
        <v>3.3</v>
      </c>
      <c r="B13" s="343" t="s">
        <v>621</v>
      </c>
      <c r="C13" s="618">
        <v>4445537.61355568</v>
      </c>
      <c r="D13" s="619">
        <v>0</v>
      </c>
    </row>
    <row r="14" spans="1:4">
      <c r="A14" s="368">
        <v>4</v>
      </c>
      <c r="B14" s="341" t="s">
        <v>620</v>
      </c>
      <c r="C14" s="618">
        <v>-70696.370712000004</v>
      </c>
      <c r="D14" s="619">
        <v>0</v>
      </c>
    </row>
    <row r="15" spans="1:4" ht="13.5" thickBot="1">
      <c r="A15" s="616">
        <v>5</v>
      </c>
      <c r="B15" s="617" t="s">
        <v>619</v>
      </c>
      <c r="C15" s="620">
        <f>C6+C7-C10+C14</f>
        <v>35348099.342460759</v>
      </c>
      <c r="D15" s="621">
        <f>D6+D7-D10+D14</f>
        <v>288011.97461521887</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15" sqref="B15"/>
    </sheetView>
  </sheetViews>
  <sheetFormatPr defaultColWidth="9.140625" defaultRowHeight="12.75"/>
  <cols>
    <col min="1" max="1" width="11.85546875" style="336" bestFit="1" customWidth="1"/>
    <col min="2" max="2" width="128.85546875" style="336" bestFit="1" customWidth="1"/>
    <col min="3" max="3" width="37" style="336" customWidth="1"/>
    <col min="4" max="4" width="50.5703125" style="336" customWidth="1"/>
    <col min="5" max="5" width="13.85546875" style="336" bestFit="1" customWidth="1"/>
    <col min="6" max="16384" width="9.140625" style="336"/>
  </cols>
  <sheetData>
    <row r="1" spans="1:4" ht="13.5">
      <c r="A1" s="307" t="s">
        <v>97</v>
      </c>
      <c r="B1" s="230" t="str">
        <f>Info!C2</f>
        <v>სს "ბაზისბანკი"</v>
      </c>
    </row>
    <row r="2" spans="1:4">
      <c r="A2" s="307" t="s">
        <v>98</v>
      </c>
      <c r="B2" s="310">
        <f>'1. key ratios'!B2</f>
        <v>45930</v>
      </c>
    </row>
    <row r="3" spans="1:4">
      <c r="A3" s="309" t="s">
        <v>402</v>
      </c>
    </row>
    <row r="4" spans="1:4">
      <c r="A4" s="309"/>
    </row>
    <row r="5" spans="1:4" ht="15" customHeight="1">
      <c r="A5" s="812" t="s">
        <v>403</v>
      </c>
      <c r="B5" s="813"/>
      <c r="C5" s="816" t="s">
        <v>404</v>
      </c>
      <c r="D5" s="816" t="s">
        <v>405</v>
      </c>
    </row>
    <row r="6" spans="1:4">
      <c r="A6" s="814"/>
      <c r="B6" s="815"/>
      <c r="C6" s="816"/>
      <c r="D6" s="816"/>
    </row>
    <row r="7" spans="1:4">
      <c r="A7" s="332">
        <v>1</v>
      </c>
      <c r="B7" s="332" t="s">
        <v>406</v>
      </c>
      <c r="C7" s="589">
        <v>98259125</v>
      </c>
      <c r="D7" s="344"/>
    </row>
    <row r="8" spans="1:4">
      <c r="A8" s="330">
        <v>2</v>
      </c>
      <c r="B8" s="330" t="s">
        <v>407</v>
      </c>
      <c r="C8" s="589">
        <v>17759050.264999967</v>
      </c>
      <c r="D8" s="344"/>
    </row>
    <row r="9" spans="1:4">
      <c r="A9" s="330">
        <v>3</v>
      </c>
      <c r="B9" s="347" t="s">
        <v>408</v>
      </c>
      <c r="C9" s="589">
        <v>3.637978807091713E-11</v>
      </c>
      <c r="D9" s="344"/>
    </row>
    <row r="10" spans="1:4">
      <c r="A10" s="330">
        <v>4</v>
      </c>
      <c r="B10" s="330" t="s">
        <v>409</v>
      </c>
      <c r="C10" s="589">
        <f>SUM(C11:C17)</f>
        <v>23637859.494999975</v>
      </c>
      <c r="D10" s="344"/>
    </row>
    <row r="11" spans="1:4">
      <c r="A11" s="330">
        <v>5</v>
      </c>
      <c r="B11" s="346" t="s">
        <v>630</v>
      </c>
      <c r="C11" s="589">
        <v>4116936.3115999983</v>
      </c>
      <c r="D11" s="344"/>
    </row>
    <row r="12" spans="1:4">
      <c r="A12" s="330">
        <v>6</v>
      </c>
      <c r="B12" s="346" t="s">
        <v>410</v>
      </c>
      <c r="C12" s="589">
        <v>6429207.6502839979</v>
      </c>
      <c r="D12" s="344"/>
    </row>
    <row r="13" spans="1:4">
      <c r="A13" s="330">
        <v>7</v>
      </c>
      <c r="B13" s="346" t="s">
        <v>413</v>
      </c>
      <c r="C13" s="589">
        <v>1886085.9654920492</v>
      </c>
      <c r="D13" s="344"/>
    </row>
    <row r="14" spans="1:4">
      <c r="A14" s="330">
        <v>8</v>
      </c>
      <c r="B14" s="346" t="s">
        <v>411</v>
      </c>
      <c r="C14" s="589">
        <v>11425522.063641759</v>
      </c>
      <c r="D14" s="590">
        <v>11425522.063641759</v>
      </c>
    </row>
    <row r="15" spans="1:4">
      <c r="A15" s="330">
        <v>9</v>
      </c>
      <c r="B15" s="346" t="s">
        <v>412</v>
      </c>
      <c r="C15" s="589">
        <v>0</v>
      </c>
      <c r="D15" s="589"/>
    </row>
    <row r="16" spans="1:4">
      <c r="A16" s="330">
        <v>10</v>
      </c>
      <c r="B16" s="346" t="s">
        <v>414</v>
      </c>
      <c r="C16" s="589">
        <v>0</v>
      </c>
      <c r="D16" s="589"/>
    </row>
    <row r="17" spans="1:4" ht="25.5">
      <c r="A17" s="330">
        <v>11</v>
      </c>
      <c r="B17" s="346" t="s">
        <v>415</v>
      </c>
      <c r="C17" s="589">
        <v>-219892.49601782899</v>
      </c>
      <c r="D17" s="344"/>
    </row>
    <row r="18" spans="1:4">
      <c r="A18" s="332">
        <v>12</v>
      </c>
      <c r="B18" s="345" t="s">
        <v>416</v>
      </c>
      <c r="C18" s="592">
        <f>C7+C8+C9-C10</f>
        <v>92380315.769999996</v>
      </c>
      <c r="D18" s="344"/>
    </row>
    <row r="21" spans="1:4">
      <c r="B21" s="307"/>
    </row>
    <row r="22" spans="1:4">
      <c r="B22" s="307"/>
    </row>
    <row r="23" spans="1:4">
      <c r="B23" s="309"/>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A40" sqref="A40"/>
    </sheetView>
  </sheetViews>
  <sheetFormatPr defaultColWidth="9.140625" defaultRowHeight="12.75"/>
  <cols>
    <col min="1" max="1" width="11.85546875" style="336" bestFit="1" customWidth="1"/>
    <col min="2" max="2" width="63.85546875" style="336" customWidth="1"/>
    <col min="3" max="3" width="17.42578125" style="336" bestFit="1" customWidth="1"/>
    <col min="4" max="4" width="17.85546875" style="336" bestFit="1" customWidth="1"/>
    <col min="5" max="5" width="26" style="336" bestFit="1" customWidth="1"/>
    <col min="6" max="6" width="37.140625" style="336" bestFit="1" customWidth="1"/>
    <col min="7" max="7" width="25.85546875" style="336" bestFit="1" customWidth="1"/>
    <col min="8" max="8" width="15.5703125" style="336" bestFit="1" customWidth="1"/>
    <col min="9" max="9" width="26" style="336" bestFit="1" customWidth="1"/>
    <col min="10" max="10" width="37.140625" style="336" bestFit="1" customWidth="1"/>
    <col min="11" max="18" width="22.140625" style="336" customWidth="1"/>
    <col min="19" max="19" width="23.140625" style="336" bestFit="1" customWidth="1"/>
    <col min="20" max="26" width="22.140625" style="336" customWidth="1"/>
    <col min="27" max="27" width="23.140625" style="336" bestFit="1" customWidth="1"/>
    <col min="28" max="28" width="20" style="336" customWidth="1"/>
    <col min="29" max="16384" width="9.140625" style="336"/>
  </cols>
  <sheetData>
    <row r="1" spans="1:28" ht="13.5">
      <c r="A1" s="307" t="s">
        <v>97</v>
      </c>
      <c r="B1" s="230" t="str">
        <f>Info!C2</f>
        <v>სს "ბაზისბანკი"</v>
      </c>
    </row>
    <row r="2" spans="1:28">
      <c r="A2" s="307" t="s">
        <v>98</v>
      </c>
      <c r="B2" s="310">
        <f>'1. key ratios'!B2</f>
        <v>45930</v>
      </c>
      <c r="C2" s="337"/>
    </row>
    <row r="3" spans="1:28">
      <c r="A3" s="309" t="s">
        <v>417</v>
      </c>
    </row>
    <row r="5" spans="1:28" ht="15" customHeight="1">
      <c r="A5" s="817" t="s">
        <v>643</v>
      </c>
      <c r="B5" s="818"/>
      <c r="C5" s="808" t="s">
        <v>642</v>
      </c>
      <c r="D5" s="823"/>
      <c r="E5" s="823"/>
      <c r="F5" s="823"/>
      <c r="G5" s="823"/>
      <c r="H5" s="823"/>
      <c r="I5" s="823"/>
      <c r="J5" s="823"/>
      <c r="K5" s="823"/>
      <c r="L5" s="823"/>
      <c r="M5" s="823"/>
      <c r="N5" s="823"/>
      <c r="O5" s="823"/>
      <c r="P5" s="823"/>
      <c r="Q5" s="823"/>
      <c r="R5" s="823"/>
      <c r="S5" s="823"/>
      <c r="T5" s="357"/>
      <c r="U5" s="357"/>
      <c r="V5" s="357"/>
      <c r="W5" s="357"/>
      <c r="X5" s="357"/>
      <c r="Y5" s="357"/>
      <c r="Z5" s="357"/>
      <c r="AA5" s="356"/>
      <c r="AB5" s="349"/>
    </row>
    <row r="6" spans="1:28">
      <c r="A6" s="819"/>
      <c r="B6" s="820"/>
      <c r="C6" s="824" t="s">
        <v>66</v>
      </c>
      <c r="D6" s="826" t="s">
        <v>641</v>
      </c>
      <c r="E6" s="826"/>
      <c r="F6" s="826"/>
      <c r="G6" s="826"/>
      <c r="H6" s="827" t="s">
        <v>640</v>
      </c>
      <c r="I6" s="828"/>
      <c r="J6" s="828"/>
      <c r="K6" s="829"/>
      <c r="L6" s="354"/>
      <c r="M6" s="830" t="s">
        <v>639</v>
      </c>
      <c r="N6" s="830"/>
      <c r="O6" s="830"/>
      <c r="P6" s="830"/>
      <c r="Q6" s="830"/>
      <c r="R6" s="830"/>
      <c r="S6" s="804"/>
      <c r="T6" s="355"/>
      <c r="U6" s="809" t="s">
        <v>638</v>
      </c>
      <c r="V6" s="809"/>
      <c r="W6" s="809"/>
      <c r="X6" s="809"/>
      <c r="Y6" s="809"/>
      <c r="Z6" s="809"/>
      <c r="AA6" s="807"/>
      <c r="AB6" s="354"/>
    </row>
    <row r="7" spans="1:28" ht="25.5">
      <c r="A7" s="821"/>
      <c r="B7" s="822"/>
      <c r="C7" s="825"/>
      <c r="D7" s="353"/>
      <c r="E7" s="333" t="s">
        <v>418</v>
      </c>
      <c r="F7" s="333" t="s">
        <v>636</v>
      </c>
      <c r="G7" s="333" t="s">
        <v>637</v>
      </c>
      <c r="H7" s="352"/>
      <c r="I7" s="333" t="s">
        <v>418</v>
      </c>
      <c r="J7" s="333" t="s">
        <v>636</v>
      </c>
      <c r="K7" s="333" t="s">
        <v>637</v>
      </c>
      <c r="L7" s="351"/>
      <c r="M7" s="333" t="s">
        <v>418</v>
      </c>
      <c r="N7" s="333" t="s">
        <v>636</v>
      </c>
      <c r="O7" s="333" t="s">
        <v>635</v>
      </c>
      <c r="P7" s="333" t="s">
        <v>634</v>
      </c>
      <c r="Q7" s="333" t="s">
        <v>633</v>
      </c>
      <c r="R7" s="333" t="s">
        <v>632</v>
      </c>
      <c r="S7" s="333" t="s">
        <v>631</v>
      </c>
      <c r="T7" s="350"/>
      <c r="U7" s="333" t="s">
        <v>418</v>
      </c>
      <c r="V7" s="333" t="s">
        <v>636</v>
      </c>
      <c r="W7" s="333" t="s">
        <v>635</v>
      </c>
      <c r="X7" s="333" t="s">
        <v>634</v>
      </c>
      <c r="Y7" s="333" t="s">
        <v>633</v>
      </c>
      <c r="Z7" s="333" t="s">
        <v>632</v>
      </c>
      <c r="AA7" s="333" t="s">
        <v>631</v>
      </c>
      <c r="AB7" s="349"/>
    </row>
    <row r="8" spans="1:28">
      <c r="A8" s="348">
        <v>1</v>
      </c>
      <c r="B8" s="332" t="s">
        <v>419</v>
      </c>
      <c r="C8" s="594">
        <v>3133796581.7197933</v>
      </c>
      <c r="D8" s="594">
        <v>2896959530.2836952</v>
      </c>
      <c r="E8" s="594">
        <v>44928337.098199993</v>
      </c>
      <c r="F8" s="594">
        <v>0</v>
      </c>
      <c r="G8" s="594">
        <v>0</v>
      </c>
      <c r="H8" s="594">
        <v>144456735.67439997</v>
      </c>
      <c r="I8" s="594">
        <v>13062863.229899999</v>
      </c>
      <c r="J8" s="594">
        <v>42774828.42750001</v>
      </c>
      <c r="K8" s="594">
        <v>0</v>
      </c>
      <c r="L8" s="594">
        <v>92380315.761698574</v>
      </c>
      <c r="M8" s="594">
        <v>9201694.5133999996</v>
      </c>
      <c r="N8" s="594">
        <v>9095527.6823999975</v>
      </c>
      <c r="O8" s="594">
        <v>13683797.368300002</v>
      </c>
      <c r="P8" s="594">
        <v>11185045.258299995</v>
      </c>
      <c r="Q8" s="594">
        <v>13108815.960700002</v>
      </c>
      <c r="R8" s="594">
        <v>15134691.798200011</v>
      </c>
      <c r="S8" s="594">
        <v>133433.7818</v>
      </c>
      <c r="T8" s="594">
        <v>0</v>
      </c>
      <c r="U8" s="594">
        <v>0</v>
      </c>
      <c r="V8" s="594">
        <v>0</v>
      </c>
      <c r="W8" s="594">
        <v>0</v>
      </c>
      <c r="X8" s="594">
        <v>0</v>
      </c>
      <c r="Y8" s="594">
        <v>0</v>
      </c>
      <c r="Z8" s="594">
        <v>0</v>
      </c>
      <c r="AA8" s="594">
        <v>0</v>
      </c>
    </row>
    <row r="9" spans="1:28">
      <c r="A9" s="330">
        <v>1.1000000000000001</v>
      </c>
      <c r="B9" s="342" t="s">
        <v>420</v>
      </c>
      <c r="C9" s="622">
        <v>0</v>
      </c>
      <c r="D9" s="590">
        <v>0</v>
      </c>
      <c r="E9" s="590">
        <v>0</v>
      </c>
      <c r="F9" s="590">
        <v>0</v>
      </c>
      <c r="G9" s="590">
        <v>0</v>
      </c>
      <c r="H9" s="590">
        <v>0</v>
      </c>
      <c r="I9" s="590">
        <v>0</v>
      </c>
      <c r="J9" s="590">
        <v>0</v>
      </c>
      <c r="K9" s="590">
        <v>0</v>
      </c>
      <c r="L9" s="590">
        <v>0</v>
      </c>
      <c r="M9" s="590">
        <v>0</v>
      </c>
      <c r="N9" s="590">
        <v>0</v>
      </c>
      <c r="O9" s="590">
        <v>0</v>
      </c>
      <c r="P9" s="590">
        <v>0</v>
      </c>
      <c r="Q9" s="590">
        <v>0</v>
      </c>
      <c r="R9" s="590">
        <v>0</v>
      </c>
      <c r="S9" s="590">
        <v>0</v>
      </c>
      <c r="T9" s="590"/>
      <c r="U9" s="590"/>
      <c r="V9" s="590"/>
      <c r="W9" s="590"/>
      <c r="X9" s="590"/>
      <c r="Y9" s="590"/>
      <c r="Z9" s="590"/>
      <c r="AA9" s="590"/>
    </row>
    <row r="10" spans="1:28">
      <c r="A10" s="330">
        <v>1.2</v>
      </c>
      <c r="B10" s="342" t="s">
        <v>421</v>
      </c>
      <c r="C10" s="622">
        <v>0</v>
      </c>
      <c r="D10" s="590">
        <v>0</v>
      </c>
      <c r="E10" s="590">
        <v>0</v>
      </c>
      <c r="F10" s="590">
        <v>0</v>
      </c>
      <c r="G10" s="590">
        <v>0</v>
      </c>
      <c r="H10" s="590">
        <v>0</v>
      </c>
      <c r="I10" s="590">
        <v>0</v>
      </c>
      <c r="J10" s="590">
        <v>0</v>
      </c>
      <c r="K10" s="590">
        <v>0</v>
      </c>
      <c r="L10" s="590">
        <v>0</v>
      </c>
      <c r="M10" s="590">
        <v>0</v>
      </c>
      <c r="N10" s="590">
        <v>0</v>
      </c>
      <c r="O10" s="590">
        <v>0</v>
      </c>
      <c r="P10" s="590">
        <v>0</v>
      </c>
      <c r="Q10" s="590">
        <v>0</v>
      </c>
      <c r="R10" s="590">
        <v>0</v>
      </c>
      <c r="S10" s="590">
        <v>0</v>
      </c>
      <c r="T10" s="590"/>
      <c r="U10" s="590"/>
      <c r="V10" s="590"/>
      <c r="W10" s="590"/>
      <c r="X10" s="590"/>
      <c r="Y10" s="590"/>
      <c r="Z10" s="590"/>
      <c r="AA10" s="590"/>
    </row>
    <row r="11" spans="1:28">
      <c r="A11" s="330">
        <v>1.3</v>
      </c>
      <c r="B11" s="342" t="s">
        <v>422</v>
      </c>
      <c r="C11" s="622">
        <v>72546139.029500008</v>
      </c>
      <c r="D11" s="590">
        <v>72546139.029500008</v>
      </c>
      <c r="E11" s="590">
        <v>0</v>
      </c>
      <c r="F11" s="590">
        <v>0</v>
      </c>
      <c r="G11" s="590">
        <v>0</v>
      </c>
      <c r="H11" s="590">
        <v>0</v>
      </c>
      <c r="I11" s="590">
        <v>0</v>
      </c>
      <c r="J11" s="590">
        <v>0</v>
      </c>
      <c r="K11" s="590">
        <v>0</v>
      </c>
      <c r="L11" s="590">
        <v>0</v>
      </c>
      <c r="M11" s="590">
        <v>0</v>
      </c>
      <c r="N11" s="590">
        <v>0</v>
      </c>
      <c r="O11" s="590">
        <v>0</v>
      </c>
      <c r="P11" s="590">
        <v>0</v>
      </c>
      <c r="Q11" s="590">
        <v>0</v>
      </c>
      <c r="R11" s="590">
        <v>0</v>
      </c>
      <c r="S11" s="590">
        <v>0</v>
      </c>
      <c r="T11" s="590"/>
      <c r="U11" s="590"/>
      <c r="V11" s="590"/>
      <c r="W11" s="590"/>
      <c r="X11" s="590"/>
      <c r="Y11" s="590"/>
      <c r="Z11" s="590"/>
      <c r="AA11" s="590"/>
    </row>
    <row r="12" spans="1:28">
      <c r="A12" s="330">
        <v>1.4</v>
      </c>
      <c r="B12" s="342" t="s">
        <v>423</v>
      </c>
      <c r="C12" s="622">
        <v>149917427.88420001</v>
      </c>
      <c r="D12" s="590">
        <v>149917427.88420001</v>
      </c>
      <c r="E12" s="590">
        <v>0</v>
      </c>
      <c r="F12" s="590">
        <v>0</v>
      </c>
      <c r="G12" s="590">
        <v>0</v>
      </c>
      <c r="H12" s="590">
        <v>0</v>
      </c>
      <c r="I12" s="590">
        <v>0</v>
      </c>
      <c r="J12" s="590">
        <v>0</v>
      </c>
      <c r="K12" s="590">
        <v>0</v>
      </c>
      <c r="L12" s="590">
        <v>0</v>
      </c>
      <c r="M12" s="590">
        <v>0</v>
      </c>
      <c r="N12" s="590">
        <v>0</v>
      </c>
      <c r="O12" s="590">
        <v>0</v>
      </c>
      <c r="P12" s="590">
        <v>0</v>
      </c>
      <c r="Q12" s="590">
        <v>0</v>
      </c>
      <c r="R12" s="590">
        <v>0</v>
      </c>
      <c r="S12" s="590">
        <v>0</v>
      </c>
      <c r="T12" s="590"/>
      <c r="U12" s="590"/>
      <c r="V12" s="590"/>
      <c r="W12" s="590"/>
      <c r="X12" s="590"/>
      <c r="Y12" s="590"/>
      <c r="Z12" s="590"/>
      <c r="AA12" s="590"/>
    </row>
    <row r="13" spans="1:28">
      <c r="A13" s="330">
        <v>1.5</v>
      </c>
      <c r="B13" s="342" t="s">
        <v>424</v>
      </c>
      <c r="C13" s="622">
        <v>1727838097.9171987</v>
      </c>
      <c r="D13" s="590">
        <v>1606912833.0856986</v>
      </c>
      <c r="E13" s="590">
        <v>26378669.045000002</v>
      </c>
      <c r="F13" s="590">
        <v>0</v>
      </c>
      <c r="G13" s="590">
        <v>0</v>
      </c>
      <c r="H13" s="590">
        <v>102087919.92059998</v>
      </c>
      <c r="I13" s="590">
        <v>4620610.0009999992</v>
      </c>
      <c r="J13" s="590">
        <v>35563623.738400005</v>
      </c>
      <c r="K13" s="590">
        <v>0</v>
      </c>
      <c r="L13" s="590">
        <v>18837344.910900004</v>
      </c>
      <c r="M13" s="590">
        <v>2316824.0646000002</v>
      </c>
      <c r="N13" s="590">
        <v>4421712.1255000001</v>
      </c>
      <c r="O13" s="590">
        <v>1801399.0135000001</v>
      </c>
      <c r="P13" s="590">
        <v>1259417.2560000001</v>
      </c>
      <c r="Q13" s="590">
        <v>1669308.3030999999</v>
      </c>
      <c r="R13" s="590">
        <v>2899549.5578000001</v>
      </c>
      <c r="S13" s="590">
        <v>133433.7818</v>
      </c>
      <c r="T13" s="590"/>
      <c r="U13" s="590"/>
      <c r="V13" s="590"/>
      <c r="W13" s="590"/>
      <c r="X13" s="590"/>
      <c r="Y13" s="590"/>
      <c r="Z13" s="590"/>
      <c r="AA13" s="590"/>
    </row>
    <row r="14" spans="1:28">
      <c r="A14" s="330">
        <v>1.6</v>
      </c>
      <c r="B14" s="342" t="s">
        <v>425</v>
      </c>
      <c r="C14" s="622">
        <v>1183494916.8888948</v>
      </c>
      <c r="D14" s="590">
        <v>1067583130.2842963</v>
      </c>
      <c r="E14" s="590">
        <v>18549668.053199988</v>
      </c>
      <c r="F14" s="590">
        <v>0</v>
      </c>
      <c r="G14" s="590">
        <v>0</v>
      </c>
      <c r="H14" s="590">
        <v>42368815.753799982</v>
      </c>
      <c r="I14" s="590">
        <v>8442253.2288999986</v>
      </c>
      <c r="J14" s="590">
        <v>7211204.689100001</v>
      </c>
      <c r="K14" s="590">
        <v>0</v>
      </c>
      <c r="L14" s="590">
        <v>73542970.850798562</v>
      </c>
      <c r="M14" s="590">
        <v>6884870.4487999985</v>
      </c>
      <c r="N14" s="590">
        <v>4673815.5568999974</v>
      </c>
      <c r="O14" s="590">
        <v>11882398.354800003</v>
      </c>
      <c r="P14" s="590">
        <v>9925628.0022999942</v>
      </c>
      <c r="Q14" s="590">
        <v>11439507.657600002</v>
      </c>
      <c r="R14" s="590">
        <v>12235142.240400011</v>
      </c>
      <c r="S14" s="590">
        <v>0</v>
      </c>
      <c r="T14" s="590"/>
      <c r="U14" s="590"/>
      <c r="V14" s="590"/>
      <c r="W14" s="590"/>
      <c r="X14" s="590"/>
      <c r="Y14" s="590"/>
      <c r="Z14" s="590"/>
      <c r="AA14" s="590"/>
    </row>
    <row r="15" spans="1:28">
      <c r="A15" s="348">
        <v>2</v>
      </c>
      <c r="B15" s="332" t="s">
        <v>426</v>
      </c>
      <c r="C15" s="594">
        <v>449635367.16264975</v>
      </c>
      <c r="D15" s="594">
        <v>449635367.16264975</v>
      </c>
      <c r="E15" s="594">
        <v>0</v>
      </c>
      <c r="F15" s="594">
        <v>0</v>
      </c>
      <c r="G15" s="594">
        <v>0</v>
      </c>
      <c r="H15" s="594">
        <v>0</v>
      </c>
      <c r="I15" s="594">
        <v>0</v>
      </c>
      <c r="J15" s="594">
        <v>0</v>
      </c>
      <c r="K15" s="594">
        <v>0</v>
      </c>
      <c r="L15" s="594">
        <v>0</v>
      </c>
      <c r="M15" s="594">
        <v>0</v>
      </c>
      <c r="N15" s="594">
        <v>0</v>
      </c>
      <c r="O15" s="594">
        <v>0</v>
      </c>
      <c r="P15" s="594">
        <v>0</v>
      </c>
      <c r="Q15" s="594">
        <v>0</v>
      </c>
      <c r="R15" s="594">
        <v>0</v>
      </c>
      <c r="S15" s="594">
        <v>0</v>
      </c>
      <c r="T15" s="594">
        <v>0</v>
      </c>
      <c r="U15" s="594">
        <v>0</v>
      </c>
      <c r="V15" s="594">
        <v>0</v>
      </c>
      <c r="W15" s="594">
        <v>0</v>
      </c>
      <c r="X15" s="594">
        <v>0</v>
      </c>
      <c r="Y15" s="594">
        <v>0</v>
      </c>
      <c r="Z15" s="594">
        <v>0</v>
      </c>
      <c r="AA15" s="594">
        <v>0</v>
      </c>
    </row>
    <row r="16" spans="1:28">
      <c r="A16" s="330">
        <v>2.1</v>
      </c>
      <c r="B16" s="342" t="s">
        <v>420</v>
      </c>
      <c r="C16" s="622">
        <v>0</v>
      </c>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row>
    <row r="17" spans="1:27">
      <c r="A17" s="330">
        <v>2.2000000000000002</v>
      </c>
      <c r="B17" s="342" t="s">
        <v>421</v>
      </c>
      <c r="C17" s="622">
        <v>361493601.53702438</v>
      </c>
      <c r="D17" s="590">
        <v>361493601.53702438</v>
      </c>
      <c r="E17" s="590"/>
      <c r="F17" s="590"/>
      <c r="G17" s="590"/>
      <c r="H17" s="590"/>
      <c r="I17" s="590"/>
      <c r="J17" s="590"/>
      <c r="K17" s="590"/>
      <c r="L17" s="590"/>
      <c r="M17" s="590"/>
      <c r="N17" s="590"/>
      <c r="O17" s="590"/>
      <c r="P17" s="590"/>
      <c r="Q17" s="590"/>
      <c r="R17" s="590"/>
      <c r="S17" s="590"/>
      <c r="T17" s="590"/>
      <c r="U17" s="590"/>
      <c r="V17" s="590"/>
      <c r="W17" s="590"/>
      <c r="X17" s="590"/>
      <c r="Y17" s="590"/>
      <c r="Z17" s="590"/>
      <c r="AA17" s="590"/>
    </row>
    <row r="18" spans="1:27">
      <c r="A18" s="330">
        <v>2.2999999999999998</v>
      </c>
      <c r="B18" s="342" t="s">
        <v>422</v>
      </c>
      <c r="C18" s="622">
        <v>10575897.509050468</v>
      </c>
      <c r="D18" s="590">
        <v>10575897.509050468</v>
      </c>
      <c r="E18" s="590"/>
      <c r="F18" s="590"/>
      <c r="G18" s="590"/>
      <c r="H18" s="590"/>
      <c r="I18" s="590"/>
      <c r="J18" s="590"/>
      <c r="K18" s="590"/>
      <c r="L18" s="590"/>
      <c r="M18" s="590"/>
      <c r="N18" s="590"/>
      <c r="O18" s="590"/>
      <c r="P18" s="590"/>
      <c r="Q18" s="590"/>
      <c r="R18" s="590"/>
      <c r="S18" s="590"/>
      <c r="T18" s="590"/>
      <c r="U18" s="590"/>
      <c r="V18" s="590"/>
      <c r="W18" s="590"/>
      <c r="X18" s="590"/>
      <c r="Y18" s="590"/>
      <c r="Z18" s="590"/>
      <c r="AA18" s="590"/>
    </row>
    <row r="19" spans="1:27">
      <c r="A19" s="330">
        <v>2.4</v>
      </c>
      <c r="B19" s="342" t="s">
        <v>423</v>
      </c>
      <c r="C19" s="622">
        <v>24526590.70656031</v>
      </c>
      <c r="D19" s="590">
        <v>24526590.70656031</v>
      </c>
      <c r="E19" s="590"/>
      <c r="F19" s="590"/>
      <c r="G19" s="590"/>
      <c r="H19" s="590"/>
      <c r="I19" s="590"/>
      <c r="J19" s="590"/>
      <c r="K19" s="590"/>
      <c r="L19" s="590"/>
      <c r="M19" s="590"/>
      <c r="N19" s="590"/>
      <c r="O19" s="590"/>
      <c r="P19" s="590"/>
      <c r="Q19" s="590"/>
      <c r="R19" s="590"/>
      <c r="S19" s="590"/>
      <c r="T19" s="590"/>
      <c r="U19" s="590"/>
      <c r="V19" s="590"/>
      <c r="W19" s="590"/>
      <c r="X19" s="590"/>
      <c r="Y19" s="590"/>
      <c r="Z19" s="590"/>
      <c r="AA19" s="590"/>
    </row>
    <row r="20" spans="1:27">
      <c r="A20" s="330">
        <v>2.5</v>
      </c>
      <c r="B20" s="342" t="s">
        <v>424</v>
      </c>
      <c r="C20" s="622">
        <v>53039277.410014577</v>
      </c>
      <c r="D20" s="590">
        <v>53039277.410014577</v>
      </c>
      <c r="E20" s="590"/>
      <c r="F20" s="590"/>
      <c r="G20" s="590"/>
      <c r="H20" s="590"/>
      <c r="I20" s="590"/>
      <c r="J20" s="590"/>
      <c r="K20" s="590"/>
      <c r="L20" s="590"/>
      <c r="M20" s="590"/>
      <c r="N20" s="590"/>
      <c r="O20" s="590"/>
      <c r="P20" s="590"/>
      <c r="Q20" s="590"/>
      <c r="R20" s="590"/>
      <c r="S20" s="590"/>
      <c r="T20" s="590"/>
      <c r="U20" s="590"/>
      <c r="V20" s="590"/>
      <c r="W20" s="590"/>
      <c r="X20" s="590"/>
      <c r="Y20" s="590"/>
      <c r="Z20" s="590"/>
      <c r="AA20" s="590"/>
    </row>
    <row r="21" spans="1:27">
      <c r="A21" s="330">
        <v>2.6</v>
      </c>
      <c r="B21" s="342" t="s">
        <v>425</v>
      </c>
      <c r="C21" s="622">
        <v>0</v>
      </c>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row>
    <row r="22" spans="1:27">
      <c r="A22" s="348">
        <v>3</v>
      </c>
      <c r="B22" s="332" t="s">
        <v>427</v>
      </c>
      <c r="C22" s="594">
        <v>638125820.70369995</v>
      </c>
      <c r="D22" s="594">
        <v>602001034.00209999</v>
      </c>
      <c r="E22" s="623"/>
      <c r="F22" s="623"/>
      <c r="G22" s="623"/>
      <c r="H22" s="594">
        <v>34382489.031600013</v>
      </c>
      <c r="I22" s="623"/>
      <c r="J22" s="623"/>
      <c r="K22" s="623"/>
      <c r="L22" s="594">
        <v>1742297.67</v>
      </c>
      <c r="M22" s="623"/>
      <c r="N22" s="623"/>
      <c r="O22" s="623"/>
      <c r="P22" s="623"/>
      <c r="Q22" s="623"/>
      <c r="R22" s="623"/>
      <c r="S22" s="623"/>
      <c r="T22" s="594">
        <v>0</v>
      </c>
      <c r="U22" s="623"/>
      <c r="V22" s="623"/>
      <c r="W22" s="623"/>
      <c r="X22" s="623"/>
      <c r="Y22" s="623"/>
      <c r="Z22" s="623"/>
      <c r="AA22" s="623"/>
    </row>
    <row r="23" spans="1:27">
      <c r="A23" s="330">
        <v>3.1</v>
      </c>
      <c r="B23" s="342" t="s">
        <v>420</v>
      </c>
      <c r="C23" s="622">
        <v>0</v>
      </c>
      <c r="D23" s="594">
        <v>0</v>
      </c>
      <c r="E23" s="623"/>
      <c r="F23" s="623"/>
      <c r="G23" s="623"/>
      <c r="H23" s="594">
        <v>0</v>
      </c>
      <c r="I23" s="623"/>
      <c r="J23" s="623"/>
      <c r="K23" s="623"/>
      <c r="L23" s="594">
        <v>0</v>
      </c>
      <c r="M23" s="623"/>
      <c r="N23" s="623"/>
      <c r="O23" s="623"/>
      <c r="P23" s="623"/>
      <c r="Q23" s="623"/>
      <c r="R23" s="623"/>
      <c r="S23" s="623"/>
      <c r="T23" s="594">
        <v>0</v>
      </c>
      <c r="U23" s="623"/>
      <c r="V23" s="623"/>
      <c r="W23" s="623"/>
      <c r="X23" s="623"/>
      <c r="Y23" s="623"/>
      <c r="Z23" s="623"/>
      <c r="AA23" s="623"/>
    </row>
    <row r="24" spans="1:27">
      <c r="A24" s="330">
        <v>3.2</v>
      </c>
      <c r="B24" s="342" t="s">
        <v>421</v>
      </c>
      <c r="C24" s="622">
        <v>0</v>
      </c>
      <c r="D24" s="594">
        <v>0</v>
      </c>
      <c r="E24" s="623"/>
      <c r="F24" s="623"/>
      <c r="G24" s="623"/>
      <c r="H24" s="594">
        <v>0</v>
      </c>
      <c r="I24" s="623"/>
      <c r="J24" s="623"/>
      <c r="K24" s="623"/>
      <c r="L24" s="594">
        <v>0</v>
      </c>
      <c r="M24" s="623"/>
      <c r="N24" s="623"/>
      <c r="O24" s="623"/>
      <c r="P24" s="623"/>
      <c r="Q24" s="623"/>
      <c r="R24" s="623"/>
      <c r="S24" s="623"/>
      <c r="T24" s="594">
        <v>0</v>
      </c>
      <c r="U24" s="623"/>
      <c r="V24" s="623"/>
      <c r="W24" s="623"/>
      <c r="X24" s="623"/>
      <c r="Y24" s="623"/>
      <c r="Z24" s="623"/>
      <c r="AA24" s="623"/>
    </row>
    <row r="25" spans="1:27">
      <c r="A25" s="330">
        <v>3.3</v>
      </c>
      <c r="B25" s="342" t="s">
        <v>422</v>
      </c>
      <c r="C25" s="622">
        <v>0</v>
      </c>
      <c r="D25" s="594">
        <v>0</v>
      </c>
      <c r="E25" s="623"/>
      <c r="F25" s="623"/>
      <c r="G25" s="623"/>
      <c r="H25" s="594">
        <v>0</v>
      </c>
      <c r="I25" s="623"/>
      <c r="J25" s="623"/>
      <c r="K25" s="623"/>
      <c r="L25" s="594">
        <v>0</v>
      </c>
      <c r="M25" s="623"/>
      <c r="N25" s="623"/>
      <c r="O25" s="623"/>
      <c r="P25" s="623"/>
      <c r="Q25" s="623"/>
      <c r="R25" s="623"/>
      <c r="S25" s="623"/>
      <c r="T25" s="594">
        <v>0</v>
      </c>
      <c r="U25" s="623"/>
      <c r="V25" s="623"/>
      <c r="W25" s="623"/>
      <c r="X25" s="623"/>
      <c r="Y25" s="623"/>
      <c r="Z25" s="623"/>
      <c r="AA25" s="623"/>
    </row>
    <row r="26" spans="1:27">
      <c r="A26" s="330">
        <v>3.4</v>
      </c>
      <c r="B26" s="342" t="s">
        <v>423</v>
      </c>
      <c r="C26" s="622">
        <v>5827463.1110000005</v>
      </c>
      <c r="D26" s="594">
        <v>5827463.1110000005</v>
      </c>
      <c r="E26" s="623"/>
      <c r="F26" s="623"/>
      <c r="G26" s="623"/>
      <c r="H26" s="594">
        <v>0</v>
      </c>
      <c r="I26" s="623"/>
      <c r="J26" s="623"/>
      <c r="K26" s="623"/>
      <c r="L26" s="594">
        <v>0</v>
      </c>
      <c r="M26" s="623"/>
      <c r="N26" s="623"/>
      <c r="O26" s="623"/>
      <c r="P26" s="623"/>
      <c r="Q26" s="623"/>
      <c r="R26" s="623"/>
      <c r="S26" s="623"/>
      <c r="T26" s="594">
        <v>0</v>
      </c>
      <c r="U26" s="623"/>
      <c r="V26" s="623"/>
      <c r="W26" s="623"/>
      <c r="X26" s="623"/>
      <c r="Y26" s="623"/>
      <c r="Z26" s="623"/>
      <c r="AA26" s="623"/>
    </row>
    <row r="27" spans="1:27">
      <c r="A27" s="330">
        <v>3.5</v>
      </c>
      <c r="B27" s="342" t="s">
        <v>424</v>
      </c>
      <c r="C27" s="622">
        <v>598865273.26189995</v>
      </c>
      <c r="D27" s="594">
        <v>562919500.41429996</v>
      </c>
      <c r="E27" s="623"/>
      <c r="F27" s="623"/>
      <c r="G27" s="623"/>
      <c r="H27" s="594">
        <v>34241926.07760001</v>
      </c>
      <c r="I27" s="623"/>
      <c r="J27" s="623"/>
      <c r="K27" s="623"/>
      <c r="L27" s="594">
        <v>1703846.77</v>
      </c>
      <c r="M27" s="623"/>
      <c r="N27" s="623"/>
      <c r="O27" s="623"/>
      <c r="P27" s="623"/>
      <c r="Q27" s="623"/>
      <c r="R27" s="623"/>
      <c r="S27" s="623"/>
      <c r="T27" s="594">
        <v>0</v>
      </c>
      <c r="U27" s="623"/>
      <c r="V27" s="623"/>
      <c r="W27" s="623"/>
      <c r="X27" s="623"/>
      <c r="Y27" s="623"/>
      <c r="Z27" s="623"/>
      <c r="AA27" s="623"/>
    </row>
    <row r="28" spans="1:27">
      <c r="A28" s="330">
        <v>3.6</v>
      </c>
      <c r="B28" s="342" t="s">
        <v>425</v>
      </c>
      <c r="C28" s="622">
        <v>33433084.330800042</v>
      </c>
      <c r="D28" s="594">
        <v>33254070.476800043</v>
      </c>
      <c r="E28" s="623"/>
      <c r="F28" s="623"/>
      <c r="G28" s="623"/>
      <c r="H28" s="594">
        <v>140562.95399999991</v>
      </c>
      <c r="I28" s="623"/>
      <c r="J28" s="623"/>
      <c r="K28" s="623"/>
      <c r="L28" s="594">
        <v>38450.9</v>
      </c>
      <c r="M28" s="623"/>
      <c r="N28" s="623"/>
      <c r="O28" s="623"/>
      <c r="P28" s="623"/>
      <c r="Q28" s="623"/>
      <c r="R28" s="623"/>
      <c r="S28" s="623"/>
      <c r="T28" s="594">
        <v>0</v>
      </c>
      <c r="U28" s="623"/>
      <c r="V28" s="623"/>
      <c r="W28" s="623"/>
      <c r="X28" s="623"/>
      <c r="Y28" s="623"/>
      <c r="Z28" s="623"/>
      <c r="AA28" s="623"/>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G33" sqref="G33"/>
    </sheetView>
  </sheetViews>
  <sheetFormatPr defaultColWidth="9.140625" defaultRowHeight="12.75"/>
  <cols>
    <col min="1" max="1" width="11.85546875" style="336" bestFit="1" customWidth="1"/>
    <col min="2" max="2" width="90.140625" style="336" bestFit="1" customWidth="1"/>
    <col min="3" max="3" width="20.140625" style="336" customWidth="1"/>
    <col min="4" max="4" width="22.140625" style="336" customWidth="1"/>
    <col min="5" max="7" width="17.140625" style="336" customWidth="1"/>
    <col min="8" max="8" width="22.140625" style="336" customWidth="1"/>
    <col min="9" max="10" width="17.140625" style="336" customWidth="1"/>
    <col min="11" max="27" width="22.140625" style="336" customWidth="1"/>
    <col min="28" max="16384" width="9.140625" style="336"/>
  </cols>
  <sheetData>
    <row r="1" spans="1:27" ht="13.5">
      <c r="A1" s="307" t="s">
        <v>97</v>
      </c>
      <c r="B1" s="230" t="str">
        <f>Info!C2</f>
        <v>სს "ბაზისბანკი"</v>
      </c>
    </row>
    <row r="2" spans="1:27">
      <c r="A2" s="307" t="s">
        <v>98</v>
      </c>
      <c r="B2" s="310">
        <f>'1. key ratios'!B2</f>
        <v>45930</v>
      </c>
    </row>
    <row r="3" spans="1:27">
      <c r="A3" s="309" t="s">
        <v>428</v>
      </c>
      <c r="C3" s="338"/>
    </row>
    <row r="4" spans="1:27" ht="13.5" thickBot="1">
      <c r="A4" s="309"/>
      <c r="B4" s="338"/>
      <c r="C4" s="338"/>
    </row>
    <row r="5" spans="1:27" ht="13.5" customHeight="1">
      <c r="A5" s="835" t="s">
        <v>650</v>
      </c>
      <c r="B5" s="836"/>
      <c r="C5" s="832" t="s">
        <v>429</v>
      </c>
      <c r="D5" s="833"/>
      <c r="E5" s="833"/>
      <c r="F5" s="833"/>
      <c r="G5" s="833"/>
      <c r="H5" s="833"/>
      <c r="I5" s="833"/>
      <c r="J5" s="833"/>
      <c r="K5" s="833"/>
      <c r="L5" s="833"/>
      <c r="M5" s="833"/>
      <c r="N5" s="833"/>
      <c r="O5" s="833"/>
      <c r="P5" s="833"/>
      <c r="Q5" s="833"/>
      <c r="R5" s="833"/>
      <c r="S5" s="833"/>
      <c r="T5" s="833"/>
      <c r="U5" s="833"/>
      <c r="V5" s="833"/>
      <c r="W5" s="833"/>
      <c r="X5" s="833"/>
      <c r="Y5" s="833"/>
      <c r="Z5" s="833"/>
      <c r="AA5" s="834"/>
    </row>
    <row r="6" spans="1:27" ht="12" customHeight="1">
      <c r="A6" s="837"/>
      <c r="B6" s="838"/>
      <c r="C6" s="841" t="s">
        <v>66</v>
      </c>
      <c r="D6" s="803" t="s">
        <v>641</v>
      </c>
      <c r="E6" s="803"/>
      <c r="F6" s="803"/>
      <c r="G6" s="803"/>
      <c r="H6" s="827" t="s">
        <v>640</v>
      </c>
      <c r="I6" s="828"/>
      <c r="J6" s="828"/>
      <c r="K6" s="828"/>
      <c r="L6" s="355"/>
      <c r="M6" s="809" t="s">
        <v>639</v>
      </c>
      <c r="N6" s="809"/>
      <c r="O6" s="809"/>
      <c r="P6" s="809"/>
      <c r="Q6" s="809"/>
      <c r="R6" s="809"/>
      <c r="S6" s="807"/>
      <c r="T6" s="355"/>
      <c r="U6" s="809" t="s">
        <v>638</v>
      </c>
      <c r="V6" s="809"/>
      <c r="W6" s="809"/>
      <c r="X6" s="809"/>
      <c r="Y6" s="809"/>
      <c r="Z6" s="809"/>
      <c r="AA6" s="831"/>
    </row>
    <row r="7" spans="1:27" ht="38.25">
      <c r="A7" s="839"/>
      <c r="B7" s="840"/>
      <c r="C7" s="842"/>
      <c r="D7" s="353"/>
      <c r="E7" s="333" t="s">
        <v>418</v>
      </c>
      <c r="F7" s="333" t="s">
        <v>636</v>
      </c>
      <c r="G7" s="333" t="s">
        <v>637</v>
      </c>
      <c r="H7" s="337"/>
      <c r="I7" s="333" t="s">
        <v>418</v>
      </c>
      <c r="J7" s="333" t="s">
        <v>636</v>
      </c>
      <c r="K7" s="333" t="s">
        <v>637</v>
      </c>
      <c r="L7" s="350"/>
      <c r="M7" s="333" t="s">
        <v>418</v>
      </c>
      <c r="N7" s="333" t="s">
        <v>649</v>
      </c>
      <c r="O7" s="333" t="s">
        <v>648</v>
      </c>
      <c r="P7" s="333" t="s">
        <v>647</v>
      </c>
      <c r="Q7" s="333" t="s">
        <v>646</v>
      </c>
      <c r="R7" s="333" t="s">
        <v>645</v>
      </c>
      <c r="S7" s="333" t="s">
        <v>631</v>
      </c>
      <c r="T7" s="350"/>
      <c r="U7" s="333" t="s">
        <v>418</v>
      </c>
      <c r="V7" s="333" t="s">
        <v>649</v>
      </c>
      <c r="W7" s="333" t="s">
        <v>648</v>
      </c>
      <c r="X7" s="333" t="s">
        <v>647</v>
      </c>
      <c r="Y7" s="333" t="s">
        <v>646</v>
      </c>
      <c r="Z7" s="333" t="s">
        <v>645</v>
      </c>
      <c r="AA7" s="333" t="s">
        <v>631</v>
      </c>
    </row>
    <row r="8" spans="1:27">
      <c r="A8" s="376">
        <v>1</v>
      </c>
      <c r="B8" s="375" t="s">
        <v>419</v>
      </c>
      <c r="C8" s="624">
        <v>3133796581.719739</v>
      </c>
      <c r="D8" s="594">
        <v>2896959530.2836952</v>
      </c>
      <c r="E8" s="594">
        <v>44928337.098199993</v>
      </c>
      <c r="F8" s="594">
        <v>0</v>
      </c>
      <c r="G8" s="594">
        <v>0</v>
      </c>
      <c r="H8" s="594">
        <v>144456735.67439997</v>
      </c>
      <c r="I8" s="594">
        <v>13062863.229899999</v>
      </c>
      <c r="J8" s="594">
        <v>42774828.42750001</v>
      </c>
      <c r="K8" s="594">
        <v>0</v>
      </c>
      <c r="L8" s="594">
        <v>92380315.761698574</v>
      </c>
      <c r="M8" s="594">
        <v>9201694.5133999996</v>
      </c>
      <c r="N8" s="594">
        <v>9095527.6823999975</v>
      </c>
      <c r="O8" s="594">
        <v>13683797.368300002</v>
      </c>
      <c r="P8" s="594">
        <v>11185045.258299995</v>
      </c>
      <c r="Q8" s="594">
        <v>13108815.960700002</v>
      </c>
      <c r="R8" s="594">
        <v>15134691.798200011</v>
      </c>
      <c r="S8" s="594">
        <v>133433.7818</v>
      </c>
      <c r="T8" s="594">
        <v>0</v>
      </c>
      <c r="U8" s="594">
        <v>0</v>
      </c>
      <c r="V8" s="594">
        <v>0</v>
      </c>
      <c r="W8" s="594">
        <v>0</v>
      </c>
      <c r="X8" s="594">
        <v>0</v>
      </c>
      <c r="Y8" s="594">
        <v>0</v>
      </c>
      <c r="Z8" s="594">
        <v>0</v>
      </c>
      <c r="AA8" s="625">
        <v>0</v>
      </c>
    </row>
    <row r="9" spans="1:27">
      <c r="A9" s="368">
        <v>1.1000000000000001</v>
      </c>
      <c r="B9" s="374" t="s">
        <v>430</v>
      </c>
      <c r="C9" s="626">
        <v>2560707997.0290999</v>
      </c>
      <c r="D9" s="590">
        <v>2333654292.5985003</v>
      </c>
      <c r="E9" s="590">
        <v>42354104.728699997</v>
      </c>
      <c r="F9" s="590">
        <v>0</v>
      </c>
      <c r="G9" s="590">
        <v>0</v>
      </c>
      <c r="H9" s="590">
        <v>142067382.38510001</v>
      </c>
      <c r="I9" s="590">
        <v>12634887.025699999</v>
      </c>
      <c r="J9" s="590">
        <v>41822709.685999997</v>
      </c>
      <c r="K9" s="590">
        <v>0</v>
      </c>
      <c r="L9" s="590">
        <v>84986322.04550001</v>
      </c>
      <c r="M9" s="590">
        <v>8406967.1163999997</v>
      </c>
      <c r="N9" s="590">
        <v>8472618.8123000003</v>
      </c>
      <c r="O9" s="590">
        <v>11719009.8992</v>
      </c>
      <c r="P9" s="590">
        <v>9427566.2386000007</v>
      </c>
      <c r="Q9" s="590">
        <v>13072969.8945</v>
      </c>
      <c r="R9" s="590">
        <v>15133740.436000001</v>
      </c>
      <c r="S9" s="590">
        <v>133433.7818</v>
      </c>
      <c r="T9" s="590">
        <v>0</v>
      </c>
      <c r="U9" s="590"/>
      <c r="V9" s="590"/>
      <c r="W9" s="590"/>
      <c r="X9" s="590"/>
      <c r="Y9" s="590"/>
      <c r="Z9" s="590"/>
      <c r="AA9" s="627"/>
    </row>
    <row r="10" spans="1:27">
      <c r="A10" s="372" t="s">
        <v>146</v>
      </c>
      <c r="B10" s="373" t="s">
        <v>431</v>
      </c>
      <c r="C10" s="628">
        <v>2529969339.5566998</v>
      </c>
      <c r="D10" s="590">
        <v>2303523331.5748</v>
      </c>
      <c r="E10" s="590">
        <v>42281486.321599998</v>
      </c>
      <c r="F10" s="590">
        <v>0</v>
      </c>
      <c r="G10" s="590">
        <v>0</v>
      </c>
      <c r="H10" s="590">
        <v>141937377.94479999</v>
      </c>
      <c r="I10" s="590">
        <v>12630851.2936</v>
      </c>
      <c r="J10" s="590">
        <v>41719658.461199999</v>
      </c>
      <c r="K10" s="590">
        <v>0</v>
      </c>
      <c r="L10" s="590">
        <v>84508630.037100002</v>
      </c>
      <c r="M10" s="590">
        <v>8377354.3081999999</v>
      </c>
      <c r="N10" s="590">
        <v>8404466.3529000003</v>
      </c>
      <c r="O10" s="590">
        <v>11686392.9737</v>
      </c>
      <c r="P10" s="590">
        <v>9138212.9929000009</v>
      </c>
      <c r="Q10" s="590">
        <v>13072969.8945</v>
      </c>
      <c r="R10" s="590">
        <v>15133740.436000001</v>
      </c>
      <c r="S10" s="590">
        <v>133433.7818</v>
      </c>
      <c r="T10" s="590">
        <v>0</v>
      </c>
      <c r="U10" s="590">
        <v>0</v>
      </c>
      <c r="V10" s="590">
        <v>0</v>
      </c>
      <c r="W10" s="590">
        <v>0</v>
      </c>
      <c r="X10" s="590">
        <v>0</v>
      </c>
      <c r="Y10" s="590">
        <v>0</v>
      </c>
      <c r="Z10" s="590">
        <v>0</v>
      </c>
      <c r="AA10" s="627">
        <v>0</v>
      </c>
    </row>
    <row r="11" spans="1:27">
      <c r="A11" s="370" t="s">
        <v>432</v>
      </c>
      <c r="B11" s="371" t="s">
        <v>433</v>
      </c>
      <c r="C11" s="629">
        <v>1776081949.3021998</v>
      </c>
      <c r="D11" s="590">
        <v>1612818424.9826</v>
      </c>
      <c r="E11" s="590">
        <v>36009442.381499998</v>
      </c>
      <c r="F11" s="590">
        <v>0</v>
      </c>
      <c r="G11" s="590">
        <v>0</v>
      </c>
      <c r="H11" s="590">
        <v>110811391.97310001</v>
      </c>
      <c r="I11" s="590">
        <v>10313332.9113</v>
      </c>
      <c r="J11" s="590">
        <v>30042036.529300001</v>
      </c>
      <c r="K11" s="590">
        <v>0</v>
      </c>
      <c r="L11" s="590">
        <v>52452132.346500002</v>
      </c>
      <c r="M11" s="590">
        <v>5367211.7422000002</v>
      </c>
      <c r="N11" s="590">
        <v>3394107.3478999999</v>
      </c>
      <c r="O11" s="590">
        <v>6423678.1184999999</v>
      </c>
      <c r="P11" s="590">
        <v>5687344.659</v>
      </c>
      <c r="Q11" s="590">
        <v>7512276.6496000001</v>
      </c>
      <c r="R11" s="590">
        <v>7104252.6382999998</v>
      </c>
      <c r="S11" s="590">
        <v>133433.7818</v>
      </c>
      <c r="T11" s="590"/>
      <c r="U11" s="590"/>
      <c r="V11" s="590"/>
      <c r="W11" s="590"/>
      <c r="X11" s="590"/>
      <c r="Y11" s="590"/>
      <c r="Z11" s="590"/>
      <c r="AA11" s="627"/>
    </row>
    <row r="12" spans="1:27">
      <c r="A12" s="370" t="s">
        <v>434</v>
      </c>
      <c r="B12" s="371" t="s">
        <v>435</v>
      </c>
      <c r="C12" s="629">
        <v>263748121.7518</v>
      </c>
      <c r="D12" s="590">
        <v>226834900.95590001</v>
      </c>
      <c r="E12" s="590">
        <v>2083957.2601000001</v>
      </c>
      <c r="F12" s="590">
        <v>0</v>
      </c>
      <c r="G12" s="590">
        <v>0</v>
      </c>
      <c r="H12" s="590">
        <v>17041466.788399998</v>
      </c>
      <c r="I12" s="590">
        <v>2041092.1780000001</v>
      </c>
      <c r="J12" s="590">
        <v>2854739.5466999998</v>
      </c>
      <c r="K12" s="590">
        <v>0</v>
      </c>
      <c r="L12" s="590">
        <v>19871754.0075</v>
      </c>
      <c r="M12" s="590">
        <v>1998521.5998</v>
      </c>
      <c r="N12" s="590">
        <v>4143184.3418999999</v>
      </c>
      <c r="O12" s="590">
        <v>3091663.2067999998</v>
      </c>
      <c r="P12" s="590">
        <v>2769048.7826</v>
      </c>
      <c r="Q12" s="590">
        <v>1917977.3803000001</v>
      </c>
      <c r="R12" s="590">
        <v>4672007.3958999999</v>
      </c>
      <c r="S12" s="590">
        <v>0</v>
      </c>
      <c r="T12" s="590"/>
      <c r="U12" s="590"/>
      <c r="V12" s="590"/>
      <c r="W12" s="590"/>
      <c r="X12" s="590"/>
      <c r="Y12" s="590"/>
      <c r="Z12" s="590"/>
      <c r="AA12" s="627"/>
    </row>
    <row r="13" spans="1:27">
      <c r="A13" s="370" t="s">
        <v>436</v>
      </c>
      <c r="B13" s="371" t="s">
        <v>437</v>
      </c>
      <c r="C13" s="629">
        <v>102863789.40300001</v>
      </c>
      <c r="D13" s="590">
        <v>95260883.420000002</v>
      </c>
      <c r="E13" s="590">
        <v>348595.59149999998</v>
      </c>
      <c r="F13" s="590">
        <v>0</v>
      </c>
      <c r="G13" s="590">
        <v>0</v>
      </c>
      <c r="H13" s="590">
        <v>751303.72750000004</v>
      </c>
      <c r="I13" s="590">
        <v>276426.20429999998</v>
      </c>
      <c r="J13" s="590">
        <v>0</v>
      </c>
      <c r="K13" s="590">
        <v>0</v>
      </c>
      <c r="L13" s="590">
        <v>6851602.2555</v>
      </c>
      <c r="M13" s="590">
        <v>113061.3784</v>
      </c>
      <c r="N13" s="590">
        <v>0</v>
      </c>
      <c r="O13" s="590">
        <v>1141833.0636</v>
      </c>
      <c r="P13" s="590">
        <v>449125.78470000002</v>
      </c>
      <c r="Q13" s="590">
        <v>3307546.5713</v>
      </c>
      <c r="R13" s="590">
        <v>1657134.6624</v>
      </c>
      <c r="S13" s="590">
        <v>0</v>
      </c>
      <c r="T13" s="590"/>
      <c r="U13" s="590"/>
      <c r="V13" s="590"/>
      <c r="W13" s="590"/>
      <c r="X13" s="590"/>
      <c r="Y13" s="590"/>
      <c r="Z13" s="590"/>
      <c r="AA13" s="627"/>
    </row>
    <row r="14" spans="1:27">
      <c r="A14" s="370" t="s">
        <v>438</v>
      </c>
      <c r="B14" s="371" t="s">
        <v>439</v>
      </c>
      <c r="C14" s="629">
        <v>387275479.09970003</v>
      </c>
      <c r="D14" s="590">
        <v>368609122.21630001</v>
      </c>
      <c r="E14" s="590">
        <v>3839491.0885000001</v>
      </c>
      <c r="F14" s="590">
        <v>0</v>
      </c>
      <c r="G14" s="590">
        <v>0</v>
      </c>
      <c r="H14" s="590">
        <v>13333215.455800001</v>
      </c>
      <c r="I14" s="590">
        <v>0</v>
      </c>
      <c r="J14" s="590">
        <v>8822882.3851999994</v>
      </c>
      <c r="K14" s="590">
        <v>0</v>
      </c>
      <c r="L14" s="590">
        <v>5333141.4276000001</v>
      </c>
      <c r="M14" s="590">
        <v>898559.58779999998</v>
      </c>
      <c r="N14" s="590">
        <v>867174.66310000001</v>
      </c>
      <c r="O14" s="590">
        <v>1029218.5848</v>
      </c>
      <c r="P14" s="590">
        <v>232693.7666</v>
      </c>
      <c r="Q14" s="590">
        <v>335169.29330000002</v>
      </c>
      <c r="R14" s="590">
        <v>1700345.7394000001</v>
      </c>
      <c r="S14" s="590">
        <v>0</v>
      </c>
      <c r="T14" s="590"/>
      <c r="U14" s="590"/>
      <c r="V14" s="590"/>
      <c r="W14" s="590"/>
      <c r="X14" s="590"/>
      <c r="Y14" s="590"/>
      <c r="Z14" s="590"/>
      <c r="AA14" s="627"/>
    </row>
    <row r="15" spans="1:27">
      <c r="A15" s="369">
        <v>1.2</v>
      </c>
      <c r="B15" s="367" t="s">
        <v>644</v>
      </c>
      <c r="C15" s="626">
        <v>24957085.824638266</v>
      </c>
      <c r="D15" s="590">
        <v>4591385.0938200504</v>
      </c>
      <c r="E15" s="590">
        <v>77394.881679409998</v>
      </c>
      <c r="F15" s="590">
        <v>0</v>
      </c>
      <c r="G15" s="590">
        <v>0</v>
      </c>
      <c r="H15" s="590">
        <v>1891957.5070859301</v>
      </c>
      <c r="I15" s="590">
        <v>72196.114353330006</v>
      </c>
      <c r="J15" s="590">
        <v>917355.78554045002</v>
      </c>
      <c r="K15" s="590">
        <v>0</v>
      </c>
      <c r="L15" s="590">
        <v>18473743.223732285</v>
      </c>
      <c r="M15" s="590">
        <v>1805865.91380976</v>
      </c>
      <c r="N15" s="590">
        <v>2875581.80054022</v>
      </c>
      <c r="O15" s="590">
        <v>2654369.1156789199</v>
      </c>
      <c r="P15" s="590">
        <v>1847053.6754511399</v>
      </c>
      <c r="Q15" s="590">
        <v>2536752.3698071302</v>
      </c>
      <c r="R15" s="590">
        <v>3472818.3596168901</v>
      </c>
      <c r="S15" s="590">
        <v>6671.6890899999999</v>
      </c>
      <c r="T15" s="590">
        <v>0</v>
      </c>
      <c r="U15" s="590"/>
      <c r="V15" s="590"/>
      <c r="W15" s="590"/>
      <c r="X15" s="590"/>
      <c r="Y15" s="590"/>
      <c r="Z15" s="590"/>
      <c r="AA15" s="627"/>
    </row>
    <row r="16" spans="1:27">
      <c r="A16" s="368">
        <v>1.3</v>
      </c>
      <c r="B16" s="367" t="s">
        <v>440</v>
      </c>
      <c r="C16" s="630"/>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632"/>
    </row>
    <row r="17" spans="1:27" ht="25.5">
      <c r="A17" s="364" t="s">
        <v>441</v>
      </c>
      <c r="B17" s="366" t="s">
        <v>442</v>
      </c>
      <c r="C17" s="633">
        <v>2471055493.5617838</v>
      </c>
      <c r="D17" s="590">
        <v>2245693569.540482</v>
      </c>
      <c r="E17" s="590">
        <v>41322188.651271999</v>
      </c>
      <c r="F17" s="590">
        <v>0</v>
      </c>
      <c r="G17" s="590">
        <v>0</v>
      </c>
      <c r="H17" s="590">
        <v>141037867.23538798</v>
      </c>
      <c r="I17" s="590">
        <v>12634887.025699999</v>
      </c>
      <c r="J17" s="590">
        <v>41267648.589782998</v>
      </c>
      <c r="K17" s="590">
        <v>0</v>
      </c>
      <c r="L17" s="590">
        <v>84324056.785914004</v>
      </c>
      <c r="M17" s="590">
        <v>8324032.6770540001</v>
      </c>
      <c r="N17" s="590">
        <v>8456971.2315999996</v>
      </c>
      <c r="O17" s="590">
        <v>11436240.431999</v>
      </c>
      <c r="P17" s="590">
        <v>9416473.9824000001</v>
      </c>
      <c r="Q17" s="590">
        <v>13000975.776620001</v>
      </c>
      <c r="R17" s="590">
        <v>14947129.089540999</v>
      </c>
      <c r="S17" s="590">
        <v>133433.7818</v>
      </c>
      <c r="T17" s="590"/>
      <c r="U17" s="590"/>
      <c r="V17" s="590"/>
      <c r="W17" s="590"/>
      <c r="X17" s="590"/>
      <c r="Y17" s="590"/>
      <c r="Z17" s="590"/>
      <c r="AA17" s="627"/>
    </row>
    <row r="18" spans="1:27" ht="25.5">
      <c r="A18" s="362" t="s">
        <v>443</v>
      </c>
      <c r="B18" s="363" t="s">
        <v>444</v>
      </c>
      <c r="C18" s="633">
        <v>2361969795.6241889</v>
      </c>
      <c r="D18" s="590">
        <v>2141614952.7657549</v>
      </c>
      <c r="E18" s="590">
        <v>41246586.787424996</v>
      </c>
      <c r="F18" s="590">
        <v>0</v>
      </c>
      <c r="G18" s="590">
        <v>0</v>
      </c>
      <c r="H18" s="590">
        <v>137038246.89833802</v>
      </c>
      <c r="I18" s="590">
        <v>12630851.2936</v>
      </c>
      <c r="J18" s="590">
        <v>38634217.824427001</v>
      </c>
      <c r="K18" s="590">
        <v>0</v>
      </c>
      <c r="L18" s="590">
        <v>83316595.960096002</v>
      </c>
      <c r="M18" s="590">
        <v>8081913.8866910003</v>
      </c>
      <c r="N18" s="590">
        <v>8376607.3275610004</v>
      </c>
      <c r="O18" s="590">
        <v>11403623.506499</v>
      </c>
      <c r="P18" s="590">
        <v>9127120.7367000002</v>
      </c>
      <c r="Q18" s="590">
        <v>13000975.776620001</v>
      </c>
      <c r="R18" s="590">
        <v>14658403.839725001</v>
      </c>
      <c r="S18" s="590">
        <v>133433.7818</v>
      </c>
      <c r="T18" s="590"/>
      <c r="U18" s="590"/>
      <c r="V18" s="590"/>
      <c r="W18" s="590"/>
      <c r="X18" s="590"/>
      <c r="Y18" s="590"/>
      <c r="Z18" s="590"/>
      <c r="AA18" s="627"/>
    </row>
    <row r="19" spans="1:27">
      <c r="A19" s="364" t="s">
        <v>445</v>
      </c>
      <c r="B19" s="365" t="s">
        <v>446</v>
      </c>
      <c r="C19" s="634">
        <v>4136121099.5767078</v>
      </c>
      <c r="D19" s="590">
        <v>3746185177.3022618</v>
      </c>
      <c r="E19" s="590">
        <v>75939924.039332002</v>
      </c>
      <c r="F19" s="590">
        <v>0</v>
      </c>
      <c r="G19" s="590">
        <v>0</v>
      </c>
      <c r="H19" s="590">
        <v>260984697.04739398</v>
      </c>
      <c r="I19" s="590">
        <v>18672299.843385</v>
      </c>
      <c r="J19" s="590">
        <v>64512783.748357996</v>
      </c>
      <c r="K19" s="590">
        <v>0</v>
      </c>
      <c r="L19" s="590">
        <v>128951225.227052</v>
      </c>
      <c r="M19" s="590">
        <v>12661672.620898999</v>
      </c>
      <c r="N19" s="590">
        <v>8916917.2730689999</v>
      </c>
      <c r="O19" s="590">
        <v>11201441.798154</v>
      </c>
      <c r="P19" s="590">
        <v>14135543.421004999</v>
      </c>
      <c r="Q19" s="590">
        <v>17753600.7949</v>
      </c>
      <c r="R19" s="590">
        <v>12633548.808793001</v>
      </c>
      <c r="S19" s="590">
        <v>388552.45336300001</v>
      </c>
      <c r="T19" s="590"/>
      <c r="U19" s="590"/>
      <c r="V19" s="590"/>
      <c r="W19" s="590"/>
      <c r="X19" s="590"/>
      <c r="Y19" s="590"/>
      <c r="Z19" s="590"/>
      <c r="AA19" s="627"/>
    </row>
    <row r="20" spans="1:27">
      <c r="A20" s="362" t="s">
        <v>447</v>
      </c>
      <c r="B20" s="363" t="s">
        <v>448</v>
      </c>
      <c r="C20" s="633">
        <v>3783162580.8263135</v>
      </c>
      <c r="D20" s="590">
        <v>3436055268.6959953</v>
      </c>
      <c r="E20" s="590">
        <v>75814975.977424994</v>
      </c>
      <c r="F20" s="590">
        <v>0</v>
      </c>
      <c r="G20" s="590">
        <v>0</v>
      </c>
      <c r="H20" s="590">
        <v>221518051.03900701</v>
      </c>
      <c r="I20" s="590">
        <v>18631607.749407001</v>
      </c>
      <c r="J20" s="590">
        <v>34137269.164056003</v>
      </c>
      <c r="K20" s="590">
        <v>0</v>
      </c>
      <c r="L20" s="590">
        <v>125589261.09131098</v>
      </c>
      <c r="M20" s="590">
        <v>11701304.535329999</v>
      </c>
      <c r="N20" s="590">
        <v>8209168.5637429999</v>
      </c>
      <c r="O20" s="590">
        <v>11170951.318125</v>
      </c>
      <c r="P20" s="590">
        <v>12718014.4276</v>
      </c>
      <c r="Q20" s="590">
        <v>17753600.7949</v>
      </c>
      <c r="R20" s="590">
        <v>12537624.458631</v>
      </c>
      <c r="S20" s="590">
        <v>388552.45336300001</v>
      </c>
      <c r="T20" s="590"/>
      <c r="U20" s="590"/>
      <c r="V20" s="590"/>
      <c r="W20" s="590"/>
      <c r="X20" s="590"/>
      <c r="Y20" s="590"/>
      <c r="Z20" s="590"/>
      <c r="AA20" s="627"/>
    </row>
    <row r="21" spans="1:27">
      <c r="A21" s="361">
        <v>1.4</v>
      </c>
      <c r="B21" s="360" t="s">
        <v>467</v>
      </c>
      <c r="C21" s="635">
        <v>35444606.359667979</v>
      </c>
      <c r="D21" s="590">
        <v>32462218.375701986</v>
      </c>
      <c r="E21" s="590">
        <v>1227713.5581699999</v>
      </c>
      <c r="F21" s="590">
        <v>0</v>
      </c>
      <c r="G21" s="590">
        <v>0</v>
      </c>
      <c r="H21" s="590">
        <v>87716.498549999989</v>
      </c>
      <c r="I21" s="590">
        <v>17500.626</v>
      </c>
      <c r="J21" s="590">
        <v>0</v>
      </c>
      <c r="K21" s="590">
        <v>0</v>
      </c>
      <c r="L21" s="590">
        <v>630713.29932999995</v>
      </c>
      <c r="M21" s="590">
        <v>32499.809820000002</v>
      </c>
      <c r="N21" s="590">
        <v>10751.737940000001</v>
      </c>
      <c r="O21" s="590">
        <v>916291.34033600008</v>
      </c>
      <c r="P21" s="590">
        <v>0</v>
      </c>
      <c r="Q21" s="590">
        <v>0</v>
      </c>
      <c r="R21" s="590">
        <v>59201.113820000006</v>
      </c>
      <c r="S21" s="590">
        <v>0</v>
      </c>
      <c r="T21" s="590">
        <v>0</v>
      </c>
      <c r="U21" s="590"/>
      <c r="V21" s="590"/>
      <c r="W21" s="590"/>
      <c r="X21" s="590"/>
      <c r="Y21" s="590"/>
      <c r="Z21" s="590"/>
      <c r="AA21" s="627"/>
    </row>
    <row r="22" spans="1:27" ht="13.5" thickBot="1">
      <c r="A22" s="359">
        <v>1.5</v>
      </c>
      <c r="B22" s="358" t="s">
        <v>468</v>
      </c>
      <c r="C22" s="636">
        <v>25920965.364799991</v>
      </c>
      <c r="D22" s="609">
        <v>25920965.364799991</v>
      </c>
      <c r="E22" s="609">
        <v>25920965.364799991</v>
      </c>
      <c r="F22" s="609">
        <v>0</v>
      </c>
      <c r="G22" s="609">
        <v>0</v>
      </c>
      <c r="H22" s="609">
        <v>0</v>
      </c>
      <c r="I22" s="609">
        <v>0</v>
      </c>
      <c r="J22" s="609">
        <v>0</v>
      </c>
      <c r="K22" s="609">
        <v>0</v>
      </c>
      <c r="L22" s="609">
        <v>0</v>
      </c>
      <c r="M22" s="609">
        <v>0</v>
      </c>
      <c r="N22" s="609">
        <v>0</v>
      </c>
      <c r="O22" s="609">
        <v>0</v>
      </c>
      <c r="P22" s="609">
        <v>0</v>
      </c>
      <c r="Q22" s="609">
        <v>0</v>
      </c>
      <c r="R22" s="609">
        <v>0</v>
      </c>
      <c r="S22" s="609">
        <v>0</v>
      </c>
      <c r="T22" s="609"/>
      <c r="U22" s="609"/>
      <c r="V22" s="609"/>
      <c r="W22" s="609"/>
      <c r="X22" s="609"/>
      <c r="Y22" s="609"/>
      <c r="Z22" s="609"/>
      <c r="AA22" s="637"/>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80" zoomScaleNormal="80" workbookViewId="0">
      <selection activeCell="B40" sqref="B40"/>
    </sheetView>
  </sheetViews>
  <sheetFormatPr defaultRowHeight="15"/>
  <cols>
    <col min="1" max="1" width="8.85546875" style="319"/>
    <col min="2" max="2" width="69.140625" style="318" customWidth="1"/>
    <col min="3" max="5" width="16.85546875" style="485" bestFit="1" customWidth="1"/>
    <col min="6" max="6" width="15.140625" style="485" bestFit="1" customWidth="1"/>
    <col min="7" max="8" width="14.85546875" style="485" bestFit="1" customWidth="1"/>
  </cols>
  <sheetData>
    <row r="1" spans="1:8" ht="15.75">
      <c r="A1" s="10" t="s">
        <v>97</v>
      </c>
      <c r="B1" s="230" t="str">
        <f>Info!C2</f>
        <v>სს "ბაზისბანკი"</v>
      </c>
      <c r="C1" s="482"/>
      <c r="D1" s="483"/>
      <c r="E1" s="483"/>
      <c r="F1" s="483"/>
      <c r="G1" s="483"/>
    </row>
    <row r="2" spans="1:8" ht="15.75">
      <c r="A2" s="10" t="s">
        <v>98</v>
      </c>
      <c r="B2" s="265">
        <f>'1. key ratios'!B2</f>
        <v>45930</v>
      </c>
      <c r="C2" s="482"/>
      <c r="D2" s="483"/>
      <c r="E2" s="483"/>
      <c r="F2" s="483"/>
      <c r="G2" s="483"/>
    </row>
    <row r="3" spans="1:8" ht="16.5" thickBot="1">
      <c r="A3" s="10"/>
      <c r="B3" s="9"/>
      <c r="C3" s="482"/>
      <c r="D3" s="483"/>
      <c r="E3" s="483"/>
      <c r="F3" s="483"/>
      <c r="G3" s="483"/>
    </row>
    <row r="4" spans="1:8" ht="21" customHeight="1">
      <c r="A4" s="730" t="s">
        <v>25</v>
      </c>
      <c r="B4" s="732" t="s">
        <v>493</v>
      </c>
      <c r="C4" s="734" t="s">
        <v>103</v>
      </c>
      <c r="D4" s="734"/>
      <c r="E4" s="734"/>
      <c r="F4" s="734" t="s">
        <v>104</v>
      </c>
      <c r="G4" s="734"/>
      <c r="H4" s="735"/>
    </row>
    <row r="5" spans="1:8" ht="21" customHeight="1">
      <c r="A5" s="730"/>
      <c r="B5" s="733"/>
      <c r="C5" s="484" t="s">
        <v>26</v>
      </c>
      <c r="D5" s="484" t="s">
        <v>77</v>
      </c>
      <c r="E5" s="484" t="s">
        <v>66</v>
      </c>
      <c r="F5" s="484" t="s">
        <v>26</v>
      </c>
      <c r="G5" s="484" t="s">
        <v>77</v>
      </c>
      <c r="H5" s="484" t="s">
        <v>66</v>
      </c>
    </row>
    <row r="6" spans="1:8" ht="26.45" customHeight="1" thickBot="1">
      <c r="A6" s="731"/>
      <c r="B6" s="504" t="s">
        <v>84</v>
      </c>
      <c r="C6" s="736"/>
      <c r="D6" s="737"/>
      <c r="E6" s="737"/>
      <c r="F6" s="737"/>
      <c r="G6" s="737"/>
      <c r="H6" s="738"/>
    </row>
    <row r="7" spans="1:8" ht="23.1" customHeight="1">
      <c r="A7" s="505">
        <v>1</v>
      </c>
      <c r="B7" s="506" t="s">
        <v>607</v>
      </c>
      <c r="C7" s="507">
        <f>SUM(C8:C10)</f>
        <v>100530489.042</v>
      </c>
      <c r="D7" s="507">
        <f>SUM(D8:D10)</f>
        <v>578105701.45449996</v>
      </c>
      <c r="E7" s="508">
        <f>C7+D7</f>
        <v>678636190.49650002</v>
      </c>
      <c r="F7" s="507">
        <v>73396592</v>
      </c>
      <c r="G7" s="507">
        <v>380682703</v>
      </c>
      <c r="H7" s="509">
        <f>F7+G7</f>
        <v>454079295</v>
      </c>
    </row>
    <row r="8" spans="1:8">
      <c r="A8" s="510">
        <v>1.1000000000000001</v>
      </c>
      <c r="B8" s="489" t="s">
        <v>85</v>
      </c>
      <c r="C8" s="487">
        <v>29968421.5</v>
      </c>
      <c r="D8" s="487">
        <v>30774618.916000001</v>
      </c>
      <c r="E8" s="488">
        <f t="shared" ref="E8:E36" si="0">C8+D8</f>
        <v>60743040.416000001</v>
      </c>
      <c r="F8" s="487">
        <v>30456647</v>
      </c>
      <c r="G8" s="487">
        <v>31889396</v>
      </c>
      <c r="H8" s="511">
        <f t="shared" ref="H8:H36" si="1">F8+G8</f>
        <v>62346043</v>
      </c>
    </row>
    <row r="9" spans="1:8">
      <c r="A9" s="510">
        <v>1.2</v>
      </c>
      <c r="B9" s="489" t="s">
        <v>86</v>
      </c>
      <c r="C9" s="487">
        <v>23142275.8772</v>
      </c>
      <c r="D9" s="487">
        <v>293282179.62699997</v>
      </c>
      <c r="E9" s="488">
        <f t="shared" si="0"/>
        <v>316424455.50419998</v>
      </c>
      <c r="F9" s="487">
        <v>37167395</v>
      </c>
      <c r="G9" s="487">
        <v>205586349</v>
      </c>
      <c r="H9" s="511">
        <f t="shared" si="1"/>
        <v>242753744</v>
      </c>
    </row>
    <row r="10" spans="1:8">
      <c r="A10" s="510">
        <v>1.3</v>
      </c>
      <c r="B10" s="489" t="s">
        <v>87</v>
      </c>
      <c r="C10" s="487">
        <v>47419791.664800003</v>
      </c>
      <c r="D10" s="487">
        <v>254048902.91150004</v>
      </c>
      <c r="E10" s="488">
        <f t="shared" si="0"/>
        <v>301468694.57630002</v>
      </c>
      <c r="F10" s="487">
        <v>5772550</v>
      </c>
      <c r="G10" s="487">
        <v>143206957</v>
      </c>
      <c r="H10" s="511">
        <f t="shared" si="1"/>
        <v>148979507</v>
      </c>
    </row>
    <row r="11" spans="1:8">
      <c r="A11" s="510">
        <v>2</v>
      </c>
      <c r="B11" s="490" t="s">
        <v>494</v>
      </c>
      <c r="C11" s="487">
        <v>0</v>
      </c>
      <c r="D11" s="487">
        <v>0</v>
      </c>
      <c r="E11" s="488">
        <f t="shared" si="0"/>
        <v>0</v>
      </c>
      <c r="F11" s="487">
        <v>9000</v>
      </c>
      <c r="G11" s="487">
        <v>0</v>
      </c>
      <c r="H11" s="511">
        <f t="shared" si="1"/>
        <v>9000</v>
      </c>
    </row>
    <row r="12" spans="1:8">
      <c r="A12" s="510">
        <v>2.1</v>
      </c>
      <c r="B12" s="491" t="s">
        <v>495</v>
      </c>
      <c r="C12" s="487">
        <v>0</v>
      </c>
      <c r="D12" s="487">
        <v>0</v>
      </c>
      <c r="E12" s="488">
        <f t="shared" si="0"/>
        <v>0</v>
      </c>
      <c r="F12" s="487">
        <v>9000</v>
      </c>
      <c r="G12" s="487">
        <v>0</v>
      </c>
      <c r="H12" s="511">
        <f t="shared" si="1"/>
        <v>9000</v>
      </c>
    </row>
    <row r="13" spans="1:8" ht="26.45" customHeight="1">
      <c r="A13" s="510">
        <v>3</v>
      </c>
      <c r="B13" s="492" t="s">
        <v>496</v>
      </c>
      <c r="C13" s="487">
        <v>0</v>
      </c>
      <c r="D13" s="487">
        <v>0</v>
      </c>
      <c r="E13" s="488">
        <f t="shared" si="0"/>
        <v>0</v>
      </c>
      <c r="F13" s="487">
        <v>0</v>
      </c>
      <c r="G13" s="487">
        <v>0</v>
      </c>
      <c r="H13" s="511">
        <f t="shared" si="1"/>
        <v>0</v>
      </c>
    </row>
    <row r="14" spans="1:8" ht="26.45" customHeight="1">
      <c r="A14" s="510">
        <v>4</v>
      </c>
      <c r="B14" s="493" t="s">
        <v>497</v>
      </c>
      <c r="C14" s="487">
        <v>0</v>
      </c>
      <c r="D14" s="487">
        <v>0</v>
      </c>
      <c r="E14" s="488">
        <f t="shared" si="0"/>
        <v>0</v>
      </c>
      <c r="F14" s="487">
        <v>0</v>
      </c>
      <c r="G14" s="487">
        <v>0</v>
      </c>
      <c r="H14" s="511">
        <f t="shared" si="1"/>
        <v>0</v>
      </c>
    </row>
    <row r="15" spans="1:8" ht="24.6" customHeight="1">
      <c r="A15" s="510">
        <v>5</v>
      </c>
      <c r="B15" s="493" t="s">
        <v>498</v>
      </c>
      <c r="C15" s="494">
        <f>SUM(C16:C18)</f>
        <v>236402242.78999999</v>
      </c>
      <c r="D15" s="494">
        <f>SUM(D16:D18)</f>
        <v>0</v>
      </c>
      <c r="E15" s="495">
        <f t="shared" si="0"/>
        <v>236402242.78999999</v>
      </c>
      <c r="F15" s="494">
        <v>227525180</v>
      </c>
      <c r="G15" s="494">
        <v>0</v>
      </c>
      <c r="H15" s="512">
        <f t="shared" si="1"/>
        <v>227525180</v>
      </c>
    </row>
    <row r="16" spans="1:8">
      <c r="A16" s="510">
        <v>5.0999999999999996</v>
      </c>
      <c r="B16" s="496" t="s">
        <v>499</v>
      </c>
      <c r="C16" s="487">
        <v>0</v>
      </c>
      <c r="D16" s="487">
        <v>0</v>
      </c>
      <c r="E16" s="488">
        <f t="shared" si="0"/>
        <v>0</v>
      </c>
      <c r="F16" s="487">
        <v>0</v>
      </c>
      <c r="G16" s="487">
        <v>0</v>
      </c>
      <c r="H16" s="511">
        <f t="shared" si="1"/>
        <v>0</v>
      </c>
    </row>
    <row r="17" spans="1:8">
      <c r="A17" s="510">
        <v>5.2</v>
      </c>
      <c r="B17" s="496" t="s">
        <v>426</v>
      </c>
      <c r="C17" s="487">
        <v>236402242.78999999</v>
      </c>
      <c r="D17" s="487">
        <v>0</v>
      </c>
      <c r="E17" s="488">
        <f t="shared" si="0"/>
        <v>236402242.78999999</v>
      </c>
      <c r="F17" s="487">
        <v>227525180</v>
      </c>
      <c r="G17" s="487">
        <v>0</v>
      </c>
      <c r="H17" s="511">
        <f t="shared" si="1"/>
        <v>227525180</v>
      </c>
    </row>
    <row r="18" spans="1:8">
      <c r="A18" s="510">
        <v>5.3</v>
      </c>
      <c r="B18" s="496" t="s">
        <v>500</v>
      </c>
      <c r="C18" s="487">
        <v>0</v>
      </c>
      <c r="D18" s="487">
        <v>0</v>
      </c>
      <c r="E18" s="488">
        <f t="shared" si="0"/>
        <v>0</v>
      </c>
      <c r="F18" s="487">
        <v>0</v>
      </c>
      <c r="G18" s="487">
        <v>0</v>
      </c>
      <c r="H18" s="511">
        <f t="shared" si="1"/>
        <v>0</v>
      </c>
    </row>
    <row r="19" spans="1:8">
      <c r="A19" s="510">
        <v>6</v>
      </c>
      <c r="B19" s="492" t="s">
        <v>501</v>
      </c>
      <c r="C19" s="487">
        <f>SUM(C20:C21)</f>
        <v>1773526988.8299</v>
      </c>
      <c r="D19" s="487">
        <f>SUM(D20:D21)</f>
        <v>1537749087.5799997</v>
      </c>
      <c r="E19" s="488">
        <f t="shared" si="0"/>
        <v>3311276076.4098997</v>
      </c>
      <c r="F19" s="487">
        <v>1512857263</v>
      </c>
      <c r="G19" s="487">
        <v>1371953893</v>
      </c>
      <c r="H19" s="511">
        <f t="shared" si="1"/>
        <v>2884811156</v>
      </c>
    </row>
    <row r="20" spans="1:8">
      <c r="A20" s="510">
        <v>6.1</v>
      </c>
      <c r="B20" s="496" t="s">
        <v>426</v>
      </c>
      <c r="C20" s="487">
        <v>212827593.62990001</v>
      </c>
      <c r="D20" s="487">
        <v>0</v>
      </c>
      <c r="E20" s="488">
        <f t="shared" si="0"/>
        <v>212827593.62990001</v>
      </c>
      <c r="F20" s="487">
        <v>137365840</v>
      </c>
      <c r="G20" s="487">
        <v>0</v>
      </c>
      <c r="H20" s="511">
        <f t="shared" si="1"/>
        <v>137365840</v>
      </c>
    </row>
    <row r="21" spans="1:8">
      <c r="A21" s="510">
        <v>6.2</v>
      </c>
      <c r="B21" s="496" t="s">
        <v>500</v>
      </c>
      <c r="C21" s="487">
        <v>1560699395.2</v>
      </c>
      <c r="D21" s="487">
        <v>1537749087.5799997</v>
      </c>
      <c r="E21" s="488">
        <f t="shared" si="0"/>
        <v>3098448482.7799997</v>
      </c>
      <c r="F21" s="487">
        <v>1375491423</v>
      </c>
      <c r="G21" s="487">
        <v>1371953893</v>
      </c>
      <c r="H21" s="511">
        <f t="shared" si="1"/>
        <v>2747445316</v>
      </c>
    </row>
    <row r="22" spans="1:8">
      <c r="A22" s="510">
        <v>7</v>
      </c>
      <c r="B22" s="497" t="s">
        <v>502</v>
      </c>
      <c r="C22" s="487">
        <v>27859354.66</v>
      </c>
      <c r="D22" s="487">
        <v>0</v>
      </c>
      <c r="E22" s="488">
        <f t="shared" si="0"/>
        <v>27859354.66</v>
      </c>
      <c r="F22" s="487">
        <v>27859355</v>
      </c>
      <c r="G22" s="487">
        <v>0</v>
      </c>
      <c r="H22" s="511">
        <f t="shared" si="1"/>
        <v>27859355</v>
      </c>
    </row>
    <row r="23" spans="1:8" ht="21">
      <c r="A23" s="510">
        <v>8</v>
      </c>
      <c r="B23" s="497" t="s">
        <v>503</v>
      </c>
      <c r="C23" s="487">
        <v>502177.41000000003</v>
      </c>
      <c r="D23" s="487">
        <v>0</v>
      </c>
      <c r="E23" s="488">
        <f t="shared" si="0"/>
        <v>502177.41000000003</v>
      </c>
      <c r="F23" s="487">
        <v>727146</v>
      </c>
      <c r="G23" s="487">
        <v>0</v>
      </c>
      <c r="H23" s="511">
        <f t="shared" si="1"/>
        <v>727146</v>
      </c>
    </row>
    <row r="24" spans="1:8">
      <c r="A24" s="510">
        <v>9</v>
      </c>
      <c r="B24" s="493" t="s">
        <v>504</v>
      </c>
      <c r="C24" s="487">
        <f>SUM(C25:C26)</f>
        <v>135904116.28999999</v>
      </c>
      <c r="D24" s="487">
        <f>SUM(D25:D26)</f>
        <v>0</v>
      </c>
      <c r="E24" s="488">
        <f t="shared" si="0"/>
        <v>135904116.28999999</v>
      </c>
      <c r="F24" s="487">
        <v>110169755</v>
      </c>
      <c r="G24" s="487">
        <v>0</v>
      </c>
      <c r="H24" s="511">
        <f t="shared" si="1"/>
        <v>110169755</v>
      </c>
    </row>
    <row r="25" spans="1:8">
      <c r="A25" s="510">
        <v>9.1</v>
      </c>
      <c r="B25" s="498" t="s">
        <v>505</v>
      </c>
      <c r="C25" s="487">
        <v>135904116.28999999</v>
      </c>
      <c r="D25" s="487">
        <v>0</v>
      </c>
      <c r="E25" s="488">
        <f t="shared" si="0"/>
        <v>135904116.28999999</v>
      </c>
      <c r="F25" s="487">
        <v>110169755</v>
      </c>
      <c r="G25" s="487">
        <v>0</v>
      </c>
      <c r="H25" s="511">
        <f t="shared" si="1"/>
        <v>110169755</v>
      </c>
    </row>
    <row r="26" spans="1:8">
      <c r="A26" s="510">
        <v>9.1999999999999993</v>
      </c>
      <c r="B26" s="498" t="s">
        <v>506</v>
      </c>
      <c r="C26" s="487">
        <v>0</v>
      </c>
      <c r="D26" s="487">
        <v>0</v>
      </c>
      <c r="E26" s="488">
        <f t="shared" si="0"/>
        <v>0</v>
      </c>
      <c r="F26" s="487">
        <v>0</v>
      </c>
      <c r="G26" s="487">
        <v>0</v>
      </c>
      <c r="H26" s="511">
        <f t="shared" si="1"/>
        <v>0</v>
      </c>
    </row>
    <row r="27" spans="1:8">
      <c r="A27" s="510">
        <v>10</v>
      </c>
      <c r="B27" s="493" t="s">
        <v>36</v>
      </c>
      <c r="C27" s="487">
        <f>SUM(C28:C29)</f>
        <v>16368052.66</v>
      </c>
      <c r="D27" s="487">
        <f>SUM(D28:D29)</f>
        <v>0</v>
      </c>
      <c r="E27" s="488">
        <f t="shared" si="0"/>
        <v>16368052.66</v>
      </c>
      <c r="F27" s="487">
        <v>13649646</v>
      </c>
      <c r="G27" s="487">
        <v>0</v>
      </c>
      <c r="H27" s="511">
        <f t="shared" si="1"/>
        <v>13649646</v>
      </c>
    </row>
    <row r="28" spans="1:8">
      <c r="A28" s="510">
        <v>10.1</v>
      </c>
      <c r="B28" s="498" t="s">
        <v>507</v>
      </c>
      <c r="C28" s="487">
        <v>0</v>
      </c>
      <c r="D28" s="487">
        <v>0</v>
      </c>
      <c r="E28" s="488">
        <f t="shared" si="0"/>
        <v>0</v>
      </c>
      <c r="F28" s="487">
        <v>0</v>
      </c>
      <c r="G28" s="487">
        <v>0</v>
      </c>
      <c r="H28" s="511">
        <f t="shared" si="1"/>
        <v>0</v>
      </c>
    </row>
    <row r="29" spans="1:8">
      <c r="A29" s="510">
        <v>10.199999999999999</v>
      </c>
      <c r="B29" s="498" t="s">
        <v>508</v>
      </c>
      <c r="C29" s="487">
        <v>16368052.66</v>
      </c>
      <c r="D29" s="487">
        <v>0</v>
      </c>
      <c r="E29" s="488">
        <f t="shared" si="0"/>
        <v>16368052.66</v>
      </c>
      <c r="F29" s="487">
        <v>13649646</v>
      </c>
      <c r="G29" s="487">
        <v>0</v>
      </c>
      <c r="H29" s="511">
        <f t="shared" si="1"/>
        <v>13649646</v>
      </c>
    </row>
    <row r="30" spans="1:8">
      <c r="A30" s="510">
        <v>11</v>
      </c>
      <c r="B30" s="493" t="s">
        <v>509</v>
      </c>
      <c r="C30" s="487">
        <f>SUM(C31:C32)</f>
        <v>11388038.810000001</v>
      </c>
      <c r="D30" s="487">
        <f>SUM(D31:D32)</f>
        <v>0</v>
      </c>
      <c r="E30" s="488">
        <f t="shared" si="0"/>
        <v>11388038.810000001</v>
      </c>
      <c r="F30" s="487">
        <v>7457444</v>
      </c>
      <c r="G30" s="487">
        <v>0</v>
      </c>
      <c r="H30" s="511">
        <f t="shared" si="1"/>
        <v>7457444</v>
      </c>
    </row>
    <row r="31" spans="1:8">
      <c r="A31" s="510">
        <v>11.1</v>
      </c>
      <c r="B31" s="498" t="s">
        <v>510</v>
      </c>
      <c r="C31" s="487">
        <v>11388038.810000001</v>
      </c>
      <c r="D31" s="487">
        <v>0</v>
      </c>
      <c r="E31" s="488">
        <f t="shared" si="0"/>
        <v>11388038.810000001</v>
      </c>
      <c r="F31" s="487">
        <v>7457444</v>
      </c>
      <c r="G31" s="487">
        <v>0</v>
      </c>
      <c r="H31" s="511">
        <f t="shared" si="1"/>
        <v>7457444</v>
      </c>
    </row>
    <row r="32" spans="1:8">
      <c r="A32" s="510">
        <v>11.2</v>
      </c>
      <c r="B32" s="498" t="s">
        <v>511</v>
      </c>
      <c r="C32" s="487">
        <v>0</v>
      </c>
      <c r="D32" s="487">
        <v>0</v>
      </c>
      <c r="E32" s="488">
        <f t="shared" si="0"/>
        <v>0</v>
      </c>
      <c r="F32" s="487">
        <v>0</v>
      </c>
      <c r="G32" s="487">
        <v>0</v>
      </c>
      <c r="H32" s="511">
        <f t="shared" si="1"/>
        <v>0</v>
      </c>
    </row>
    <row r="33" spans="1:8">
      <c r="A33" s="510">
        <v>13</v>
      </c>
      <c r="B33" s="493" t="s">
        <v>88</v>
      </c>
      <c r="C33" s="487">
        <v>55730699.170000002</v>
      </c>
      <c r="D33" s="487">
        <v>2051687.5</v>
      </c>
      <c r="E33" s="488">
        <f t="shared" si="0"/>
        <v>57782386.670000002</v>
      </c>
      <c r="F33" s="487">
        <v>33545837</v>
      </c>
      <c r="G33" s="487">
        <v>3580817</v>
      </c>
      <c r="H33" s="511">
        <f t="shared" si="1"/>
        <v>37126654</v>
      </c>
    </row>
    <row r="34" spans="1:8">
      <c r="A34" s="510">
        <v>13.1</v>
      </c>
      <c r="B34" s="499" t="s">
        <v>512</v>
      </c>
      <c r="C34" s="487">
        <v>42765319.310000002</v>
      </c>
      <c r="D34" s="487">
        <v>0</v>
      </c>
      <c r="E34" s="488">
        <f t="shared" si="0"/>
        <v>42765319.310000002</v>
      </c>
      <c r="F34" s="487">
        <v>22942216</v>
      </c>
      <c r="G34" s="487">
        <v>0</v>
      </c>
      <c r="H34" s="511">
        <f t="shared" si="1"/>
        <v>22942216</v>
      </c>
    </row>
    <row r="35" spans="1:8">
      <c r="A35" s="510">
        <v>13.2</v>
      </c>
      <c r="B35" s="499" t="s">
        <v>513</v>
      </c>
      <c r="C35" s="487">
        <v>0</v>
      </c>
      <c r="D35" s="487">
        <v>0</v>
      </c>
      <c r="E35" s="488">
        <f t="shared" si="0"/>
        <v>0</v>
      </c>
      <c r="F35" s="487">
        <v>0</v>
      </c>
      <c r="G35" s="487">
        <v>0</v>
      </c>
      <c r="H35" s="511">
        <f t="shared" si="1"/>
        <v>0</v>
      </c>
    </row>
    <row r="36" spans="1:8">
      <c r="A36" s="510">
        <v>14</v>
      </c>
      <c r="B36" s="423" t="s">
        <v>514</v>
      </c>
      <c r="C36" s="487">
        <f>SUM(C7,C11,C13,C14,C15,C19,C22,C23,C24,C27,C30,C33)</f>
        <v>2358212159.6619</v>
      </c>
      <c r="D36" s="487">
        <f>SUM(D7,D11,D13,D14,D15,D19,D22,D23,D24,D27,D30,D33)</f>
        <v>2117906476.5344996</v>
      </c>
      <c r="E36" s="488">
        <f t="shared" si="0"/>
        <v>4476118636.1963997</v>
      </c>
      <c r="F36" s="487">
        <v>2007197218</v>
      </c>
      <c r="G36" s="487">
        <v>1756217413</v>
      </c>
      <c r="H36" s="511">
        <f t="shared" si="1"/>
        <v>3763414631</v>
      </c>
    </row>
    <row r="37" spans="1:8" ht="22.5" customHeight="1">
      <c r="A37" s="510"/>
      <c r="B37" s="500" t="s">
        <v>93</v>
      </c>
      <c r="C37" s="728"/>
      <c r="D37" s="728"/>
      <c r="E37" s="728"/>
      <c r="F37" s="728"/>
      <c r="G37" s="728"/>
      <c r="H37" s="729"/>
    </row>
    <row r="38" spans="1:8">
      <c r="A38" s="510">
        <v>15</v>
      </c>
      <c r="B38" s="497" t="s">
        <v>515</v>
      </c>
      <c r="C38" s="487">
        <v>477499.99</v>
      </c>
      <c r="D38" s="487">
        <v>0</v>
      </c>
      <c r="E38" s="488">
        <f>C38+D38</f>
        <v>477499.99</v>
      </c>
      <c r="F38" s="487">
        <v>0</v>
      </c>
      <c r="G38" s="487">
        <v>0</v>
      </c>
      <c r="H38" s="511">
        <f>F38+G38</f>
        <v>0</v>
      </c>
    </row>
    <row r="39" spans="1:8">
      <c r="A39" s="510">
        <v>15.1</v>
      </c>
      <c r="B39" s="491" t="s">
        <v>495</v>
      </c>
      <c r="C39" s="487">
        <v>477499.99</v>
      </c>
      <c r="D39" s="487">
        <v>0</v>
      </c>
      <c r="E39" s="488">
        <f t="shared" ref="E39:E53" si="2">C39+D39</f>
        <v>477499.99</v>
      </c>
      <c r="F39" s="487">
        <v>0</v>
      </c>
      <c r="G39" s="487">
        <v>0</v>
      </c>
      <c r="H39" s="511">
        <f t="shared" ref="H39:H53" si="3">F39+G39</f>
        <v>0</v>
      </c>
    </row>
    <row r="40" spans="1:8" ht="24" customHeight="1">
      <c r="A40" s="510">
        <v>16</v>
      </c>
      <c r="B40" s="497" t="s">
        <v>516</v>
      </c>
      <c r="C40" s="487">
        <v>0</v>
      </c>
      <c r="D40" s="487">
        <v>0</v>
      </c>
      <c r="E40" s="488">
        <f t="shared" si="2"/>
        <v>0</v>
      </c>
      <c r="F40" s="487">
        <v>0</v>
      </c>
      <c r="G40" s="487">
        <v>0</v>
      </c>
      <c r="H40" s="511">
        <f t="shared" si="3"/>
        <v>0</v>
      </c>
    </row>
    <row r="41" spans="1:8" ht="21">
      <c r="A41" s="510">
        <v>17</v>
      </c>
      <c r="B41" s="497" t="s">
        <v>517</v>
      </c>
      <c r="C41" s="487">
        <f>SUM(C42:C45)</f>
        <v>1592423866.0822001</v>
      </c>
      <c r="D41" s="487">
        <f>SUM(D42:D45)</f>
        <v>1995959363.7001994</v>
      </c>
      <c r="E41" s="488">
        <f t="shared" si="2"/>
        <v>3588383229.7823992</v>
      </c>
      <c r="F41" s="487">
        <v>1394658454</v>
      </c>
      <c r="G41" s="487">
        <v>1587918281</v>
      </c>
      <c r="H41" s="511">
        <f t="shared" si="3"/>
        <v>2982576735</v>
      </c>
    </row>
    <row r="42" spans="1:8">
      <c r="A42" s="510">
        <v>17.100000000000001</v>
      </c>
      <c r="B42" s="501" t="s">
        <v>518</v>
      </c>
      <c r="C42" s="487">
        <v>1586793181.0899999</v>
      </c>
      <c r="D42" s="487">
        <v>1512729513.0037994</v>
      </c>
      <c r="E42" s="488">
        <f t="shared" si="2"/>
        <v>3099522694.0937996</v>
      </c>
      <c r="F42" s="487">
        <v>1183629923</v>
      </c>
      <c r="G42" s="487">
        <v>1178715839</v>
      </c>
      <c r="H42" s="511">
        <f t="shared" si="3"/>
        <v>2362345762</v>
      </c>
    </row>
    <row r="43" spans="1:8">
      <c r="A43" s="510">
        <v>17.2</v>
      </c>
      <c r="B43" s="489" t="s">
        <v>89</v>
      </c>
      <c r="C43" s="487">
        <v>4057574.8021999998</v>
      </c>
      <c r="D43" s="487">
        <v>417628102.66639996</v>
      </c>
      <c r="E43" s="488">
        <f t="shared" si="2"/>
        <v>421685677.46859998</v>
      </c>
      <c r="F43" s="487">
        <v>209113150</v>
      </c>
      <c r="G43" s="487">
        <v>341762440</v>
      </c>
      <c r="H43" s="511">
        <f t="shared" si="3"/>
        <v>550875590</v>
      </c>
    </row>
    <row r="44" spans="1:8">
      <c r="A44" s="510">
        <v>17.3</v>
      </c>
      <c r="B44" s="501" t="s">
        <v>519</v>
      </c>
      <c r="C44" s="487">
        <v>0</v>
      </c>
      <c r="D44" s="487">
        <v>54697106.989999995</v>
      </c>
      <c r="E44" s="488">
        <f t="shared" si="2"/>
        <v>54697106.989999995</v>
      </c>
      <c r="F44" s="487">
        <v>0</v>
      </c>
      <c r="G44" s="487">
        <v>55159070</v>
      </c>
      <c r="H44" s="511">
        <f t="shared" si="3"/>
        <v>55159070</v>
      </c>
    </row>
    <row r="45" spans="1:8">
      <c r="A45" s="510">
        <v>17.399999999999999</v>
      </c>
      <c r="B45" s="501" t="s">
        <v>520</v>
      </c>
      <c r="C45" s="487">
        <v>1573110.19</v>
      </c>
      <c r="D45" s="487">
        <v>10904641.039999999</v>
      </c>
      <c r="E45" s="488">
        <f t="shared" si="2"/>
        <v>12477751.229999999</v>
      </c>
      <c r="F45" s="487">
        <v>1915382</v>
      </c>
      <c r="G45" s="487">
        <v>12280931</v>
      </c>
      <c r="H45" s="511">
        <f t="shared" si="3"/>
        <v>14196313</v>
      </c>
    </row>
    <row r="46" spans="1:8">
      <c r="A46" s="510">
        <v>18</v>
      </c>
      <c r="B46" s="493" t="s">
        <v>521</v>
      </c>
      <c r="C46" s="487">
        <v>1619174.83</v>
      </c>
      <c r="D46" s="487">
        <v>563182.19999999995</v>
      </c>
      <c r="E46" s="488">
        <f t="shared" si="2"/>
        <v>2182357.0300000003</v>
      </c>
      <c r="F46" s="487">
        <v>1501200</v>
      </c>
      <c r="G46" s="487">
        <v>476605</v>
      </c>
      <c r="H46" s="511">
        <f t="shared" si="3"/>
        <v>1977805</v>
      </c>
    </row>
    <row r="47" spans="1:8">
      <c r="A47" s="510">
        <v>19</v>
      </c>
      <c r="B47" s="493" t="s">
        <v>522</v>
      </c>
      <c r="C47" s="487">
        <f>SUM(C48:C49)</f>
        <v>14337928.74</v>
      </c>
      <c r="D47" s="487">
        <f>SUM(D48:D49)</f>
        <v>0</v>
      </c>
      <c r="E47" s="488">
        <f t="shared" si="2"/>
        <v>14337928.74</v>
      </c>
      <c r="F47" s="487">
        <v>3678273</v>
      </c>
      <c r="G47" s="487">
        <v>0</v>
      </c>
      <c r="H47" s="511">
        <f t="shared" si="3"/>
        <v>3678273</v>
      </c>
    </row>
    <row r="48" spans="1:8">
      <c r="A48" s="510">
        <v>19.100000000000001</v>
      </c>
      <c r="B48" s="502" t="s">
        <v>523</v>
      </c>
      <c r="C48" s="487">
        <v>14026866.99</v>
      </c>
      <c r="D48" s="487">
        <v>0</v>
      </c>
      <c r="E48" s="488">
        <f t="shared" si="2"/>
        <v>14026866.99</v>
      </c>
      <c r="F48" s="487">
        <v>3498696</v>
      </c>
      <c r="G48" s="487">
        <v>0</v>
      </c>
      <c r="H48" s="511">
        <f t="shared" si="3"/>
        <v>3498696</v>
      </c>
    </row>
    <row r="49" spans="1:8">
      <c r="A49" s="510">
        <v>19.2</v>
      </c>
      <c r="B49" s="502" t="s">
        <v>524</v>
      </c>
      <c r="C49" s="487">
        <v>311061.75</v>
      </c>
      <c r="D49" s="487">
        <v>0</v>
      </c>
      <c r="E49" s="488">
        <f t="shared" si="2"/>
        <v>311061.75</v>
      </c>
      <c r="F49" s="487">
        <v>179577</v>
      </c>
      <c r="G49" s="487">
        <v>0</v>
      </c>
      <c r="H49" s="511">
        <f t="shared" si="3"/>
        <v>179577</v>
      </c>
    </row>
    <row r="50" spans="1:8">
      <c r="A50" s="510">
        <v>20</v>
      </c>
      <c r="B50" s="423" t="s">
        <v>90</v>
      </c>
      <c r="C50" s="487">
        <v>0</v>
      </c>
      <c r="D50" s="487">
        <v>189823087.34999999</v>
      </c>
      <c r="E50" s="488">
        <f t="shared" si="2"/>
        <v>189823087.34999999</v>
      </c>
      <c r="F50" s="487">
        <v>0</v>
      </c>
      <c r="G50" s="487">
        <v>163674959</v>
      </c>
      <c r="H50" s="511">
        <f t="shared" si="3"/>
        <v>163674959</v>
      </c>
    </row>
    <row r="51" spans="1:8">
      <c r="A51" s="510">
        <v>21</v>
      </c>
      <c r="B51" s="490" t="s">
        <v>78</v>
      </c>
      <c r="C51" s="487">
        <v>23446421.82</v>
      </c>
      <c r="D51" s="487">
        <v>2102241.9699999997</v>
      </c>
      <c r="E51" s="488">
        <f t="shared" si="2"/>
        <v>25548663.789999999</v>
      </c>
      <c r="F51" s="487">
        <v>26511511</v>
      </c>
      <c r="G51" s="487">
        <v>5023305</v>
      </c>
      <c r="H51" s="511">
        <f t="shared" si="3"/>
        <v>31534816</v>
      </c>
    </row>
    <row r="52" spans="1:8">
      <c r="A52" s="510">
        <v>21.1</v>
      </c>
      <c r="B52" s="489" t="s">
        <v>525</v>
      </c>
      <c r="C52" s="487">
        <v>0</v>
      </c>
      <c r="D52" s="487">
        <v>0</v>
      </c>
      <c r="E52" s="488">
        <f t="shared" si="2"/>
        <v>0</v>
      </c>
      <c r="F52" s="487">
        <v>0</v>
      </c>
      <c r="G52" s="487">
        <v>0</v>
      </c>
      <c r="H52" s="511">
        <f t="shared" si="3"/>
        <v>0</v>
      </c>
    </row>
    <row r="53" spans="1:8">
      <c r="A53" s="510">
        <v>22</v>
      </c>
      <c r="B53" s="423" t="s">
        <v>526</v>
      </c>
      <c r="C53" s="487">
        <f>SUM(C38,C40,C41,C46,C47,C50,C51)</f>
        <v>1632304891.4621999</v>
      </c>
      <c r="D53" s="487">
        <f>SUM(D38,D40,D41,D46,D47,D50,D51)</f>
        <v>2188447875.2201991</v>
      </c>
      <c r="E53" s="488">
        <f t="shared" si="2"/>
        <v>3820752766.6823988</v>
      </c>
      <c r="F53" s="487">
        <f>SUM(F38,F40,F41,F46,F47,F50,F51)</f>
        <v>1426349438</v>
      </c>
      <c r="G53" s="487">
        <f>SUM(G38,G40,G41,G46,G47,G50,G51)</f>
        <v>1757093150</v>
      </c>
      <c r="H53" s="511">
        <f t="shared" si="3"/>
        <v>3183442588</v>
      </c>
    </row>
    <row r="54" spans="1:8" ht="24" customHeight="1">
      <c r="A54" s="510"/>
      <c r="B54" s="500" t="s">
        <v>527</v>
      </c>
      <c r="C54" s="728"/>
      <c r="D54" s="728"/>
      <c r="E54" s="728"/>
      <c r="F54" s="728"/>
      <c r="G54" s="728"/>
      <c r="H54" s="729"/>
    </row>
    <row r="55" spans="1:8">
      <c r="A55" s="510">
        <v>23</v>
      </c>
      <c r="B55" s="423" t="s">
        <v>711</v>
      </c>
      <c r="C55" s="487">
        <v>18251557</v>
      </c>
      <c r="D55" s="487">
        <v>0</v>
      </c>
      <c r="E55" s="488">
        <f>C55+D55</f>
        <v>18251557</v>
      </c>
      <c r="F55" s="666">
        <v>18212575</v>
      </c>
      <c r="G55" s="666">
        <v>0</v>
      </c>
      <c r="H55" s="511">
        <f>F55+G55</f>
        <v>18212575</v>
      </c>
    </row>
    <row r="56" spans="1:8">
      <c r="A56" s="510">
        <v>24</v>
      </c>
      <c r="B56" s="423" t="s">
        <v>528</v>
      </c>
      <c r="C56" s="487">
        <v>0</v>
      </c>
      <c r="D56" s="487"/>
      <c r="E56" s="488">
        <f t="shared" ref="E56:E69" si="4">C56+D56</f>
        <v>0</v>
      </c>
      <c r="F56" s="666">
        <v>0</v>
      </c>
      <c r="G56" s="666">
        <v>0</v>
      </c>
      <c r="H56" s="511">
        <f t="shared" ref="H56:H69" si="5">F56+G56</f>
        <v>0</v>
      </c>
    </row>
    <row r="57" spans="1:8">
      <c r="A57" s="510">
        <v>25</v>
      </c>
      <c r="B57" s="423" t="s">
        <v>91</v>
      </c>
      <c r="C57" s="487">
        <v>131442316.56999999</v>
      </c>
      <c r="D57" s="487">
        <v>0</v>
      </c>
      <c r="E57" s="488">
        <f t="shared" si="4"/>
        <v>131442316.56999999</v>
      </c>
      <c r="F57" s="666">
        <v>130405755.95</v>
      </c>
      <c r="G57" s="666">
        <v>0</v>
      </c>
      <c r="H57" s="511">
        <f t="shared" si="5"/>
        <v>130405755.95</v>
      </c>
    </row>
    <row r="58" spans="1:8">
      <c r="A58" s="510">
        <v>26</v>
      </c>
      <c r="B58" s="493" t="s">
        <v>529</v>
      </c>
      <c r="C58" s="487">
        <v>0</v>
      </c>
      <c r="D58" s="487"/>
      <c r="E58" s="488">
        <f t="shared" si="4"/>
        <v>0</v>
      </c>
      <c r="F58" s="666">
        <v>0</v>
      </c>
      <c r="G58" s="666">
        <v>0</v>
      </c>
      <c r="H58" s="511">
        <f t="shared" si="5"/>
        <v>0</v>
      </c>
    </row>
    <row r="59" spans="1:8" ht="21">
      <c r="A59" s="510">
        <v>27</v>
      </c>
      <c r="B59" s="493" t="s">
        <v>530</v>
      </c>
      <c r="C59" s="487">
        <f>SUM(C60:C61)</f>
        <v>0</v>
      </c>
      <c r="D59" s="487">
        <f>SUM(D60:D61)</f>
        <v>0</v>
      </c>
      <c r="E59" s="488">
        <f t="shared" si="4"/>
        <v>0</v>
      </c>
      <c r="F59" s="666">
        <v>0</v>
      </c>
      <c r="G59" s="666">
        <v>0</v>
      </c>
      <c r="H59" s="511">
        <f t="shared" si="5"/>
        <v>0</v>
      </c>
    </row>
    <row r="60" spans="1:8">
      <c r="A60" s="510">
        <v>27.1</v>
      </c>
      <c r="B60" s="502" t="s">
        <v>531</v>
      </c>
      <c r="C60" s="487">
        <v>0</v>
      </c>
      <c r="D60" s="487">
        <v>0</v>
      </c>
      <c r="E60" s="488">
        <f t="shared" si="4"/>
        <v>0</v>
      </c>
      <c r="F60" s="666">
        <v>0</v>
      </c>
      <c r="G60" s="666">
        <v>0</v>
      </c>
      <c r="H60" s="511">
        <f t="shared" si="5"/>
        <v>0</v>
      </c>
    </row>
    <row r="61" spans="1:8">
      <c r="A61" s="510">
        <v>27.2</v>
      </c>
      <c r="B61" s="501" t="s">
        <v>532</v>
      </c>
      <c r="C61" s="487">
        <v>0</v>
      </c>
      <c r="D61" s="487">
        <v>0</v>
      </c>
      <c r="E61" s="488">
        <f t="shared" si="4"/>
        <v>0</v>
      </c>
      <c r="F61" s="666">
        <v>0</v>
      </c>
      <c r="G61" s="666">
        <v>0</v>
      </c>
      <c r="H61" s="511">
        <f t="shared" si="5"/>
        <v>0</v>
      </c>
    </row>
    <row r="62" spans="1:8">
      <c r="A62" s="510">
        <v>28</v>
      </c>
      <c r="B62" s="490" t="s">
        <v>533</v>
      </c>
      <c r="C62" s="487">
        <v>0</v>
      </c>
      <c r="D62" s="487">
        <v>0</v>
      </c>
      <c r="E62" s="488">
        <f t="shared" si="4"/>
        <v>0</v>
      </c>
      <c r="F62" s="666">
        <v>0</v>
      </c>
      <c r="G62" s="666">
        <v>0</v>
      </c>
      <c r="H62" s="511">
        <f t="shared" si="5"/>
        <v>0</v>
      </c>
    </row>
    <row r="63" spans="1:8">
      <c r="A63" s="510">
        <v>29</v>
      </c>
      <c r="B63" s="493" t="s">
        <v>534</v>
      </c>
      <c r="C63" s="487">
        <f>SUM(C64:C66)</f>
        <v>13925884.060000006</v>
      </c>
      <c r="D63" s="487">
        <f>SUM(D64:D66)</f>
        <v>0</v>
      </c>
      <c r="E63" s="488">
        <f t="shared" si="4"/>
        <v>13925884.060000006</v>
      </c>
      <c r="F63" s="666">
        <v>12353034.17</v>
      </c>
      <c r="G63" s="666">
        <v>0</v>
      </c>
      <c r="H63" s="511">
        <f t="shared" si="5"/>
        <v>12353034.17</v>
      </c>
    </row>
    <row r="64" spans="1:8">
      <c r="A64" s="510">
        <v>29.1</v>
      </c>
      <c r="B64" s="496" t="s">
        <v>535</v>
      </c>
      <c r="C64" s="487">
        <v>14362002.669999998</v>
      </c>
      <c r="D64" s="487"/>
      <c r="E64" s="488">
        <f t="shared" si="4"/>
        <v>14362002.669999998</v>
      </c>
      <c r="F64" s="666">
        <v>10870260.66</v>
      </c>
      <c r="G64" s="666">
        <v>0</v>
      </c>
      <c r="H64" s="511">
        <f t="shared" si="5"/>
        <v>10870260.66</v>
      </c>
    </row>
    <row r="65" spans="1:8" ht="24.95" customHeight="1">
      <c r="A65" s="510">
        <v>29.2</v>
      </c>
      <c r="B65" s="502" t="s">
        <v>536</v>
      </c>
      <c r="C65" s="487">
        <v>0</v>
      </c>
      <c r="D65" s="487">
        <v>0</v>
      </c>
      <c r="E65" s="488">
        <f t="shared" si="4"/>
        <v>0</v>
      </c>
      <c r="F65" s="666">
        <v>0</v>
      </c>
      <c r="G65" s="666">
        <v>0</v>
      </c>
      <c r="H65" s="511">
        <f t="shared" si="5"/>
        <v>0</v>
      </c>
    </row>
    <row r="66" spans="1:8" ht="22.5" customHeight="1">
      <c r="A66" s="510">
        <v>29.3</v>
      </c>
      <c r="B66" s="498" t="s">
        <v>537</v>
      </c>
      <c r="C66" s="487">
        <v>-436118.60999999288</v>
      </c>
      <c r="D66" s="487"/>
      <c r="E66" s="488">
        <f t="shared" si="4"/>
        <v>-436118.60999999288</v>
      </c>
      <c r="F66" s="666">
        <v>1482773.5099999998</v>
      </c>
      <c r="G66" s="666">
        <v>0</v>
      </c>
      <c r="H66" s="511">
        <f t="shared" si="5"/>
        <v>1482773.5099999998</v>
      </c>
    </row>
    <row r="67" spans="1:8">
      <c r="A67" s="510">
        <v>30</v>
      </c>
      <c r="B67" s="493" t="s">
        <v>92</v>
      </c>
      <c r="C67" s="487">
        <v>491746112.31999999</v>
      </c>
      <c r="D67" s="487"/>
      <c r="E67" s="488">
        <f t="shared" si="4"/>
        <v>491746112.31999999</v>
      </c>
      <c r="F67" s="666">
        <v>419000677.69</v>
      </c>
      <c r="G67" s="487">
        <v>0</v>
      </c>
      <c r="H67" s="511">
        <f t="shared" si="5"/>
        <v>419000677.69</v>
      </c>
    </row>
    <row r="68" spans="1:8">
      <c r="A68" s="510">
        <v>31</v>
      </c>
      <c r="B68" s="503" t="s">
        <v>741</v>
      </c>
      <c r="C68" s="487">
        <f>SUM(C55,C56,C57,C58,C59,C62,C63,C67)</f>
        <v>655365869.95000005</v>
      </c>
      <c r="D68" s="487">
        <f>SUM(D55,D56,D57,D58,D59,D62,D63,D67)</f>
        <v>0</v>
      </c>
      <c r="E68" s="488">
        <f t="shared" si="4"/>
        <v>655365869.95000005</v>
      </c>
      <c r="F68" s="487">
        <f>SUM(F55,F56,F57,F58,F59,F62,F63,F67)</f>
        <v>579972042.80999994</v>
      </c>
      <c r="G68" s="487">
        <f>SUM(G55,G56,G57,G58,G59,G62,G63,G67)</f>
        <v>0</v>
      </c>
      <c r="H68" s="511">
        <f t="shared" si="5"/>
        <v>579972042.80999994</v>
      </c>
    </row>
    <row r="69" spans="1:8" ht="15.75" thickBot="1">
      <c r="A69" s="513">
        <v>32</v>
      </c>
      <c r="B69" s="514" t="s">
        <v>539</v>
      </c>
      <c r="C69" s="515">
        <f>SUM(C53,C68)</f>
        <v>2287670761.4122</v>
      </c>
      <c r="D69" s="515">
        <f>SUM(D53,D68)</f>
        <v>2188447875.2201991</v>
      </c>
      <c r="E69" s="516">
        <f t="shared" si="4"/>
        <v>4476118636.6323986</v>
      </c>
      <c r="F69" s="515">
        <f>SUM(F68)</f>
        <v>579972042.80999994</v>
      </c>
      <c r="G69" s="515">
        <f>SUM(G68)</f>
        <v>0</v>
      </c>
      <c r="H69" s="517">
        <f t="shared" si="5"/>
        <v>579972042.80999994</v>
      </c>
    </row>
    <row r="72" spans="1:8" ht="24.95" customHeight="1">
      <c r="B72" s="473" t="s">
        <v>742</v>
      </c>
    </row>
  </sheetData>
  <autoFilter ref="A7:H69" xr:uid="{00000000-0001-0000-0200-000000000000}"/>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M36"/>
  <sheetViews>
    <sheetView showGridLines="0" zoomScale="80" zoomScaleNormal="80" workbookViewId="0">
      <selection activeCell="F46" sqref="F46"/>
    </sheetView>
  </sheetViews>
  <sheetFormatPr defaultColWidth="9.140625" defaultRowHeight="12.75"/>
  <cols>
    <col min="1" max="1" width="11.85546875" style="336" bestFit="1" customWidth="1"/>
    <col min="2" max="2" width="93.42578125" style="336" customWidth="1"/>
    <col min="3" max="3" width="17.140625" style="336" bestFit="1" customWidth="1"/>
    <col min="4" max="4" width="17.42578125" style="336" bestFit="1" customWidth="1"/>
    <col min="5" max="5" width="16.140625" style="336" customWidth="1"/>
    <col min="6" max="6" width="16.140625" style="349" customWidth="1"/>
    <col min="7" max="7" width="25.140625" style="349" customWidth="1"/>
    <col min="8" max="8" width="16.140625" style="336" customWidth="1"/>
    <col min="9" max="11" width="16.140625" style="349" customWidth="1"/>
    <col min="12" max="12" width="26.140625" style="349" customWidth="1"/>
    <col min="13" max="16384" width="9.140625" style="336"/>
  </cols>
  <sheetData>
    <row r="1" spans="1:12" ht="13.5">
      <c r="A1" s="307" t="s">
        <v>97</v>
      </c>
      <c r="B1" s="230" t="str">
        <f>Info!C2</f>
        <v>სს "ბაზისბანკი"</v>
      </c>
      <c r="F1" s="336"/>
      <c r="G1" s="336"/>
      <c r="I1" s="336"/>
      <c r="J1" s="336"/>
      <c r="K1" s="336"/>
      <c r="L1" s="336"/>
    </row>
    <row r="2" spans="1:12">
      <c r="A2" s="307" t="s">
        <v>98</v>
      </c>
      <c r="B2" s="310">
        <f>'1. key ratios'!B2</f>
        <v>45930</v>
      </c>
      <c r="F2" s="336"/>
      <c r="G2" s="336"/>
      <c r="I2" s="336"/>
      <c r="J2" s="336"/>
      <c r="K2" s="336"/>
      <c r="L2" s="336"/>
    </row>
    <row r="3" spans="1:12">
      <c r="A3" s="309" t="s">
        <v>451</v>
      </c>
      <c r="F3" s="336"/>
      <c r="G3" s="336"/>
      <c r="I3" s="336"/>
      <c r="J3" s="336"/>
      <c r="K3" s="336"/>
      <c r="L3" s="336"/>
    </row>
    <row r="4" spans="1:12" ht="13.5" thickBot="1">
      <c r="F4" s="336"/>
      <c r="G4" s="336"/>
      <c r="I4" s="336"/>
      <c r="J4" s="336"/>
      <c r="K4" s="336"/>
      <c r="L4" s="336"/>
    </row>
    <row r="5" spans="1:12" ht="37.5" customHeight="1">
      <c r="A5" s="843" t="s">
        <v>452</v>
      </c>
      <c r="B5" s="844"/>
      <c r="C5" s="845" t="s">
        <v>453</v>
      </c>
      <c r="D5" s="846"/>
      <c r="E5" s="846"/>
      <c r="F5" s="846"/>
      <c r="G5" s="846"/>
      <c r="H5" s="845" t="s">
        <v>656</v>
      </c>
      <c r="I5" s="847"/>
      <c r="J5" s="847"/>
      <c r="K5" s="847"/>
      <c r="L5" s="848"/>
    </row>
    <row r="6" spans="1:12" ht="39.6" customHeight="1">
      <c r="A6" s="806"/>
      <c r="B6" s="796"/>
      <c r="C6" s="314"/>
      <c r="D6" s="334" t="s">
        <v>641</v>
      </c>
      <c r="E6" s="334" t="s">
        <v>640</v>
      </c>
      <c r="F6" s="334" t="s">
        <v>639</v>
      </c>
      <c r="G6" s="334" t="s">
        <v>638</v>
      </c>
      <c r="H6" s="350"/>
      <c r="I6" s="334" t="s">
        <v>641</v>
      </c>
      <c r="J6" s="334" t="s">
        <v>640</v>
      </c>
      <c r="K6" s="334" t="s">
        <v>639</v>
      </c>
      <c r="L6" s="640" t="s">
        <v>638</v>
      </c>
    </row>
    <row r="7" spans="1:12">
      <c r="A7" s="641">
        <v>1</v>
      </c>
      <c r="B7" s="339" t="s">
        <v>375</v>
      </c>
      <c r="C7" s="638">
        <v>63649568.150899991</v>
      </c>
      <c r="D7" s="590">
        <v>59992526.588499993</v>
      </c>
      <c r="E7" s="590">
        <v>1155920.1162</v>
      </c>
      <c r="F7" s="611">
        <v>2501121.4462000001</v>
      </c>
      <c r="G7" s="611">
        <v>0</v>
      </c>
      <c r="H7" s="590">
        <v>1181049.4423805387</v>
      </c>
      <c r="I7" s="611">
        <v>349516.24136006716</v>
      </c>
      <c r="J7" s="611">
        <v>11536.153231859915</v>
      </c>
      <c r="K7" s="611">
        <v>819997.04778861161</v>
      </c>
      <c r="L7" s="642">
        <v>0</v>
      </c>
    </row>
    <row r="8" spans="1:12">
      <c r="A8" s="641">
        <v>2</v>
      </c>
      <c r="B8" s="339" t="s">
        <v>376</v>
      </c>
      <c r="C8" s="638">
        <v>296309907.66539943</v>
      </c>
      <c r="D8" s="590">
        <v>291104782.38969946</v>
      </c>
      <c r="E8" s="590">
        <v>660545.52730000007</v>
      </c>
      <c r="F8" s="611">
        <v>4544579.7483999999</v>
      </c>
      <c r="G8" s="611">
        <v>0</v>
      </c>
      <c r="H8" s="590">
        <v>1895235.19571609</v>
      </c>
      <c r="I8" s="611">
        <v>902975.50680239277</v>
      </c>
      <c r="J8" s="611">
        <v>4504.8232968930351</v>
      </c>
      <c r="K8" s="611">
        <v>987754.86561680411</v>
      </c>
      <c r="L8" s="642">
        <v>0</v>
      </c>
    </row>
    <row r="9" spans="1:12">
      <c r="A9" s="641">
        <v>3</v>
      </c>
      <c r="B9" s="339" t="s">
        <v>617</v>
      </c>
      <c r="C9" s="638">
        <v>57599.903400000003</v>
      </c>
      <c r="D9" s="590">
        <v>57599.903400000003</v>
      </c>
      <c r="E9" s="590">
        <v>0</v>
      </c>
      <c r="F9" s="639">
        <v>0</v>
      </c>
      <c r="G9" s="639">
        <v>0</v>
      </c>
      <c r="H9" s="590">
        <v>4.0926183951637976</v>
      </c>
      <c r="I9" s="639">
        <v>4.0926183951637976</v>
      </c>
      <c r="J9" s="639">
        <v>0</v>
      </c>
      <c r="K9" s="639">
        <v>0</v>
      </c>
      <c r="L9" s="643">
        <v>0</v>
      </c>
    </row>
    <row r="10" spans="1:12">
      <c r="A10" s="641">
        <v>4</v>
      </c>
      <c r="B10" s="339" t="s">
        <v>377</v>
      </c>
      <c r="C10" s="638">
        <v>256303126.16269994</v>
      </c>
      <c r="D10" s="590">
        <v>242278214.00849995</v>
      </c>
      <c r="E10" s="590">
        <v>6310195.9953999901</v>
      </c>
      <c r="F10" s="639">
        <v>7714716.1588000003</v>
      </c>
      <c r="G10" s="639">
        <v>0</v>
      </c>
      <c r="H10" s="590">
        <v>1638622.8524730809</v>
      </c>
      <c r="I10" s="639">
        <v>424056.90289460233</v>
      </c>
      <c r="J10" s="639">
        <v>63816.901148666533</v>
      </c>
      <c r="K10" s="639">
        <v>1150749.0484298121</v>
      </c>
      <c r="L10" s="643">
        <v>0</v>
      </c>
    </row>
    <row r="11" spans="1:12">
      <c r="A11" s="641">
        <v>5</v>
      </c>
      <c r="B11" s="339" t="s">
        <v>378</v>
      </c>
      <c r="C11" s="638">
        <v>257334284.93819886</v>
      </c>
      <c r="D11" s="590">
        <v>233091365.48729897</v>
      </c>
      <c r="E11" s="590">
        <v>20290334.198499896</v>
      </c>
      <c r="F11" s="639">
        <v>3952585.2523999996</v>
      </c>
      <c r="G11" s="639">
        <v>0</v>
      </c>
      <c r="H11" s="590">
        <v>1007609.8143513791</v>
      </c>
      <c r="I11" s="639">
        <v>308308.98923190328</v>
      </c>
      <c r="J11" s="639">
        <v>133249.82049311438</v>
      </c>
      <c r="K11" s="639">
        <v>566051.00462636142</v>
      </c>
      <c r="L11" s="643">
        <v>0</v>
      </c>
    </row>
    <row r="12" spans="1:12">
      <c r="A12" s="641">
        <v>6</v>
      </c>
      <c r="B12" s="339" t="s">
        <v>379</v>
      </c>
      <c r="C12" s="638">
        <v>69600058.196499899</v>
      </c>
      <c r="D12" s="590">
        <v>65326555.335499905</v>
      </c>
      <c r="E12" s="590">
        <v>1317085.0225</v>
      </c>
      <c r="F12" s="639">
        <v>2956417.8385000001</v>
      </c>
      <c r="G12" s="639">
        <v>0</v>
      </c>
      <c r="H12" s="590">
        <v>1143330.0407593038</v>
      </c>
      <c r="I12" s="639">
        <v>222127.37920313352</v>
      </c>
      <c r="J12" s="639">
        <v>17930.471891027199</v>
      </c>
      <c r="K12" s="639">
        <v>903272.18966514303</v>
      </c>
      <c r="L12" s="643">
        <v>0</v>
      </c>
    </row>
    <row r="13" spans="1:12">
      <c r="A13" s="641">
        <v>7</v>
      </c>
      <c r="B13" s="339" t="s">
        <v>380</v>
      </c>
      <c r="C13" s="638">
        <v>83853426.192499772</v>
      </c>
      <c r="D13" s="590">
        <v>79369397.034799784</v>
      </c>
      <c r="E13" s="590">
        <v>4355850.0567999901</v>
      </c>
      <c r="F13" s="639">
        <v>128179.1009</v>
      </c>
      <c r="G13" s="639">
        <v>0</v>
      </c>
      <c r="H13" s="590">
        <v>373531.86033794261</v>
      </c>
      <c r="I13" s="639">
        <v>281991.96761106164</v>
      </c>
      <c r="J13" s="639">
        <v>37544.785659961293</v>
      </c>
      <c r="K13" s="639">
        <v>53995.107066919692</v>
      </c>
      <c r="L13" s="643">
        <v>0</v>
      </c>
    </row>
    <row r="14" spans="1:12">
      <c r="A14" s="641">
        <v>8</v>
      </c>
      <c r="B14" s="339" t="s">
        <v>381</v>
      </c>
      <c r="C14" s="638">
        <v>126533042.68929999</v>
      </c>
      <c r="D14" s="590">
        <v>114554530.55119997</v>
      </c>
      <c r="E14" s="590">
        <v>9647964.7160999998</v>
      </c>
      <c r="F14" s="639">
        <v>2330547.4220000003</v>
      </c>
      <c r="G14" s="639">
        <v>0</v>
      </c>
      <c r="H14" s="590">
        <v>1238577.9104002046</v>
      </c>
      <c r="I14" s="639">
        <v>257768.59897684268</v>
      </c>
      <c r="J14" s="639">
        <v>142778.58985095372</v>
      </c>
      <c r="K14" s="639">
        <v>838030.72157240822</v>
      </c>
      <c r="L14" s="643">
        <v>0</v>
      </c>
    </row>
    <row r="15" spans="1:12">
      <c r="A15" s="641">
        <v>9</v>
      </c>
      <c r="B15" s="339" t="s">
        <v>382</v>
      </c>
      <c r="C15" s="638">
        <v>76077923.708299875</v>
      </c>
      <c r="D15" s="590">
        <v>51637633.997999884</v>
      </c>
      <c r="E15" s="590">
        <v>23813715.98729999</v>
      </c>
      <c r="F15" s="639">
        <v>626573.723</v>
      </c>
      <c r="G15" s="639">
        <v>0</v>
      </c>
      <c r="H15" s="590">
        <v>495888.62979747431</v>
      </c>
      <c r="I15" s="639">
        <v>137956.94987497016</v>
      </c>
      <c r="J15" s="639">
        <v>227474.79349760845</v>
      </c>
      <c r="K15" s="639">
        <v>130456.88642489567</v>
      </c>
      <c r="L15" s="643">
        <v>0</v>
      </c>
    </row>
    <row r="16" spans="1:12">
      <c r="A16" s="641">
        <v>10</v>
      </c>
      <c r="B16" s="339" t="s">
        <v>383</v>
      </c>
      <c r="C16" s="638">
        <v>33924944.488999993</v>
      </c>
      <c r="D16" s="590">
        <v>33014818.448599994</v>
      </c>
      <c r="E16" s="590">
        <v>149188.0992</v>
      </c>
      <c r="F16" s="639">
        <v>760937.9412</v>
      </c>
      <c r="G16" s="639">
        <v>0</v>
      </c>
      <c r="H16" s="590">
        <v>511465.72267053142</v>
      </c>
      <c r="I16" s="639">
        <v>40897.837955316143</v>
      </c>
      <c r="J16" s="639">
        <v>385.04173667581171</v>
      </c>
      <c r="K16" s="639">
        <v>470182.84297853947</v>
      </c>
      <c r="L16" s="643">
        <v>0</v>
      </c>
    </row>
    <row r="17" spans="1:12">
      <c r="A17" s="641">
        <v>11</v>
      </c>
      <c r="B17" s="339" t="s">
        <v>384</v>
      </c>
      <c r="C17" s="638">
        <v>2616545.7687999997</v>
      </c>
      <c r="D17" s="590">
        <v>2616545.7687999997</v>
      </c>
      <c r="E17" s="590">
        <v>0</v>
      </c>
      <c r="F17" s="639">
        <v>0</v>
      </c>
      <c r="G17" s="639">
        <v>0</v>
      </c>
      <c r="H17" s="590">
        <v>2191.0966186261326</v>
      </c>
      <c r="I17" s="639">
        <v>2191.0966186261326</v>
      </c>
      <c r="J17" s="639">
        <v>0</v>
      </c>
      <c r="K17" s="639">
        <v>0</v>
      </c>
      <c r="L17" s="643">
        <v>0</v>
      </c>
    </row>
    <row r="18" spans="1:12">
      <c r="A18" s="641">
        <v>12</v>
      </c>
      <c r="B18" s="339" t="s">
        <v>385</v>
      </c>
      <c r="C18" s="638">
        <v>45894513.277499996</v>
      </c>
      <c r="D18" s="590">
        <v>43723572.654299989</v>
      </c>
      <c r="E18" s="590">
        <v>1229208.1142</v>
      </c>
      <c r="F18" s="639">
        <v>941732.50900000008</v>
      </c>
      <c r="G18" s="639">
        <v>0</v>
      </c>
      <c r="H18" s="590">
        <v>452851.48732276435</v>
      </c>
      <c r="I18" s="639">
        <v>134104.86233850438</v>
      </c>
      <c r="J18" s="639">
        <v>5938.9013021661431</v>
      </c>
      <c r="K18" s="639">
        <v>312807.72368209384</v>
      </c>
      <c r="L18" s="643">
        <v>0</v>
      </c>
    </row>
    <row r="19" spans="1:12">
      <c r="A19" s="641">
        <v>13</v>
      </c>
      <c r="B19" s="339" t="s">
        <v>386</v>
      </c>
      <c r="C19" s="638">
        <v>77434027.440499797</v>
      </c>
      <c r="D19" s="590">
        <v>75406913.547999799</v>
      </c>
      <c r="E19" s="590">
        <v>1348937.5353999999</v>
      </c>
      <c r="F19" s="639">
        <v>678176.35710000002</v>
      </c>
      <c r="G19" s="639">
        <v>0</v>
      </c>
      <c r="H19" s="590">
        <v>427174.24389725679</v>
      </c>
      <c r="I19" s="639">
        <v>162937.10774477763</v>
      </c>
      <c r="J19" s="639">
        <v>6013.8039062874459</v>
      </c>
      <c r="K19" s="639">
        <v>258223.33224619168</v>
      </c>
      <c r="L19" s="643">
        <v>0</v>
      </c>
    </row>
    <row r="20" spans="1:12">
      <c r="A20" s="641">
        <v>14</v>
      </c>
      <c r="B20" s="339" t="s">
        <v>387</v>
      </c>
      <c r="C20" s="638">
        <v>202040454.13399985</v>
      </c>
      <c r="D20" s="590">
        <v>153848384.57069987</v>
      </c>
      <c r="E20" s="590">
        <v>28888098.868999999</v>
      </c>
      <c r="F20" s="639">
        <v>19303970.6943</v>
      </c>
      <c r="G20" s="639">
        <v>0</v>
      </c>
      <c r="H20" s="590">
        <v>6417705.8912682766</v>
      </c>
      <c r="I20" s="639">
        <v>217170.57137690089</v>
      </c>
      <c r="J20" s="639">
        <v>547828.9692450458</v>
      </c>
      <c r="K20" s="639">
        <v>5652706.35064633</v>
      </c>
      <c r="L20" s="643">
        <v>0</v>
      </c>
    </row>
    <row r="21" spans="1:12">
      <c r="A21" s="641">
        <v>15</v>
      </c>
      <c r="B21" s="339" t="s">
        <v>388</v>
      </c>
      <c r="C21" s="638">
        <v>67194623.816</v>
      </c>
      <c r="D21" s="590">
        <v>65699184.264500007</v>
      </c>
      <c r="E21" s="590">
        <v>467353.65140000003</v>
      </c>
      <c r="F21" s="639">
        <v>1028085.9001000001</v>
      </c>
      <c r="G21" s="639">
        <v>0</v>
      </c>
      <c r="H21" s="590">
        <v>151942.79421735293</v>
      </c>
      <c r="I21" s="639">
        <v>91400.631710521091</v>
      </c>
      <c r="J21" s="639">
        <v>9047.0190018318499</v>
      </c>
      <c r="K21" s="639">
        <v>51495.143504999993</v>
      </c>
      <c r="L21" s="643">
        <v>0</v>
      </c>
    </row>
    <row r="22" spans="1:12">
      <c r="A22" s="641">
        <v>16</v>
      </c>
      <c r="B22" s="339" t="s">
        <v>389</v>
      </c>
      <c r="C22" s="638">
        <v>10482611.723499991</v>
      </c>
      <c r="D22" s="590">
        <v>3332297.4432000001</v>
      </c>
      <c r="E22" s="590">
        <v>7141960.27399999</v>
      </c>
      <c r="F22" s="639">
        <v>8354.0062999999991</v>
      </c>
      <c r="G22" s="639">
        <v>0</v>
      </c>
      <c r="H22" s="590">
        <v>582071.17870948045</v>
      </c>
      <c r="I22" s="639">
        <v>8182.8246361223792</v>
      </c>
      <c r="J22" s="639">
        <v>566557.37866774504</v>
      </c>
      <c r="K22" s="639">
        <v>7330.9754056130969</v>
      </c>
      <c r="L22" s="643">
        <v>0</v>
      </c>
    </row>
    <row r="23" spans="1:12">
      <c r="A23" s="641">
        <v>17</v>
      </c>
      <c r="B23" s="339" t="s">
        <v>390</v>
      </c>
      <c r="C23" s="638">
        <v>69762464.304999888</v>
      </c>
      <c r="D23" s="590">
        <v>69411048.136299893</v>
      </c>
      <c r="E23" s="590">
        <v>0</v>
      </c>
      <c r="F23" s="639">
        <v>351416.16869999998</v>
      </c>
      <c r="G23" s="639">
        <v>0</v>
      </c>
      <c r="H23" s="590">
        <v>657523.17224003747</v>
      </c>
      <c r="I23" s="639">
        <v>582354.63833284762</v>
      </c>
      <c r="J23" s="639">
        <v>0</v>
      </c>
      <c r="K23" s="639">
        <v>75168.533907189863</v>
      </c>
      <c r="L23" s="643">
        <v>0</v>
      </c>
    </row>
    <row r="24" spans="1:12">
      <c r="A24" s="641">
        <v>18</v>
      </c>
      <c r="B24" s="339" t="s">
        <v>391</v>
      </c>
      <c r="C24" s="638">
        <v>198628011.89819899</v>
      </c>
      <c r="D24" s="590">
        <v>197365225.123799</v>
      </c>
      <c r="E24" s="590">
        <v>215666.69020000001</v>
      </c>
      <c r="F24" s="639">
        <v>1047120.0842</v>
      </c>
      <c r="G24" s="639">
        <v>0</v>
      </c>
      <c r="H24" s="590">
        <v>848863.02561315987</v>
      </c>
      <c r="I24" s="639">
        <v>531630.97531139595</v>
      </c>
      <c r="J24" s="639">
        <v>1627.8346599778199</v>
      </c>
      <c r="K24" s="639">
        <v>315604.21564178617</v>
      </c>
      <c r="L24" s="643">
        <v>0</v>
      </c>
    </row>
    <row r="25" spans="1:12">
      <c r="A25" s="641">
        <v>19</v>
      </c>
      <c r="B25" s="339" t="s">
        <v>392</v>
      </c>
      <c r="C25" s="638">
        <v>14202498.9218999</v>
      </c>
      <c r="D25" s="590">
        <v>14202491.451899899</v>
      </c>
      <c r="E25" s="590">
        <v>0</v>
      </c>
      <c r="F25" s="639">
        <v>7.47</v>
      </c>
      <c r="G25" s="639">
        <v>0</v>
      </c>
      <c r="H25" s="590">
        <v>49391.993352818979</v>
      </c>
      <c r="I25" s="639">
        <v>49384.523352818978</v>
      </c>
      <c r="J25" s="639">
        <v>0</v>
      </c>
      <c r="K25" s="639">
        <v>7.47</v>
      </c>
      <c r="L25" s="643">
        <v>0</v>
      </c>
    </row>
    <row r="26" spans="1:12">
      <c r="A26" s="641">
        <v>20</v>
      </c>
      <c r="B26" s="339" t="s">
        <v>393</v>
      </c>
      <c r="C26" s="638">
        <v>161502585.71260002</v>
      </c>
      <c r="D26" s="590">
        <v>159393748.92920002</v>
      </c>
      <c r="E26" s="590">
        <v>604134.31350000005</v>
      </c>
      <c r="F26" s="639">
        <v>1504702.4698999999</v>
      </c>
      <c r="G26" s="639">
        <v>0</v>
      </c>
      <c r="H26" s="590">
        <v>865068.3610366463</v>
      </c>
      <c r="I26" s="639">
        <v>573975.56752625341</v>
      </c>
      <c r="J26" s="639">
        <v>2319.4708629025245</v>
      </c>
      <c r="K26" s="639">
        <v>288773.32264749042</v>
      </c>
      <c r="L26" s="643">
        <v>0</v>
      </c>
    </row>
    <row r="27" spans="1:12">
      <c r="A27" s="641">
        <v>21</v>
      </c>
      <c r="B27" s="339" t="s">
        <v>394</v>
      </c>
      <c r="C27" s="638">
        <v>43080817.253700003</v>
      </c>
      <c r="D27" s="590">
        <v>42118108.503300004</v>
      </c>
      <c r="E27" s="590">
        <v>380790.4889</v>
      </c>
      <c r="F27" s="639">
        <v>581918.26150000002</v>
      </c>
      <c r="G27" s="639">
        <v>0</v>
      </c>
      <c r="H27" s="590">
        <v>193465.04290982895</v>
      </c>
      <c r="I27" s="639">
        <v>61088.819563515819</v>
      </c>
      <c r="J27" s="639">
        <v>2403.0102670954248</v>
      </c>
      <c r="K27" s="639">
        <v>129973.2130792177</v>
      </c>
      <c r="L27" s="643">
        <v>0</v>
      </c>
    </row>
    <row r="28" spans="1:12">
      <c r="A28" s="641">
        <v>22</v>
      </c>
      <c r="B28" s="339" t="s">
        <v>395</v>
      </c>
      <c r="C28" s="638">
        <v>5323792.1905000005</v>
      </c>
      <c r="D28" s="590">
        <v>4881700.7708000001</v>
      </c>
      <c r="E28" s="590">
        <v>240820.2647</v>
      </c>
      <c r="F28" s="639">
        <v>201271.155</v>
      </c>
      <c r="G28" s="639">
        <v>0</v>
      </c>
      <c r="H28" s="590">
        <v>62290.504295945699</v>
      </c>
      <c r="I28" s="639">
        <v>16942.08560083534</v>
      </c>
      <c r="J28" s="639">
        <v>1158.2579305972226</v>
      </c>
      <c r="K28" s="639">
        <v>44190.160764513137</v>
      </c>
      <c r="L28" s="643">
        <v>0</v>
      </c>
    </row>
    <row r="29" spans="1:12">
      <c r="A29" s="641">
        <v>23</v>
      </c>
      <c r="B29" s="339" t="s">
        <v>396</v>
      </c>
      <c r="C29" s="638">
        <v>366063974.3999998</v>
      </c>
      <c r="D29" s="590">
        <v>350379028.43179977</v>
      </c>
      <c r="E29" s="590">
        <v>6345303.728600001</v>
      </c>
      <c r="F29" s="639">
        <v>9339642.2396000009</v>
      </c>
      <c r="G29" s="639">
        <v>0</v>
      </c>
      <c r="H29" s="590">
        <v>3431451.3002387057</v>
      </c>
      <c r="I29" s="639">
        <v>1174903.1669308415</v>
      </c>
      <c r="J29" s="639">
        <v>38056.834805090133</v>
      </c>
      <c r="K29" s="639">
        <v>2218491.298502774</v>
      </c>
      <c r="L29" s="643">
        <v>0</v>
      </c>
    </row>
    <row r="30" spans="1:12">
      <c r="A30" s="641">
        <v>24</v>
      </c>
      <c r="B30" s="339" t="s">
        <v>397</v>
      </c>
      <c r="C30" s="638">
        <v>181447414.371299</v>
      </c>
      <c r="D30" s="590">
        <v>162137786.06719902</v>
      </c>
      <c r="E30" s="590">
        <v>14805584.917299991</v>
      </c>
      <c r="F30" s="639">
        <v>4504043.3867999902</v>
      </c>
      <c r="G30" s="639">
        <v>0</v>
      </c>
      <c r="H30" s="590">
        <v>1826507.3845750806</v>
      </c>
      <c r="I30" s="639">
        <v>224567.71448541895</v>
      </c>
      <c r="J30" s="639">
        <v>34635.297881020655</v>
      </c>
      <c r="K30" s="639">
        <v>1567304.3722086409</v>
      </c>
      <c r="L30" s="643">
        <v>0</v>
      </c>
    </row>
    <row r="31" spans="1:12">
      <c r="A31" s="641">
        <v>25</v>
      </c>
      <c r="B31" s="339" t="s">
        <v>398</v>
      </c>
      <c r="C31" s="638">
        <v>296101671.09339988</v>
      </c>
      <c r="D31" s="590">
        <v>270268536.77119988</v>
      </c>
      <c r="E31" s="590">
        <v>10622555.255799999</v>
      </c>
      <c r="F31" s="639">
        <v>15210579.066400001</v>
      </c>
      <c r="G31" s="639">
        <v>0</v>
      </c>
      <c r="H31" s="590">
        <v>5731952.3182726633</v>
      </c>
      <c r="I31" s="639">
        <v>632110.93764622707</v>
      </c>
      <c r="J31" s="639">
        <v>57221.706546309506</v>
      </c>
      <c r="K31" s="639">
        <v>5042619.6740801269</v>
      </c>
      <c r="L31" s="643">
        <v>0</v>
      </c>
    </row>
    <row r="32" spans="1:12">
      <c r="A32" s="641">
        <v>26</v>
      </c>
      <c r="B32" s="339" t="s">
        <v>454</v>
      </c>
      <c r="C32" s="638">
        <v>128376693.31669995</v>
      </c>
      <c r="D32" s="590">
        <v>111747534.10319996</v>
      </c>
      <c r="E32" s="590">
        <v>4465521.8520999998</v>
      </c>
      <c r="F32" s="639">
        <v>12163637.361399986</v>
      </c>
      <c r="G32" s="639">
        <v>0</v>
      </c>
      <c r="H32" s="590">
        <v>4162333.8442300162</v>
      </c>
      <c r="I32" s="639">
        <v>823697.98263707152</v>
      </c>
      <c r="J32" s="639">
        <v>64400.044745028841</v>
      </c>
      <c r="K32" s="639">
        <v>3274235.8168479158</v>
      </c>
      <c r="L32" s="643">
        <v>0</v>
      </c>
    </row>
    <row r="33" spans="1:13" ht="13.5" thickBot="1">
      <c r="A33" s="644">
        <v>27</v>
      </c>
      <c r="B33" s="645" t="s">
        <v>66</v>
      </c>
      <c r="C33" s="646">
        <f t="shared" ref="C33:L33" si="0">SUM(C7:C32)</f>
        <v>3133796581.7197943</v>
      </c>
      <c r="D33" s="646">
        <f t="shared" si="0"/>
        <v>2896959530.2836952</v>
      </c>
      <c r="E33" s="646">
        <f t="shared" si="0"/>
        <v>144456735.67439985</v>
      </c>
      <c r="F33" s="646">
        <f t="shared" si="0"/>
        <v>92380315.761699975</v>
      </c>
      <c r="G33" s="646">
        <f t="shared" si="0"/>
        <v>0</v>
      </c>
      <c r="H33" s="646">
        <f t="shared" si="0"/>
        <v>35348099.200303599</v>
      </c>
      <c r="I33" s="646">
        <f t="shared" si="0"/>
        <v>8212247.9723413624</v>
      </c>
      <c r="J33" s="646">
        <f t="shared" si="0"/>
        <v>1976429.9106278587</v>
      </c>
      <c r="K33" s="646">
        <f t="shared" si="0"/>
        <v>25159421.31733438</v>
      </c>
      <c r="L33" s="647">
        <f t="shared" si="0"/>
        <v>0</v>
      </c>
    </row>
    <row r="35" spans="1:13">
      <c r="B35" s="377"/>
      <c r="C35" s="377"/>
    </row>
    <row r="36" spans="1:13">
      <c r="C36" s="648"/>
      <c r="D36" s="648"/>
      <c r="E36" s="648"/>
      <c r="F36" s="648"/>
      <c r="G36" s="648"/>
      <c r="H36" s="648"/>
      <c r="I36" s="648"/>
      <c r="J36" s="648"/>
      <c r="K36" s="648"/>
      <c r="L36" s="648"/>
      <c r="M36" s="648"/>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27" sqref="B27"/>
    </sheetView>
  </sheetViews>
  <sheetFormatPr defaultColWidth="8.85546875" defaultRowHeight="12"/>
  <cols>
    <col min="1" max="1" width="11.85546875" style="315" bestFit="1" customWidth="1"/>
    <col min="2" max="2" width="165.140625" style="315" customWidth="1"/>
    <col min="3" max="11" width="28.140625" style="315" customWidth="1"/>
    <col min="12" max="16384" width="8.85546875" style="315"/>
  </cols>
  <sheetData>
    <row r="1" spans="1:11" s="308" customFormat="1" ht="13.5">
      <c r="A1" s="307" t="s">
        <v>97</v>
      </c>
      <c r="B1" s="230" t="str">
        <f>Info!C2</f>
        <v>სს "ბაზისბანკი"</v>
      </c>
      <c r="C1" s="336"/>
      <c r="D1" s="336"/>
      <c r="E1" s="336"/>
      <c r="F1" s="336"/>
      <c r="G1" s="336"/>
      <c r="H1" s="336"/>
      <c r="I1" s="336"/>
      <c r="J1" s="336"/>
      <c r="K1" s="336"/>
    </row>
    <row r="2" spans="1:11" s="308" customFormat="1" ht="12.75">
      <c r="A2" s="307" t="s">
        <v>98</v>
      </c>
      <c r="B2" s="310">
        <f>'1. key ratios'!B2</f>
        <v>45930</v>
      </c>
      <c r="C2" s="336"/>
      <c r="D2" s="336"/>
      <c r="E2" s="336"/>
      <c r="F2" s="336"/>
      <c r="G2" s="336"/>
      <c r="H2" s="336"/>
      <c r="I2" s="336"/>
      <c r="J2" s="336"/>
      <c r="K2" s="336"/>
    </row>
    <row r="3" spans="1:11" s="308" customFormat="1" ht="12.75">
      <c r="A3" s="309" t="s">
        <v>455</v>
      </c>
      <c r="B3" s="336"/>
      <c r="C3" s="336"/>
      <c r="D3" s="336"/>
      <c r="E3" s="336"/>
      <c r="F3" s="336"/>
      <c r="G3" s="336"/>
      <c r="H3" s="336"/>
      <c r="I3" s="336"/>
      <c r="J3" s="336"/>
      <c r="K3" s="336"/>
    </row>
    <row r="4" spans="1:11" ht="12.75" thickBot="1">
      <c r="A4" s="380"/>
      <c r="B4" s="380"/>
      <c r="C4" s="379" t="s">
        <v>359</v>
      </c>
      <c r="D4" s="379" t="s">
        <v>360</v>
      </c>
      <c r="E4" s="379" t="s">
        <v>361</v>
      </c>
      <c r="F4" s="379" t="s">
        <v>362</v>
      </c>
      <c r="G4" s="379" t="s">
        <v>363</v>
      </c>
      <c r="H4" s="379" t="s">
        <v>364</v>
      </c>
      <c r="I4" s="379" t="s">
        <v>365</v>
      </c>
      <c r="J4" s="379" t="s">
        <v>366</v>
      </c>
      <c r="K4" s="379" t="s">
        <v>367</v>
      </c>
    </row>
    <row r="5" spans="1:11" ht="104.1" customHeight="1">
      <c r="A5" s="849" t="s">
        <v>655</v>
      </c>
      <c r="B5" s="850"/>
      <c r="C5" s="650" t="s">
        <v>456</v>
      </c>
      <c r="D5" s="650" t="s">
        <v>449</v>
      </c>
      <c r="E5" s="650" t="s">
        <v>450</v>
      </c>
      <c r="F5" s="650" t="s">
        <v>654</v>
      </c>
      <c r="G5" s="650" t="s">
        <v>457</v>
      </c>
      <c r="H5" s="650" t="s">
        <v>458</v>
      </c>
      <c r="I5" s="650" t="s">
        <v>459</v>
      </c>
      <c r="J5" s="650" t="s">
        <v>460</v>
      </c>
      <c r="K5" s="651" t="s">
        <v>461</v>
      </c>
    </row>
    <row r="6" spans="1:11" ht="12.75">
      <c r="A6" s="641">
        <v>1</v>
      </c>
      <c r="B6" s="330" t="s">
        <v>462</v>
      </c>
      <c r="C6" s="590">
        <v>135451748.49919707</v>
      </c>
      <c r="D6" s="590">
        <v>35444606.359667979</v>
      </c>
      <c r="E6" s="590">
        <v>10772640.046622999</v>
      </c>
      <c r="F6" s="590">
        <v>0</v>
      </c>
      <c r="G6" s="590">
        <v>2321695673.025773</v>
      </c>
      <c r="H6" s="590">
        <v>227586662.44855016</v>
      </c>
      <c r="I6" s="590">
        <v>104741939.68102288</v>
      </c>
      <c r="J6" s="590">
        <v>49677171.132192016</v>
      </c>
      <c r="K6" s="627">
        <v>248426140.52678013</v>
      </c>
    </row>
    <row r="7" spans="1:11" ht="12.75">
      <c r="A7" s="641">
        <v>2</v>
      </c>
      <c r="B7" s="330" t="s">
        <v>463</v>
      </c>
      <c r="C7" s="590"/>
      <c r="D7" s="590"/>
      <c r="E7" s="590"/>
      <c r="F7" s="590"/>
      <c r="G7" s="590"/>
      <c r="H7" s="590"/>
      <c r="I7" s="590"/>
      <c r="J7" s="590"/>
      <c r="K7" s="627">
        <v>88141765.625625372</v>
      </c>
    </row>
    <row r="8" spans="1:11" ht="12.75">
      <c r="A8" s="641">
        <v>3</v>
      </c>
      <c r="B8" s="330" t="s">
        <v>427</v>
      </c>
      <c r="C8" s="590">
        <v>82750713.77700004</v>
      </c>
      <c r="D8" s="590">
        <v>0</v>
      </c>
      <c r="E8" s="590">
        <v>1730097.6215000001</v>
      </c>
      <c r="F8" s="590">
        <v>0</v>
      </c>
      <c r="G8" s="590">
        <v>382576960.84135193</v>
      </c>
      <c r="H8" s="590">
        <v>901832.75764099997</v>
      </c>
      <c r="I8" s="590">
        <v>43197919.785243019</v>
      </c>
      <c r="J8" s="590">
        <v>70324158.004518002</v>
      </c>
      <c r="K8" s="627">
        <v>56644137.916446209</v>
      </c>
    </row>
    <row r="9" spans="1:11" ht="12.75">
      <c r="A9" s="641">
        <v>4</v>
      </c>
      <c r="B9" s="342" t="s">
        <v>653</v>
      </c>
      <c r="C9" s="649">
        <v>1136749.499999</v>
      </c>
      <c r="D9" s="649">
        <v>1649457.301246</v>
      </c>
      <c r="E9" s="649">
        <v>0</v>
      </c>
      <c r="F9" s="649">
        <v>0</v>
      </c>
      <c r="G9" s="649">
        <v>81006525.08025296</v>
      </c>
      <c r="H9" s="649">
        <v>0</v>
      </c>
      <c r="I9" s="649">
        <v>782743.39901599986</v>
      </c>
      <c r="J9" s="649">
        <v>236061.91565099999</v>
      </c>
      <c r="K9" s="652">
        <v>7568778.5655350881</v>
      </c>
    </row>
    <row r="10" spans="1:11" ht="12.75">
      <c r="A10" s="641">
        <v>5</v>
      </c>
      <c r="B10" s="342" t="s">
        <v>652</v>
      </c>
      <c r="C10" s="649"/>
      <c r="D10" s="649"/>
      <c r="E10" s="649"/>
      <c r="F10" s="649"/>
      <c r="G10" s="649"/>
      <c r="H10" s="649"/>
      <c r="I10" s="649"/>
      <c r="J10" s="649"/>
      <c r="K10" s="652">
        <v>0</v>
      </c>
    </row>
    <row r="11" spans="1:11" ht="13.5" thickBot="1">
      <c r="A11" s="644">
        <v>6</v>
      </c>
      <c r="B11" s="653" t="s">
        <v>651</v>
      </c>
      <c r="C11" s="654">
        <v>351418.97019999998</v>
      </c>
      <c r="D11" s="654">
        <v>0</v>
      </c>
      <c r="E11" s="654">
        <v>0</v>
      </c>
      <c r="F11" s="654">
        <v>0</v>
      </c>
      <c r="G11" s="654">
        <v>1353093.6098000002</v>
      </c>
      <c r="H11" s="654">
        <v>0</v>
      </c>
      <c r="I11" s="654">
        <v>0</v>
      </c>
      <c r="J11" s="654">
        <v>0.14200000000000013</v>
      </c>
      <c r="K11" s="655">
        <v>37784.948000000004</v>
      </c>
    </row>
    <row r="13" spans="1:11" ht="15">
      <c r="B13" s="378"/>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A29" sqref="A29"/>
    </sheetView>
  </sheetViews>
  <sheetFormatPr defaultColWidth="8.85546875" defaultRowHeight="15"/>
  <cols>
    <col min="1" max="1" width="10" style="381" bestFit="1" customWidth="1"/>
    <col min="2" max="2" width="71.85546875" style="381" customWidth="1"/>
    <col min="3" max="4" width="15.85546875" style="381" customWidth="1"/>
    <col min="5" max="5" width="15.28515625" style="381" customWidth="1"/>
    <col min="6" max="6" width="20.140625" style="381" customWidth="1"/>
    <col min="7" max="7" width="23.140625" style="381" customWidth="1"/>
    <col min="8" max="9" width="15.85546875" style="381" customWidth="1"/>
    <col min="10" max="10" width="15.28515625" style="381" customWidth="1"/>
    <col min="11" max="11" width="20.140625" style="381" customWidth="1"/>
    <col min="12" max="12" width="23.140625" style="381" customWidth="1"/>
    <col min="13" max="13" width="13.85546875" style="381" customWidth="1"/>
    <col min="14" max="15" width="15.28515625" style="381" customWidth="1"/>
    <col min="16" max="16" width="20.140625" style="381" customWidth="1"/>
    <col min="17" max="17" width="17.5703125" style="381" customWidth="1"/>
    <col min="18" max="18" width="18.140625" style="381" bestFit="1" customWidth="1"/>
    <col min="19" max="21" width="29" style="381" customWidth="1"/>
    <col min="22" max="22" width="26.42578125" style="381" customWidth="1"/>
    <col min="23" max="16384" width="8.85546875" style="381"/>
  </cols>
  <sheetData>
    <row r="1" spans="1:22">
      <c r="A1" s="307" t="s">
        <v>97</v>
      </c>
      <c r="B1" s="230" t="str">
        <f>Info!C2</f>
        <v>სს "ბაზისბანკი"</v>
      </c>
    </row>
    <row r="2" spans="1:22">
      <c r="A2" s="307" t="s">
        <v>98</v>
      </c>
      <c r="B2" s="310">
        <f>'1. key ratios'!B2</f>
        <v>45930</v>
      </c>
    </row>
    <row r="3" spans="1:22">
      <c r="A3" s="309" t="s">
        <v>469</v>
      </c>
      <c r="B3" s="336"/>
    </row>
    <row r="4" spans="1:22" ht="15.75" thickBot="1">
      <c r="A4" s="309"/>
      <c r="B4" s="336"/>
    </row>
    <row r="5" spans="1:22" ht="24" customHeight="1">
      <c r="A5" s="851" t="s">
        <v>483</v>
      </c>
      <c r="B5" s="852"/>
      <c r="C5" s="859" t="s">
        <v>657</v>
      </c>
      <c r="D5" s="859"/>
      <c r="E5" s="859"/>
      <c r="F5" s="859"/>
      <c r="G5" s="859"/>
      <c r="H5" s="859" t="s">
        <v>453</v>
      </c>
      <c r="I5" s="859"/>
      <c r="J5" s="859"/>
      <c r="K5" s="859"/>
      <c r="L5" s="859"/>
      <c r="M5" s="859" t="s">
        <v>656</v>
      </c>
      <c r="N5" s="859"/>
      <c r="O5" s="859"/>
      <c r="P5" s="859"/>
      <c r="Q5" s="859"/>
      <c r="R5" s="857" t="s">
        <v>482</v>
      </c>
      <c r="S5" s="857" t="s">
        <v>486</v>
      </c>
      <c r="T5" s="857" t="s">
        <v>485</v>
      </c>
      <c r="U5" s="857" t="s">
        <v>669</v>
      </c>
      <c r="V5" s="855" t="s">
        <v>670</v>
      </c>
    </row>
    <row r="6" spans="1:22" ht="36" customHeight="1">
      <c r="A6" s="853"/>
      <c r="B6" s="854"/>
      <c r="C6" s="386"/>
      <c r="D6" s="334" t="s">
        <v>641</v>
      </c>
      <c r="E6" s="334" t="s">
        <v>640</v>
      </c>
      <c r="F6" s="334" t="s">
        <v>639</v>
      </c>
      <c r="G6" s="334" t="s">
        <v>638</v>
      </c>
      <c r="H6" s="386"/>
      <c r="I6" s="334" t="s">
        <v>641</v>
      </c>
      <c r="J6" s="334" t="s">
        <v>640</v>
      </c>
      <c r="K6" s="334" t="s">
        <v>639</v>
      </c>
      <c r="L6" s="334" t="s">
        <v>638</v>
      </c>
      <c r="M6" s="386"/>
      <c r="N6" s="334" t="s">
        <v>641</v>
      </c>
      <c r="O6" s="334" t="s">
        <v>640</v>
      </c>
      <c r="P6" s="334" t="s">
        <v>639</v>
      </c>
      <c r="Q6" s="334" t="s">
        <v>638</v>
      </c>
      <c r="R6" s="858"/>
      <c r="S6" s="858"/>
      <c r="T6" s="858"/>
      <c r="U6" s="858"/>
      <c r="V6" s="856"/>
    </row>
    <row r="7" spans="1:22">
      <c r="A7" s="707">
        <v>1</v>
      </c>
      <c r="B7" s="385" t="s">
        <v>470</v>
      </c>
      <c r="C7" s="708">
        <v>1386988.9668000001</v>
      </c>
      <c r="D7" s="708">
        <v>1063955.6768</v>
      </c>
      <c r="E7" s="708">
        <v>124440.98</v>
      </c>
      <c r="F7" s="708">
        <v>198592.31</v>
      </c>
      <c r="G7" s="708">
        <v>0</v>
      </c>
      <c r="H7" s="708">
        <v>1407753.8935</v>
      </c>
      <c r="I7" s="708">
        <v>1072655.1658000001</v>
      </c>
      <c r="J7" s="708">
        <v>130004.4403</v>
      </c>
      <c r="K7" s="708">
        <v>205094.2874</v>
      </c>
      <c r="L7" s="708">
        <v>0</v>
      </c>
      <c r="M7" s="708">
        <v>106671.53786150487</v>
      </c>
      <c r="N7" s="708">
        <v>4660.1318691802635</v>
      </c>
      <c r="O7" s="708">
        <v>1319.4138314138331</v>
      </c>
      <c r="P7" s="708">
        <v>100691.99216091077</v>
      </c>
      <c r="Q7" s="708">
        <v>0</v>
      </c>
      <c r="R7" s="708">
        <v>73</v>
      </c>
      <c r="S7" s="709">
        <v>0</v>
      </c>
      <c r="T7" s="709">
        <v>0</v>
      </c>
      <c r="U7" s="709">
        <v>0.13869300000000001</v>
      </c>
      <c r="V7" s="710">
        <v>20.651616000000001</v>
      </c>
    </row>
    <row r="8" spans="1:22">
      <c r="A8" s="707">
        <v>2</v>
      </c>
      <c r="B8" s="384" t="s">
        <v>471</v>
      </c>
      <c r="C8" s="708">
        <v>361740973.98290002</v>
      </c>
      <c r="D8" s="708">
        <v>334725775.23400003</v>
      </c>
      <c r="E8" s="708">
        <v>9233132.5964000002</v>
      </c>
      <c r="F8" s="708">
        <v>17782066.1525</v>
      </c>
      <c r="G8" s="708">
        <v>0</v>
      </c>
      <c r="H8" s="708">
        <v>363807298.71299988</v>
      </c>
      <c r="I8" s="708">
        <v>335778205.6552999</v>
      </c>
      <c r="J8" s="708">
        <v>9331180.3235999998</v>
      </c>
      <c r="K8" s="708">
        <v>18697912.734099999</v>
      </c>
      <c r="L8" s="708">
        <v>0</v>
      </c>
      <c r="M8" s="708">
        <v>11164463.621293424</v>
      </c>
      <c r="N8" s="708">
        <v>2701089.7862678762</v>
      </c>
      <c r="O8" s="708">
        <v>107364.21239733846</v>
      </c>
      <c r="P8" s="708">
        <v>8356009.6226282092</v>
      </c>
      <c r="Q8" s="708">
        <v>0</v>
      </c>
      <c r="R8" s="708">
        <v>15390</v>
      </c>
      <c r="S8" s="709">
        <v>8.991367154553434E-2</v>
      </c>
      <c r="T8" s="709">
        <v>0.10197433424968973</v>
      </c>
      <c r="U8" s="709">
        <v>0.122321</v>
      </c>
      <c r="V8" s="710">
        <v>51.496794000000001</v>
      </c>
    </row>
    <row r="9" spans="1:22">
      <c r="A9" s="707">
        <v>3</v>
      </c>
      <c r="B9" s="384" t="s">
        <v>472</v>
      </c>
      <c r="C9" s="708">
        <v>0</v>
      </c>
      <c r="D9" s="708">
        <v>0</v>
      </c>
      <c r="E9" s="708">
        <v>0</v>
      </c>
      <c r="F9" s="708">
        <v>0</v>
      </c>
      <c r="G9" s="708">
        <v>0</v>
      </c>
      <c r="H9" s="708">
        <v>0</v>
      </c>
      <c r="I9" s="708">
        <v>0</v>
      </c>
      <c r="J9" s="708">
        <v>0</v>
      </c>
      <c r="K9" s="708">
        <v>0</v>
      </c>
      <c r="L9" s="708">
        <v>0</v>
      </c>
      <c r="M9" s="708">
        <v>0</v>
      </c>
      <c r="N9" s="708">
        <v>0</v>
      </c>
      <c r="O9" s="708">
        <v>0</v>
      </c>
      <c r="P9" s="708">
        <v>0</v>
      </c>
      <c r="Q9" s="708">
        <v>0</v>
      </c>
      <c r="R9" s="708">
        <v>0</v>
      </c>
      <c r="S9" s="709">
        <v>0</v>
      </c>
      <c r="T9" s="709">
        <v>0</v>
      </c>
      <c r="U9" s="709">
        <v>0</v>
      </c>
      <c r="V9" s="710">
        <v>0</v>
      </c>
    </row>
    <row r="10" spans="1:22">
      <c r="A10" s="707">
        <v>4</v>
      </c>
      <c r="B10" s="384" t="s">
        <v>473</v>
      </c>
      <c r="C10" s="708">
        <v>211687.99</v>
      </c>
      <c r="D10" s="708">
        <v>207311.66</v>
      </c>
      <c r="E10" s="708">
        <v>0</v>
      </c>
      <c r="F10" s="708">
        <v>4376.33</v>
      </c>
      <c r="G10" s="708">
        <v>0</v>
      </c>
      <c r="H10" s="708">
        <v>211884.8988</v>
      </c>
      <c r="I10" s="708">
        <v>207155.1709</v>
      </c>
      <c r="J10" s="708">
        <v>0</v>
      </c>
      <c r="K10" s="708">
        <v>4729.7278999999999</v>
      </c>
      <c r="L10" s="708">
        <v>0</v>
      </c>
      <c r="M10" s="708">
        <v>7522.2876788611193</v>
      </c>
      <c r="N10" s="708">
        <v>3427.3953504931656</v>
      </c>
      <c r="O10" s="708">
        <v>0</v>
      </c>
      <c r="P10" s="708">
        <v>4094.8923283679542</v>
      </c>
      <c r="Q10" s="708">
        <v>0</v>
      </c>
      <c r="R10" s="708">
        <v>46</v>
      </c>
      <c r="S10" s="709">
        <v>2.0263212003458184E-2</v>
      </c>
      <c r="T10" s="709">
        <v>3.02867715526202E-2</v>
      </c>
      <c r="U10" s="709">
        <v>1.7874000000000001E-2</v>
      </c>
      <c r="V10" s="710">
        <v>12.479305999999999</v>
      </c>
    </row>
    <row r="11" spans="1:22">
      <c r="A11" s="707">
        <v>5</v>
      </c>
      <c r="B11" s="384" t="s">
        <v>474</v>
      </c>
      <c r="C11" s="708">
        <v>769886.81109999993</v>
      </c>
      <c r="D11" s="708">
        <v>747524.68109999993</v>
      </c>
      <c r="E11" s="708">
        <v>6263.28</v>
      </c>
      <c r="F11" s="708">
        <v>16098.85</v>
      </c>
      <c r="G11" s="708">
        <v>0</v>
      </c>
      <c r="H11" s="708">
        <v>772075.52919999987</v>
      </c>
      <c r="I11" s="708">
        <v>749424.84109999996</v>
      </c>
      <c r="J11" s="708">
        <v>6366.83</v>
      </c>
      <c r="K11" s="708">
        <v>16283.858099999999</v>
      </c>
      <c r="L11" s="708">
        <v>0</v>
      </c>
      <c r="M11" s="708">
        <v>25981.922876202203</v>
      </c>
      <c r="N11" s="708">
        <v>10506.008155016534</v>
      </c>
      <c r="O11" s="708">
        <v>636.53505956393019</v>
      </c>
      <c r="P11" s="708">
        <v>14839.379661621741</v>
      </c>
      <c r="Q11" s="708">
        <v>0</v>
      </c>
      <c r="R11" s="708">
        <v>1773</v>
      </c>
      <c r="S11" s="709">
        <v>0.17555927347215414</v>
      </c>
      <c r="T11" s="709">
        <v>0.23107061107140592</v>
      </c>
      <c r="U11" s="709">
        <v>0.17698</v>
      </c>
      <c r="V11" s="710">
        <v>9.7892170000000007</v>
      </c>
    </row>
    <row r="12" spans="1:22">
      <c r="A12" s="707">
        <v>6</v>
      </c>
      <c r="B12" s="384" t="s">
        <v>475</v>
      </c>
      <c r="C12" s="708">
        <v>17319833.98610336</v>
      </c>
      <c r="D12" s="708">
        <v>16338566.72180336</v>
      </c>
      <c r="E12" s="708">
        <v>439211.95209999999</v>
      </c>
      <c r="F12" s="708">
        <v>542055.31219999993</v>
      </c>
      <c r="G12" s="708">
        <v>0</v>
      </c>
      <c r="H12" s="708">
        <v>17628209.812000003</v>
      </c>
      <c r="I12" s="708">
        <v>16604000.2092</v>
      </c>
      <c r="J12" s="708">
        <v>453399.7108</v>
      </c>
      <c r="K12" s="708">
        <v>570809.89200000011</v>
      </c>
      <c r="L12" s="708">
        <v>0</v>
      </c>
      <c r="M12" s="708">
        <v>862942.72719234438</v>
      </c>
      <c r="N12" s="708">
        <v>294677.36389144656</v>
      </c>
      <c r="O12" s="708">
        <v>48435.14543445954</v>
      </c>
      <c r="P12" s="708">
        <v>519830.21786643827</v>
      </c>
      <c r="Q12" s="708">
        <v>0</v>
      </c>
      <c r="R12" s="708">
        <v>19426</v>
      </c>
      <c r="S12" s="709">
        <v>0.19799381780446029</v>
      </c>
      <c r="T12" s="709">
        <v>0.32558698123304003</v>
      </c>
      <c r="U12" s="709">
        <v>0.209596</v>
      </c>
      <c r="V12" s="710">
        <v>23.437961999999999</v>
      </c>
    </row>
    <row r="13" spans="1:22">
      <c r="A13" s="707">
        <v>7</v>
      </c>
      <c r="B13" s="384" t="s">
        <v>476</v>
      </c>
      <c r="C13" s="708">
        <v>526808393.68380004</v>
      </c>
      <c r="D13" s="708">
        <v>480718660.35710001</v>
      </c>
      <c r="E13" s="708">
        <v>17035011.788500004</v>
      </c>
      <c r="F13" s="708">
        <v>29054721.538200002</v>
      </c>
      <c r="G13" s="708">
        <v>0</v>
      </c>
      <c r="H13" s="708">
        <v>533643259.53239983</v>
      </c>
      <c r="I13" s="708">
        <v>485060162.83159983</v>
      </c>
      <c r="J13" s="708">
        <v>17163192.995999999</v>
      </c>
      <c r="K13" s="708">
        <v>31419903.704799999</v>
      </c>
      <c r="L13" s="708">
        <v>0</v>
      </c>
      <c r="M13" s="708">
        <v>5852457.0470432378</v>
      </c>
      <c r="N13" s="708">
        <v>425935.40373698715</v>
      </c>
      <c r="O13" s="708">
        <v>38607.139761934064</v>
      </c>
      <c r="P13" s="708">
        <v>5387914.5035443166</v>
      </c>
      <c r="Q13" s="708">
        <v>0</v>
      </c>
      <c r="R13" s="708">
        <v>6852</v>
      </c>
      <c r="S13" s="709">
        <v>0.11835981344804078</v>
      </c>
      <c r="T13" s="709">
        <v>0.13353499999999999</v>
      </c>
      <c r="U13" s="709">
        <v>0.107589</v>
      </c>
      <c r="V13" s="710">
        <v>109.053021</v>
      </c>
    </row>
    <row r="14" spans="1:22">
      <c r="A14" s="711">
        <v>7.1</v>
      </c>
      <c r="B14" s="382" t="s">
        <v>477</v>
      </c>
      <c r="C14" s="708">
        <v>395440136.39820004</v>
      </c>
      <c r="D14" s="708">
        <v>357156265.26320004</v>
      </c>
      <c r="E14" s="708">
        <v>12899092.1127</v>
      </c>
      <c r="F14" s="708">
        <v>25384779.022300001</v>
      </c>
      <c r="G14" s="708">
        <v>0</v>
      </c>
      <c r="H14" s="708">
        <v>400926684.81939977</v>
      </c>
      <c r="I14" s="708">
        <v>360455884.36089981</v>
      </c>
      <c r="J14" s="708">
        <v>13024872.791499998</v>
      </c>
      <c r="K14" s="708">
        <v>27445927.666999999</v>
      </c>
      <c r="L14" s="708">
        <v>0</v>
      </c>
      <c r="M14" s="708">
        <v>5086422.5996505683</v>
      </c>
      <c r="N14" s="708">
        <v>297136.67003619607</v>
      </c>
      <c r="O14" s="708">
        <v>28757.756016465279</v>
      </c>
      <c r="P14" s="708">
        <v>4760528.1735979067</v>
      </c>
      <c r="Q14" s="708">
        <v>0</v>
      </c>
      <c r="R14" s="708">
        <v>5001</v>
      </c>
      <c r="S14" s="709">
        <v>0.11577644491066354</v>
      </c>
      <c r="T14" s="709">
        <v>0.131772</v>
      </c>
      <c r="U14" s="709">
        <v>0.104794</v>
      </c>
      <c r="V14" s="710">
        <v>108.514242</v>
      </c>
    </row>
    <row r="15" spans="1:22" ht="25.5">
      <c r="A15" s="711">
        <v>7.2</v>
      </c>
      <c r="B15" s="382" t="s">
        <v>478</v>
      </c>
      <c r="C15" s="708">
        <v>103065018.20290001</v>
      </c>
      <c r="D15" s="708">
        <v>96609130.429700002</v>
      </c>
      <c r="E15" s="708">
        <v>3030285.9958000001</v>
      </c>
      <c r="F15" s="708">
        <v>3425601.7774</v>
      </c>
      <c r="G15" s="708">
        <v>0</v>
      </c>
      <c r="H15" s="708">
        <v>104176440.25420001</v>
      </c>
      <c r="I15" s="708">
        <v>97418774.452300012</v>
      </c>
      <c r="J15" s="708">
        <v>3060912.4567999998</v>
      </c>
      <c r="K15" s="708">
        <v>3696753.3451000005</v>
      </c>
      <c r="L15" s="708">
        <v>0</v>
      </c>
      <c r="M15" s="708">
        <v>701194.47619054606</v>
      </c>
      <c r="N15" s="708">
        <v>105249.41448770225</v>
      </c>
      <c r="O15" s="708">
        <v>8086.6810892383792</v>
      </c>
      <c r="P15" s="708">
        <v>587858.38061360549</v>
      </c>
      <c r="Q15" s="708">
        <v>0</v>
      </c>
      <c r="R15" s="708">
        <v>1299</v>
      </c>
      <c r="S15" s="709">
        <v>0.13213215330403927</v>
      </c>
      <c r="T15" s="709">
        <v>0.14410000000000001</v>
      </c>
      <c r="U15" s="709">
        <v>0.11722</v>
      </c>
      <c r="V15" s="710">
        <v>110.93072600000001</v>
      </c>
    </row>
    <row r="16" spans="1:22">
      <c r="A16" s="711">
        <v>7.3</v>
      </c>
      <c r="B16" s="382" t="s">
        <v>479</v>
      </c>
      <c r="C16" s="708">
        <v>28303239.082699995</v>
      </c>
      <c r="D16" s="708">
        <v>26953264.664199997</v>
      </c>
      <c r="E16" s="708">
        <v>1105633.68</v>
      </c>
      <c r="F16" s="708">
        <v>244340.73850000001</v>
      </c>
      <c r="G16" s="708">
        <v>0</v>
      </c>
      <c r="H16" s="708">
        <v>28540134.458799999</v>
      </c>
      <c r="I16" s="708">
        <v>27185504.018400002</v>
      </c>
      <c r="J16" s="708">
        <v>1077407.7476999999</v>
      </c>
      <c r="K16" s="708">
        <v>277222.69270000001</v>
      </c>
      <c r="L16" s="708">
        <v>0</v>
      </c>
      <c r="M16" s="708">
        <v>64839.971202124078</v>
      </c>
      <c r="N16" s="708">
        <v>23549.319213088813</v>
      </c>
      <c r="O16" s="708">
        <v>1762.7026562304095</v>
      </c>
      <c r="P16" s="708">
        <v>39527.949332804856</v>
      </c>
      <c r="Q16" s="708">
        <v>0</v>
      </c>
      <c r="R16" s="708">
        <v>552</v>
      </c>
      <c r="S16" s="709">
        <v>0.11726311369888748</v>
      </c>
      <c r="T16" s="709">
        <v>0.13572899999999999</v>
      </c>
      <c r="U16" s="709">
        <v>0.111697</v>
      </c>
      <c r="V16" s="710">
        <v>109.76775000000001</v>
      </c>
    </row>
    <row r="17" spans="1:22">
      <c r="A17" s="707">
        <v>8</v>
      </c>
      <c r="B17" s="384" t="s">
        <v>480</v>
      </c>
      <c r="C17" s="708">
        <v>0</v>
      </c>
      <c r="D17" s="708">
        <v>0</v>
      </c>
      <c r="E17" s="708">
        <v>0</v>
      </c>
      <c r="F17" s="708">
        <v>0</v>
      </c>
      <c r="G17" s="708">
        <v>0</v>
      </c>
      <c r="H17" s="708">
        <v>0</v>
      </c>
      <c r="I17" s="708">
        <v>0</v>
      </c>
      <c r="J17" s="708">
        <v>0</v>
      </c>
      <c r="K17" s="708">
        <v>0</v>
      </c>
      <c r="L17" s="708">
        <v>0</v>
      </c>
      <c r="M17" s="708">
        <v>0</v>
      </c>
      <c r="N17" s="708">
        <v>0</v>
      </c>
      <c r="O17" s="708">
        <v>0</v>
      </c>
      <c r="P17" s="708">
        <v>0</v>
      </c>
      <c r="Q17" s="708">
        <v>0</v>
      </c>
      <c r="R17" s="708">
        <v>0</v>
      </c>
      <c r="S17" s="709">
        <v>0</v>
      </c>
      <c r="T17" s="709">
        <v>0</v>
      </c>
      <c r="U17" s="709">
        <v>0</v>
      </c>
      <c r="V17" s="710">
        <v>0</v>
      </c>
    </row>
    <row r="18" spans="1:22">
      <c r="A18" s="712">
        <v>9</v>
      </c>
      <c r="B18" s="383" t="s">
        <v>481</v>
      </c>
      <c r="C18" s="656">
        <v>0</v>
      </c>
      <c r="D18" s="656">
        <v>0</v>
      </c>
      <c r="E18" s="656">
        <v>0</v>
      </c>
      <c r="F18" s="656">
        <v>0</v>
      </c>
      <c r="G18" s="656">
        <v>0</v>
      </c>
      <c r="H18" s="656">
        <v>0</v>
      </c>
      <c r="I18" s="656">
        <v>0</v>
      </c>
      <c r="J18" s="656">
        <v>0</v>
      </c>
      <c r="K18" s="656">
        <v>0</v>
      </c>
      <c r="L18" s="656">
        <v>0</v>
      </c>
      <c r="M18" s="656">
        <v>0</v>
      </c>
      <c r="N18" s="656">
        <v>0</v>
      </c>
      <c r="O18" s="656">
        <v>0</v>
      </c>
      <c r="P18" s="656">
        <v>0</v>
      </c>
      <c r="Q18" s="656">
        <v>0</v>
      </c>
      <c r="R18" s="656">
        <v>0</v>
      </c>
      <c r="S18" s="657">
        <v>0</v>
      </c>
      <c r="T18" s="657">
        <v>0</v>
      </c>
      <c r="U18" s="657">
        <v>0</v>
      </c>
      <c r="V18" s="713">
        <v>0</v>
      </c>
    </row>
    <row r="19" spans="1:22">
      <c r="A19" s="707">
        <v>10</v>
      </c>
      <c r="B19" s="714" t="s">
        <v>484</v>
      </c>
      <c r="C19" s="715">
        <v>908230684.73809993</v>
      </c>
      <c r="D19" s="715">
        <v>833794713.64819992</v>
      </c>
      <c r="E19" s="715">
        <v>26838060.597000003</v>
      </c>
      <c r="F19" s="715">
        <v>47597910.492900006</v>
      </c>
      <c r="G19" s="715">
        <v>0</v>
      </c>
      <c r="H19" s="715">
        <v>917470482.37889981</v>
      </c>
      <c r="I19" s="715">
        <v>839471603.87389982</v>
      </c>
      <c r="J19" s="715">
        <v>27084144.300700001</v>
      </c>
      <c r="K19" s="715">
        <v>50914734.204299994</v>
      </c>
      <c r="L19" s="715">
        <v>0</v>
      </c>
      <c r="M19" s="715">
        <v>18020039.143945575</v>
      </c>
      <c r="N19" s="715">
        <v>3440296.0892709997</v>
      </c>
      <c r="O19" s="715">
        <v>196362.44648470983</v>
      </c>
      <c r="P19" s="715">
        <v>14383380.608189866</v>
      </c>
      <c r="Q19" s="715">
        <v>0</v>
      </c>
      <c r="R19" s="715">
        <v>43560</v>
      </c>
      <c r="S19" s="716">
        <v>0.11238344976021947</v>
      </c>
      <c r="T19" s="716">
        <v>0.13208303183707062</v>
      </c>
      <c r="U19" s="716">
        <v>0.115476</v>
      </c>
      <c r="V19" s="717">
        <v>84.343599999999995</v>
      </c>
    </row>
    <row r="20" spans="1:22" ht="26.25" thickBot="1">
      <c r="A20" s="718">
        <v>10.1</v>
      </c>
      <c r="B20" s="719" t="s">
        <v>487</v>
      </c>
      <c r="C20" s="720">
        <v>0</v>
      </c>
      <c r="D20" s="720">
        <v>0</v>
      </c>
      <c r="E20" s="720">
        <v>0</v>
      </c>
      <c r="F20" s="720">
        <v>0</v>
      </c>
      <c r="G20" s="720">
        <v>0</v>
      </c>
      <c r="H20" s="720">
        <v>0</v>
      </c>
      <c r="I20" s="720">
        <v>0</v>
      </c>
      <c r="J20" s="720">
        <v>0</v>
      </c>
      <c r="K20" s="720">
        <v>0</v>
      </c>
      <c r="L20" s="720">
        <v>0</v>
      </c>
      <c r="M20" s="720">
        <v>0</v>
      </c>
      <c r="N20" s="720">
        <v>0</v>
      </c>
      <c r="O20" s="720">
        <v>0</v>
      </c>
      <c r="P20" s="720">
        <v>0</v>
      </c>
      <c r="Q20" s="720">
        <v>0</v>
      </c>
      <c r="R20" s="720">
        <v>0</v>
      </c>
      <c r="S20" s="721">
        <v>0</v>
      </c>
      <c r="T20" s="721">
        <v>0</v>
      </c>
      <c r="U20" s="721">
        <v>0</v>
      </c>
      <c r="V20" s="722">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62"/>
  <sheetViews>
    <sheetView zoomScale="80" zoomScaleNormal="80" workbookViewId="0">
      <selection activeCell="D20" sqref="D20"/>
    </sheetView>
  </sheetViews>
  <sheetFormatPr defaultRowHeight="15"/>
  <cols>
    <col min="2" max="2" width="66.5703125" customWidth="1"/>
    <col min="3" max="5" width="17.85546875" customWidth="1"/>
    <col min="6" max="8" width="17.85546875" style="485" customWidth="1"/>
    <col min="9" max="11" width="11.42578125" style="476" customWidth="1"/>
    <col min="12" max="12" width="16" style="476" bestFit="1" customWidth="1"/>
    <col min="13" max="13" width="15.28515625" style="476" bestFit="1" customWidth="1"/>
    <col min="14" max="14" width="16" style="476" bestFit="1" customWidth="1"/>
  </cols>
  <sheetData>
    <row r="1" spans="1:14" ht="15.75">
      <c r="A1" s="10" t="s">
        <v>97</v>
      </c>
      <c r="B1" s="230" t="str">
        <f>Info!C2</f>
        <v>სს "ბაზისბანკი"</v>
      </c>
      <c r="C1" s="9"/>
      <c r="D1" s="1"/>
      <c r="E1" s="1"/>
      <c r="F1" s="483"/>
      <c r="G1" s="483"/>
    </row>
    <row r="2" spans="1:14" ht="15.75">
      <c r="A2" s="10" t="s">
        <v>98</v>
      </c>
      <c r="B2" s="265">
        <f>'1. key ratios'!B2</f>
        <v>45930</v>
      </c>
      <c r="C2" s="9"/>
      <c r="D2" s="1"/>
      <c r="E2" s="1"/>
      <c r="F2" s="483"/>
      <c r="G2" s="483"/>
      <c r="I2"/>
      <c r="J2"/>
      <c r="K2"/>
      <c r="L2"/>
      <c r="M2"/>
      <c r="N2"/>
    </row>
    <row r="3" spans="1:14" ht="16.5" thickBot="1">
      <c r="A3" s="10"/>
      <c r="B3" s="9"/>
      <c r="C3" s="9"/>
      <c r="D3" s="1"/>
      <c r="E3" s="1"/>
      <c r="F3" s="483"/>
      <c r="G3" s="483"/>
      <c r="I3"/>
      <c r="J3"/>
      <c r="K3"/>
      <c r="L3"/>
      <c r="M3"/>
      <c r="N3"/>
    </row>
    <row r="4" spans="1:14">
      <c r="A4" s="742" t="s">
        <v>25</v>
      </c>
      <c r="B4" s="739" t="s">
        <v>155</v>
      </c>
      <c r="C4" s="741" t="s">
        <v>103</v>
      </c>
      <c r="D4" s="741"/>
      <c r="E4" s="741"/>
      <c r="F4" s="734" t="s">
        <v>104</v>
      </c>
      <c r="G4" s="734"/>
      <c r="H4" s="735"/>
      <c r="I4"/>
      <c r="J4"/>
      <c r="K4"/>
      <c r="L4"/>
      <c r="M4"/>
      <c r="N4"/>
    </row>
    <row r="5" spans="1:14" ht="15.6" customHeight="1">
      <c r="A5" s="743"/>
      <c r="B5" s="740"/>
      <c r="C5" s="667" t="s">
        <v>26</v>
      </c>
      <c r="D5" s="667" t="s">
        <v>77</v>
      </c>
      <c r="E5" s="667" t="s">
        <v>66</v>
      </c>
      <c r="F5" s="665" t="s">
        <v>26</v>
      </c>
      <c r="G5" s="665" t="s">
        <v>77</v>
      </c>
      <c r="H5" s="664" t="s">
        <v>66</v>
      </c>
      <c r="I5"/>
      <c r="J5"/>
      <c r="K5"/>
      <c r="L5"/>
      <c r="M5"/>
      <c r="N5"/>
    </row>
    <row r="6" spans="1:14">
      <c r="A6" s="663">
        <v>1</v>
      </c>
      <c r="B6" s="672" t="s">
        <v>540</v>
      </c>
      <c r="C6" s="666">
        <f>SUM(C7:C12)</f>
        <v>187997532.41999999</v>
      </c>
      <c r="D6" s="666">
        <f>SUM(D7:D12)</f>
        <v>112788694.09999999</v>
      </c>
      <c r="E6" s="668">
        <f>C6+D6</f>
        <v>300786226.51999998</v>
      </c>
      <c r="F6" s="666">
        <v>155733223.78999999</v>
      </c>
      <c r="G6" s="666">
        <v>73118408.01000002</v>
      </c>
      <c r="H6" s="662">
        <f>F6+G6</f>
        <v>228851631.80000001</v>
      </c>
      <c r="I6"/>
      <c r="J6"/>
      <c r="K6"/>
      <c r="L6"/>
      <c r="M6"/>
      <c r="N6"/>
    </row>
    <row r="7" spans="1:14">
      <c r="A7" s="663">
        <v>1.1000000000000001</v>
      </c>
      <c r="B7" s="670" t="s">
        <v>494</v>
      </c>
      <c r="C7" s="666">
        <v>0</v>
      </c>
      <c r="D7" s="666">
        <v>539010.72</v>
      </c>
      <c r="E7" s="668">
        <f t="shared" ref="E7:E45" si="0">C7+D7</f>
        <v>539010.72</v>
      </c>
      <c r="F7" s="666">
        <v>0</v>
      </c>
      <c r="G7" s="666">
        <v>0</v>
      </c>
      <c r="H7" s="662">
        <f t="shared" ref="H7:H44" si="1">F7+G7</f>
        <v>0</v>
      </c>
      <c r="I7"/>
      <c r="J7"/>
      <c r="K7"/>
      <c r="L7"/>
      <c r="M7"/>
      <c r="N7"/>
    </row>
    <row r="8" spans="1:14" ht="21">
      <c r="A8" s="663">
        <v>1.2</v>
      </c>
      <c r="B8" s="670" t="s">
        <v>541</v>
      </c>
      <c r="C8" s="666">
        <v>0</v>
      </c>
      <c r="D8" s="666">
        <v>0</v>
      </c>
      <c r="E8" s="668">
        <f t="shared" si="0"/>
        <v>0</v>
      </c>
      <c r="F8" s="666">
        <v>0</v>
      </c>
      <c r="G8" s="666">
        <v>0</v>
      </c>
      <c r="H8" s="662">
        <f t="shared" si="1"/>
        <v>0</v>
      </c>
      <c r="I8"/>
      <c r="J8"/>
      <c r="K8"/>
      <c r="L8"/>
      <c r="M8"/>
      <c r="N8"/>
    </row>
    <row r="9" spans="1:14" ht="21.6" customHeight="1">
      <c r="A9" s="663">
        <v>1.3</v>
      </c>
      <c r="B9" s="670" t="s">
        <v>542</v>
      </c>
      <c r="C9" s="666">
        <v>0</v>
      </c>
      <c r="D9" s="666">
        <v>0</v>
      </c>
      <c r="E9" s="668">
        <f t="shared" si="0"/>
        <v>0</v>
      </c>
      <c r="F9" s="666">
        <v>0</v>
      </c>
      <c r="G9" s="666">
        <v>0</v>
      </c>
      <c r="H9" s="662">
        <f t="shared" si="1"/>
        <v>0</v>
      </c>
      <c r="I9"/>
      <c r="J9"/>
      <c r="K9"/>
      <c r="L9"/>
      <c r="M9"/>
      <c r="N9"/>
    </row>
    <row r="10" spans="1:14" ht="21">
      <c r="A10" s="663">
        <v>1.4</v>
      </c>
      <c r="B10" s="670" t="s">
        <v>498</v>
      </c>
      <c r="C10" s="666">
        <v>14641811.369999999</v>
      </c>
      <c r="D10" s="666">
        <v>0</v>
      </c>
      <c r="E10" s="668">
        <f t="shared" si="0"/>
        <v>14641811.369999999</v>
      </c>
      <c r="F10" s="666">
        <v>14227073.24</v>
      </c>
      <c r="G10" s="666"/>
      <c r="H10" s="662">
        <f t="shared" si="1"/>
        <v>14227073.24</v>
      </c>
      <c r="I10"/>
      <c r="J10"/>
      <c r="K10"/>
      <c r="L10"/>
      <c r="M10"/>
      <c r="N10"/>
    </row>
    <row r="11" spans="1:14">
      <c r="A11" s="663">
        <v>1.5</v>
      </c>
      <c r="B11" s="670" t="s">
        <v>501</v>
      </c>
      <c r="C11" s="666">
        <v>170194517.13</v>
      </c>
      <c r="D11" s="666">
        <v>110082772.72</v>
      </c>
      <c r="E11" s="668">
        <f t="shared" si="0"/>
        <v>280277289.85000002</v>
      </c>
      <c r="F11" s="666">
        <v>141506150.54999998</v>
      </c>
      <c r="G11" s="666">
        <v>73118408.01000002</v>
      </c>
      <c r="H11" s="662">
        <f t="shared" si="1"/>
        <v>214624558.56</v>
      </c>
      <c r="I11"/>
      <c r="J11"/>
      <c r="K11"/>
      <c r="L11"/>
      <c r="M11"/>
      <c r="N11"/>
    </row>
    <row r="12" spans="1:14">
      <c r="A12" s="663">
        <v>1.6</v>
      </c>
      <c r="B12" s="670" t="s">
        <v>88</v>
      </c>
      <c r="C12" s="666">
        <v>3161203.92</v>
      </c>
      <c r="D12" s="666">
        <v>2166910.66</v>
      </c>
      <c r="E12" s="668">
        <f t="shared" si="0"/>
        <v>5328114.58</v>
      </c>
      <c r="F12" s="666">
        <v>0</v>
      </c>
      <c r="G12" s="666">
        <v>0</v>
      </c>
      <c r="H12" s="662">
        <f t="shared" si="1"/>
        <v>0</v>
      </c>
      <c r="I12"/>
      <c r="J12"/>
      <c r="K12"/>
      <c r="L12"/>
      <c r="M12"/>
      <c r="N12"/>
    </row>
    <row r="13" spans="1:14">
      <c r="A13" s="663">
        <v>2</v>
      </c>
      <c r="B13" s="672" t="s">
        <v>543</v>
      </c>
      <c r="C13" s="666">
        <f>SUM(C14:C17)</f>
        <v>-105243737.45999999</v>
      </c>
      <c r="D13" s="666">
        <f>SUM(D14:D17)</f>
        <v>-62123655.350000001</v>
      </c>
      <c r="E13" s="668">
        <f t="shared" si="0"/>
        <v>-167367392.81</v>
      </c>
      <c r="F13" s="666">
        <v>-93383297.660000011</v>
      </c>
      <c r="G13" s="666">
        <v>-33992318.129999995</v>
      </c>
      <c r="H13" s="662">
        <f t="shared" si="1"/>
        <v>-127375615.79000001</v>
      </c>
      <c r="I13"/>
      <c r="J13"/>
      <c r="K13"/>
      <c r="L13"/>
      <c r="M13"/>
      <c r="N13"/>
    </row>
    <row r="14" spans="1:14">
      <c r="A14" s="663">
        <v>2.1</v>
      </c>
      <c r="B14" s="670" t="s">
        <v>544</v>
      </c>
      <c r="C14" s="666">
        <v>-1057592.23</v>
      </c>
      <c r="D14" s="666">
        <v>0</v>
      </c>
      <c r="E14" s="668">
        <f t="shared" si="0"/>
        <v>-1057592.23</v>
      </c>
      <c r="F14" s="666">
        <v>0</v>
      </c>
      <c r="G14" s="666">
        <v>0</v>
      </c>
      <c r="H14" s="662">
        <f t="shared" si="1"/>
        <v>0</v>
      </c>
      <c r="I14"/>
      <c r="J14"/>
      <c r="K14"/>
      <c r="L14"/>
      <c r="M14"/>
      <c r="N14"/>
    </row>
    <row r="15" spans="1:14" ht="24.6" customHeight="1">
      <c r="A15" s="663">
        <v>2.2000000000000002</v>
      </c>
      <c r="B15" s="670" t="s">
        <v>545</v>
      </c>
      <c r="C15" s="666">
        <v>0</v>
      </c>
      <c r="D15" s="666">
        <v>0</v>
      </c>
      <c r="E15" s="668">
        <f t="shared" si="0"/>
        <v>0</v>
      </c>
      <c r="F15" s="666">
        <v>0</v>
      </c>
      <c r="G15" s="666">
        <v>0</v>
      </c>
      <c r="H15" s="662">
        <f t="shared" si="1"/>
        <v>0</v>
      </c>
      <c r="I15"/>
      <c r="J15"/>
      <c r="K15"/>
      <c r="L15"/>
      <c r="M15"/>
      <c r="N15"/>
    </row>
    <row r="16" spans="1:14" ht="20.45" customHeight="1">
      <c r="A16" s="663">
        <v>2.2999999999999998</v>
      </c>
      <c r="B16" s="670" t="s">
        <v>546</v>
      </c>
      <c r="C16" s="666">
        <v>-104186145.22999999</v>
      </c>
      <c r="D16" s="666">
        <v>-62123655.350000001</v>
      </c>
      <c r="E16" s="668">
        <f t="shared" si="0"/>
        <v>-166309800.57999998</v>
      </c>
      <c r="F16" s="666">
        <v>-93383297.660000011</v>
      </c>
      <c r="G16" s="666">
        <v>-33992318.129999995</v>
      </c>
      <c r="H16" s="662">
        <f t="shared" si="1"/>
        <v>-127375615.79000001</v>
      </c>
      <c r="I16"/>
      <c r="J16"/>
      <c r="K16"/>
      <c r="L16"/>
      <c r="M16"/>
      <c r="N16"/>
    </row>
    <row r="17" spans="1:14">
      <c r="A17" s="663">
        <v>2.4</v>
      </c>
      <c r="B17" s="670" t="s">
        <v>547</v>
      </c>
      <c r="C17" s="666">
        <v>0</v>
      </c>
      <c r="D17" s="666">
        <v>0</v>
      </c>
      <c r="E17" s="668">
        <f t="shared" si="0"/>
        <v>0</v>
      </c>
      <c r="F17" s="666">
        <v>0</v>
      </c>
      <c r="G17" s="666">
        <v>0</v>
      </c>
      <c r="H17" s="662">
        <f t="shared" si="1"/>
        <v>0</v>
      </c>
      <c r="I17"/>
      <c r="J17"/>
      <c r="K17"/>
      <c r="L17"/>
      <c r="M17"/>
      <c r="N17"/>
    </row>
    <row r="18" spans="1:14">
      <c r="A18" s="663">
        <v>3</v>
      </c>
      <c r="B18" s="672" t="s">
        <v>548</v>
      </c>
      <c r="C18" s="666">
        <v>0</v>
      </c>
      <c r="D18" s="666">
        <v>0</v>
      </c>
      <c r="E18" s="668">
        <f t="shared" si="0"/>
        <v>0</v>
      </c>
      <c r="F18" s="666">
        <v>0</v>
      </c>
      <c r="G18" s="666">
        <v>0</v>
      </c>
      <c r="H18" s="662">
        <f t="shared" si="1"/>
        <v>0</v>
      </c>
      <c r="I18"/>
      <c r="J18"/>
      <c r="K18"/>
      <c r="L18"/>
      <c r="M18"/>
      <c r="N18"/>
    </row>
    <row r="19" spans="1:14">
      <c r="A19" s="663">
        <v>4</v>
      </c>
      <c r="B19" s="672" t="s">
        <v>549</v>
      </c>
      <c r="C19" s="666">
        <v>14399223.439999999</v>
      </c>
      <c r="D19" s="666">
        <v>6075304.9499999993</v>
      </c>
      <c r="E19" s="668">
        <f t="shared" si="0"/>
        <v>20474528.390000001</v>
      </c>
      <c r="F19" s="666">
        <v>8202522.0800000001</v>
      </c>
      <c r="G19" s="666">
        <v>2989277.52</v>
      </c>
      <c r="H19" s="662">
        <f t="shared" si="1"/>
        <v>11191799.6</v>
      </c>
      <c r="I19"/>
      <c r="J19"/>
      <c r="K19"/>
      <c r="L19"/>
      <c r="M19"/>
      <c r="N19"/>
    </row>
    <row r="20" spans="1:14">
      <c r="A20" s="663">
        <v>5</v>
      </c>
      <c r="B20" s="672" t="s">
        <v>550</v>
      </c>
      <c r="C20" s="666">
        <v>-1619876.03</v>
      </c>
      <c r="D20" s="666">
        <v>-4787520.03</v>
      </c>
      <c r="E20" s="668">
        <f t="shared" si="0"/>
        <v>-6407396.0600000005</v>
      </c>
      <c r="F20" s="666">
        <v>-1256841.54</v>
      </c>
      <c r="G20" s="666">
        <v>-3504294.0399999996</v>
      </c>
      <c r="H20" s="662">
        <f t="shared" si="1"/>
        <v>-4761135.58</v>
      </c>
      <c r="I20"/>
      <c r="J20"/>
      <c r="K20"/>
      <c r="L20"/>
      <c r="M20"/>
      <c r="N20"/>
    </row>
    <row r="21" spans="1:14" ht="38.450000000000003" customHeight="1">
      <c r="A21" s="663">
        <v>6</v>
      </c>
      <c r="B21" s="672" t="s">
        <v>551</v>
      </c>
      <c r="C21" s="666">
        <v>0</v>
      </c>
      <c r="D21" s="666">
        <v>2212.9</v>
      </c>
      <c r="E21" s="668">
        <f t="shared" si="0"/>
        <v>2212.9</v>
      </c>
      <c r="F21" s="666">
        <v>252.64</v>
      </c>
      <c r="G21" s="666">
        <v>54918.77</v>
      </c>
      <c r="H21" s="662">
        <f t="shared" si="1"/>
        <v>55171.409999999996</v>
      </c>
      <c r="I21"/>
      <c r="J21"/>
      <c r="K21"/>
      <c r="L21"/>
      <c r="M21"/>
      <c r="N21"/>
    </row>
    <row r="22" spans="1:14" ht="27.6" customHeight="1">
      <c r="A22" s="663">
        <v>7</v>
      </c>
      <c r="B22" s="672" t="s">
        <v>552</v>
      </c>
      <c r="C22" s="666">
        <v>359200.02</v>
      </c>
      <c r="D22" s="666">
        <v>0</v>
      </c>
      <c r="E22" s="668">
        <f t="shared" si="0"/>
        <v>359200.02</v>
      </c>
      <c r="F22" s="666">
        <v>635000</v>
      </c>
      <c r="G22" s="666">
        <v>0</v>
      </c>
      <c r="H22" s="662">
        <f t="shared" si="1"/>
        <v>635000</v>
      </c>
      <c r="I22"/>
      <c r="J22"/>
      <c r="K22"/>
      <c r="L22"/>
      <c r="M22"/>
      <c r="N22"/>
    </row>
    <row r="23" spans="1:14" ht="36.950000000000003" customHeight="1">
      <c r="A23" s="663">
        <v>8</v>
      </c>
      <c r="B23" s="673" t="s">
        <v>553</v>
      </c>
      <c r="C23" s="666">
        <v>0</v>
      </c>
      <c r="D23" s="666">
        <v>0</v>
      </c>
      <c r="E23" s="668">
        <f t="shared" si="0"/>
        <v>0</v>
      </c>
      <c r="F23" s="666">
        <v>0</v>
      </c>
      <c r="G23" s="666">
        <v>0</v>
      </c>
      <c r="H23" s="662">
        <f t="shared" si="1"/>
        <v>0</v>
      </c>
      <c r="I23"/>
      <c r="J23"/>
      <c r="K23"/>
      <c r="L23"/>
      <c r="M23"/>
      <c r="N23"/>
    </row>
    <row r="24" spans="1:14" ht="34.5" customHeight="1">
      <c r="A24" s="663">
        <v>9</v>
      </c>
      <c r="B24" s="673" t="s">
        <v>554</v>
      </c>
      <c r="C24" s="666">
        <v>0</v>
      </c>
      <c r="D24" s="666">
        <v>0</v>
      </c>
      <c r="E24" s="668">
        <f t="shared" si="0"/>
        <v>0</v>
      </c>
      <c r="F24" s="666">
        <v>0</v>
      </c>
      <c r="G24" s="666">
        <v>0</v>
      </c>
      <c r="H24" s="662">
        <f t="shared" si="1"/>
        <v>0</v>
      </c>
      <c r="I24"/>
      <c r="J24"/>
      <c r="K24"/>
      <c r="L24"/>
      <c r="M24"/>
      <c r="N24"/>
    </row>
    <row r="25" spans="1:14">
      <c r="A25" s="663">
        <v>10</v>
      </c>
      <c r="B25" s="672" t="s">
        <v>555</v>
      </c>
      <c r="C25" s="666">
        <v>11364378.239999998</v>
      </c>
      <c r="D25" s="666">
        <v>0</v>
      </c>
      <c r="E25" s="668">
        <f t="shared" si="0"/>
        <v>11364378.239999998</v>
      </c>
      <c r="F25" s="666">
        <v>4664435.2899999991</v>
      </c>
      <c r="G25" s="666">
        <v>0</v>
      </c>
      <c r="H25" s="662">
        <f t="shared" si="1"/>
        <v>4664435.2899999991</v>
      </c>
      <c r="I25"/>
      <c r="J25"/>
      <c r="K25"/>
      <c r="L25"/>
      <c r="M25"/>
      <c r="N25"/>
    </row>
    <row r="26" spans="1:14" ht="27" customHeight="1">
      <c r="A26" s="663">
        <v>11</v>
      </c>
      <c r="B26" s="674" t="s">
        <v>556</v>
      </c>
      <c r="C26" s="666">
        <v>1194886.47</v>
      </c>
      <c r="D26" s="666">
        <v>0</v>
      </c>
      <c r="E26" s="668">
        <f t="shared" si="0"/>
        <v>1194886.47</v>
      </c>
      <c r="F26" s="666">
        <v>288972.93999999994</v>
      </c>
      <c r="G26" s="666">
        <v>0</v>
      </c>
      <c r="H26" s="662">
        <f t="shared" si="1"/>
        <v>288972.93999999994</v>
      </c>
      <c r="I26"/>
      <c r="J26"/>
      <c r="K26"/>
      <c r="L26"/>
      <c r="M26"/>
      <c r="N26"/>
    </row>
    <row r="27" spans="1:14">
      <c r="A27" s="663">
        <v>12</v>
      </c>
      <c r="B27" s="672" t="s">
        <v>557</v>
      </c>
      <c r="C27" s="666">
        <v>447564.27999999997</v>
      </c>
      <c r="D27" s="666">
        <v>851453.21</v>
      </c>
      <c r="E27" s="668">
        <f t="shared" si="0"/>
        <v>1299017.49</v>
      </c>
      <c r="F27" s="666">
        <v>99757.34</v>
      </c>
      <c r="G27" s="666">
        <v>0</v>
      </c>
      <c r="H27" s="662">
        <f t="shared" si="1"/>
        <v>99757.34</v>
      </c>
      <c r="I27"/>
      <c r="J27"/>
      <c r="K27"/>
      <c r="L27"/>
      <c r="M27"/>
      <c r="N27"/>
    </row>
    <row r="28" spans="1:14">
      <c r="A28" s="663">
        <v>13</v>
      </c>
      <c r="B28" s="672" t="s">
        <v>558</v>
      </c>
      <c r="C28" s="666">
        <v>-3111575.1100000003</v>
      </c>
      <c r="D28" s="666">
        <v>-56943.360000000001</v>
      </c>
      <c r="E28" s="668">
        <f t="shared" si="0"/>
        <v>-3168518.47</v>
      </c>
      <c r="F28" s="666">
        <v>-11043951.51</v>
      </c>
      <c r="G28" s="666">
        <v>-51612.18</v>
      </c>
      <c r="H28" s="662">
        <f t="shared" si="1"/>
        <v>-11095563.689999999</v>
      </c>
      <c r="I28"/>
      <c r="J28"/>
      <c r="K28"/>
      <c r="L28"/>
      <c r="M28"/>
      <c r="N28"/>
    </row>
    <row r="29" spans="1:14">
      <c r="A29" s="663">
        <v>14</v>
      </c>
      <c r="B29" s="672" t="s">
        <v>559</v>
      </c>
      <c r="C29" s="666">
        <f>SUM(C30:C31)</f>
        <v>-55220191.00999999</v>
      </c>
      <c r="D29" s="666">
        <f>SUM(D30:D31)</f>
        <v>-824468.62000000011</v>
      </c>
      <c r="E29" s="668">
        <f t="shared" si="0"/>
        <v>-56044659.629999988</v>
      </c>
      <c r="F29" s="666">
        <v>-42030255.07</v>
      </c>
      <c r="G29" s="666">
        <v>-716302.91</v>
      </c>
      <c r="H29" s="662">
        <f t="shared" si="1"/>
        <v>-42746557.979999997</v>
      </c>
      <c r="I29"/>
      <c r="J29"/>
      <c r="K29"/>
      <c r="L29"/>
      <c r="M29"/>
      <c r="N29"/>
    </row>
    <row r="30" spans="1:14">
      <c r="A30" s="663">
        <v>14.1</v>
      </c>
      <c r="B30" s="671" t="s">
        <v>560</v>
      </c>
      <c r="C30" s="666">
        <v>-41351818.099999994</v>
      </c>
      <c r="D30" s="666">
        <v>-2.0000000000003126E-2</v>
      </c>
      <c r="E30" s="668">
        <f t="shared" si="0"/>
        <v>-41351818.119999997</v>
      </c>
      <c r="F30" s="666">
        <v>-37647718.630000003</v>
      </c>
      <c r="G30" s="666">
        <v>0</v>
      </c>
      <c r="H30" s="662">
        <f t="shared" si="1"/>
        <v>-37647718.630000003</v>
      </c>
      <c r="I30"/>
      <c r="J30"/>
      <c r="K30"/>
      <c r="L30"/>
      <c r="M30"/>
      <c r="N30"/>
    </row>
    <row r="31" spans="1:14">
      <c r="A31" s="663">
        <v>14.2</v>
      </c>
      <c r="B31" s="671" t="s">
        <v>561</v>
      </c>
      <c r="C31" s="666">
        <v>-13868372.91</v>
      </c>
      <c r="D31" s="666">
        <v>-824468.60000000009</v>
      </c>
      <c r="E31" s="668">
        <f t="shared" si="0"/>
        <v>-14692841.51</v>
      </c>
      <c r="F31" s="666">
        <v>-4382536.4399999995</v>
      </c>
      <c r="G31" s="666">
        <v>-716302.91</v>
      </c>
      <c r="H31" s="662">
        <f t="shared" si="1"/>
        <v>-5098839.3499999996</v>
      </c>
      <c r="I31"/>
      <c r="J31"/>
      <c r="K31"/>
      <c r="L31"/>
      <c r="M31"/>
      <c r="N31"/>
    </row>
    <row r="32" spans="1:14">
      <c r="A32" s="663">
        <v>15</v>
      </c>
      <c r="B32" s="661" t="s">
        <v>562</v>
      </c>
      <c r="C32" s="666">
        <v>-7763234.3000000007</v>
      </c>
      <c r="D32" s="666">
        <v>0</v>
      </c>
      <c r="E32" s="668">
        <f t="shared" si="0"/>
        <v>-7763234.3000000007</v>
      </c>
      <c r="F32" s="666">
        <v>-7165405.6900000004</v>
      </c>
      <c r="G32" s="666">
        <v>0</v>
      </c>
      <c r="H32" s="662">
        <f t="shared" si="1"/>
        <v>-7165405.6900000004</v>
      </c>
      <c r="I32"/>
      <c r="J32"/>
      <c r="K32"/>
      <c r="L32"/>
      <c r="M32"/>
      <c r="N32"/>
    </row>
    <row r="33" spans="1:14" ht="22.5" customHeight="1">
      <c r="A33" s="663">
        <v>16</v>
      </c>
      <c r="B33" s="669" t="s">
        <v>563</v>
      </c>
      <c r="C33" s="666">
        <v>0</v>
      </c>
      <c r="D33" s="666">
        <v>0</v>
      </c>
      <c r="E33" s="668">
        <f t="shared" si="0"/>
        <v>0</v>
      </c>
      <c r="F33" s="666">
        <v>0</v>
      </c>
      <c r="G33" s="666">
        <v>0</v>
      </c>
      <c r="H33" s="662">
        <f t="shared" si="1"/>
        <v>0</v>
      </c>
      <c r="I33"/>
      <c r="J33"/>
      <c r="K33"/>
      <c r="L33"/>
      <c r="M33"/>
      <c r="N33"/>
    </row>
    <row r="34" spans="1:14">
      <c r="A34" s="663">
        <v>17</v>
      </c>
      <c r="B34" s="672" t="s">
        <v>564</v>
      </c>
      <c r="C34" s="666">
        <f>SUM(C35:C36)</f>
        <v>-3621.3500000000004</v>
      </c>
      <c r="D34" s="666">
        <f>SUM(D35:D36)</f>
        <v>-60588.680000000008</v>
      </c>
      <c r="E34" s="668">
        <f t="shared" si="0"/>
        <v>-64210.030000000006</v>
      </c>
      <c r="F34" s="666">
        <v>997386.12</v>
      </c>
      <c r="G34" s="666">
        <v>-796553.73</v>
      </c>
      <c r="H34" s="662">
        <f t="shared" si="1"/>
        <v>200832.39</v>
      </c>
      <c r="I34"/>
      <c r="J34"/>
      <c r="K34"/>
      <c r="L34"/>
      <c r="M34"/>
      <c r="N34"/>
    </row>
    <row r="35" spans="1:14">
      <c r="A35" s="663">
        <v>17.100000000000001</v>
      </c>
      <c r="B35" s="671" t="s">
        <v>565</v>
      </c>
      <c r="C35" s="666">
        <v>-3621.3500000000004</v>
      </c>
      <c r="D35" s="666">
        <v>-60588.680000000008</v>
      </c>
      <c r="E35" s="668">
        <f t="shared" si="0"/>
        <v>-64210.030000000006</v>
      </c>
      <c r="F35" s="666">
        <v>719758.79</v>
      </c>
      <c r="G35" s="666">
        <v>-890169.83</v>
      </c>
      <c r="H35" s="662">
        <f t="shared" si="1"/>
        <v>-170411.03999999992</v>
      </c>
      <c r="I35"/>
      <c r="J35"/>
      <c r="K35"/>
      <c r="L35"/>
      <c r="M35"/>
      <c r="N35"/>
    </row>
    <row r="36" spans="1:14">
      <c r="A36" s="663">
        <v>17.2</v>
      </c>
      <c r="B36" s="671" t="s">
        <v>566</v>
      </c>
      <c r="C36" s="678">
        <v>0</v>
      </c>
      <c r="D36" s="678">
        <v>0</v>
      </c>
      <c r="E36" s="668">
        <f t="shared" si="0"/>
        <v>0</v>
      </c>
      <c r="F36" s="666">
        <v>277627.32999999996</v>
      </c>
      <c r="G36" s="666">
        <v>93616.099999999991</v>
      </c>
      <c r="H36" s="662">
        <f t="shared" si="1"/>
        <v>371243.42999999993</v>
      </c>
      <c r="I36"/>
      <c r="J36"/>
      <c r="K36"/>
      <c r="L36"/>
      <c r="M36"/>
      <c r="N36"/>
    </row>
    <row r="37" spans="1:14" ht="41.45" customHeight="1">
      <c r="A37" s="663">
        <v>18</v>
      </c>
      <c r="B37" s="675" t="s">
        <v>567</v>
      </c>
      <c r="C37" s="666">
        <f>SUM(C38:C39)</f>
        <v>-5828859.4600000009</v>
      </c>
      <c r="D37" s="666">
        <f>SUM(D38:D39)</f>
        <v>3602067.1499999994</v>
      </c>
      <c r="E37" s="668">
        <f t="shared" si="0"/>
        <v>-2226792.3100000015</v>
      </c>
      <c r="F37" s="666">
        <v>-4157666.1000000024</v>
      </c>
      <c r="G37" s="677">
        <v>2242034.4199999981</v>
      </c>
      <c r="H37" s="662">
        <f t="shared" si="1"/>
        <v>-1915631.6800000044</v>
      </c>
      <c r="I37"/>
      <c r="J37"/>
      <c r="K37"/>
      <c r="L37"/>
      <c r="M37"/>
      <c r="N37"/>
    </row>
    <row r="38" spans="1:14" ht="21">
      <c r="A38" s="663">
        <v>18.100000000000001</v>
      </c>
      <c r="B38" s="670" t="s">
        <v>568</v>
      </c>
      <c r="C38" s="666">
        <v>0</v>
      </c>
      <c r="D38" s="666">
        <v>0</v>
      </c>
      <c r="E38" s="668">
        <f t="shared" si="0"/>
        <v>0</v>
      </c>
      <c r="F38" s="666">
        <v>0</v>
      </c>
      <c r="G38" s="666">
        <v>0</v>
      </c>
      <c r="H38" s="662">
        <f t="shared" si="1"/>
        <v>0</v>
      </c>
      <c r="I38"/>
      <c r="J38"/>
      <c r="K38"/>
      <c r="L38"/>
      <c r="M38"/>
      <c r="N38"/>
    </row>
    <row r="39" spans="1:14">
      <c r="A39" s="663">
        <v>18.2</v>
      </c>
      <c r="B39" s="670" t="s">
        <v>569</v>
      </c>
      <c r="C39" s="666">
        <v>-5828859.4600000009</v>
      </c>
      <c r="D39" s="666">
        <v>3602067.1499999994</v>
      </c>
      <c r="E39" s="668">
        <f t="shared" si="0"/>
        <v>-2226792.3100000015</v>
      </c>
      <c r="F39" s="666">
        <v>-4157666.1000000024</v>
      </c>
      <c r="G39" s="666">
        <v>2242034.4199999981</v>
      </c>
      <c r="H39" s="662">
        <f t="shared" si="1"/>
        <v>-1915631.6800000044</v>
      </c>
      <c r="I39"/>
      <c r="J39"/>
      <c r="K39"/>
      <c r="L39"/>
      <c r="M39"/>
      <c r="N39"/>
    </row>
    <row r="40" spans="1:14" ht="24.6" customHeight="1">
      <c r="A40" s="663">
        <v>19</v>
      </c>
      <c r="B40" s="675" t="s">
        <v>570</v>
      </c>
      <c r="C40" s="666">
        <v>0</v>
      </c>
      <c r="D40" s="666">
        <v>0</v>
      </c>
      <c r="E40" s="668">
        <f t="shared" si="0"/>
        <v>0</v>
      </c>
      <c r="F40" s="666">
        <v>0</v>
      </c>
      <c r="G40" s="666">
        <v>0</v>
      </c>
      <c r="H40" s="662">
        <f t="shared" si="1"/>
        <v>0</v>
      </c>
      <c r="I40"/>
      <c r="J40"/>
      <c r="K40"/>
      <c r="L40"/>
      <c r="M40"/>
      <c r="N40"/>
    </row>
    <row r="41" spans="1:14" ht="24.95" customHeight="1">
      <c r="A41" s="663">
        <v>20</v>
      </c>
      <c r="B41" s="675" t="s">
        <v>571</v>
      </c>
      <c r="C41" s="666">
        <v>6911.14</v>
      </c>
      <c r="D41" s="666">
        <v>0</v>
      </c>
      <c r="E41" s="668">
        <f t="shared" si="0"/>
        <v>6911.14</v>
      </c>
      <c r="F41" s="666">
        <v>957.52</v>
      </c>
      <c r="G41" s="666">
        <v>0</v>
      </c>
      <c r="H41" s="662">
        <f t="shared" si="1"/>
        <v>957.52</v>
      </c>
      <c r="I41"/>
      <c r="J41"/>
      <c r="K41"/>
      <c r="L41"/>
      <c r="M41"/>
      <c r="N41"/>
    </row>
    <row r="42" spans="1:14" ht="33" customHeight="1">
      <c r="A42" s="663">
        <v>21</v>
      </c>
      <c r="B42" s="676" t="s">
        <v>572</v>
      </c>
      <c r="C42" s="666">
        <v>0</v>
      </c>
      <c r="D42" s="666">
        <v>0</v>
      </c>
      <c r="E42" s="668">
        <f t="shared" si="0"/>
        <v>0</v>
      </c>
      <c r="F42" s="666">
        <v>0</v>
      </c>
      <c r="G42" s="666">
        <v>0</v>
      </c>
      <c r="H42" s="662">
        <f t="shared" si="1"/>
        <v>0</v>
      </c>
      <c r="I42"/>
      <c r="J42"/>
      <c r="K42"/>
      <c r="L42"/>
      <c r="M42"/>
      <c r="N42"/>
    </row>
    <row r="43" spans="1:14">
      <c r="A43" s="663">
        <v>22</v>
      </c>
      <c r="B43" s="660" t="s">
        <v>573</v>
      </c>
      <c r="C43" s="666">
        <f>SUM(C6,C13,C18,C19,C20,C21,C22,C23,C24,C25,C26,C27,C28,C29,C32,C33,C34,C37,C40,C41,C42)</f>
        <v>36978601.289999992</v>
      </c>
      <c r="D43" s="666">
        <f>SUM(D6,D13,D18,D19,D20,D21,D22,D23,D24,D25,D26,D27,D28,D29,D32,D33,D34,D37,D40,D41,D42)</f>
        <v>55466556.269999988</v>
      </c>
      <c r="E43" s="668">
        <f t="shared" si="0"/>
        <v>92445157.559999973</v>
      </c>
      <c r="F43" s="666">
        <v>11585090.149999961</v>
      </c>
      <c r="G43" s="666">
        <v>39343557.730000034</v>
      </c>
      <c r="H43" s="662">
        <f t="shared" si="1"/>
        <v>50928647.879999995</v>
      </c>
      <c r="I43"/>
      <c r="J43"/>
      <c r="K43"/>
      <c r="L43"/>
      <c r="M43"/>
      <c r="N43"/>
    </row>
    <row r="44" spans="1:14">
      <c r="A44" s="663">
        <v>23</v>
      </c>
      <c r="B44" s="660" t="s">
        <v>574</v>
      </c>
      <c r="C44" s="666">
        <v>-13076105.76</v>
      </c>
      <c r="D44" s="666">
        <v>0</v>
      </c>
      <c r="E44" s="668">
        <f t="shared" si="0"/>
        <v>-13076105.76</v>
      </c>
      <c r="F44" s="666">
        <v>-4131815.62</v>
      </c>
      <c r="G44" s="666">
        <v>0</v>
      </c>
      <c r="H44" s="662">
        <f t="shared" si="1"/>
        <v>-4131815.62</v>
      </c>
      <c r="I44"/>
      <c r="J44"/>
      <c r="K44"/>
      <c r="L44"/>
      <c r="M44"/>
      <c r="N44"/>
    </row>
    <row r="45" spans="1:14" ht="15.75" thickBot="1">
      <c r="A45" s="519">
        <v>24</v>
      </c>
      <c r="B45" s="520" t="s">
        <v>575</v>
      </c>
      <c r="C45" s="515">
        <f>C43+C44</f>
        <v>23902495.529999994</v>
      </c>
      <c r="D45" s="515">
        <f>D43+D44</f>
        <v>55466556.269999988</v>
      </c>
      <c r="E45" s="516">
        <f t="shared" si="0"/>
        <v>79369051.799999982</v>
      </c>
      <c r="F45" s="515">
        <v>7453274.5299999611</v>
      </c>
      <c r="G45" s="515">
        <v>39343557.730000034</v>
      </c>
      <c r="H45" s="517">
        <f>F45+G45</f>
        <v>46796832.259999998</v>
      </c>
      <c r="I45"/>
      <c r="J45"/>
      <c r="K45"/>
      <c r="L45"/>
      <c r="M45"/>
      <c r="N45"/>
    </row>
    <row r="46" spans="1:14">
      <c r="I46"/>
      <c r="J46"/>
      <c r="K46"/>
      <c r="L46"/>
      <c r="M46"/>
      <c r="N46"/>
    </row>
    <row r="47" spans="1:14">
      <c r="I47"/>
      <c r="J47"/>
      <c r="K47"/>
      <c r="L47"/>
      <c r="M47"/>
      <c r="N47"/>
    </row>
    <row r="48" spans="1:14">
      <c r="I48"/>
      <c r="J48"/>
      <c r="K48"/>
      <c r="L48"/>
      <c r="M48"/>
      <c r="N48"/>
    </row>
    <row r="49" spans="6:8" customFormat="1">
      <c r="F49" s="485"/>
      <c r="G49" s="485"/>
      <c r="H49" s="485"/>
    </row>
    <row r="50" spans="6:8" customFormat="1">
      <c r="F50" s="485"/>
      <c r="G50" s="485"/>
      <c r="H50" s="485"/>
    </row>
    <row r="51" spans="6:8" customFormat="1">
      <c r="F51" s="485"/>
      <c r="G51" s="485"/>
      <c r="H51" s="485"/>
    </row>
    <row r="52" spans="6:8" customFormat="1">
      <c r="F52" s="485"/>
      <c r="G52" s="485"/>
      <c r="H52" s="485"/>
    </row>
    <row r="53" spans="6:8" customFormat="1">
      <c r="F53" s="485"/>
      <c r="G53" s="485"/>
      <c r="H53" s="485"/>
    </row>
    <row r="54" spans="6:8" customFormat="1">
      <c r="F54" s="485"/>
      <c r="G54" s="485"/>
      <c r="H54" s="485"/>
    </row>
    <row r="55" spans="6:8" customFormat="1">
      <c r="F55" s="485"/>
      <c r="G55" s="485"/>
      <c r="H55" s="485"/>
    </row>
    <row r="56" spans="6:8" customFormat="1">
      <c r="F56" s="485"/>
      <c r="G56" s="485"/>
      <c r="H56" s="485"/>
    </row>
    <row r="57" spans="6:8" customFormat="1">
      <c r="F57" s="485"/>
      <c r="G57" s="485"/>
      <c r="H57" s="485"/>
    </row>
    <row r="58" spans="6:8" customFormat="1">
      <c r="F58" s="485"/>
      <c r="G58" s="485"/>
      <c r="H58" s="485"/>
    </row>
    <row r="59" spans="6:8" customFormat="1">
      <c r="F59" s="485"/>
      <c r="G59" s="485"/>
      <c r="H59" s="485"/>
    </row>
    <row r="60" spans="6:8" customFormat="1">
      <c r="F60" s="485"/>
      <c r="G60" s="485"/>
      <c r="H60" s="485"/>
    </row>
    <row r="61" spans="6:8" customFormat="1">
      <c r="F61" s="485"/>
      <c r="G61" s="485"/>
      <c r="H61" s="485"/>
    </row>
    <row r="62" spans="6:8" customFormat="1">
      <c r="F62" s="485"/>
      <c r="G62" s="485"/>
      <c r="H62" s="48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70" zoomScaleNormal="70" workbookViewId="0">
      <selection activeCell="J8" sqref="J8"/>
    </sheetView>
  </sheetViews>
  <sheetFormatPr defaultRowHeight="15"/>
  <cols>
    <col min="1" max="1" width="8.85546875" style="319"/>
    <col min="2" max="2" width="87.5703125" bestFit="1" customWidth="1"/>
    <col min="3" max="3" width="12.85546875" customWidth="1"/>
    <col min="4" max="5" width="13.5703125" bestFit="1" customWidth="1"/>
    <col min="6" max="6" width="14.85546875" style="485" bestFit="1" customWidth="1"/>
    <col min="7" max="7" width="16.85546875" style="485" bestFit="1" customWidth="1"/>
    <col min="8" max="8" width="14" style="485" bestFit="1" customWidth="1"/>
  </cols>
  <sheetData>
    <row r="1" spans="1:14" ht="15.75">
      <c r="A1" s="10" t="s">
        <v>97</v>
      </c>
      <c r="B1" s="230" t="str">
        <f>Info!C2</f>
        <v>სს "ბაზისბანკი"</v>
      </c>
      <c r="C1" s="9"/>
      <c r="D1" s="1"/>
      <c r="E1" s="1"/>
      <c r="F1" s="483"/>
      <c r="G1" s="483"/>
    </row>
    <row r="2" spans="1:14" ht="15.75">
      <c r="A2" s="10" t="s">
        <v>98</v>
      </c>
      <c r="B2" s="265">
        <f>'1. key ratios'!B2</f>
        <v>45930</v>
      </c>
      <c r="C2" s="9"/>
      <c r="D2" s="1"/>
      <c r="E2" s="1"/>
      <c r="F2" s="483"/>
      <c r="G2" s="483"/>
    </row>
    <row r="3" spans="1:14" ht="16.5" thickBot="1">
      <c r="A3" s="10"/>
      <c r="B3" s="9"/>
      <c r="C3" s="9"/>
      <c r="D3" s="1"/>
      <c r="E3" s="1"/>
      <c r="F3" s="483"/>
      <c r="G3" s="483"/>
    </row>
    <row r="4" spans="1:14" ht="15.75">
      <c r="A4" s="742" t="s">
        <v>25</v>
      </c>
      <c r="B4" s="745" t="s">
        <v>140</v>
      </c>
      <c r="C4" s="747" t="s">
        <v>103</v>
      </c>
      <c r="D4" s="747"/>
      <c r="E4" s="747"/>
      <c r="F4" s="748" t="s">
        <v>104</v>
      </c>
      <c r="G4" s="748"/>
      <c r="H4" s="749"/>
    </row>
    <row r="5" spans="1:14">
      <c r="A5" s="744"/>
      <c r="B5" s="746"/>
      <c r="C5" s="703" t="s">
        <v>26</v>
      </c>
      <c r="D5" s="703" t="s">
        <v>77</v>
      </c>
      <c r="E5" s="703" t="s">
        <v>66</v>
      </c>
      <c r="F5" s="696" t="s">
        <v>26</v>
      </c>
      <c r="G5" s="696" t="s">
        <v>77</v>
      </c>
      <c r="H5" s="695" t="s">
        <v>66</v>
      </c>
    </row>
    <row r="6" spans="1:14" ht="16.5">
      <c r="A6" s="694">
        <v>1</v>
      </c>
      <c r="B6" s="693" t="s">
        <v>576</v>
      </c>
      <c r="C6" s="692">
        <v>92426400</v>
      </c>
      <c r="D6" s="692">
        <v>78917948.459999993</v>
      </c>
      <c r="E6" s="691">
        <f t="shared" ref="E6:E43" si="0">C6+D6</f>
        <v>171344348.45999998</v>
      </c>
      <c r="F6" s="704">
        <v>0</v>
      </c>
      <c r="G6" s="704">
        <v>136202508.86000001</v>
      </c>
      <c r="H6" s="690">
        <f t="shared" ref="H6:H43" si="1">F6+G6</f>
        <v>136202508.86000001</v>
      </c>
      <c r="I6" s="476"/>
      <c r="M6" s="658"/>
      <c r="N6" s="658"/>
    </row>
    <row r="7" spans="1:14" ht="16.5">
      <c r="A7" s="694">
        <v>2</v>
      </c>
      <c r="B7" s="693" t="s">
        <v>166</v>
      </c>
      <c r="C7" s="692">
        <v>0</v>
      </c>
      <c r="D7" s="692">
        <v>109597306.86</v>
      </c>
      <c r="E7" s="691">
        <f t="shared" si="0"/>
        <v>109597306.86</v>
      </c>
      <c r="F7" s="704">
        <v>0</v>
      </c>
      <c r="G7" s="704">
        <v>27824345.77</v>
      </c>
      <c r="H7" s="690">
        <f t="shared" si="1"/>
        <v>27824345.77</v>
      </c>
      <c r="I7" s="476"/>
      <c r="M7" s="658"/>
      <c r="N7" s="658"/>
    </row>
    <row r="8" spans="1:14" ht="16.5">
      <c r="A8" s="694">
        <v>3</v>
      </c>
      <c r="B8" s="693" t="s">
        <v>168</v>
      </c>
      <c r="C8" s="692">
        <f>C9+C10</f>
        <v>115592878.08</v>
      </c>
      <c r="D8" s="692">
        <f>D9+D10</f>
        <v>3301268745.4500003</v>
      </c>
      <c r="E8" s="691">
        <f t="shared" si="0"/>
        <v>3416861623.5300002</v>
      </c>
      <c r="F8" s="704">
        <v>75243097.719999999</v>
      </c>
      <c r="G8" s="704">
        <v>2737806639.3000002</v>
      </c>
      <c r="H8" s="690">
        <f t="shared" si="1"/>
        <v>2813049737.02</v>
      </c>
      <c r="I8" s="476"/>
      <c r="L8" s="658"/>
      <c r="M8" s="658"/>
      <c r="N8" s="658"/>
    </row>
    <row r="9" spans="1:14" ht="16.5">
      <c r="A9" s="694">
        <v>3.1</v>
      </c>
      <c r="B9" s="689" t="s">
        <v>577</v>
      </c>
      <c r="C9" s="692">
        <v>92251556.409999996</v>
      </c>
      <c r="D9" s="692">
        <v>3294866642.1700001</v>
      </c>
      <c r="E9" s="691">
        <f t="shared" si="0"/>
        <v>3387118198.5799999</v>
      </c>
      <c r="F9" s="704">
        <v>61283467.049999997</v>
      </c>
      <c r="G9" s="704">
        <v>2724324453.3200002</v>
      </c>
      <c r="H9" s="690">
        <f t="shared" si="1"/>
        <v>2785607920.3700004</v>
      </c>
      <c r="I9" s="476"/>
      <c r="L9" s="658"/>
      <c r="M9" s="658"/>
      <c r="N9" s="658"/>
    </row>
    <row r="10" spans="1:14" ht="16.5">
      <c r="A10" s="694">
        <v>3.2</v>
      </c>
      <c r="B10" s="689" t="s">
        <v>578</v>
      </c>
      <c r="C10" s="692">
        <v>23341321.670000002</v>
      </c>
      <c r="D10" s="692">
        <v>6402103.2800000003</v>
      </c>
      <c r="E10" s="691">
        <f t="shared" si="0"/>
        <v>29743424.950000003</v>
      </c>
      <c r="F10" s="704">
        <v>13959630.67</v>
      </c>
      <c r="G10" s="704">
        <v>13482185.98</v>
      </c>
      <c r="H10" s="690">
        <f t="shared" si="1"/>
        <v>27441816.649999999</v>
      </c>
      <c r="I10" s="476"/>
      <c r="L10" s="658"/>
      <c r="M10" s="658"/>
      <c r="N10" s="658"/>
    </row>
    <row r="11" spans="1:14" ht="25.5">
      <c r="A11" s="694">
        <v>4</v>
      </c>
      <c r="B11" s="693" t="s">
        <v>167</v>
      </c>
      <c r="C11" s="692">
        <f>C12+C13</f>
        <v>115533000</v>
      </c>
      <c r="D11" s="692">
        <f>D12+D13</f>
        <v>0</v>
      </c>
      <c r="E11" s="691">
        <f t="shared" si="0"/>
        <v>115533000</v>
      </c>
      <c r="F11" s="704">
        <v>226641000</v>
      </c>
      <c r="G11" s="704">
        <v>0</v>
      </c>
      <c r="H11" s="690">
        <f t="shared" si="1"/>
        <v>226641000</v>
      </c>
      <c r="I11" s="476"/>
      <c r="L11" s="658"/>
      <c r="N11" s="658"/>
    </row>
    <row r="12" spans="1:14" ht="16.5">
      <c r="A12" s="694">
        <v>4.0999999999999996</v>
      </c>
      <c r="B12" s="689" t="s">
        <v>579</v>
      </c>
      <c r="C12" s="692">
        <v>115533000</v>
      </c>
      <c r="D12" s="692">
        <v>0</v>
      </c>
      <c r="E12" s="691">
        <f t="shared" si="0"/>
        <v>115533000</v>
      </c>
      <c r="F12" s="704">
        <v>226641000</v>
      </c>
      <c r="G12" s="704">
        <v>0</v>
      </c>
      <c r="H12" s="690">
        <f t="shared" si="1"/>
        <v>226641000</v>
      </c>
      <c r="I12" s="476"/>
      <c r="L12" s="658"/>
      <c r="N12" s="658"/>
    </row>
    <row r="13" spans="1:14" ht="16.5">
      <c r="A13" s="694">
        <v>4.2</v>
      </c>
      <c r="B13" s="689" t="s">
        <v>580</v>
      </c>
      <c r="C13" s="692">
        <v>0</v>
      </c>
      <c r="D13" s="692">
        <v>0</v>
      </c>
      <c r="E13" s="691">
        <f t="shared" si="0"/>
        <v>0</v>
      </c>
      <c r="F13" s="704"/>
      <c r="G13" s="704"/>
      <c r="H13" s="690">
        <f t="shared" si="1"/>
        <v>0</v>
      </c>
      <c r="I13" s="476"/>
    </row>
    <row r="14" spans="1:14" ht="16.5">
      <c r="A14" s="694">
        <v>5</v>
      </c>
      <c r="B14" s="688" t="s">
        <v>581</v>
      </c>
      <c r="C14" s="692">
        <f>C15+C16+C17+C23+C24+C25+C26</f>
        <v>78006740.079999983</v>
      </c>
      <c r="D14" s="692">
        <f>D15+D16+D17+D23+D24+D25+D26</f>
        <v>5331936419.1099997</v>
      </c>
      <c r="E14" s="691">
        <f t="shared" si="0"/>
        <v>5409943159.1899996</v>
      </c>
      <c r="F14" s="704">
        <v>121578748.12</v>
      </c>
      <c r="G14" s="704">
        <v>4391397185.9300003</v>
      </c>
      <c r="H14" s="690">
        <f t="shared" si="1"/>
        <v>4512975934.0500002</v>
      </c>
      <c r="I14" s="476"/>
      <c r="L14" s="658"/>
      <c r="M14" s="658"/>
      <c r="N14" s="658"/>
    </row>
    <row r="15" spans="1:14" ht="16.5">
      <c r="A15" s="694">
        <v>5.0999999999999996</v>
      </c>
      <c r="B15" s="687" t="s">
        <v>582</v>
      </c>
      <c r="C15" s="692">
        <v>70346530.75</v>
      </c>
      <c r="D15" s="692">
        <v>158861222.56999999</v>
      </c>
      <c r="E15" s="691">
        <f t="shared" si="0"/>
        <v>229207753.31999999</v>
      </c>
      <c r="F15" s="704">
        <v>84968577.260000005</v>
      </c>
      <c r="G15" s="704">
        <v>117540398.25</v>
      </c>
      <c r="H15" s="690">
        <f t="shared" si="1"/>
        <v>202508975.50999999</v>
      </c>
      <c r="I15" s="476"/>
      <c r="L15" s="658"/>
      <c r="M15" s="658"/>
      <c r="N15" s="658"/>
    </row>
    <row r="16" spans="1:14" ht="16.5">
      <c r="A16" s="694">
        <v>5.2</v>
      </c>
      <c r="B16" s="687" t="s">
        <v>583</v>
      </c>
      <c r="C16" s="692">
        <v>0</v>
      </c>
      <c r="D16" s="692">
        <v>0</v>
      </c>
      <c r="E16" s="691">
        <f t="shared" si="0"/>
        <v>0</v>
      </c>
      <c r="F16" s="704"/>
      <c r="G16" s="704"/>
      <c r="H16" s="690">
        <f t="shared" si="1"/>
        <v>0</v>
      </c>
      <c r="I16" s="476"/>
    </row>
    <row r="17" spans="1:14" ht="16.5">
      <c r="A17" s="694">
        <v>5.3</v>
      </c>
      <c r="B17" s="687" t="s">
        <v>584</v>
      </c>
      <c r="C17" s="692">
        <f>C18+C19+C20+C21+C22</f>
        <v>2667493.2200000002</v>
      </c>
      <c r="D17" s="692">
        <f>D18+D19+D20+D21+D22</f>
        <v>4182807020.8199997</v>
      </c>
      <c r="E17" s="691">
        <f t="shared" si="0"/>
        <v>4185474514.0399995</v>
      </c>
      <c r="F17" s="704">
        <v>2518378.0499999998</v>
      </c>
      <c r="G17" s="704">
        <v>3471571387.6700006</v>
      </c>
      <c r="H17" s="690">
        <f t="shared" si="1"/>
        <v>3474089765.7200007</v>
      </c>
      <c r="I17" s="476"/>
      <c r="L17" s="658"/>
      <c r="M17" s="658"/>
      <c r="N17" s="658"/>
    </row>
    <row r="18" spans="1:14" ht="16.5">
      <c r="A18" s="694" t="s">
        <v>169</v>
      </c>
      <c r="B18" s="686" t="s">
        <v>585</v>
      </c>
      <c r="C18" s="692">
        <v>1668493.51</v>
      </c>
      <c r="D18" s="692">
        <v>1519721240.7</v>
      </c>
      <c r="E18" s="691">
        <f t="shared" si="0"/>
        <v>1521389734.21</v>
      </c>
      <c r="F18" s="704">
        <v>1593050.55</v>
      </c>
      <c r="G18" s="704">
        <v>1153231146.6600001</v>
      </c>
      <c r="H18" s="690">
        <f t="shared" si="1"/>
        <v>1154824197.21</v>
      </c>
      <c r="I18" s="476"/>
      <c r="L18" s="658"/>
      <c r="M18" s="658"/>
      <c r="N18" s="658"/>
    </row>
    <row r="19" spans="1:14" ht="16.5">
      <c r="A19" s="694" t="s">
        <v>170</v>
      </c>
      <c r="B19" s="685" t="s">
        <v>586</v>
      </c>
      <c r="C19" s="692">
        <v>34551.370000000003</v>
      </c>
      <c r="D19" s="692">
        <v>1469473528.8399999</v>
      </c>
      <c r="E19" s="691">
        <f t="shared" si="0"/>
        <v>1469508080.2099998</v>
      </c>
      <c r="F19" s="704">
        <v>46948.11</v>
      </c>
      <c r="G19" s="704">
        <v>1163305421.98</v>
      </c>
      <c r="H19" s="690">
        <f t="shared" si="1"/>
        <v>1163352370.0899999</v>
      </c>
      <c r="I19" s="476"/>
      <c r="L19" s="658"/>
      <c r="M19" s="658"/>
      <c r="N19" s="658"/>
    </row>
    <row r="20" spans="1:14" ht="16.5">
      <c r="A20" s="694" t="s">
        <v>171</v>
      </c>
      <c r="B20" s="685" t="s">
        <v>587</v>
      </c>
      <c r="C20" s="692">
        <v>0</v>
      </c>
      <c r="D20" s="692">
        <v>0</v>
      </c>
      <c r="E20" s="691">
        <f t="shared" si="0"/>
        <v>0</v>
      </c>
      <c r="F20" s="704">
        <v>0</v>
      </c>
      <c r="G20" s="704">
        <v>0</v>
      </c>
      <c r="H20" s="690">
        <f t="shared" si="1"/>
        <v>0</v>
      </c>
      <c r="I20" s="476"/>
    </row>
    <row r="21" spans="1:14" ht="16.5">
      <c r="A21" s="694" t="s">
        <v>172</v>
      </c>
      <c r="B21" s="685" t="s">
        <v>588</v>
      </c>
      <c r="C21" s="692">
        <v>336799.47</v>
      </c>
      <c r="D21" s="692">
        <v>872416535.75</v>
      </c>
      <c r="E21" s="691">
        <f t="shared" si="0"/>
        <v>872753335.22000003</v>
      </c>
      <c r="F21" s="704">
        <v>248549.41</v>
      </c>
      <c r="G21" s="704">
        <v>774021264.91999996</v>
      </c>
      <c r="H21" s="690">
        <f t="shared" si="1"/>
        <v>774269814.32999992</v>
      </c>
      <c r="I21" s="476"/>
      <c r="L21" s="658"/>
      <c r="M21" s="658"/>
      <c r="N21" s="658"/>
    </row>
    <row r="22" spans="1:14" ht="16.5">
      <c r="A22" s="694" t="s">
        <v>173</v>
      </c>
      <c r="B22" s="685" t="s">
        <v>398</v>
      </c>
      <c r="C22" s="692">
        <v>627648.87</v>
      </c>
      <c r="D22" s="692">
        <v>321195715.52999997</v>
      </c>
      <c r="E22" s="691">
        <f t="shared" si="0"/>
        <v>321823364.39999998</v>
      </c>
      <c r="F22" s="704">
        <v>629829.98</v>
      </c>
      <c r="G22" s="704">
        <v>381013554.11000001</v>
      </c>
      <c r="H22" s="690">
        <f t="shared" si="1"/>
        <v>381643384.09000003</v>
      </c>
      <c r="I22" s="476"/>
      <c r="L22" s="658"/>
      <c r="M22" s="658"/>
      <c r="N22" s="658"/>
    </row>
    <row r="23" spans="1:14" ht="16.5">
      <c r="A23" s="694">
        <v>5.4</v>
      </c>
      <c r="B23" s="687" t="s">
        <v>589</v>
      </c>
      <c r="C23" s="692">
        <v>4818243.71</v>
      </c>
      <c r="D23" s="692">
        <v>457240591.85000002</v>
      </c>
      <c r="E23" s="691">
        <f t="shared" si="0"/>
        <v>462058835.56</v>
      </c>
      <c r="F23" s="704">
        <v>16380570.779999999</v>
      </c>
      <c r="G23" s="704">
        <v>430112231.01999998</v>
      </c>
      <c r="H23" s="690">
        <f t="shared" si="1"/>
        <v>446492801.79999995</v>
      </c>
      <c r="I23" s="476"/>
      <c r="L23" s="658"/>
      <c r="M23" s="658"/>
      <c r="N23" s="658"/>
    </row>
    <row r="24" spans="1:14" ht="16.5">
      <c r="A24" s="694">
        <v>5.5</v>
      </c>
      <c r="B24" s="687" t="s">
        <v>590</v>
      </c>
      <c r="C24" s="692">
        <v>166271.82999999999</v>
      </c>
      <c r="D24" s="692">
        <v>366056669.75</v>
      </c>
      <c r="E24" s="691">
        <f t="shared" si="0"/>
        <v>366222941.57999998</v>
      </c>
      <c r="F24" s="704">
        <v>13953024</v>
      </c>
      <c r="G24" s="704">
        <v>270606678.49000001</v>
      </c>
      <c r="H24" s="690">
        <f t="shared" si="1"/>
        <v>284559702.49000001</v>
      </c>
      <c r="I24" s="476"/>
      <c r="L24" s="658"/>
      <c r="M24" s="658"/>
      <c r="N24" s="658"/>
    </row>
    <row r="25" spans="1:14" ht="16.5">
      <c r="A25" s="694">
        <v>5.6</v>
      </c>
      <c r="B25" s="687" t="s">
        <v>591</v>
      </c>
      <c r="C25" s="692">
        <v>0</v>
      </c>
      <c r="D25" s="692">
        <v>153810078.66</v>
      </c>
      <c r="E25" s="691">
        <f t="shared" si="0"/>
        <v>153810078.66</v>
      </c>
      <c r="F25" s="704">
        <v>0</v>
      </c>
      <c r="G25" s="704">
        <v>87857627.319999993</v>
      </c>
      <c r="H25" s="690">
        <f t="shared" si="1"/>
        <v>87857627.319999993</v>
      </c>
      <c r="I25" s="476"/>
      <c r="M25" s="658"/>
      <c r="N25" s="658"/>
    </row>
    <row r="26" spans="1:14" ht="16.5">
      <c r="A26" s="694">
        <v>5.7</v>
      </c>
      <c r="B26" s="687" t="s">
        <v>398</v>
      </c>
      <c r="C26" s="692">
        <v>8200.57</v>
      </c>
      <c r="D26" s="692">
        <v>13160835.460000001</v>
      </c>
      <c r="E26" s="691">
        <f t="shared" si="0"/>
        <v>13169036.030000001</v>
      </c>
      <c r="F26" s="704">
        <v>3758198.03</v>
      </c>
      <c r="G26" s="704">
        <v>13708863.18</v>
      </c>
      <c r="H26" s="690">
        <f t="shared" si="1"/>
        <v>17467061.210000001</v>
      </c>
      <c r="I26" s="476"/>
      <c r="L26" s="658"/>
      <c r="M26" s="658"/>
      <c r="N26" s="658"/>
    </row>
    <row r="27" spans="1:14" ht="16.5">
      <c r="A27" s="694">
        <v>6</v>
      </c>
      <c r="B27" s="688" t="s">
        <v>592</v>
      </c>
      <c r="C27" s="692">
        <v>125731121.44000001</v>
      </c>
      <c r="D27" s="692">
        <v>184714379.09999999</v>
      </c>
      <c r="E27" s="691">
        <f t="shared" si="0"/>
        <v>310445500.54000002</v>
      </c>
      <c r="F27" s="704">
        <v>191690235.47</v>
      </c>
      <c r="G27" s="704">
        <v>140892895.62</v>
      </c>
      <c r="H27" s="690">
        <f t="shared" si="1"/>
        <v>332583131.09000003</v>
      </c>
      <c r="I27" s="476"/>
      <c r="L27" s="658"/>
      <c r="M27" s="658"/>
      <c r="N27" s="658"/>
    </row>
    <row r="28" spans="1:14" ht="16.5">
      <c r="A28" s="694">
        <v>7</v>
      </c>
      <c r="B28" s="688" t="s">
        <v>593</v>
      </c>
      <c r="C28" s="692">
        <v>200648597.00999999</v>
      </c>
      <c r="D28" s="692">
        <v>126292743.34</v>
      </c>
      <c r="E28" s="691">
        <f t="shared" si="0"/>
        <v>326941340.35000002</v>
      </c>
      <c r="F28" s="704">
        <v>204902655.38</v>
      </c>
      <c r="G28" s="704">
        <v>98415929.769999996</v>
      </c>
      <c r="H28" s="690">
        <f t="shared" si="1"/>
        <v>303318585.14999998</v>
      </c>
      <c r="I28" s="476"/>
      <c r="L28" s="658"/>
      <c r="M28" s="658"/>
      <c r="N28" s="658"/>
    </row>
    <row r="29" spans="1:14" ht="16.5">
      <c r="A29" s="694">
        <v>8</v>
      </c>
      <c r="B29" s="688" t="s">
        <v>594</v>
      </c>
      <c r="C29" s="692">
        <v>0</v>
      </c>
      <c r="D29" s="692">
        <v>755879.8</v>
      </c>
      <c r="E29" s="691">
        <f t="shared" si="0"/>
        <v>755879.8</v>
      </c>
      <c r="F29" s="704">
        <v>0</v>
      </c>
      <c r="G29" s="704">
        <v>3328118.61</v>
      </c>
      <c r="H29" s="690">
        <f t="shared" si="1"/>
        <v>3328118.61</v>
      </c>
      <c r="I29" s="476"/>
      <c r="M29" s="658"/>
      <c r="N29" s="658"/>
    </row>
    <row r="30" spans="1:14" ht="16.5">
      <c r="A30" s="694">
        <v>9</v>
      </c>
      <c r="B30" s="693" t="s">
        <v>174</v>
      </c>
      <c r="C30" s="692">
        <f>C31+C32+C33+C34+C35+C36+C37</f>
        <v>70523000</v>
      </c>
      <c r="D30" s="692">
        <f>D31+D32+D33+D34+D35+D36+D37</f>
        <v>70045500</v>
      </c>
      <c r="E30" s="691">
        <f t="shared" si="0"/>
        <v>140568500</v>
      </c>
      <c r="F30" s="704">
        <v>15231000</v>
      </c>
      <c r="G30" s="704">
        <v>15240000</v>
      </c>
      <c r="H30" s="690">
        <f t="shared" si="1"/>
        <v>30471000</v>
      </c>
      <c r="I30" s="476"/>
      <c r="L30" s="658"/>
      <c r="M30" s="658"/>
      <c r="N30" s="658"/>
    </row>
    <row r="31" spans="1:14" ht="25.5">
      <c r="A31" s="694">
        <v>9.1</v>
      </c>
      <c r="B31" s="689" t="s">
        <v>595</v>
      </c>
      <c r="C31" s="692">
        <v>0</v>
      </c>
      <c r="D31" s="692">
        <v>70045500</v>
      </c>
      <c r="E31" s="691">
        <f t="shared" si="0"/>
        <v>70045500</v>
      </c>
      <c r="F31" s="704">
        <v>0</v>
      </c>
      <c r="G31" s="704">
        <v>15240000</v>
      </c>
      <c r="H31" s="690">
        <f t="shared" si="1"/>
        <v>15240000</v>
      </c>
      <c r="I31" s="476"/>
      <c r="M31" s="658"/>
      <c r="N31" s="658"/>
    </row>
    <row r="32" spans="1:14" ht="25.5">
      <c r="A32" s="694">
        <v>9.1999999999999993</v>
      </c>
      <c r="B32" s="689" t="s">
        <v>596</v>
      </c>
      <c r="C32" s="692">
        <v>70523000</v>
      </c>
      <c r="D32" s="692">
        <v>0</v>
      </c>
      <c r="E32" s="691">
        <f t="shared" si="0"/>
        <v>70523000</v>
      </c>
      <c r="F32" s="704">
        <v>15231000</v>
      </c>
      <c r="G32" s="704">
        <v>0</v>
      </c>
      <c r="H32" s="690">
        <f t="shared" si="1"/>
        <v>15231000</v>
      </c>
      <c r="I32" s="476"/>
      <c r="L32" s="658"/>
      <c r="N32" s="658"/>
    </row>
    <row r="33" spans="1:14" ht="25.5">
      <c r="A33" s="694">
        <v>9.3000000000000007</v>
      </c>
      <c r="B33" s="689" t="s">
        <v>597</v>
      </c>
      <c r="C33" s="692">
        <v>0</v>
      </c>
      <c r="D33" s="692">
        <v>0</v>
      </c>
      <c r="E33" s="691">
        <f t="shared" si="0"/>
        <v>0</v>
      </c>
      <c r="F33" s="704">
        <v>0</v>
      </c>
      <c r="G33" s="704">
        <v>0</v>
      </c>
      <c r="H33" s="690">
        <f t="shared" si="1"/>
        <v>0</v>
      </c>
      <c r="I33" s="476"/>
    </row>
    <row r="34" spans="1:14" ht="16.5">
      <c r="A34" s="694">
        <v>9.4</v>
      </c>
      <c r="B34" s="689" t="s">
        <v>598</v>
      </c>
      <c r="C34" s="692">
        <v>0</v>
      </c>
      <c r="D34" s="692">
        <v>0</v>
      </c>
      <c r="E34" s="691">
        <f t="shared" si="0"/>
        <v>0</v>
      </c>
      <c r="F34" s="704">
        <v>0</v>
      </c>
      <c r="G34" s="704">
        <v>0</v>
      </c>
      <c r="H34" s="690">
        <f t="shared" si="1"/>
        <v>0</v>
      </c>
      <c r="I34" s="476"/>
    </row>
    <row r="35" spans="1:14" ht="16.5">
      <c r="A35" s="694">
        <v>9.5</v>
      </c>
      <c r="B35" s="689" t="s">
        <v>599</v>
      </c>
      <c r="C35" s="692">
        <v>0</v>
      </c>
      <c r="D35" s="692">
        <v>0</v>
      </c>
      <c r="E35" s="691">
        <f t="shared" si="0"/>
        <v>0</v>
      </c>
      <c r="F35" s="704">
        <v>0</v>
      </c>
      <c r="G35" s="704">
        <v>0</v>
      </c>
      <c r="H35" s="690">
        <f t="shared" si="1"/>
        <v>0</v>
      </c>
      <c r="I35" s="476"/>
    </row>
    <row r="36" spans="1:14" ht="25.5">
      <c r="A36" s="694">
        <v>9.6</v>
      </c>
      <c r="B36" s="689" t="s">
        <v>600</v>
      </c>
      <c r="C36" s="692">
        <v>0</v>
      </c>
      <c r="D36" s="692">
        <v>0</v>
      </c>
      <c r="E36" s="691">
        <f t="shared" si="0"/>
        <v>0</v>
      </c>
      <c r="F36" s="704">
        <v>0</v>
      </c>
      <c r="G36" s="704">
        <v>0</v>
      </c>
      <c r="H36" s="690">
        <f t="shared" si="1"/>
        <v>0</v>
      </c>
      <c r="I36" s="476"/>
    </row>
    <row r="37" spans="1:14" ht="25.5">
      <c r="A37" s="694">
        <v>9.6999999999999993</v>
      </c>
      <c r="B37" s="689" t="s">
        <v>601</v>
      </c>
      <c r="C37" s="692">
        <v>0</v>
      </c>
      <c r="D37" s="692">
        <v>0</v>
      </c>
      <c r="E37" s="691">
        <f t="shared" si="0"/>
        <v>0</v>
      </c>
      <c r="F37" s="704">
        <v>0</v>
      </c>
      <c r="G37" s="704">
        <v>0</v>
      </c>
      <c r="H37" s="690">
        <f t="shared" si="1"/>
        <v>0</v>
      </c>
      <c r="I37" s="476"/>
    </row>
    <row r="38" spans="1:14" ht="16.5">
      <c r="A38" s="694">
        <v>10</v>
      </c>
      <c r="B38" s="688" t="s">
        <v>602</v>
      </c>
      <c r="C38" s="692">
        <f>C41+C42</f>
        <v>89393019.403321311</v>
      </c>
      <c r="D38" s="692">
        <f>D41+D42</f>
        <v>9577737.1524564214</v>
      </c>
      <c r="E38" s="691">
        <f t="shared" si="0"/>
        <v>98970756.555777729</v>
      </c>
      <c r="F38" s="704">
        <v>83771351.997999832</v>
      </c>
      <c r="G38" s="704">
        <v>12287460.521441001</v>
      </c>
      <c r="H38" s="690">
        <f t="shared" si="1"/>
        <v>96058812.51944083</v>
      </c>
      <c r="I38" s="476"/>
      <c r="L38" s="658"/>
      <c r="M38" s="658"/>
      <c r="N38" s="658"/>
    </row>
    <row r="39" spans="1:14" ht="16.5">
      <c r="A39" s="694">
        <v>10.1</v>
      </c>
      <c r="B39" s="689" t="s">
        <v>603</v>
      </c>
      <c r="C39" s="692">
        <v>1681384.1099999996</v>
      </c>
      <c r="D39" s="692">
        <v>1728.0139479999998</v>
      </c>
      <c r="E39" s="691">
        <f t="shared" si="0"/>
        <v>1683112.1239479997</v>
      </c>
      <c r="F39" s="704">
        <v>287695.21999999986</v>
      </c>
      <c r="G39" s="704">
        <v>135674.383829</v>
      </c>
      <c r="H39" s="690">
        <f t="shared" si="1"/>
        <v>423369.60382899985</v>
      </c>
      <c r="I39" s="476"/>
      <c r="L39" s="658"/>
      <c r="M39" s="658"/>
      <c r="N39" s="658"/>
    </row>
    <row r="40" spans="1:14" ht="25.5">
      <c r="A40" s="694">
        <v>10.199999999999999</v>
      </c>
      <c r="B40" s="689" t="s">
        <v>604</v>
      </c>
      <c r="C40" s="692">
        <v>205458.17145823</v>
      </c>
      <c r="D40" s="692">
        <v>67.477000000000004</v>
      </c>
      <c r="E40" s="691">
        <f t="shared" si="0"/>
        <v>205525.64845823002</v>
      </c>
      <c r="F40" s="704">
        <v>37237.007999999994</v>
      </c>
      <c r="G40" s="704">
        <v>57.114999999999995</v>
      </c>
      <c r="H40" s="690">
        <f t="shared" si="1"/>
        <v>37294.122999999992</v>
      </c>
      <c r="I40" s="476"/>
      <c r="L40" s="658"/>
      <c r="N40" s="658"/>
    </row>
    <row r="41" spans="1:14" ht="25.5">
      <c r="A41" s="694">
        <v>10.3</v>
      </c>
      <c r="B41" s="689" t="s">
        <v>605</v>
      </c>
      <c r="C41" s="692">
        <v>63058108.049999975</v>
      </c>
      <c r="D41" s="692">
        <v>6891190.4644600004</v>
      </c>
      <c r="E41" s="691">
        <f t="shared" si="0"/>
        <v>69949298.514459968</v>
      </c>
      <c r="F41" s="704">
        <v>57363319.339999989</v>
      </c>
      <c r="G41" s="704">
        <v>6921856.8592120009</v>
      </c>
      <c r="H41" s="690">
        <f t="shared" si="1"/>
        <v>64285176.199211992</v>
      </c>
      <c r="I41" s="476"/>
      <c r="L41" s="658"/>
      <c r="M41" s="658"/>
      <c r="N41" s="658"/>
    </row>
    <row r="42" spans="1:14" ht="25.5">
      <c r="A42" s="694">
        <v>10.4</v>
      </c>
      <c r="B42" s="689" t="s">
        <v>606</v>
      </c>
      <c r="C42" s="692">
        <v>26334911.353321336</v>
      </c>
      <c r="D42" s="692">
        <v>2686546.6879964201</v>
      </c>
      <c r="E42" s="691">
        <f t="shared" si="0"/>
        <v>29021458.041317757</v>
      </c>
      <c r="F42" s="704">
        <v>26083100.429999847</v>
      </c>
      <c r="G42" s="704">
        <v>5229872.1634000009</v>
      </c>
      <c r="H42" s="690">
        <f t="shared" si="1"/>
        <v>31312972.593399849</v>
      </c>
      <c r="I42" s="476"/>
      <c r="L42" s="658"/>
      <c r="M42" s="658"/>
      <c r="N42" s="658"/>
    </row>
    <row r="43" spans="1:14" ht="17.25" thickBot="1">
      <c r="A43" s="513">
        <v>11</v>
      </c>
      <c r="B43" s="521" t="s">
        <v>175</v>
      </c>
      <c r="C43" s="522">
        <v>0</v>
      </c>
      <c r="D43" s="522">
        <v>0</v>
      </c>
      <c r="E43" s="523">
        <f t="shared" si="0"/>
        <v>0</v>
      </c>
      <c r="F43" s="684">
        <v>0</v>
      </c>
      <c r="G43" s="684">
        <v>0</v>
      </c>
      <c r="H43" s="702">
        <f t="shared" si="1"/>
        <v>0</v>
      </c>
      <c r="I43" s="476"/>
    </row>
    <row r="44" spans="1:14" ht="15.75">
      <c r="C44" s="320"/>
      <c r="D44" s="320"/>
      <c r="E44" s="320"/>
      <c r="F44" s="701"/>
      <c r="G44" s="701"/>
      <c r="H44" s="701"/>
    </row>
    <row r="45" spans="1:14" ht="15.75">
      <c r="C45" s="320"/>
      <c r="D45" s="320"/>
      <c r="E45" s="320"/>
      <c r="F45" s="701"/>
      <c r="G45" s="701"/>
      <c r="H45" s="701"/>
    </row>
    <row r="46" spans="1:14" ht="15.75">
      <c r="C46" s="320"/>
      <c r="D46" s="320"/>
      <c r="E46" s="320"/>
      <c r="F46" s="701"/>
      <c r="G46" s="701"/>
      <c r="H46" s="701"/>
    </row>
    <row r="47" spans="1:14" ht="15.75">
      <c r="C47" s="320"/>
      <c r="D47" s="320"/>
      <c r="E47" s="320"/>
      <c r="F47" s="701"/>
      <c r="G47" s="701"/>
      <c r="H47" s="701"/>
    </row>
  </sheetData>
  <autoFilter ref="A6:H43" xr:uid="{00000000-0001-0000-0400-000000000000}"/>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I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J12" sqref="J12"/>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5" bestFit="1" customWidth="1"/>
    <col min="8" max="11" width="9.85546875" style="5" customWidth="1"/>
    <col min="12" max="16384" width="9.140625" style="5"/>
  </cols>
  <sheetData>
    <row r="1" spans="1:9" ht="15">
      <c r="A1" s="10" t="s">
        <v>97</v>
      </c>
      <c r="B1" s="9" t="str">
        <f>Info!C2</f>
        <v>სს "ბაზისბანკი"</v>
      </c>
      <c r="C1" s="9"/>
    </row>
    <row r="2" spans="1:9" ht="15">
      <c r="A2" s="10" t="s">
        <v>98</v>
      </c>
      <c r="B2" s="265">
        <f>'1. key ratios'!B2</f>
        <v>45930</v>
      </c>
      <c r="C2" s="9"/>
    </row>
    <row r="3" spans="1:9" ht="15">
      <c r="A3" s="10"/>
      <c r="B3" s="9"/>
      <c r="C3" s="9"/>
    </row>
    <row r="4" spans="1:9" ht="15" customHeight="1" thickBot="1">
      <c r="A4" s="112" t="s">
        <v>179</v>
      </c>
      <c r="B4" s="113" t="s">
        <v>96</v>
      </c>
      <c r="C4" s="114" t="s">
        <v>76</v>
      </c>
    </row>
    <row r="5" spans="1:9" ht="15" customHeight="1">
      <c r="A5" s="110" t="s">
        <v>25</v>
      </c>
      <c r="B5" s="111"/>
      <c r="C5" s="249" t="str">
        <f>INT((MONTH($B$2))/3)&amp;"Q"&amp;"-"&amp;YEAR($B$2)</f>
        <v>3Q-2025</v>
      </c>
      <c r="D5" s="249" t="str">
        <f>IF(INT(MONTH($B$2))=3, "4"&amp;"Q"&amp;"-"&amp;YEAR($B$2)-1, IF(INT(MONTH($B$2))=6, "1"&amp;"Q"&amp;"-"&amp;YEAR($B$2), IF(INT(MONTH($B$2))=9, "2"&amp;"Q"&amp;"-"&amp;YEAR($B$2),IF(INT(MONTH($B$2))=12, "3"&amp;"Q"&amp;"-"&amp;YEAR($B$2), 0))))</f>
        <v>2Q-2025</v>
      </c>
      <c r="E5" s="249" t="str">
        <f>IF(INT(MONTH($B$2))=3, "3"&amp;"Q"&amp;"-"&amp;YEAR($B$2)-1, IF(INT(MONTH($B$2))=6, "4"&amp;"Q"&amp;"-"&amp;YEAR($B$2)-1, IF(INT(MONTH($B$2))=9, "1"&amp;"Q"&amp;"-"&amp;YEAR($B$2),IF(INT(MONTH($B$2))=12, "2"&amp;"Q"&amp;"-"&amp;YEAR($B$2), 0))))</f>
        <v>1Q-2025</v>
      </c>
      <c r="F5" s="249" t="str">
        <f>IF(INT(MONTH($B$2))=3, "2"&amp;"Q"&amp;"-"&amp;YEAR($B$2)-1, IF(INT(MONTH($B$2))=6, "3"&amp;"Q"&amp;"-"&amp;YEAR($B$2)-1, IF(INT(MONTH($B$2))=9, "4"&amp;"Q"&amp;"-"&amp;YEAR($B$2)-1,IF(INT(MONTH($B$2))=12, "1"&amp;"Q"&amp;"-"&amp;YEAR($B$2), 0))))</f>
        <v>4Q-2024</v>
      </c>
      <c r="G5" s="249" t="str">
        <f>IF(INT(MONTH($B$2))=3, "1"&amp;"Q"&amp;"-"&amp;YEAR($B$2)-1, IF(INT(MONTH($B$2))=6, "2"&amp;"Q"&amp;"-"&amp;YEAR($B$2)-1, IF(INT(MONTH($B$2))=9, "3"&amp;"Q"&amp;"-"&amp;YEAR($B$2)-1,IF(INT(MONTH($B$2))=12, "4"&amp;"Q"&amp;"-"&amp;YEAR($B$2)-1, 0))))</f>
        <v>3Q-2024</v>
      </c>
    </row>
    <row r="6" spans="1:9" ht="15" customHeight="1">
      <c r="A6" s="209">
        <v>1</v>
      </c>
      <c r="B6" s="236" t="s">
        <v>101</v>
      </c>
      <c r="C6" s="210">
        <f>C7+C9+C10</f>
        <v>3551617465.5001216</v>
      </c>
      <c r="D6" s="238">
        <f>D7+D9+D10</f>
        <v>3513208227.1779966</v>
      </c>
      <c r="E6" s="211">
        <f t="shared" ref="E6:G6" si="0">E7+E9+E10</f>
        <v>3352434036.554338</v>
      </c>
      <c r="F6" s="210">
        <f t="shared" si="0"/>
        <v>3372142342.6453967</v>
      </c>
      <c r="G6" s="239">
        <f t="shared" si="0"/>
        <v>3179286114.9582949</v>
      </c>
      <c r="I6" s="524"/>
    </row>
    <row r="7" spans="1:9" ht="15" customHeight="1">
      <c r="A7" s="209">
        <v>1.1000000000000001</v>
      </c>
      <c r="B7" s="212" t="s">
        <v>738</v>
      </c>
      <c r="C7" s="213">
        <v>3231037552.1073284</v>
      </c>
      <c r="D7" s="240">
        <v>3194333462.6725116</v>
      </c>
      <c r="E7" s="213">
        <v>3061733794.927104</v>
      </c>
      <c r="F7" s="213">
        <v>3041986248.9932318</v>
      </c>
      <c r="G7" s="241">
        <v>2841843678.7346096</v>
      </c>
      <c r="I7" s="524"/>
    </row>
    <row r="8" spans="1:9" ht="25.5">
      <c r="A8" s="209" t="s">
        <v>146</v>
      </c>
      <c r="B8" s="214" t="s">
        <v>176</v>
      </c>
      <c r="C8" s="213">
        <v>24000000</v>
      </c>
      <c r="D8" s="240">
        <v>24000000</v>
      </c>
      <c r="E8" s="213">
        <v>24000000</v>
      </c>
      <c r="F8" s="213">
        <v>24000000</v>
      </c>
      <c r="G8" s="241">
        <v>24000000</v>
      </c>
      <c r="I8" s="524"/>
    </row>
    <row r="9" spans="1:9" ht="15" customHeight="1">
      <c r="A9" s="209">
        <v>1.2</v>
      </c>
      <c r="B9" s="212" t="s">
        <v>21</v>
      </c>
      <c r="C9" s="213">
        <v>319411260.68175203</v>
      </c>
      <c r="D9" s="240">
        <v>317902592.36958194</v>
      </c>
      <c r="E9" s="213">
        <v>289829105.39041364</v>
      </c>
      <c r="F9" s="213">
        <v>330081933.26216507</v>
      </c>
      <c r="G9" s="241">
        <v>337442436.22368515</v>
      </c>
      <c r="I9" s="524"/>
    </row>
    <row r="10" spans="1:9" ht="15" customHeight="1">
      <c r="A10" s="209">
        <v>1.3</v>
      </c>
      <c r="B10" s="237" t="s">
        <v>73</v>
      </c>
      <c r="C10" s="213">
        <v>1168652.7110407741</v>
      </c>
      <c r="D10" s="240">
        <v>972172.13590347033</v>
      </c>
      <c r="E10" s="213">
        <v>871136.23682043562</v>
      </c>
      <c r="F10" s="213">
        <v>74160.39</v>
      </c>
      <c r="G10" s="241">
        <v>0</v>
      </c>
      <c r="I10" s="524"/>
    </row>
    <row r="11" spans="1:9" ht="15" customHeight="1">
      <c r="A11" s="209">
        <v>2</v>
      </c>
      <c r="B11" s="236" t="s">
        <v>102</v>
      </c>
      <c r="C11" s="213">
        <v>2415406.6227893531</v>
      </c>
      <c r="D11" s="240">
        <v>3687507.2009642571</v>
      </c>
      <c r="E11" s="213">
        <v>423569.76157426427</v>
      </c>
      <c r="F11" s="213">
        <v>18757478.262939617</v>
      </c>
      <c r="G11" s="241">
        <v>14410781.201254373</v>
      </c>
      <c r="I11" s="524"/>
    </row>
    <row r="12" spans="1:9" ht="15" customHeight="1">
      <c r="A12" s="209">
        <v>3</v>
      </c>
      <c r="B12" s="236" t="s">
        <v>100</v>
      </c>
      <c r="C12" s="213">
        <v>303739914.33518755</v>
      </c>
      <c r="D12" s="240">
        <v>303739914.33518755</v>
      </c>
      <c r="E12" s="213">
        <v>303985205.05393749</v>
      </c>
      <c r="F12" s="213">
        <v>303985205.05393749</v>
      </c>
      <c r="G12" s="241">
        <v>232089595.27241173</v>
      </c>
      <c r="I12" s="524"/>
    </row>
    <row r="13" spans="1:9" ht="15" customHeight="1" thickBot="1">
      <c r="A13" s="59">
        <v>4</v>
      </c>
      <c r="B13" s="244" t="s">
        <v>147</v>
      </c>
      <c r="C13" s="122">
        <f>C6+C11+C12</f>
        <v>3857772786.4580984</v>
      </c>
      <c r="D13" s="242">
        <f>D6+D11+D12</f>
        <v>3820635648.7141485</v>
      </c>
      <c r="E13" s="123">
        <f t="shared" ref="E13:G13" si="1">E6+E11+E12</f>
        <v>3656842811.3698497</v>
      </c>
      <c r="F13" s="122">
        <f t="shared" si="1"/>
        <v>3694885025.9622736</v>
      </c>
      <c r="G13" s="243">
        <f t="shared" si="1"/>
        <v>3425786491.4319611</v>
      </c>
      <c r="I13" s="524"/>
    </row>
    <row r="14" spans="1:9">
      <c r="B14" s="14"/>
    </row>
    <row r="15" spans="1:9">
      <c r="B15" s="14"/>
    </row>
    <row r="16" spans="1:9">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7"/>
  <sheetViews>
    <sheetView showGridLines="0" zoomScale="80" zoomScaleNormal="80" workbookViewId="0">
      <pane xSplit="1" ySplit="4" topLeftCell="B5" activePane="bottomRight" state="frozen"/>
      <selection pane="topRight" activeCell="B1" sqref="B1"/>
      <selection pane="bottomLeft" activeCell="A4" sqref="A4"/>
      <selection pane="bottomRight" activeCell="N24" sqref="N24"/>
    </sheetView>
  </sheetViews>
  <sheetFormatPr defaultRowHeight="15"/>
  <cols>
    <col min="1" max="1" width="9.5703125" style="1" bestFit="1" customWidth="1"/>
    <col min="2" max="2" width="58.85546875" style="1" customWidth="1"/>
    <col min="3" max="3" width="55.7109375" style="1" customWidth="1"/>
  </cols>
  <sheetData>
    <row r="1" spans="1:3">
      <c r="A1" s="1" t="s">
        <v>97</v>
      </c>
      <c r="B1" s="1" t="str">
        <f>Info!C2</f>
        <v>სს "ბაზისბანკი"</v>
      </c>
    </row>
    <row r="2" spans="1:3">
      <c r="A2" s="1" t="s">
        <v>98</v>
      </c>
      <c r="B2" s="265">
        <f>'1. key ratios'!B2</f>
        <v>45930</v>
      </c>
    </row>
    <row r="4" spans="1:3" ht="25.5" customHeight="1" thickBot="1">
      <c r="A4" s="116" t="s">
        <v>180</v>
      </c>
      <c r="B4" s="20" t="s">
        <v>80</v>
      </c>
      <c r="C4" s="6"/>
    </row>
    <row r="5" spans="1:3" ht="15.75">
      <c r="A5" s="4"/>
      <c r="B5" s="232" t="s">
        <v>81</v>
      </c>
      <c r="C5" s="247" t="s">
        <v>311</v>
      </c>
    </row>
    <row r="6" spans="1:3">
      <c r="A6" s="7">
        <v>1</v>
      </c>
      <c r="B6" s="21" t="s">
        <v>750</v>
      </c>
      <c r="C6" s="245" t="s">
        <v>753</v>
      </c>
    </row>
    <row r="7" spans="1:3">
      <c r="A7" s="7">
        <v>2</v>
      </c>
      <c r="B7" s="21" t="s">
        <v>754</v>
      </c>
      <c r="C7" s="245" t="s">
        <v>755</v>
      </c>
    </row>
    <row r="8" spans="1:3">
      <c r="A8" s="7">
        <v>3</v>
      </c>
      <c r="B8" s="21" t="s">
        <v>756</v>
      </c>
      <c r="C8" s="245" t="s">
        <v>757</v>
      </c>
    </row>
    <row r="9" spans="1:3">
      <c r="A9" s="7">
        <v>4</v>
      </c>
      <c r="B9" s="21" t="s">
        <v>758</v>
      </c>
      <c r="C9" s="245" t="s">
        <v>759</v>
      </c>
    </row>
    <row r="10" spans="1:3">
      <c r="A10" s="7">
        <v>5</v>
      </c>
      <c r="B10" s="21" t="s">
        <v>760</v>
      </c>
      <c r="C10" s="245" t="s">
        <v>757</v>
      </c>
    </row>
    <row r="11" spans="1:3">
      <c r="A11" s="7">
        <v>6</v>
      </c>
      <c r="B11" s="21" t="s">
        <v>761</v>
      </c>
      <c r="C11" s="245" t="s">
        <v>757</v>
      </c>
    </row>
    <row r="12" spans="1:3">
      <c r="A12" s="7"/>
      <c r="B12" s="750"/>
      <c r="C12" s="751"/>
    </row>
    <row r="13" spans="1:3" ht="30">
      <c r="A13" s="7"/>
      <c r="B13" s="233" t="s">
        <v>82</v>
      </c>
      <c r="C13" s="248" t="s">
        <v>312</v>
      </c>
    </row>
    <row r="14" spans="1:3" ht="15.75">
      <c r="A14" s="7">
        <v>1</v>
      </c>
      <c r="B14" s="17" t="s">
        <v>751</v>
      </c>
      <c r="C14" s="246" t="s">
        <v>762</v>
      </c>
    </row>
    <row r="15" spans="1:3" ht="15.75">
      <c r="A15" s="7">
        <v>2</v>
      </c>
      <c r="B15" s="17" t="s">
        <v>763</v>
      </c>
      <c r="C15" s="246" t="s">
        <v>764</v>
      </c>
    </row>
    <row r="16" spans="1:3" ht="15.75">
      <c r="A16" s="7">
        <v>3</v>
      </c>
      <c r="B16" s="17" t="s">
        <v>765</v>
      </c>
      <c r="C16" s="246" t="s">
        <v>766</v>
      </c>
    </row>
    <row r="17" spans="1:3" ht="15.75">
      <c r="A17" s="7">
        <v>4</v>
      </c>
      <c r="B17" s="17" t="s">
        <v>767</v>
      </c>
      <c r="C17" s="246" t="s">
        <v>768</v>
      </c>
    </row>
    <row r="18" spans="1:3" ht="15.75">
      <c r="A18" s="7">
        <v>5</v>
      </c>
      <c r="B18" s="17" t="s">
        <v>769</v>
      </c>
      <c r="C18" s="246" t="s">
        <v>770</v>
      </c>
    </row>
    <row r="19" spans="1:3" ht="15.75">
      <c r="A19" s="7">
        <v>6</v>
      </c>
      <c r="B19" s="17" t="s">
        <v>771</v>
      </c>
      <c r="C19" s="246" t="s">
        <v>772</v>
      </c>
    </row>
    <row r="20" spans="1:3" ht="15.75">
      <c r="A20" s="7">
        <v>7</v>
      </c>
      <c r="B20" s="17" t="s">
        <v>773</v>
      </c>
      <c r="C20" s="246" t="s">
        <v>774</v>
      </c>
    </row>
    <row r="21" spans="1:3" ht="15.75" customHeight="1">
      <c r="A21" s="7"/>
      <c r="B21" s="17"/>
      <c r="C21" s="18"/>
    </row>
    <row r="22" spans="1:3" ht="30" customHeight="1">
      <c r="A22" s="7"/>
      <c r="B22" s="752" t="s">
        <v>83</v>
      </c>
      <c r="C22" s="753"/>
    </row>
    <row r="23" spans="1:3">
      <c r="A23" s="7">
        <v>1</v>
      </c>
      <c r="B23" s="21" t="s">
        <v>775</v>
      </c>
      <c r="C23" s="683">
        <v>0.91694325037584468</v>
      </c>
    </row>
    <row r="24" spans="1:3" ht="15.75" customHeight="1">
      <c r="A24" s="7">
        <v>2</v>
      </c>
      <c r="B24" s="21" t="s">
        <v>776</v>
      </c>
      <c r="C24" s="683">
        <v>6.1310495318289832E-2</v>
      </c>
    </row>
    <row r="25" spans="1:3" ht="29.25" customHeight="1">
      <c r="A25" s="7"/>
      <c r="B25" s="752" t="s">
        <v>163</v>
      </c>
      <c r="C25" s="753"/>
    </row>
    <row r="26" spans="1:3" ht="51.75">
      <c r="A26" s="7">
        <v>1</v>
      </c>
      <c r="B26" s="21" t="s">
        <v>777</v>
      </c>
      <c r="C26" s="682">
        <v>0.46764105769168079</v>
      </c>
    </row>
    <row r="27" spans="1:3" ht="16.5" thickBot="1">
      <c r="A27" s="8">
        <v>2</v>
      </c>
      <c r="B27" s="22" t="s">
        <v>776</v>
      </c>
      <c r="C27" s="681">
        <v>0.51061268800245374</v>
      </c>
    </row>
  </sheetData>
  <mergeCells count="3">
    <mergeCell ref="B12:C12"/>
    <mergeCell ref="B25:C25"/>
    <mergeCell ref="B22:C22"/>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13" activePane="bottomRight" state="frozen"/>
      <selection activeCell="H6" sqref="H6"/>
      <selection pane="topRight" activeCell="H6" sqref="H6"/>
      <selection pane="bottomLeft" activeCell="H6" sqref="H6"/>
      <selection pane="bottomRight" activeCell="H18" sqref="H18"/>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7" bestFit="1" customWidth="1"/>
    <col min="7" max="7" width="12.5703125" bestFit="1" customWidth="1"/>
  </cols>
  <sheetData>
    <row r="1" spans="1:12" ht="15.75">
      <c r="A1" s="10" t="s">
        <v>97</v>
      </c>
      <c r="B1" s="9" t="str">
        <f>Info!C2</f>
        <v>სს "ბაზისბანკი"</v>
      </c>
    </row>
    <row r="2" spans="1:12" s="10" customFormat="1" ht="15.75" customHeight="1">
      <c r="A2" s="10" t="s">
        <v>98</v>
      </c>
      <c r="B2" s="265">
        <f>'1. key ratios'!B2</f>
        <v>45930</v>
      </c>
      <c r="F2"/>
      <c r="G2"/>
      <c r="H2"/>
      <c r="I2"/>
      <c r="J2"/>
      <c r="K2"/>
      <c r="L2"/>
    </row>
    <row r="3" spans="1:12" s="10" customFormat="1" ht="15.75" customHeight="1">
      <c r="F3"/>
      <c r="G3"/>
      <c r="H3"/>
      <c r="I3"/>
      <c r="J3"/>
      <c r="K3"/>
      <c r="L3"/>
    </row>
    <row r="4" spans="1:12" s="10" customFormat="1" ht="15.75" customHeight="1" thickBot="1">
      <c r="A4" s="117" t="s">
        <v>181</v>
      </c>
      <c r="B4" s="118" t="s">
        <v>157</v>
      </c>
      <c r="C4" s="92"/>
      <c r="D4" s="92"/>
      <c r="E4" s="93" t="s">
        <v>76</v>
      </c>
      <c r="F4"/>
      <c r="G4"/>
      <c r="H4"/>
      <c r="I4"/>
      <c r="J4"/>
      <c r="K4"/>
      <c r="L4"/>
    </row>
    <row r="5" spans="1:12" s="55" customFormat="1" ht="17.45" customHeight="1">
      <c r="A5" s="189"/>
      <c r="B5" s="190"/>
      <c r="C5" s="91" t="s">
        <v>0</v>
      </c>
      <c r="D5" s="91" t="s">
        <v>1</v>
      </c>
      <c r="E5" s="191" t="s">
        <v>2</v>
      </c>
      <c r="F5"/>
      <c r="G5"/>
      <c r="H5"/>
      <c r="I5"/>
      <c r="J5"/>
      <c r="K5"/>
      <c r="L5"/>
    </row>
    <row r="6" spans="1:12" ht="14.45" customHeight="1">
      <c r="A6" s="526"/>
      <c r="B6" s="754" t="s">
        <v>133</v>
      </c>
      <c r="C6" s="754" t="s">
        <v>608</v>
      </c>
      <c r="D6" s="755" t="s">
        <v>132</v>
      </c>
      <c r="E6" s="756"/>
    </row>
    <row r="7" spans="1:12" ht="99.6" customHeight="1">
      <c r="A7" s="526"/>
      <c r="B7" s="754"/>
      <c r="C7" s="754"/>
      <c r="D7" s="187" t="s">
        <v>131</v>
      </c>
      <c r="E7" s="188" t="s">
        <v>234</v>
      </c>
    </row>
    <row r="8" spans="1:12" ht="22.5" customHeight="1">
      <c r="A8" s="518">
        <v>1</v>
      </c>
      <c r="B8" s="486" t="s">
        <v>607</v>
      </c>
      <c r="C8" s="525">
        <f>SUM(C9:C11)</f>
        <v>678636190.49650002</v>
      </c>
      <c r="D8" s="525">
        <f t="shared" ref="D8:E8" si="0">SUM(D9:D11)</f>
        <v>0</v>
      </c>
      <c r="E8" s="527">
        <f t="shared" si="0"/>
        <v>678636190.49650002</v>
      </c>
    </row>
    <row r="9" spans="1:12">
      <c r="A9" s="518">
        <v>1.1000000000000001</v>
      </c>
      <c r="B9" s="489" t="s">
        <v>85</v>
      </c>
      <c r="C9" s="525">
        <v>60743040.416000001</v>
      </c>
      <c r="D9" s="525"/>
      <c r="E9" s="527">
        <v>60743040.416000001</v>
      </c>
    </row>
    <row r="10" spans="1:12">
      <c r="A10" s="518">
        <v>1.2</v>
      </c>
      <c r="B10" s="489" t="s">
        <v>86</v>
      </c>
      <c r="C10" s="525">
        <v>316424455.50419998</v>
      </c>
      <c r="D10" s="525"/>
      <c r="E10" s="527">
        <v>316424455.50419998</v>
      </c>
    </row>
    <row r="11" spans="1:12">
      <c r="A11" s="518">
        <v>1.3</v>
      </c>
      <c r="B11" s="489" t="s">
        <v>87</v>
      </c>
      <c r="C11" s="525">
        <v>301468694.57630002</v>
      </c>
      <c r="D11" s="525"/>
      <c r="E11" s="527">
        <v>301468694.57630002</v>
      </c>
    </row>
    <row r="12" spans="1:12">
      <c r="A12" s="518">
        <v>2</v>
      </c>
      <c r="B12" s="490" t="s">
        <v>494</v>
      </c>
      <c r="C12" s="525">
        <v>0</v>
      </c>
      <c r="D12" s="525"/>
      <c r="E12" s="527">
        <v>0</v>
      </c>
    </row>
    <row r="13" spans="1:12" ht="21">
      <c r="A13" s="518">
        <v>2.1</v>
      </c>
      <c r="B13" s="491" t="s">
        <v>495</v>
      </c>
      <c r="C13" s="860">
        <v>0</v>
      </c>
      <c r="D13" s="860"/>
      <c r="E13" s="861">
        <v>0</v>
      </c>
    </row>
    <row r="14" spans="1:12" ht="33.950000000000003" customHeight="1">
      <c r="A14" s="518">
        <v>3</v>
      </c>
      <c r="B14" s="492" t="s">
        <v>496</v>
      </c>
      <c r="C14" s="860">
        <v>0</v>
      </c>
      <c r="D14" s="860"/>
      <c r="E14" s="861">
        <v>0</v>
      </c>
    </row>
    <row r="15" spans="1:12" ht="32.450000000000003" customHeight="1">
      <c r="A15" s="518">
        <v>4</v>
      </c>
      <c r="B15" s="493" t="s">
        <v>497</v>
      </c>
      <c r="C15" s="860">
        <v>0</v>
      </c>
      <c r="D15" s="860"/>
      <c r="E15" s="861">
        <v>0</v>
      </c>
    </row>
    <row r="16" spans="1:12" ht="23.1" customHeight="1">
      <c r="A16" s="518">
        <v>5</v>
      </c>
      <c r="B16" s="493" t="s">
        <v>498</v>
      </c>
      <c r="C16" s="860">
        <f>SUM(C17:C19)</f>
        <v>236402242.78999999</v>
      </c>
      <c r="D16" s="860">
        <f t="shared" ref="D16:E16" si="1">SUM(D17:D19)</f>
        <v>-436118.60999999288</v>
      </c>
      <c r="E16" s="861">
        <f t="shared" si="1"/>
        <v>236838361.39999998</v>
      </c>
    </row>
    <row r="17" spans="1:5">
      <c r="A17" s="518">
        <v>5.0999999999999996</v>
      </c>
      <c r="B17" s="496" t="s">
        <v>499</v>
      </c>
      <c r="C17" s="860">
        <v>0</v>
      </c>
      <c r="D17" s="860"/>
      <c r="E17" s="861">
        <v>0</v>
      </c>
    </row>
    <row r="18" spans="1:5">
      <c r="A18" s="518">
        <v>5.2</v>
      </c>
      <c r="B18" s="496" t="s">
        <v>426</v>
      </c>
      <c r="C18" s="860">
        <v>236402242.78999999</v>
      </c>
      <c r="D18" s="860">
        <v>-436118.60999999288</v>
      </c>
      <c r="E18" s="861">
        <v>236838361.39999998</v>
      </c>
    </row>
    <row r="19" spans="1:5">
      <c r="A19" s="518">
        <v>5.3</v>
      </c>
      <c r="B19" s="496" t="s">
        <v>500</v>
      </c>
      <c r="C19" s="860">
        <v>0</v>
      </c>
      <c r="D19" s="860">
        <v>0</v>
      </c>
      <c r="E19" s="861">
        <v>0</v>
      </c>
    </row>
    <row r="20" spans="1:5" ht="21">
      <c r="A20" s="518">
        <v>6</v>
      </c>
      <c r="B20" s="492" t="s">
        <v>501</v>
      </c>
      <c r="C20" s="860">
        <f>SUM(C21:C22)</f>
        <v>3311276076.4098997</v>
      </c>
      <c r="D20" s="860">
        <f t="shared" ref="D20:E20" si="2">SUM(D21:D22)</f>
        <v>0</v>
      </c>
      <c r="E20" s="861">
        <f t="shared" si="2"/>
        <v>3311276076.4098997</v>
      </c>
    </row>
    <row r="21" spans="1:5">
      <c r="A21" s="518">
        <v>6.1</v>
      </c>
      <c r="B21" s="496" t="s">
        <v>426</v>
      </c>
      <c r="C21" s="862">
        <v>212827593.62990001</v>
      </c>
      <c r="D21" s="862"/>
      <c r="E21" s="863">
        <v>212827593.62990001</v>
      </c>
    </row>
    <row r="22" spans="1:5">
      <c r="A22" s="518">
        <v>6.2</v>
      </c>
      <c r="B22" s="496" t="s">
        <v>500</v>
      </c>
      <c r="C22" s="862">
        <v>3098448482.7799997</v>
      </c>
      <c r="D22" s="862"/>
      <c r="E22" s="863">
        <v>3098448482.7799997</v>
      </c>
    </row>
    <row r="23" spans="1:5" ht="21">
      <c r="A23" s="518">
        <v>7</v>
      </c>
      <c r="B23" s="497" t="s">
        <v>502</v>
      </c>
      <c r="C23" s="862">
        <v>27859354.66</v>
      </c>
      <c r="D23" s="862">
        <v>3796650</v>
      </c>
      <c r="E23" s="863">
        <v>24062704.66</v>
      </c>
    </row>
    <row r="24" spans="1:5" ht="21">
      <c r="A24" s="518">
        <v>8</v>
      </c>
      <c r="B24" s="497" t="s">
        <v>503</v>
      </c>
      <c r="C24" s="862">
        <v>502177.41000000003</v>
      </c>
      <c r="D24" s="862"/>
      <c r="E24" s="863">
        <v>502177.41000000003</v>
      </c>
    </row>
    <row r="25" spans="1:5">
      <c r="A25" s="518">
        <v>9</v>
      </c>
      <c r="B25" s="493" t="s">
        <v>504</v>
      </c>
      <c r="C25" s="862">
        <f>SUM(C26:C27)</f>
        <v>135904116.28999999</v>
      </c>
      <c r="D25" s="862">
        <f t="shared" ref="D25:E25" si="3">SUM(D26:D27)</f>
        <v>14362002.67</v>
      </c>
      <c r="E25" s="863">
        <f t="shared" si="3"/>
        <v>121542113.61999999</v>
      </c>
    </row>
    <row r="26" spans="1:5">
      <c r="A26" s="518">
        <v>9.1</v>
      </c>
      <c r="B26" s="498" t="s">
        <v>505</v>
      </c>
      <c r="C26" s="862">
        <v>135904116.28999999</v>
      </c>
      <c r="D26" s="862">
        <v>14362002.67</v>
      </c>
      <c r="E26" s="863">
        <v>121542113.61999999</v>
      </c>
    </row>
    <row r="27" spans="1:5">
      <c r="A27" s="518">
        <v>9.1999999999999993</v>
      </c>
      <c r="B27" s="498" t="s">
        <v>506</v>
      </c>
      <c r="C27" s="862">
        <v>0</v>
      </c>
      <c r="D27" s="862"/>
      <c r="E27" s="863">
        <v>0</v>
      </c>
    </row>
    <row r="28" spans="1:5">
      <c r="A28" s="518">
        <v>10</v>
      </c>
      <c r="B28" s="493" t="s">
        <v>36</v>
      </c>
      <c r="C28" s="862">
        <f>SUM(C29:C30)</f>
        <v>16368052.66</v>
      </c>
      <c r="D28" s="862">
        <f t="shared" ref="D28:E28" si="4">SUM(D29:D30)</f>
        <v>16368052.66</v>
      </c>
      <c r="E28" s="863">
        <f t="shared" si="4"/>
        <v>0</v>
      </c>
    </row>
    <row r="29" spans="1:5">
      <c r="A29" s="518">
        <v>10.1</v>
      </c>
      <c r="B29" s="498" t="s">
        <v>507</v>
      </c>
      <c r="C29" s="862">
        <v>0</v>
      </c>
      <c r="D29" s="862"/>
      <c r="E29" s="863">
        <v>0</v>
      </c>
    </row>
    <row r="30" spans="1:5">
      <c r="A30" s="518">
        <v>10.199999999999999</v>
      </c>
      <c r="B30" s="498" t="s">
        <v>508</v>
      </c>
      <c r="C30" s="862">
        <v>16368052.66</v>
      </c>
      <c r="D30" s="862">
        <v>16368052.66</v>
      </c>
      <c r="E30" s="863">
        <v>0</v>
      </c>
    </row>
    <row r="31" spans="1:5">
      <c r="A31" s="518">
        <v>11</v>
      </c>
      <c r="B31" s="493" t="s">
        <v>509</v>
      </c>
      <c r="C31" s="862">
        <f>SUM(C32:C33)</f>
        <v>11388038.810000001</v>
      </c>
      <c r="D31" s="862">
        <f t="shared" ref="D31:E31" si="5">SUM(D32:D33)</f>
        <v>0</v>
      </c>
      <c r="E31" s="863">
        <f t="shared" si="5"/>
        <v>11388038.810000001</v>
      </c>
    </row>
    <row r="32" spans="1:5">
      <c r="A32" s="518">
        <v>11.1</v>
      </c>
      <c r="B32" s="498" t="s">
        <v>510</v>
      </c>
      <c r="C32" s="862">
        <v>11388038.810000001</v>
      </c>
      <c r="D32" s="862"/>
      <c r="E32" s="863">
        <v>11388038.810000001</v>
      </c>
    </row>
    <row r="33" spans="1:7">
      <c r="A33" s="518">
        <v>11.2</v>
      </c>
      <c r="B33" s="498" t="s">
        <v>511</v>
      </c>
      <c r="C33" s="862">
        <v>0</v>
      </c>
      <c r="D33" s="862"/>
      <c r="E33" s="863">
        <v>0</v>
      </c>
    </row>
    <row r="34" spans="1:7">
      <c r="A34" s="518">
        <v>13</v>
      </c>
      <c r="B34" s="493" t="s">
        <v>88</v>
      </c>
      <c r="C34" s="862">
        <v>57782386.670000002</v>
      </c>
      <c r="D34" s="862"/>
      <c r="E34" s="863">
        <v>57782386.670000002</v>
      </c>
    </row>
    <row r="35" spans="1:7">
      <c r="A35" s="518">
        <v>13.1</v>
      </c>
      <c r="B35" s="499" t="s">
        <v>512</v>
      </c>
      <c r="C35" s="862">
        <v>42765319.310000002</v>
      </c>
      <c r="D35" s="862"/>
      <c r="E35" s="863">
        <v>42765319.310000002</v>
      </c>
    </row>
    <row r="36" spans="1:7">
      <c r="A36" s="518">
        <v>13.2</v>
      </c>
      <c r="B36" s="499" t="s">
        <v>513</v>
      </c>
      <c r="C36" s="862">
        <v>0</v>
      </c>
      <c r="D36" s="862"/>
      <c r="E36" s="863">
        <v>0</v>
      </c>
    </row>
    <row r="37" spans="1:7" ht="39" thickBot="1">
      <c r="A37" s="528"/>
      <c r="B37" s="192" t="s">
        <v>210</v>
      </c>
      <c r="C37" s="864">
        <f>SUM(C8,C12,C14,C15,C16,C20,C23,C24,C25,C28,C31,C34)</f>
        <v>4476118636.1963997</v>
      </c>
      <c r="D37" s="864">
        <f t="shared" ref="D37:E37" si="6">SUM(D8,D12,D14,D15,D16,D20,D23,D24,D25,D28,D31,D34)</f>
        <v>34090586.720000006</v>
      </c>
      <c r="E37" s="865">
        <f t="shared" si="6"/>
        <v>4442028049.4764004</v>
      </c>
    </row>
    <row r="38" spans="1:7">
      <c r="A38"/>
      <c r="B38"/>
      <c r="C38"/>
      <c r="D38"/>
      <c r="E38"/>
    </row>
    <row r="39" spans="1:7">
      <c r="A39"/>
      <c r="B39"/>
      <c r="C39"/>
      <c r="D39"/>
      <c r="E39"/>
    </row>
    <row r="41" spans="1:7" s="1" customFormat="1">
      <c r="B41" s="24"/>
      <c r="F41"/>
      <c r="G41"/>
    </row>
    <row r="42" spans="1:7" s="1" customFormat="1">
      <c r="B42" s="25"/>
      <c r="F42"/>
      <c r="G42"/>
    </row>
    <row r="43" spans="1:7" s="1" customFormat="1">
      <c r="B43" s="24"/>
      <c r="F43"/>
      <c r="G43"/>
    </row>
    <row r="44" spans="1:7" s="1" customFormat="1">
      <c r="B44" s="24"/>
      <c r="F44"/>
      <c r="G44"/>
    </row>
    <row r="45" spans="1:7" s="1" customFormat="1">
      <c r="B45" s="24"/>
      <c r="F45"/>
      <c r="G45"/>
    </row>
    <row r="46" spans="1:7" s="1" customFormat="1">
      <c r="B46" s="24"/>
      <c r="F46"/>
      <c r="G46"/>
    </row>
    <row r="47" spans="1:7" s="1" customFormat="1">
      <c r="B47" s="24"/>
      <c r="F47"/>
      <c r="G47"/>
    </row>
    <row r="48" spans="1:7" s="1" customFormat="1">
      <c r="B48" s="25"/>
      <c r="F48"/>
      <c r="G48"/>
    </row>
    <row r="49" spans="2:7" s="1" customFormat="1">
      <c r="B49" s="25"/>
      <c r="F49"/>
      <c r="G49"/>
    </row>
    <row r="50" spans="2:7" s="1" customFormat="1">
      <c r="B50" s="25"/>
      <c r="F50"/>
      <c r="G50"/>
    </row>
    <row r="51" spans="2:7" s="1" customFormat="1">
      <c r="B51" s="25"/>
      <c r="F51"/>
      <c r="G51"/>
    </row>
    <row r="52" spans="2:7" s="1" customFormat="1">
      <c r="B52" s="25"/>
      <c r="F52"/>
      <c r="G52"/>
    </row>
    <row r="53" spans="2:7" s="1" customFormat="1">
      <c r="B53" s="2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F28" sqref="F28"/>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0" t="s">
        <v>97</v>
      </c>
      <c r="B1" s="9" t="str">
        <f>Info!C2</f>
        <v>სს "ბაზისბანკი"</v>
      </c>
    </row>
    <row r="2" spans="1:6" s="10" customFormat="1" ht="15.75" customHeight="1">
      <c r="A2" s="10" t="s">
        <v>98</v>
      </c>
      <c r="B2" s="265">
        <f>'1. key ratios'!B2</f>
        <v>45930</v>
      </c>
      <c r="C2"/>
      <c r="D2"/>
      <c r="E2"/>
      <c r="F2"/>
    </row>
    <row r="3" spans="1:6" s="10" customFormat="1" ht="15.75" customHeight="1">
      <c r="C3"/>
      <c r="D3"/>
      <c r="E3"/>
      <c r="F3"/>
    </row>
    <row r="4" spans="1:6" s="10" customFormat="1" ht="26.25" thickBot="1">
      <c r="A4" s="10" t="s">
        <v>182</v>
      </c>
      <c r="B4" s="99" t="s">
        <v>160</v>
      </c>
      <c r="C4" s="93" t="s">
        <v>76</v>
      </c>
      <c r="D4"/>
      <c r="E4"/>
      <c r="F4"/>
    </row>
    <row r="5" spans="1:6">
      <c r="A5" s="94">
        <v>1</v>
      </c>
      <c r="B5" s="95" t="s">
        <v>491</v>
      </c>
      <c r="C5" s="124">
        <f>'7. LI1'!E37</f>
        <v>4442028049.4764004</v>
      </c>
      <c r="E5" s="475"/>
    </row>
    <row r="6" spans="1:6">
      <c r="A6" s="54">
        <v>2.1</v>
      </c>
      <c r="B6" s="101" t="s">
        <v>610</v>
      </c>
      <c r="C6" s="125">
        <v>636541363.66860008</v>
      </c>
      <c r="E6" s="475"/>
    </row>
    <row r="7" spans="1:6" s="2" customFormat="1" ht="25.5" outlineLevel="1">
      <c r="A7" s="100">
        <v>2.2000000000000002</v>
      </c>
      <c r="B7" s="96" t="s">
        <v>611</v>
      </c>
      <c r="C7" s="126">
        <v>70045500</v>
      </c>
      <c r="E7" s="475"/>
    </row>
    <row r="8" spans="1:6" s="2" customFormat="1" ht="26.25">
      <c r="A8" s="100">
        <v>3</v>
      </c>
      <c r="B8" s="97" t="s">
        <v>492</v>
      </c>
      <c r="C8" s="127">
        <f>SUM(C5:C7)</f>
        <v>5148614913.1450005</v>
      </c>
      <c r="E8" s="475"/>
    </row>
    <row r="9" spans="1:6">
      <c r="A9" s="54">
        <v>4</v>
      </c>
      <c r="B9" s="104" t="s">
        <v>158</v>
      </c>
      <c r="C9" s="125">
        <v>0</v>
      </c>
      <c r="E9" s="475"/>
    </row>
    <row r="10" spans="1:6" s="2" customFormat="1" ht="25.5" outlineLevel="1">
      <c r="A10" s="100">
        <v>5.0999999999999996</v>
      </c>
      <c r="B10" s="96" t="s">
        <v>164</v>
      </c>
      <c r="C10" s="126">
        <v>-250052800.30338007</v>
      </c>
      <c r="E10" s="475"/>
    </row>
    <row r="11" spans="1:6" s="2" customFormat="1" ht="25.5" outlineLevel="1">
      <c r="A11" s="100">
        <v>5.2</v>
      </c>
      <c r="B11" s="96" t="s">
        <v>165</v>
      </c>
      <c r="C11" s="126">
        <v>-64202236.44479613</v>
      </c>
      <c r="E11" s="475"/>
    </row>
    <row r="12" spans="1:6" s="2" customFormat="1">
      <c r="A12" s="100">
        <v>6</v>
      </c>
      <c r="B12" s="102" t="s">
        <v>739</v>
      </c>
      <c r="C12" s="126">
        <v>0</v>
      </c>
      <c r="E12" s="475"/>
    </row>
    <row r="13" spans="1:6" s="2" customFormat="1" ht="15.75" thickBot="1">
      <c r="A13" s="103">
        <v>7</v>
      </c>
      <c r="B13" s="98" t="s">
        <v>159</v>
      </c>
      <c r="C13" s="128">
        <f>SUM(C8:C12)</f>
        <v>4834359876.3968239</v>
      </c>
      <c r="E13" s="475"/>
    </row>
    <row r="15" spans="1:6">
      <c r="B15" s="14"/>
    </row>
    <row r="17" spans="2:9" s="1" customFormat="1">
      <c r="B17" s="26"/>
      <c r="C17"/>
      <c r="D17"/>
      <c r="E17"/>
      <c r="F17"/>
      <c r="G17"/>
      <c r="H17"/>
      <c r="I17"/>
    </row>
    <row r="18" spans="2:9" s="1" customFormat="1">
      <c r="B18" s="23"/>
      <c r="C18"/>
      <c r="D18"/>
      <c r="E18"/>
      <c r="F18"/>
      <c r="G18"/>
      <c r="H18"/>
      <c r="I18"/>
    </row>
    <row r="19" spans="2:9" s="1" customFormat="1">
      <c r="B19" s="23"/>
      <c r="C19"/>
      <c r="D19"/>
      <c r="E19"/>
      <c r="F19"/>
      <c r="G19"/>
      <c r="H19"/>
      <c r="I19"/>
    </row>
    <row r="20" spans="2:9" s="1" customFormat="1">
      <c r="B20" s="25"/>
      <c r="C20"/>
      <c r="D20"/>
      <c r="E20"/>
      <c r="F20"/>
      <c r="G20"/>
      <c r="H20"/>
      <c r="I20"/>
    </row>
    <row r="21" spans="2:9" s="1" customFormat="1">
      <c r="B21" s="24"/>
      <c r="C21"/>
      <c r="D21"/>
      <c r="E21"/>
      <c r="F21"/>
      <c r="G21"/>
      <c r="H21"/>
      <c r="I21"/>
    </row>
    <row r="22" spans="2:9" s="1" customFormat="1">
      <c r="B22" s="25"/>
      <c r="C22"/>
      <c r="D22"/>
      <c r="E22"/>
      <c r="F22"/>
      <c r="G22"/>
      <c r="H22"/>
      <c r="I22"/>
    </row>
    <row r="23" spans="2:9" s="1" customFormat="1">
      <c r="B23" s="24"/>
      <c r="C23"/>
      <c r="D23"/>
      <c r="E23"/>
      <c r="F23"/>
      <c r="G23"/>
      <c r="H23"/>
      <c r="I23"/>
    </row>
    <row r="24" spans="2:9" s="1" customFormat="1">
      <c r="B24" s="24"/>
      <c r="C24"/>
      <c r="D24"/>
      <c r="E24"/>
      <c r="F24"/>
      <c r="G24"/>
      <c r="H24"/>
      <c r="I24"/>
    </row>
    <row r="25" spans="2:9" s="1" customFormat="1">
      <c r="B25" s="24"/>
      <c r="C25"/>
      <c r="D25"/>
      <c r="E25"/>
      <c r="F25"/>
      <c r="G25"/>
      <c r="H25"/>
      <c r="I25"/>
    </row>
    <row r="26" spans="2:9" s="1" customFormat="1">
      <c r="B26" s="24"/>
      <c r="C26"/>
      <c r="D26"/>
      <c r="E26"/>
      <c r="F26"/>
      <c r="G26"/>
      <c r="H26"/>
      <c r="I26"/>
    </row>
    <row r="27" spans="2:9" s="1" customFormat="1">
      <c r="B27" s="24"/>
      <c r="C27"/>
      <c r="D27"/>
      <c r="E27"/>
      <c r="F27"/>
      <c r="G27"/>
      <c r="H27"/>
      <c r="I27"/>
    </row>
    <row r="28" spans="2:9" s="1" customFormat="1">
      <c r="B28" s="25"/>
      <c r="C28"/>
      <c r="D28"/>
      <c r="E28"/>
      <c r="F28"/>
      <c r="G28"/>
      <c r="H28"/>
      <c r="I28"/>
    </row>
    <row r="29" spans="2:9" s="1" customFormat="1">
      <c r="B29" s="25"/>
      <c r="C29"/>
      <c r="D29"/>
      <c r="E29"/>
      <c r="F29"/>
      <c r="G29"/>
      <c r="H29"/>
      <c r="I29"/>
    </row>
    <row r="30" spans="2:9" s="1" customFormat="1">
      <c r="B30" s="25"/>
      <c r="C30"/>
      <c r="D30"/>
      <c r="E30"/>
      <c r="F30"/>
      <c r="G30"/>
      <c r="H30"/>
      <c r="I30"/>
    </row>
    <row r="31" spans="2:9" s="1" customFormat="1">
      <c r="B31" s="25"/>
      <c r="C31"/>
      <c r="D31"/>
      <c r="E31"/>
      <c r="F31"/>
      <c r="G31"/>
      <c r="H31"/>
      <c r="I31"/>
    </row>
    <row r="32" spans="2:9" s="1" customFormat="1">
      <c r="B32" s="25"/>
      <c r="C32"/>
      <c r="D32"/>
      <c r="E32"/>
      <c r="F32"/>
      <c r="G32"/>
      <c r="H32"/>
      <c r="I32"/>
    </row>
    <row r="33" spans="2:9" s="1" customFormat="1">
      <c r="B33" s="25"/>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iaTkoc/+fQ1P39Fi3dBOOHFIZ5g+d+fK3AU5SrWyOw4=</DigestValue>
    </Reference>
    <Reference Type="http://www.w3.org/2000/09/xmldsig#Object" URI="#idOfficeObject">
      <DigestMethod Algorithm="http://www.w3.org/2001/04/xmlenc#sha256"/>
      <DigestValue>Ai5T3bloVV0t5k7XPZeRGsDRJr2GJighY8GvV5DcsjY=</DigestValue>
    </Reference>
    <Reference Type="http://uri.etsi.org/01903#SignedProperties" URI="#idSignedProperties">
      <Transforms>
        <Transform Algorithm="http://www.w3.org/TR/2001/REC-xml-c14n-20010315"/>
      </Transforms>
      <DigestMethod Algorithm="http://www.w3.org/2001/04/xmlenc#sha256"/>
      <DigestValue>FbCTveU8KnRbT0oMy7wm/50qAAzosibXPuAOe1qOr5g=</DigestValue>
    </Reference>
  </SignedInfo>
  <SignatureValue>ivB2tG1crpgmANENVl0/dbR0xqdffhLK9WzD6FOdQxxApOlNmqPGXTHbpNIbx9CYRfJfnrgcHPmW
GSqVbWXghUdBj0Iok7u0SlWKA7OkOF24FtYYejUCdfDzGwfRcvy+psYDOZ+h018Q7cB8xL/U/flv
Qv6CrnjOo6GiFpDeStFF8r9OcKM0SApunqFKiqzaxW45wtWpenE8+46aDn+Bfw3g/+74D+OEnmzC
Pv4fJe5pTNKsYBBnaM7/FEZRgGyd29FIW7wvvl8cztZdld5qc4r2Rapo/bGxmtwod+D7tJFOKNLD
wbZPnjjwJ3dG1S95bR/X/JpQvZblEbgg5dDf3A==</SignatureValue>
  <KeyInfo>
    <X509Data>
      <X509Certificate>MIIGOzCCBSOgAwIBAgIKdCpY1AADAAJHzTANBgkqhkiG9w0BAQsFADBKMRIwEAYKCZImiZPyLGQBGRYCZ2UxEzARBgoJkiaJk/IsZAEZFgNuYmcxHzAdBgNVBAMTFk5CRyBDbGFzcyAyIElOVCBTdWIgQ0EwHhcNMjQwMTE1MDgzNjE1WhcNMjUxMTI0MjI0OTMzWjA5MRYwFAYDVQQKEw1KU0MgQkFTSVNCQU5LMR8wHQYDVQQDExZCQlMgLSBUaW5hdGluIEtoZWxhZHplMIIBIjANBgkqhkiG9w0BAQEFAAOCAQ8AMIIBCgKCAQEA3Z9VzKnmwZA45BvYO4O8Pp9GgdSCsVpbH0vfk5Y82vwvz9M6kfSPOda1e3tWpeHbVlsLk69osXw3Zb/o7T8eYF2zxOTx5yUPut8EiDs31Gvfo0mbK5oD6Bq77hqfQo5aO484hYp4cntUvdgeZ8AJEsUcdZaCI+pkv1inJEk4fs8Lbx2e6VXBuTyXE97yNo3O1inZRnS8MZNipcGncm0iiviTsUmjTel0OKnJ7AUheAvrdD3z1VNlC3aNqGF9oja6YuyXUvsbrKBCPWql+OLOYkCFJPxq281YubEwQasvLYIXVVVbX4nfKOENSnz7nnpCoH0dBHiTOgTVjb/W1Gt3YQIDAQABo4IDMjCCAy4wPAYJKwYBBAGCNxUHBC8wLQYlKwYBBAGCNxUI5rJgg431RIaBmQmDuKFKg76EcQSDxJEzhIOIXQIBZAIBIzAdBgNVHSUEFjAUBggrBgEFBQcDAgYIKwYBBQUHAwQwCwYDVR0PBAQDAgeAMCcGCSsGAQQBgjcVCgQaMBgwCgYIKwYBBQUHAwIwCgYIKwYBBQUHAwQwHQYDVR0OBBYEFDnpdboTkffC5BVu1wuEgelqaFwz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hfG5lBpqJ5EbgMEF1/F8M/aM+/mCv2tjYkCwSemE4LMg9o7Lywu0WMZbPa8NFVA7KZ0n8ZDApjuxP2TntKuwGkkUMHh8IYwcBLSRDNIFLKTC3SpV52n764F3hA1HrM3K1cuYdLnJ0W2rrs9YzyvsjEpwIA99Xu8SzMVMjjqCxKGsoeU97L/GBHsbrIJpYsdueeVrRrcUU1bCEt0N3G/9gCh0Il2EXh7a8nZRwexpTRBErRztdjY1ywMzjPx9DU24GdxP/9piIwvl/qA4SoaYE7oDnmQSIFdnRyUYp6LngXGMCP2c24pylpOlH/1O3Edqs8Flc44ViNRV7GB4op9T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GFfztRn3w4Njt1XEJcn5X6SJ66jWM/tWSjN8nJHWsP0=</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8kQeAquAZmPTcnPVB4Dg/Mnj7fKpfQbadtLUTH6Yx7Y=</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NqXtnQxXMU26tK6TLofnfzIE13IhZxd9sFTV8z1Oyto=</DigestValue>
      </Reference>
      <Reference URI="/xl/styles.xml?ContentType=application/vnd.openxmlformats-officedocument.spreadsheetml.styles+xml">
        <DigestMethod Algorithm="http://www.w3.org/2001/04/xmlenc#sha256"/>
        <DigestValue>cf7HxOYoFMd+dw4ggRDpK1kp2IP/BVdMtcppAm3iLxw=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Jd20M32RNSB5rRyq+j7wQpDezxw6ix3K9WVXdtCGWN8=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xe/eUitnaevHoRmzfn4DhaE951BmOvzZm5ofAjnNcrM=</DigestValue>
      </Reference>
      <Reference URI="/xl/worksheets/sheet10.xml?ContentType=application/vnd.openxmlformats-officedocument.spreadsheetml.worksheet+xml">
        <DigestMethod Algorithm="http://www.w3.org/2001/04/xmlenc#sha256"/>
        <DigestValue>t/ld7gjygf9JTaMgQIr0h5ClvjWaJdVr7z5pNPiUEKU=</DigestValue>
      </Reference>
      <Reference URI="/xl/worksheets/sheet11.xml?ContentType=application/vnd.openxmlformats-officedocument.spreadsheetml.worksheet+xml">
        <DigestMethod Algorithm="http://www.w3.org/2001/04/xmlenc#sha256"/>
        <DigestValue>O7NQfq7VHCxMj/jUm0lXRJLGkpO4aUEp+/XOXd6Zeho=</DigestValue>
      </Reference>
      <Reference URI="/xl/worksheets/sheet12.xml?ContentType=application/vnd.openxmlformats-officedocument.spreadsheetml.worksheet+xml">
        <DigestMethod Algorithm="http://www.w3.org/2001/04/xmlenc#sha256"/>
        <DigestValue>X2akO6PmfUV3DLoSVQjgNO70NzEuBjrPWPp2eAgPQT0=</DigestValue>
      </Reference>
      <Reference URI="/xl/worksheets/sheet13.xml?ContentType=application/vnd.openxmlformats-officedocument.spreadsheetml.worksheet+xml">
        <DigestMethod Algorithm="http://www.w3.org/2001/04/xmlenc#sha256"/>
        <DigestValue>eT6GVrREtbfYeeKZren30UXgj32bDwZWnFbLHbMMwsk=</DigestValue>
      </Reference>
      <Reference URI="/xl/worksheets/sheet14.xml?ContentType=application/vnd.openxmlformats-officedocument.spreadsheetml.worksheet+xml">
        <DigestMethod Algorithm="http://www.w3.org/2001/04/xmlenc#sha256"/>
        <DigestValue>utOniMD8ajO9O8Q+hoToRYJq/7uMAF1Y/1vNswO+0oQ=</DigestValue>
      </Reference>
      <Reference URI="/xl/worksheets/sheet15.xml?ContentType=application/vnd.openxmlformats-officedocument.spreadsheetml.worksheet+xml">
        <DigestMethod Algorithm="http://www.w3.org/2001/04/xmlenc#sha256"/>
        <DigestValue>/92mOz3Kc/3Axh68cj7MiEFTyFMx9h6Di7qhawEKwuo=</DigestValue>
      </Reference>
      <Reference URI="/xl/worksheets/sheet16.xml?ContentType=application/vnd.openxmlformats-officedocument.spreadsheetml.worksheet+xml">
        <DigestMethod Algorithm="http://www.w3.org/2001/04/xmlenc#sha256"/>
        <DigestValue>OY37TLQFlFYglLuVhhTQeW0evWj3CDo/r5KoaMDx88k=</DigestValue>
      </Reference>
      <Reference URI="/xl/worksheets/sheet17.xml?ContentType=application/vnd.openxmlformats-officedocument.spreadsheetml.worksheet+xml">
        <DigestMethod Algorithm="http://www.w3.org/2001/04/xmlenc#sha256"/>
        <DigestValue>QuBatLb6uerlYowEaKPK2VhN6qVWb2OTcyJvJQMotSI=</DigestValue>
      </Reference>
      <Reference URI="/xl/worksheets/sheet18.xml?ContentType=application/vnd.openxmlformats-officedocument.spreadsheetml.worksheet+xml">
        <DigestMethod Algorithm="http://www.w3.org/2001/04/xmlenc#sha256"/>
        <DigestValue>jaR586xNzIEsbI/cKJKAyp7JYU2fDaF0Na0xw7TTcAE=</DigestValue>
      </Reference>
      <Reference URI="/xl/worksheets/sheet19.xml?ContentType=application/vnd.openxmlformats-officedocument.spreadsheetml.worksheet+xml">
        <DigestMethod Algorithm="http://www.w3.org/2001/04/xmlenc#sha256"/>
        <DigestValue>n1Rmd/CDe0Ij9hqvwe7k83EMZ1VJsYHKUaYyu7ZMkjU=</DigestValue>
      </Reference>
      <Reference URI="/xl/worksheets/sheet2.xml?ContentType=application/vnd.openxmlformats-officedocument.spreadsheetml.worksheet+xml">
        <DigestMethod Algorithm="http://www.w3.org/2001/04/xmlenc#sha256"/>
        <DigestValue>b5uL9tVQ075fCMHfzjBcz3DgAH9+t8qBYzQkNg4gno4=</DigestValue>
      </Reference>
      <Reference URI="/xl/worksheets/sheet20.xml?ContentType=application/vnd.openxmlformats-officedocument.spreadsheetml.worksheet+xml">
        <DigestMethod Algorithm="http://www.w3.org/2001/04/xmlenc#sha256"/>
        <DigestValue>0KpQIXLk+mcgG2u2JwMbOxKko1Cwc7HO4v+rhdAceCY=</DigestValue>
      </Reference>
      <Reference URI="/xl/worksheets/sheet21.xml?ContentType=application/vnd.openxmlformats-officedocument.spreadsheetml.worksheet+xml">
        <DigestMethod Algorithm="http://www.w3.org/2001/04/xmlenc#sha256"/>
        <DigestValue>jJ5s643vulDmMPwyR99Kz4gN0glN3zgsM5BZ4T4+Q68=</DigestValue>
      </Reference>
      <Reference URI="/xl/worksheets/sheet22.xml?ContentType=application/vnd.openxmlformats-officedocument.spreadsheetml.worksheet+xml">
        <DigestMethod Algorithm="http://www.w3.org/2001/04/xmlenc#sha256"/>
        <DigestValue>xX8vDHAl3LkZY+f5f1fZGfT/NETl5WvUMqZgxJtVy0A=</DigestValue>
      </Reference>
      <Reference URI="/xl/worksheets/sheet23.xml?ContentType=application/vnd.openxmlformats-officedocument.spreadsheetml.worksheet+xml">
        <DigestMethod Algorithm="http://www.w3.org/2001/04/xmlenc#sha256"/>
        <DigestValue>YZzJCJoDixhE7u9nfQul7OE7W4bLS/7k2AG+XIG9ADk=</DigestValue>
      </Reference>
      <Reference URI="/xl/worksheets/sheet24.xml?ContentType=application/vnd.openxmlformats-officedocument.spreadsheetml.worksheet+xml">
        <DigestMethod Algorithm="http://www.w3.org/2001/04/xmlenc#sha256"/>
        <DigestValue>63onvSt+mFbKDKeAX5ljuESeI0yIjJMXlf8eX/4tq2c=</DigestValue>
      </Reference>
      <Reference URI="/xl/worksheets/sheet25.xml?ContentType=application/vnd.openxmlformats-officedocument.spreadsheetml.worksheet+xml">
        <DigestMethod Algorithm="http://www.w3.org/2001/04/xmlenc#sha256"/>
        <DigestValue>m/Yebum0vEi8TODdlQwjz1VLgwQO9t5OdBWiFGz2V8U=</DigestValue>
      </Reference>
      <Reference URI="/xl/worksheets/sheet26.xml?ContentType=application/vnd.openxmlformats-officedocument.spreadsheetml.worksheet+xml">
        <DigestMethod Algorithm="http://www.w3.org/2001/04/xmlenc#sha256"/>
        <DigestValue>F4T8Pr2OMEC+Xf7cJ5AFzwWyITHBg34/A2Qo8a8GWr8=</DigestValue>
      </Reference>
      <Reference URI="/xl/worksheets/sheet27.xml?ContentType=application/vnd.openxmlformats-officedocument.spreadsheetml.worksheet+xml">
        <DigestMethod Algorithm="http://www.w3.org/2001/04/xmlenc#sha256"/>
        <DigestValue>Ww5e1enw/ABIT1HXdeGHzuUTP2zZJU9eDMj+hmgmVbs=</DigestValue>
      </Reference>
      <Reference URI="/xl/worksheets/sheet28.xml?ContentType=application/vnd.openxmlformats-officedocument.spreadsheetml.worksheet+xml">
        <DigestMethod Algorithm="http://www.w3.org/2001/04/xmlenc#sha256"/>
        <DigestValue>yvxZnUCnPNyWR9YshA1iSmjk2rpHwlpTgx6Bp9SCrOY=</DigestValue>
      </Reference>
      <Reference URI="/xl/worksheets/sheet29.xml?ContentType=application/vnd.openxmlformats-officedocument.spreadsheetml.worksheet+xml">
        <DigestMethod Algorithm="http://www.w3.org/2001/04/xmlenc#sha256"/>
        <DigestValue>szlbWYjy7jkYTCY/oBbqwTc5YjteejaBeZRoLo/6hj4=</DigestValue>
      </Reference>
      <Reference URI="/xl/worksheets/sheet3.xml?ContentType=application/vnd.openxmlformats-officedocument.spreadsheetml.worksheet+xml">
        <DigestMethod Algorithm="http://www.w3.org/2001/04/xmlenc#sha256"/>
        <DigestValue>GXLZ15XUxAg62/8itxizczzfj0j6glAfsD09J4H6rQ8=</DigestValue>
      </Reference>
      <Reference URI="/xl/worksheets/sheet30.xml?ContentType=application/vnd.openxmlformats-officedocument.spreadsheetml.worksheet+xml">
        <DigestMethod Algorithm="http://www.w3.org/2001/04/xmlenc#sha256"/>
        <DigestValue>thetVxvy4BRz0rVDvrRXqPNTMuGOZW8l4emposBeXfI=</DigestValue>
      </Reference>
      <Reference URI="/xl/worksheets/sheet31.xml?ContentType=application/vnd.openxmlformats-officedocument.spreadsheetml.worksheet+xml">
        <DigestMethod Algorithm="http://www.w3.org/2001/04/xmlenc#sha256"/>
        <DigestValue>6RVVb67rOtcIbTbdcUVVFLsND3Xgn87jbg3m3PnfamU=</DigestValue>
      </Reference>
      <Reference URI="/xl/worksheets/sheet32.xml?ContentType=application/vnd.openxmlformats-officedocument.spreadsheetml.worksheet+xml">
        <DigestMethod Algorithm="http://www.w3.org/2001/04/xmlenc#sha256"/>
        <DigestValue>vZTT7V4GJ8itrhUeHIP7G/4OrmNZksFn4oju9qotclc=</DigestValue>
      </Reference>
      <Reference URI="/xl/worksheets/sheet4.xml?ContentType=application/vnd.openxmlformats-officedocument.spreadsheetml.worksheet+xml">
        <DigestMethod Algorithm="http://www.w3.org/2001/04/xmlenc#sha256"/>
        <DigestValue>WLhAx77aIuaoLoRlur7/K+NN+AWuqPIE0wL23qe6u/Y=</DigestValue>
      </Reference>
      <Reference URI="/xl/worksheets/sheet5.xml?ContentType=application/vnd.openxmlformats-officedocument.spreadsheetml.worksheet+xml">
        <DigestMethod Algorithm="http://www.w3.org/2001/04/xmlenc#sha256"/>
        <DigestValue>3vyPHo5hr5SbPU+HeIRsp/twcA6Urh4wZrluvFQ8JfU=</DigestValue>
      </Reference>
      <Reference URI="/xl/worksheets/sheet6.xml?ContentType=application/vnd.openxmlformats-officedocument.spreadsheetml.worksheet+xml">
        <DigestMethod Algorithm="http://www.w3.org/2001/04/xmlenc#sha256"/>
        <DigestValue>HCVjw8tYBBCV0aAhMZ5CUyhyy7msNi6AdtkGHf2k6dQ=</DigestValue>
      </Reference>
      <Reference URI="/xl/worksheets/sheet7.xml?ContentType=application/vnd.openxmlformats-officedocument.spreadsheetml.worksheet+xml">
        <DigestMethod Algorithm="http://www.w3.org/2001/04/xmlenc#sha256"/>
        <DigestValue>K1nRyZmUsTJMFcfA126Bye0rXLjPZNPHyFwb9sTF/DQ=</DigestValue>
      </Reference>
      <Reference URI="/xl/worksheets/sheet8.xml?ContentType=application/vnd.openxmlformats-officedocument.spreadsheetml.worksheet+xml">
        <DigestMethod Algorithm="http://www.w3.org/2001/04/xmlenc#sha256"/>
        <DigestValue>KN/f2/p+xb6dcoDpae3ySInlqAErw6dA2gHHVOWQL9E=</DigestValue>
      </Reference>
      <Reference URI="/xl/worksheets/sheet9.xml?ContentType=application/vnd.openxmlformats-officedocument.spreadsheetml.worksheet+xml">
        <DigestMethod Algorithm="http://www.w3.org/2001/04/xmlenc#sha256"/>
        <DigestValue>wirO6l5qWyRqPHnqRh+BU5fFQXqAK/xxvbqYDtAYqds=</DigestValue>
      </Reference>
    </Manifest>
    <SignatureProperties>
      <SignatureProperty Id="idSignatureTime" Target="#idPackageSignature">
        <mdssi:SignatureTime xmlns:mdssi="http://schemas.openxmlformats.org/package/2006/digital-signature">
          <mdssi:Format>YYYY-MM-DDThh:mm:ssTZD</mdssi:Format>
          <mdssi:Value>2025-10-30T08:15:26Z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2025-10-30T08:15:26Z</xd:SigningTime>
          <xd:SigningCertificate>
            <xd:Cert>
              <xd:CertDigest>
                <DigestMethod Algorithm="http://www.w3.org/2001/04/xmlenc#sha256"/>
                <DigestValue>pprXaHJtWd3ys+SKuntXowqdHcpmVuFXUx0MBMRDTic=</DigestValue>
              </xd:CertDigest>
              <xd:IssuerSerial>
                <X509IssuerName>CN=NBG Class 2 INT Sub CA, DC=nbg, DC=ge</X509IssuerName>
                <X509SerialNumber>548575676004957931325389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Yf8wh5Fc9FFoNc07ww4CZBnUkFgCal7qQ4TDgnqU0yA=</DigestValue>
    </Reference>
    <Reference Type="http://www.w3.org/2000/09/xmldsig#Object" URI="#idOfficeObject">
      <DigestMethod Algorithm="http://www.w3.org/2001/04/xmlenc#sha256"/>
      <DigestValue>Ai5T3bloVV0t5k7XPZeRGsDRJr2GJighY8GvV5DcsjY=</DigestValue>
    </Reference>
    <Reference Type="http://uri.etsi.org/01903#SignedProperties" URI="#idSignedProperties">
      <Transforms>
        <Transform Algorithm="http://www.w3.org/TR/2001/REC-xml-c14n-20010315"/>
      </Transforms>
      <DigestMethod Algorithm="http://www.w3.org/2001/04/xmlenc#sha256"/>
      <DigestValue>BMDkw3PnFRg+bRCnzzZhcoqgzmTazzYDPCWox98s2/Y=</DigestValue>
    </Reference>
  </SignedInfo>
  <SignatureValue>TrFfJ8DJ94pA7+cpyOu2O4H+dbvYEPzsvHirA7EqiZt/i1OQwUenfPSH14DF1VzRMOhYx9yQP/4h
8ewZn+nWL0Xz6bQyx+AGrQyUi1pjgH0fAT0ORPoH76w0azmv0EkxbNf3yx1+aIOTYDDuCuSM1K6+
GC6UxSzsNPz1InnHgXLZGXjsZx/ZiM3aM+wQYC3b6AId0qAfvrGeAxV+ap9iWZDSlkBPEjGIZxAM
zxw86qqeBXh79raFeLaxfpTCEZofinIcxXnEcEUlk37twMu9BxXQZCdmwZafld3E79TJhjCc9ni7
y0kAZIinJmiReH7tXfXgSVqlAujvd+2TIB0Yxg==</SignatureValue>
  <KeyInfo>
    <X509Data>
      <X509Certificate>MIIGPTCCBSWgAwIBAgIKdBXiqwADAAJHzDANBgkqhkiG9w0BAQsFADBKMRIwEAYKCZImiZPyLGQBGRYCZ2UxEzARBgoJkiaJk/IsZAEZFgNuYmcxHzAdBgNVBAMTFk5CRyBDbGFzcyAyIElOVCBTdWIgQ0EwHhcNMjQwMTE1MDgxMzU1WhcNMjUxMTI0MjI0OTMzWjA7MRYwFAYDVQQKEw1KU0MgQkFTSVNCQU5LMSEwHwYDVQQDExhCQlMgLSBMaWEgQXNsYW5pa2FzaHZpbGkwggEiMA0GCSqGSIb3DQEBAQUAA4IBDwAwggEKAoIBAQCkWDzfR1gSDZ0Okie/wSHr25Xj48VJqGcxmGusafPQp9kL/BTbYCP6tzenkgjrfMnu5sKJniI6LfVVdTX127G37ZBPVqPTg1rb7nKSOvNvfu+7lFBeNTcrQpQtOFPu1H+xg/We4eTMig4K5w9naRgwV+yLO1StRHGm+ZQlh9eAgMm3kMZIr2RSk/+oNF/KvEvdihsJhInzWEXDzYN9q+WYMMbiF89pAXDeXFnnWb9g3O8mb5TuNLvowNo/i6hf5Jr3ioSofWW3borxnXbaU773s4HOG0GVXdlK2ktgtOtKyMW625FKVMBkpO7A3UK4gBlzX1IOeCMwQwnuFNJwFQz1AgMBAAGjggMyMIIDLjA8BgkrBgEEAYI3FQcELzAtBiUrBgEEAYI3FQjmsmCDjfVEhoGZCYO4oUqDvoRxBIPEkTOEg4hdAgFkAgEjMB0GA1UdJQQWMBQGCCsGAQUFBwMCBggrBgEFBQcDBDALBgNVHQ8EBAMCB4AwJwYJKwYBBAGCNxUKBBowGDAKBggrBgEFBQcDAjAKBggrBgEFBQcDBDAdBgNVHQ4EFgQUplyWU/kyPoRYizEDhpTQQvVvEn0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JFuSuRw/d+LuTC+iEu3DZodQtaogvbjsk2r+RB8WJrMUKqehYh8yeJOXznO+7NqUssObfOLhHPRUhC3J1yM12/fbSpKNgza6LTTNW7tIdnoapjuS0ASj4YygnXmwANGQk5AuhWKOJg4OjqovWZb/FkwIJM0/pzmZyrSGNLTXFkOuDI1wG9CSBANYAeg7zKgqLn32Cq5WfM0IfusWUKwPA0aB7Y1EFtfzMF4toyqKhas+AxMCVH3sicA+y3nBVW0Qca/wNHgXvN52I9uuHbPAHaogGFLcjBdT43D9W+SUSSXYjlICIThNockMlGDU5MWBPVFIad9dxe4tGZC9CTBFJ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GFfztRn3w4Njt1XEJcn5X6SJ66jWM/tWSjN8nJHWsP0=</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8kQeAquAZmPTcnPVB4Dg/Mnj7fKpfQbadtLUTH6Yx7Y=</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NqXtnQxXMU26tK6TLofnfzIE13IhZxd9sFTV8z1Oyto=</DigestValue>
      </Reference>
      <Reference URI="/xl/styles.xml?ContentType=application/vnd.openxmlformats-officedocument.spreadsheetml.styles+xml">
        <DigestMethod Algorithm="http://www.w3.org/2001/04/xmlenc#sha256"/>
        <DigestValue>cf7HxOYoFMd+dw4ggRDpK1kp2IP/BVdMtcppAm3iLxw=</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Jd20M32RNSB5rRyq+j7wQpDezxw6ix3K9WVXdtCGWN8=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xe/eUitnaevHoRmzfn4DhaE951BmOvzZm5ofAjnNcrM=</DigestValue>
      </Reference>
      <Reference URI="/xl/worksheets/sheet10.xml?ContentType=application/vnd.openxmlformats-officedocument.spreadsheetml.worksheet+xml">
        <DigestMethod Algorithm="http://www.w3.org/2001/04/xmlenc#sha256"/>
        <DigestValue>t/ld7gjygf9JTaMgQIr0h5ClvjWaJdVr7z5pNPiUEKU=</DigestValue>
      </Reference>
      <Reference URI="/xl/worksheets/sheet11.xml?ContentType=application/vnd.openxmlformats-officedocument.spreadsheetml.worksheet+xml">
        <DigestMethod Algorithm="http://www.w3.org/2001/04/xmlenc#sha256"/>
        <DigestValue>O7NQfq7VHCxMj/jUm0lXRJLGkpO4aUEp+/XOXd6Zeho=</DigestValue>
      </Reference>
      <Reference URI="/xl/worksheets/sheet12.xml?ContentType=application/vnd.openxmlformats-officedocument.spreadsheetml.worksheet+xml">
        <DigestMethod Algorithm="http://www.w3.org/2001/04/xmlenc#sha256"/>
        <DigestValue>X2akO6PmfUV3DLoSVQjgNO70NzEuBjrPWPp2eAgPQT0=</DigestValue>
      </Reference>
      <Reference URI="/xl/worksheets/sheet13.xml?ContentType=application/vnd.openxmlformats-officedocument.spreadsheetml.worksheet+xml">
        <DigestMethod Algorithm="http://www.w3.org/2001/04/xmlenc#sha256"/>
        <DigestValue>eT6GVrREtbfYeeKZren30UXgj32bDwZWnFbLHbMMwsk=</DigestValue>
      </Reference>
      <Reference URI="/xl/worksheets/sheet14.xml?ContentType=application/vnd.openxmlformats-officedocument.spreadsheetml.worksheet+xml">
        <DigestMethod Algorithm="http://www.w3.org/2001/04/xmlenc#sha256"/>
        <DigestValue>utOniMD8ajO9O8Q+hoToRYJq/7uMAF1Y/1vNswO+0oQ=</DigestValue>
      </Reference>
      <Reference URI="/xl/worksheets/sheet15.xml?ContentType=application/vnd.openxmlformats-officedocument.spreadsheetml.worksheet+xml">
        <DigestMethod Algorithm="http://www.w3.org/2001/04/xmlenc#sha256"/>
        <DigestValue>/92mOz3Kc/3Axh68cj7MiEFTyFMx9h6Di7qhawEKwuo=</DigestValue>
      </Reference>
      <Reference URI="/xl/worksheets/sheet16.xml?ContentType=application/vnd.openxmlformats-officedocument.spreadsheetml.worksheet+xml">
        <DigestMethod Algorithm="http://www.w3.org/2001/04/xmlenc#sha256"/>
        <DigestValue>OY37TLQFlFYglLuVhhTQeW0evWj3CDo/r5KoaMDx88k=</DigestValue>
      </Reference>
      <Reference URI="/xl/worksheets/sheet17.xml?ContentType=application/vnd.openxmlformats-officedocument.spreadsheetml.worksheet+xml">
        <DigestMethod Algorithm="http://www.w3.org/2001/04/xmlenc#sha256"/>
        <DigestValue>QuBatLb6uerlYowEaKPK2VhN6qVWb2OTcyJvJQMotSI=</DigestValue>
      </Reference>
      <Reference URI="/xl/worksheets/sheet18.xml?ContentType=application/vnd.openxmlformats-officedocument.spreadsheetml.worksheet+xml">
        <DigestMethod Algorithm="http://www.w3.org/2001/04/xmlenc#sha256"/>
        <DigestValue>jaR586xNzIEsbI/cKJKAyp7JYU2fDaF0Na0xw7TTcAE=</DigestValue>
      </Reference>
      <Reference URI="/xl/worksheets/sheet19.xml?ContentType=application/vnd.openxmlformats-officedocument.spreadsheetml.worksheet+xml">
        <DigestMethod Algorithm="http://www.w3.org/2001/04/xmlenc#sha256"/>
        <DigestValue>n1Rmd/CDe0Ij9hqvwe7k83EMZ1VJsYHKUaYyu7ZMkjU=</DigestValue>
      </Reference>
      <Reference URI="/xl/worksheets/sheet2.xml?ContentType=application/vnd.openxmlformats-officedocument.spreadsheetml.worksheet+xml">
        <DigestMethod Algorithm="http://www.w3.org/2001/04/xmlenc#sha256"/>
        <DigestValue>b5uL9tVQ075fCMHfzjBcz3DgAH9+t8qBYzQkNg4gno4=</DigestValue>
      </Reference>
      <Reference URI="/xl/worksheets/sheet20.xml?ContentType=application/vnd.openxmlformats-officedocument.spreadsheetml.worksheet+xml">
        <DigestMethod Algorithm="http://www.w3.org/2001/04/xmlenc#sha256"/>
        <DigestValue>0KpQIXLk+mcgG2u2JwMbOxKko1Cwc7HO4v+rhdAceCY=</DigestValue>
      </Reference>
      <Reference URI="/xl/worksheets/sheet21.xml?ContentType=application/vnd.openxmlformats-officedocument.spreadsheetml.worksheet+xml">
        <DigestMethod Algorithm="http://www.w3.org/2001/04/xmlenc#sha256"/>
        <DigestValue>jJ5s643vulDmMPwyR99Kz4gN0glN3zgsM5BZ4T4+Q68=</DigestValue>
      </Reference>
      <Reference URI="/xl/worksheets/sheet22.xml?ContentType=application/vnd.openxmlformats-officedocument.spreadsheetml.worksheet+xml">
        <DigestMethod Algorithm="http://www.w3.org/2001/04/xmlenc#sha256"/>
        <DigestValue>xX8vDHAl3LkZY+f5f1fZGfT/NETl5WvUMqZgxJtVy0A=</DigestValue>
      </Reference>
      <Reference URI="/xl/worksheets/sheet23.xml?ContentType=application/vnd.openxmlformats-officedocument.spreadsheetml.worksheet+xml">
        <DigestMethod Algorithm="http://www.w3.org/2001/04/xmlenc#sha256"/>
        <DigestValue>YZzJCJoDixhE7u9nfQul7OE7W4bLS/7k2AG+XIG9ADk=</DigestValue>
      </Reference>
      <Reference URI="/xl/worksheets/sheet24.xml?ContentType=application/vnd.openxmlformats-officedocument.spreadsheetml.worksheet+xml">
        <DigestMethod Algorithm="http://www.w3.org/2001/04/xmlenc#sha256"/>
        <DigestValue>63onvSt+mFbKDKeAX5ljuESeI0yIjJMXlf8eX/4tq2c=</DigestValue>
      </Reference>
      <Reference URI="/xl/worksheets/sheet25.xml?ContentType=application/vnd.openxmlformats-officedocument.spreadsheetml.worksheet+xml">
        <DigestMethod Algorithm="http://www.w3.org/2001/04/xmlenc#sha256"/>
        <DigestValue>m/Yebum0vEi8TODdlQwjz1VLgwQO9t5OdBWiFGz2V8U=</DigestValue>
      </Reference>
      <Reference URI="/xl/worksheets/sheet26.xml?ContentType=application/vnd.openxmlformats-officedocument.spreadsheetml.worksheet+xml">
        <DigestMethod Algorithm="http://www.w3.org/2001/04/xmlenc#sha256"/>
        <DigestValue>F4T8Pr2OMEC+Xf7cJ5AFzwWyITHBg34/A2Qo8a8GWr8=</DigestValue>
      </Reference>
      <Reference URI="/xl/worksheets/sheet27.xml?ContentType=application/vnd.openxmlformats-officedocument.spreadsheetml.worksheet+xml">
        <DigestMethod Algorithm="http://www.w3.org/2001/04/xmlenc#sha256"/>
        <DigestValue>Ww5e1enw/ABIT1HXdeGHzuUTP2zZJU9eDMj+hmgmVbs=</DigestValue>
      </Reference>
      <Reference URI="/xl/worksheets/sheet28.xml?ContentType=application/vnd.openxmlformats-officedocument.spreadsheetml.worksheet+xml">
        <DigestMethod Algorithm="http://www.w3.org/2001/04/xmlenc#sha256"/>
        <DigestValue>yvxZnUCnPNyWR9YshA1iSmjk2rpHwlpTgx6Bp9SCrOY=</DigestValue>
      </Reference>
      <Reference URI="/xl/worksheets/sheet29.xml?ContentType=application/vnd.openxmlformats-officedocument.spreadsheetml.worksheet+xml">
        <DigestMethod Algorithm="http://www.w3.org/2001/04/xmlenc#sha256"/>
        <DigestValue>szlbWYjy7jkYTCY/oBbqwTc5YjteejaBeZRoLo/6hj4=</DigestValue>
      </Reference>
      <Reference URI="/xl/worksheets/sheet3.xml?ContentType=application/vnd.openxmlformats-officedocument.spreadsheetml.worksheet+xml">
        <DigestMethod Algorithm="http://www.w3.org/2001/04/xmlenc#sha256"/>
        <DigestValue>GXLZ15XUxAg62/8itxizczzfj0j6glAfsD09J4H6rQ8=</DigestValue>
      </Reference>
      <Reference URI="/xl/worksheets/sheet30.xml?ContentType=application/vnd.openxmlformats-officedocument.spreadsheetml.worksheet+xml">
        <DigestMethod Algorithm="http://www.w3.org/2001/04/xmlenc#sha256"/>
        <DigestValue>thetVxvy4BRz0rVDvrRXqPNTMuGOZW8l4emposBeXfI=</DigestValue>
      </Reference>
      <Reference URI="/xl/worksheets/sheet31.xml?ContentType=application/vnd.openxmlformats-officedocument.spreadsheetml.worksheet+xml">
        <DigestMethod Algorithm="http://www.w3.org/2001/04/xmlenc#sha256"/>
        <DigestValue>6RVVb67rOtcIbTbdcUVVFLsND3Xgn87jbg3m3PnfamU=</DigestValue>
      </Reference>
      <Reference URI="/xl/worksheets/sheet32.xml?ContentType=application/vnd.openxmlformats-officedocument.spreadsheetml.worksheet+xml">
        <DigestMethod Algorithm="http://www.w3.org/2001/04/xmlenc#sha256"/>
        <DigestValue>vZTT7V4GJ8itrhUeHIP7G/4OrmNZksFn4oju9qotclc=</DigestValue>
      </Reference>
      <Reference URI="/xl/worksheets/sheet4.xml?ContentType=application/vnd.openxmlformats-officedocument.spreadsheetml.worksheet+xml">
        <DigestMethod Algorithm="http://www.w3.org/2001/04/xmlenc#sha256"/>
        <DigestValue>WLhAx77aIuaoLoRlur7/K+NN+AWuqPIE0wL23qe6u/Y=</DigestValue>
      </Reference>
      <Reference URI="/xl/worksheets/sheet5.xml?ContentType=application/vnd.openxmlformats-officedocument.spreadsheetml.worksheet+xml">
        <DigestMethod Algorithm="http://www.w3.org/2001/04/xmlenc#sha256"/>
        <DigestValue>3vyPHo5hr5SbPU+HeIRsp/twcA6Urh4wZrluvFQ8JfU=</DigestValue>
      </Reference>
      <Reference URI="/xl/worksheets/sheet6.xml?ContentType=application/vnd.openxmlformats-officedocument.spreadsheetml.worksheet+xml">
        <DigestMethod Algorithm="http://www.w3.org/2001/04/xmlenc#sha256"/>
        <DigestValue>HCVjw8tYBBCV0aAhMZ5CUyhyy7msNi6AdtkGHf2k6dQ=</DigestValue>
      </Reference>
      <Reference URI="/xl/worksheets/sheet7.xml?ContentType=application/vnd.openxmlformats-officedocument.spreadsheetml.worksheet+xml">
        <DigestMethod Algorithm="http://www.w3.org/2001/04/xmlenc#sha256"/>
        <DigestValue>K1nRyZmUsTJMFcfA126Bye0rXLjPZNPHyFwb9sTF/DQ=</DigestValue>
      </Reference>
      <Reference URI="/xl/worksheets/sheet8.xml?ContentType=application/vnd.openxmlformats-officedocument.spreadsheetml.worksheet+xml">
        <DigestMethod Algorithm="http://www.w3.org/2001/04/xmlenc#sha256"/>
        <DigestValue>KN/f2/p+xb6dcoDpae3ySInlqAErw6dA2gHHVOWQL9E=</DigestValue>
      </Reference>
      <Reference URI="/xl/worksheets/sheet9.xml?ContentType=application/vnd.openxmlformats-officedocument.spreadsheetml.worksheet+xml">
        <DigestMethod Algorithm="http://www.w3.org/2001/04/xmlenc#sha256"/>
        <DigestValue>wirO6l5qWyRqPHnqRh+BU5fFQXqAK/xxvbqYDtAYqds=</DigestValue>
      </Reference>
    </Manifest>
    <SignatureProperties>
      <SignatureProperty Id="idSignatureTime" Target="#idPackageSignature">
        <mdssi:SignatureTime xmlns:mdssi="http://schemas.openxmlformats.org/package/2006/digital-signature">
          <mdssi:Format>YYYY-MM-DDThh:mm:ssTZD</mdssi:Format>
          <mdssi:Value>2025-10-30T08:15:54Z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2025-10-30T08:15:54Z</xd:SigningTime>
          <xd:SigningCertificate>
            <xd:Cert>
              <xd:CertDigest>
                <DigestMethod Algorithm="http://www.w3.org/2001/04/xmlenc#sha256"/>
                <DigestValue>eEoPjysMfjtiKlZklvw/RdyBX+XFZ3xqVj/kQI6jPAM=</DigestValue>
              </xd:CertDigest>
              <xd:IssuerSerial>
                <X509IssuerName>CN=NBG Class 2 INT Sub CA, DC=nbg, DC=ge</X509IssuerName>
                <X509SerialNumber>548198226786913219659724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2025-10-30T08:15:10Z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