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state="hidden" r:id="rId12"/>
    <sheet name="9.3. MREL2" sheetId="106" state="hidden"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1" l="1"/>
  <c r="Q23" i="37" l="1"/>
  <c r="F6" i="107"/>
  <c r="E6" i="107" l="1"/>
  <c r="D6" i="107"/>
  <c r="C6" i="107"/>
  <c r="P6" i="37"/>
  <c r="O6" i="37"/>
  <c r="N6" i="37"/>
  <c r="M6" i="37"/>
  <c r="L6" i="37"/>
  <c r="J6" i="37"/>
  <c r="B2" i="37" l="1"/>
  <c r="B1" i="37"/>
  <c r="C46" i="6" l="1"/>
  <c r="C45" i="6"/>
  <c r="C44" i="6"/>
  <c r="C50" i="6"/>
  <c r="C49" i="6"/>
  <c r="C48" i="6"/>
  <c r="B1" i="107" l="1"/>
  <c r="C63" i="92" l="1"/>
  <c r="E8" i="37" l="1"/>
  <c r="C31" i="79" l="1"/>
  <c r="D8" i="37"/>
  <c r="C22" i="74" l="1"/>
  <c r="C38" i="94" l="1"/>
  <c r="Q33" i="37" l="1"/>
  <c r="I33" i="37"/>
  <c r="Q32" i="37"/>
  <c r="I32" i="37"/>
  <c r="Q31" i="37"/>
  <c r="I31" i="37"/>
  <c r="I30" i="37"/>
  <c r="Q29" i="37"/>
  <c r="I29" i="37"/>
  <c r="Q28" i="37"/>
  <c r="I28" i="37"/>
  <c r="Q27" i="37"/>
  <c r="Q26" i="37" s="1"/>
  <c r="I27" i="37"/>
  <c r="I26" i="37"/>
  <c r="Q25" i="37"/>
  <c r="I25" i="37"/>
  <c r="Q24" i="37"/>
  <c r="I24" i="37"/>
  <c r="I23" i="37"/>
  <c r="I22" i="37"/>
  <c r="Q21" i="37"/>
  <c r="I21" i="37"/>
  <c r="Q20" i="37"/>
  <c r="I20" i="37"/>
  <c r="Q19" i="37"/>
  <c r="I19" i="37"/>
  <c r="I18" i="37"/>
  <c r="Q17" i="37"/>
  <c r="I17" i="37"/>
  <c r="Q16" i="37"/>
  <c r="I16" i="37"/>
  <c r="Q15" i="37"/>
  <c r="I15" i="37"/>
  <c r="Q14" i="37"/>
  <c r="I14" i="37"/>
  <c r="Q13" i="37"/>
  <c r="Q9" i="37" s="1"/>
  <c r="I13" i="37"/>
  <c r="Q12" i="37"/>
  <c r="I12" i="37"/>
  <c r="Q11" i="37"/>
  <c r="I11" i="37"/>
  <c r="I10" i="37"/>
  <c r="P9" i="37"/>
  <c r="O9" i="37"/>
  <c r="N9" i="37"/>
  <c r="M9" i="37"/>
  <c r="L9" i="37"/>
  <c r="K9" i="37"/>
  <c r="J9" i="37"/>
  <c r="G9" i="37"/>
  <c r="F9" i="37"/>
  <c r="I9" i="37" s="1"/>
  <c r="C9" i="37"/>
  <c r="P8" i="37"/>
  <c r="O8" i="37"/>
  <c r="O34" i="37" s="1"/>
  <c r="N8" i="37"/>
  <c r="N34" i="37" s="1"/>
  <c r="M8" i="37"/>
  <c r="M34" i="37" s="1"/>
  <c r="L8" i="37"/>
  <c r="L34" i="37" s="1"/>
  <c r="K8" i="37"/>
  <c r="K6" i="37" s="1"/>
  <c r="K34" i="37" s="1"/>
  <c r="J8" i="37"/>
  <c r="G8" i="37"/>
  <c r="F8" i="37"/>
  <c r="I8" i="37" s="1"/>
  <c r="C8" i="37"/>
  <c r="P7" i="37"/>
  <c r="O7" i="37"/>
  <c r="N7" i="37"/>
  <c r="M7" i="37"/>
  <c r="L7" i="37"/>
  <c r="K7" i="37"/>
  <c r="J7" i="37"/>
  <c r="G7" i="37"/>
  <c r="F7" i="37"/>
  <c r="I7" i="37" s="1"/>
  <c r="C7" i="37"/>
  <c r="C6" i="37" s="1"/>
  <c r="C34" i="37" s="1"/>
  <c r="P34" i="37"/>
  <c r="G6" i="37"/>
  <c r="G34" i="37" s="1"/>
  <c r="C11" i="79" s="1"/>
  <c r="F6" i="37"/>
  <c r="F34" i="37" s="1"/>
  <c r="E34" i="37"/>
  <c r="C13" i="79" s="1"/>
  <c r="D6" i="37"/>
  <c r="D34" i="37" s="1"/>
  <c r="C26" i="79"/>
  <c r="C22" i="79"/>
  <c r="C8" i="79"/>
  <c r="Q18" i="37" l="1"/>
  <c r="Q30" i="37"/>
  <c r="I6" i="37"/>
  <c r="J34" i="37"/>
  <c r="Q10" i="37"/>
  <c r="Q22" i="37"/>
  <c r="Q8" i="37"/>
  <c r="I34" i="37"/>
  <c r="C12" i="79" s="1"/>
  <c r="C14" i="79" s="1"/>
  <c r="C32" i="79" s="1"/>
  <c r="C34" i="79" s="1"/>
  <c r="C10" i="79"/>
  <c r="Q7" i="37"/>
  <c r="Q6" i="37" s="1"/>
  <c r="Q34" i="37" s="1"/>
  <c r="H8" i="74" l="1"/>
  <c r="H45" i="93" l="1"/>
  <c r="D38" i="94"/>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5" i="98"/>
  <c r="H34" i="97"/>
  <c r="H21" i="96"/>
  <c r="H22" i="95"/>
  <c r="C62" i="69"/>
  <c r="C67" i="69" s="1"/>
  <c r="C46" i="69"/>
  <c r="C40" i="69"/>
  <c r="C29" i="69"/>
  <c r="C26" i="69"/>
  <c r="C23" i="69"/>
  <c r="C18" i="69"/>
  <c r="C14" i="69"/>
  <c r="C6" i="69"/>
  <c r="D8" i="72"/>
  <c r="E8" i="72"/>
  <c r="E37" i="72" s="1"/>
  <c r="D16" i="72"/>
  <c r="E16" i="72"/>
  <c r="D20" i="72"/>
  <c r="E20" i="72"/>
  <c r="D25" i="72"/>
  <c r="E25" i="72"/>
  <c r="D28" i="72"/>
  <c r="E28" i="72"/>
  <c r="D31" i="72"/>
  <c r="E31" i="72"/>
  <c r="C31" i="72"/>
  <c r="C28" i="72"/>
  <c r="C25" i="72"/>
  <c r="C20" i="72"/>
  <c r="C16" i="72"/>
  <c r="C8" i="72"/>
  <c r="C52" i="69" l="1"/>
  <c r="C68" i="69"/>
  <c r="C35" i="69"/>
  <c r="C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C14" i="94"/>
  <c r="H16" i="94"/>
  <c r="E16" i="94"/>
  <c r="H15" i="94"/>
  <c r="E15" i="94"/>
  <c r="D14" i="94"/>
  <c r="H13" i="94"/>
  <c r="E13" i="94"/>
  <c r="H12" i="94"/>
  <c r="E12" i="94"/>
  <c r="D11" i="94"/>
  <c r="C11" i="94"/>
  <c r="H10" i="94"/>
  <c r="E10" i="94"/>
  <c r="H9" i="94"/>
  <c r="E9" i="94"/>
  <c r="D8" i="94"/>
  <c r="C8" i="94"/>
  <c r="H7" i="94"/>
  <c r="E7" i="94"/>
  <c r="H6" i="94"/>
  <c r="E6" i="94"/>
  <c r="H44" i="93"/>
  <c r="E44" i="93"/>
  <c r="H42" i="93"/>
  <c r="E42" i="93"/>
  <c r="H41" i="93"/>
  <c r="E41" i="93"/>
  <c r="H40" i="93"/>
  <c r="E40" i="93"/>
  <c r="H39" i="93"/>
  <c r="E39" i="93"/>
  <c r="H38" i="93"/>
  <c r="E38" i="93"/>
  <c r="H37" i="93"/>
  <c r="D37" i="93"/>
  <c r="C37" i="93"/>
  <c r="E37" i="93" s="1"/>
  <c r="H36" i="93"/>
  <c r="E36" i="93"/>
  <c r="H35" i="93"/>
  <c r="E35" i="93"/>
  <c r="H34" i="93"/>
  <c r="D34" i="93"/>
  <c r="C34" i="93"/>
  <c r="E34" i="93" s="1"/>
  <c r="H33" i="93"/>
  <c r="E33" i="93"/>
  <c r="H32" i="93"/>
  <c r="E32" i="93"/>
  <c r="H31" i="93"/>
  <c r="E31" i="93"/>
  <c r="H30" i="93"/>
  <c r="E30" i="93"/>
  <c r="H29" i="93"/>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E13" i="93" s="1"/>
  <c r="H12" i="93"/>
  <c r="E12" i="93"/>
  <c r="H11" i="93"/>
  <c r="E11" i="93"/>
  <c r="H10" i="93"/>
  <c r="E10" i="93"/>
  <c r="H9" i="93"/>
  <c r="E9" i="93"/>
  <c r="H8" i="93"/>
  <c r="E8" i="93"/>
  <c r="H7" i="93"/>
  <c r="E7" i="93"/>
  <c r="D6" i="93"/>
  <c r="C6" i="93"/>
  <c r="C43" i="93" s="1"/>
  <c r="C45" i="93" s="1"/>
  <c r="G68" i="92"/>
  <c r="G69" i="92" s="1"/>
  <c r="F68" i="92"/>
  <c r="F69" i="92" s="1"/>
  <c r="H69" i="92" s="1"/>
  <c r="H67" i="92"/>
  <c r="E67" i="92"/>
  <c r="H66" i="92"/>
  <c r="E66" i="92"/>
  <c r="H65" i="92"/>
  <c r="E65" i="92"/>
  <c r="H64" i="92"/>
  <c r="E64" i="92"/>
  <c r="H63" i="92"/>
  <c r="E63" i="92"/>
  <c r="H62" i="92"/>
  <c r="E62" i="92"/>
  <c r="H61" i="92"/>
  <c r="E61" i="92"/>
  <c r="H60" i="92"/>
  <c r="E60" i="92"/>
  <c r="H59" i="92"/>
  <c r="D68" i="92"/>
  <c r="C59" i="92"/>
  <c r="H58" i="92"/>
  <c r="E58" i="92"/>
  <c r="H57" i="92"/>
  <c r="E57" i="92"/>
  <c r="H56" i="92"/>
  <c r="E56" i="92"/>
  <c r="H55" i="92"/>
  <c r="E55" i="92"/>
  <c r="H52" i="92"/>
  <c r="E52" i="92"/>
  <c r="H51" i="92"/>
  <c r="E51" i="92"/>
  <c r="H50" i="92"/>
  <c r="E50" i="92"/>
  <c r="H49" i="92"/>
  <c r="E49" i="92"/>
  <c r="H48" i="92"/>
  <c r="E48" i="92"/>
  <c r="H47" i="92"/>
  <c r="D47" i="92"/>
  <c r="C47" i="92"/>
  <c r="E47" i="92" s="1"/>
  <c r="H46" i="92"/>
  <c r="E46" i="92"/>
  <c r="H45" i="92"/>
  <c r="E45" i="92"/>
  <c r="H44" i="92"/>
  <c r="E44" i="92"/>
  <c r="H43" i="92"/>
  <c r="E43" i="92"/>
  <c r="H42" i="92"/>
  <c r="E42" i="92"/>
  <c r="H41" i="92"/>
  <c r="D41" i="92"/>
  <c r="C41" i="92"/>
  <c r="E41" i="92" s="1"/>
  <c r="H40" i="92"/>
  <c r="E40" i="92"/>
  <c r="H39" i="92"/>
  <c r="E39" i="92"/>
  <c r="H38" i="92"/>
  <c r="E38" i="92"/>
  <c r="H35" i="92"/>
  <c r="E35" i="92"/>
  <c r="H34" i="92"/>
  <c r="E34" i="92"/>
  <c r="H33" i="92"/>
  <c r="E33" i="92"/>
  <c r="H32" i="92"/>
  <c r="E32" i="92"/>
  <c r="H31" i="92"/>
  <c r="E31" i="92"/>
  <c r="H30" i="92"/>
  <c r="D30" i="92"/>
  <c r="C30" i="92"/>
  <c r="E30" i="92" s="1"/>
  <c r="H29" i="92"/>
  <c r="E29" i="92"/>
  <c r="H28" i="92"/>
  <c r="E28" i="92"/>
  <c r="H27" i="92"/>
  <c r="D27" i="92"/>
  <c r="C27" i="92"/>
  <c r="H26" i="92"/>
  <c r="E26" i="92"/>
  <c r="H25" i="92"/>
  <c r="E25" i="92"/>
  <c r="D24" i="92"/>
  <c r="C24" i="92"/>
  <c r="E24" i="92" s="1"/>
  <c r="H23" i="92"/>
  <c r="E23" i="92"/>
  <c r="H22" i="92"/>
  <c r="E22" i="92"/>
  <c r="H21" i="92"/>
  <c r="E21" i="92"/>
  <c r="H20" i="92"/>
  <c r="E20" i="92"/>
  <c r="H19" i="92"/>
  <c r="D19" i="92"/>
  <c r="C19" i="92"/>
  <c r="E19" i="92" s="1"/>
  <c r="H18" i="92"/>
  <c r="E18" i="92"/>
  <c r="H17" i="92"/>
  <c r="E17" i="92"/>
  <c r="H16" i="92"/>
  <c r="E16" i="92"/>
  <c r="H15" i="92"/>
  <c r="D15" i="92"/>
  <c r="C15" i="92"/>
  <c r="E15" i="92" s="1"/>
  <c r="H14" i="92"/>
  <c r="E14" i="92"/>
  <c r="H13" i="92"/>
  <c r="E13" i="92"/>
  <c r="H12" i="92"/>
  <c r="E12" i="92"/>
  <c r="H11" i="92"/>
  <c r="E11" i="92"/>
  <c r="H10" i="92"/>
  <c r="E10" i="92"/>
  <c r="H9" i="92"/>
  <c r="E9" i="92"/>
  <c r="H8" i="92"/>
  <c r="E8" i="92"/>
  <c r="H7" i="92"/>
  <c r="D7" i="92"/>
  <c r="C7" i="92"/>
  <c r="E27" i="92" l="1"/>
  <c r="E59" i="92"/>
  <c r="H36" i="92"/>
  <c r="E6" i="93"/>
  <c r="C68" i="92"/>
  <c r="E68" i="92" s="1"/>
  <c r="D53" i="92"/>
  <c r="D69" i="92" s="1"/>
  <c r="C36" i="92"/>
  <c r="D36" i="92"/>
  <c r="H8" i="94"/>
  <c r="E8" i="94"/>
  <c r="E14" i="94"/>
  <c r="H38" i="94"/>
  <c r="E30" i="94"/>
  <c r="E11" i="94"/>
  <c r="E17" i="94"/>
  <c r="H11" i="94"/>
  <c r="H14" i="94"/>
  <c r="H43" i="93"/>
  <c r="H6" i="93"/>
  <c r="D43" i="93"/>
  <c r="D45" i="93" s="1"/>
  <c r="C53" i="92"/>
  <c r="H68" i="92"/>
  <c r="H53" i="92"/>
  <c r="E7" i="92"/>
  <c r="H24" i="92"/>
  <c r="E36" i="92" l="1"/>
  <c r="E45" i="93"/>
  <c r="E43" i="93"/>
  <c r="C69" i="92"/>
  <c r="E69" i="92" s="1"/>
  <c r="E53" i="92"/>
  <c r="B1" i="80"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13" i="71"/>
  <c r="B18" i="105" s="1"/>
  <c r="B1" i="79" l="1"/>
  <c r="B1" i="36"/>
  <c r="B1" i="74"/>
  <c r="B1" i="64"/>
  <c r="B1" i="35"/>
  <c r="B1" i="69"/>
  <c r="B1" i="77"/>
  <c r="B1" i="28"/>
  <c r="B1" i="73"/>
  <c r="B1" i="72"/>
  <c r="B1" i="52"/>
  <c r="B1" i="71"/>
  <c r="B1" i="6"/>
  <c r="C21" i="77" l="1"/>
  <c r="D13" i="77"/>
  <c r="D8" i="77"/>
  <c r="D9" i="77"/>
  <c r="D7" i="77"/>
  <c r="C20" i="77"/>
  <c r="C19"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10" i="74"/>
  <c r="H13" i="74"/>
  <c r="H15" i="74"/>
  <c r="H16" i="74"/>
  <c r="H17" i="74"/>
  <c r="H18" i="74"/>
  <c r="H19"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<sst xmlns="http://schemas.openxmlformats.org/spreadsheetml/2006/main" count="1261" uniqueCount="776">
  <si>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</si>
  <si>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</si>
  <si>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</si>
  <si>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</si>
  <si>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</si>
  <si>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</si>
  <si>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</si>
  <si>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</si>
  <si>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</si>
  <si>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</si>
  <si>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</si>
  <si>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</si>
  <si>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</si>
  <si>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</si>
  <si>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</si>
  <si>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</si>
  <si>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</si>
  <si>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</si>
  <si>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</si>
  <si>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</si>
  <si>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</si>
  <si>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</si>
  <si>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</si>
  <si>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</si>
  <si>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</si>
  <si>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</si>
  <si>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</si>
  <si>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</si>
  <si>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</si>
  <si>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</si>
  <si>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</si>
  <si>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</si>
  <si>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</si>
  <si>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</si>
  <si>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</si>
  <si>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</si>
  <si>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</si>
  <si>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</si>
  <si>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</si>
  <si>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</si>
  <si>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</si>
  <si>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</si>
  <si>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</si>
  <si>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</si>
  <si>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</si>
  <si>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</si>
  <si>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</si>
  <si>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</si>
  <si>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</si>
  <si>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</si>
  <si>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</si>
  <si>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</si>
  <si>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</si>
  <si>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</si>
  <si>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</si>
  <si>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</si>
  <si>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</si>
  <si>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</si>
  <si>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</si>
  <si>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</si>
  <si>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</si>
  <si>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</si>
  <si>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</si>
  <si>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</si>
  <si>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</si>
  <si>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</si>
  <si>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</si>
  <si>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</si>
  <si>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</si>
  <si>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</si>
  <si>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</si>
  <si>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</si>
  <si>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</si>
  <si>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</si>
  <si>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</si>
  <si>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</si>
  <si>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</si>
  <si>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</si>
  <si>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</si>
  <si>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</si>
  <si>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</si>
  <si>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</si>
  <si>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</si>
  <si>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</si>
  <si>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</si>
  <si>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</si>
  <si>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</si>
  <si>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</si>
  <si>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</si>
  <si>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</si>
  <si>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</si>
  <si>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</si>
  <si>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</si>
  <si>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</si>
  <si>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</si>
  <si>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</si>
  <si>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</si>
  <si>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</si>
  <si>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</si>
  <si>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</si>
  <si>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</si>
  <si>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</si>
  <si>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</si>
  <si>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</si>
  <si>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</si>
  <si>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</si>
  <si>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</si>
  <si>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</si>
  <si>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</si>
  <si>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</si>
  <si>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</si>
  <si>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</si>
  <si>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</si>
  <si>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</si>
  <si>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</si>
  <si>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</si>
  <si>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</si>
  <si>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</si>
  <si>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</si>
  <si>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</si>
  <si>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</si>
  <si>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</si>
  <si>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</si>
  <si>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</si>
  <si>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</si>
  <si>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</si>
  <si>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</si>
  <si>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</si>
  <si>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</si>
  <si>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</si>
  <si>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</si>
  <si>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</si>
  <si>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</si>
  <si>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</si>
  <si>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</si>
  <si>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</si>
  <si>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</si>
  <si>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</si>
  <si>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</si>
  <si>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</si>
  <si>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</si>
  <si>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</si>
  <si>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</si>
  <si>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</si>
  <si>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</si>
  <si>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</si>
  <si>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</si>
  <si>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</si>
  <si>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</si>
  <si>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</si>
  <si>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</si>
  <si>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</si>
  <si>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</si>
  <si>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</si>
  <si>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</si>
  <si>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</si>
  <si>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</si>
  <si>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</si>
  <si>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</si>
  <si>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</si>
  <si>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</si>
  <si>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</si>
  <si>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</si>
  <si>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</si>
  <si>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</si>
  <si>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</si>
  <si>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</si>
  <si>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</si>
  <si>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</si>
  <si>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</si>
  <si>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</si>
  <si>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</si>
  <si>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</si>
  <si>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</si>
  <si>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</si>
  <si>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</si>
  <si>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</si>
  <si>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</si>
  <si>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</si>
  <si>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</si>
  <si>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</si>
  <si>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</si>
  <si>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</si>
  <si>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</si>
  <si>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</si>
  <si>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</si>
  <si>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</si>
  <si>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</si>
  <si>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</si>
  <si>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</si>
  <si>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</si>
  <si>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</si>
  <si>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</si>
  <si>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</si>
  <si>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</si>
  <si>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</si>
  <si>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</si>
  <si>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</si>
  <si>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</si>
  <si>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</si>
  <si>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</si>
  <si>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</si>
  <si>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</si>
  <si>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</si>
  <si>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</si>
  <si>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</si>
  <si>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</si>
  <si>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</si>
  <si>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</si>
  <si>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</si>
  <si>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</si>
  <si>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</si>
  <si>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</si>
  <si>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</si>
  <si>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</si>
  <si>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</si>
  <si>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</si>
  <si>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</si>
  <si>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</si>
  <si>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</si>
  <si>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</si>
  <si>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</si>
  <si>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</si>
  <si>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</si>
  <si>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</si>
  <si>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</si>
  <si>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</si>
  <si>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</si>
  <si>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</si>
  <si>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</si>
  <si>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</si>
  <si>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</si>
  <si>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</si>
  <si>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</si>
  <si>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</si>
  <si>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</si>
  <si>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</si>
  <si>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</si>
  <si>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</si>
  <si>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</si>
  <si>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</si>
  <si>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</si>
  <si>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</si>
  <si>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</si>
  <si>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</si>
  <si>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</si>
  <si>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</si>
  <si>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</si>
  <si>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</si>
  <si>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</si>
  <si>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</si>
  <si>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</si>
  <si>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</si>
  <si>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</si>
  <si>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</si>
  <si>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</si>
  <si>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</si>
  <si>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</si>
  <si>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</si>
  <si>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</si>
  <si>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</si>
  <si>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</si>
  <si>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</si>
  <si>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</si>
  <si>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</si>
  <si>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</si>
  <si>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</si>
  <si>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</si>
  <si>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</si>
  <si>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</si>
  <si>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</si>
  <si>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</si>
  <si>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</si>
  <si>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</si>
  <si>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</si>
  <si>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</si>
  <si>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</si>
  <si>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</si>
  <si>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</si>
  <si>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</si>
  <si>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</si>
  <si>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</si>
  <si>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</si>
  <si>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</si>
  <si>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</si>
  <si>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</si>
  <si>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</si>
  <si>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</si>
  <si>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</si>
  <si>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</si>
  <si>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</si>
  <si>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</si>
  <si>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</si>
  <si>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</si>
  <si>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</si>
  <si>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</si>
  <si>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</si>
  <si>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</si>
  <si>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</si>
  <si>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</si>
  <si>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</si>
  <si>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</si>
  <si>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</si>
  <si>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</si>
  <si>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</si>
  <si>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</si>
  <si>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</si>
  <si>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</si>
  <si>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</si>
  <si>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</si>
  <si>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</si>
  <si>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</si>
  <si>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</si>
  <si>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</si>
  <si>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</si>
  <si>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</si>
  <si>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</si>
  <si>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</si>
  <si>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</si>
  <si>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</si>
  <si>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</si>
  <si>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</si>
  <si>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</si>
  <si>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</si>
  <si>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</si>
  <si>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</si>
  <si>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</si>
  <si>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</si>
  <si>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</si>
  <si>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</si>
  <si>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</si>
  <si>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</si>
  <si>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</si>
  <si>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</si>
  <si>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</si>
  <si>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</si>
  <si>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</si>
  <si>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</si>
  <si>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</si>
  <si>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</si>
  <si>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</si>
  <si>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</si>
  <si>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</si>
  <si>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</si>
  <si>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</si>
  <si>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</si>
  <si>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</si>
  <si>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</si>
  <si>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</si>
  <si>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</si>
  <si>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</si>
  <si>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</si>
  <si>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</si>
  <si>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</si>
  <si>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</si>
  <si>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</si>
  <si>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</si>
  <si>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</si>
  <si>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</si>
  <si>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</si>
  <si>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</si>
  <si>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</si>
  <si>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</si>
  <si>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</si>
  <si>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</si>
  <si>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</si>
  <si>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</si>
  <si>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</si>
  <si>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</si>
  <si>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</si>
  <si>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</si>
  <si>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</si>
  <si>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</si>
  <si>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</si>
  <si>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</si>
  <si>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</si>
  <si>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</si>
  <si>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</si>
  <si>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</si>
  <si>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</si>
  <si>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</si>
  <si>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</si>
  <si>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</si>
  <si>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</si>
  <si>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</si>
  <si>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</si>
  <si>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</si>
  <si>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</si>
  <si>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</si>
  <si>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</si>
  <si>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</si>
  <si>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</si>
  <si>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</si>
  <si>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</si>
  <si>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</si>
  <si>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</si>
  <si>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</si>
  <si>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</si>
  <si>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</si>
  <si>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</si>
  <si>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</si>
  <si>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</si>
  <si>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</si>
  <si>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</si>
  <si>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</si>
  <si>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</si>
  <si>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</si>
  <si>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</si>
  <si>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</si>
  <si>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</si>
  <si>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</si>
  <si>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</si>
  <si>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</si>
  <si>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</si>
  <si>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</si>
  <si>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</si>
  <si>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</si>
  <si>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</si>
  <si>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</si>
  <si>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</si>
  <si>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</si>
  <si>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</si>
  <si>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</si>
  <si>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</si>
  <si>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</si>
  <si>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</si>
  <si>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</si>
  <si>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</si>
  <si>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</si>
  <si>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</si>
  <si>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</si>
  <si>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</si>
  <si>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</si>
  <si>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</si>
  <si>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</si>
  <si>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</si>
  <si>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</si>
  <si>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</si>
  <si>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</si>
  <si>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</si>
  <si>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</si>
  <si>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</si>
  <si>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</si>
  <si>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</si>
  <si>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</si>
  <si>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</si>
  <si>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</si>
  <si>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</si>
  <si>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</si>
  <si>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</si>
  <si>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</si>
  <si>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</si>
  <si>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</si>
  <si>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</si>
  <si>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</si>
  <si>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</si>
  <si>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</si>
  <si>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</si>
  <si>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</si>
  <si>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</si>
  <si>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</si>
  <si>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</si>
  <si>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</si>
  <si>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</si>
  <si>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</si>
  <si>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</si>
  <si>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</si>
  <si>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</si>
  <si>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</si>
  <si>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</si>
  <si>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</si>
  <si>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</si>
  <si>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</si>
  <si>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</si>
  <si>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</si>
  <si>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</si>
  <si>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</si>
  <si>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</si>
  <si>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</si>
  <si>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</si>
  <si>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</si>
  <si>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</si>
  <si>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</si>
  <si>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</si>
  <si>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</si>
  <si>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</si>
  <si>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</si>
  <si>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</si>
  <si>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</si>
  <si>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</si>
  <si>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</si>
  <si>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</si>
  <si>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</si>
  <si>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</si>
  <si>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</si>
  <si>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</si>
  <si>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</si>
  <si>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</si>
  <si>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</si>
  <si>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</si>
  <si>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</si>
  <si>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</si>
  <si>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</si>
  <si>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</si>
  <si>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</si>
  <si>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</si>
  <si>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</si>
  <si>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</si>
  <si>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</si>
  <si>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</si>
  <si>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</si>
  <si>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</si>
  <si>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</si>
  <si>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</si>
  <si>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</si>
  <si>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</si>
  <si>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</si>
  <si>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</si>
  <si>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</si>
  <si>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</si>
  <si>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</si>
  <si>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</si>
  <si>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</si>
  <si>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</si>
  <si>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</si>
  <si>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</si>
  <si>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</si>
  <si>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</si>
  <si>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</si>
  <si>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</si>
  <si>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</si>
  <si>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</si>
  <si>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</si>
  <si>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</si>
  <si>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</si>
  <si>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</si>
  <si>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</si>
  <si>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</si>
  <si>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</si>
  <si>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</si>
  <si>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</si>
  <si>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</si>
  <si>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</si>
  <si>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</si>
  <si>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</si>
  <si>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</si>
  <si>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</si>
  <si>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</si>
  <si>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</si>
  <si>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</si>
  <si>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</si>
  <si>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</si>
  <si>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</si>
  <si>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</si>
  <si>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</si>
  <si>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</si>
  <si>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</si>
  <si>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</si>
  <si>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</si>
  <si>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</si>
  <si>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</si>
  <si>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</si>
  <si>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</si>
  <si>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</si>
  <si>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</si>
  <si>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</si>
  <si>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</si>
  <si>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</si>
  <si>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</si>
  <si>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</si>
  <si>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</si>
  <si>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</si>
  <si>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</si>
  <si>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</si>
  <si>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</si>
  <si>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</si>
  <si>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</si>
  <si>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</si>
  <si>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</si>
  <si>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</si>
  <si>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</si>
  <si>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</si>
  <si>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</si>
  <si>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</si>
  <si>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</si>
  <si>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</si>
  <si>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</si>
  <si>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</si>
  <si>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</si>
  <si>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</si>
  <si>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</si>
  <si>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</si>
  <si>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</si>
  <si>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</si>
  <si>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</si>
  <si>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</si>
  <si>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</si>
  <si>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</si>
  <si>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</si>
  <si>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</si>
  <si>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</si>
  <si>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</si>
  <si>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</si>
  <si>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</si>
  <si>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</si>
  <si>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</si>
  <si>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</si>
  <si>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</si>
  <si>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</si>
  <si>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</si>
  <si>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</si>
  <si>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</si>
  <si>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</si>
  <si>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</si>
  <si>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</si>
  <si>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</si>
  <si>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</si>
  <si>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</si>
  <si>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</si>
  <si>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</si>
  <si>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</si>
  <si>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</si>
  <si>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</si>
  <si>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</si>
  <si>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</si>
  <si>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</si>
  <si>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</si>
  <si>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</si>
  <si>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</si>
  <si>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</si>
  <si>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</si>
  <si>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</si>
  <si>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</si>
  <si>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</si>
  <si>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</si>
  <si>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</si>
  <si>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</si>
  <si>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</si>
  <si>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</si>
  <si>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</si>
  <si>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</si>
  <si>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</si>
  <si>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</si>
  <si>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</si>
  <si>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</si>
  <si>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</si>
  <si>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</si>
  <si>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</si>
  <si>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</si>
  <si>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</si>
  <si>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</si>
  <si>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</si>
  <si>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</si>
  <si>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</si>
  <si>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</si>
  <si>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</si>
  <si>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</si>
  <si>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</si>
  <si>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</si>
  <si>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</si>
  <si>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</si>
  <si>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</si>
  <si>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</si>
  <si>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</si>
  <si>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</si>
  <si>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</si>
  <si>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</si>
  <si>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</si>
  <si>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</si>
  <si>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</si>
  <si>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</si>
  <si>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</si>
  <si>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</si>
  <si>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</si>
  <si>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</si>
  <si>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</si>
  <si>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</si>
  <si>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</si>
  <si>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</si>
  <si>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</si>
  <si>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</si>
  <si>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</si>
  <si>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</si>
  <si>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</si>
  <si>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</si>
  <si>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</si>
  <si>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</si>
  <si>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</si>
  <si>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</si>
  <si>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</si>
  <si>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</si>
  <si>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</si>
  <si>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</si>
  <si>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</si>
  <si>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</si>
  <si>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</si>
  <si>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</si>
  <si>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</si>
  <si>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</si>
  <si>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</si>
  <si>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</si>
  <si>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</si>
  <si>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</si>
  <si>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</si>
  <si>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</si>
  <si>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</si>
  <si>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</si>
  <si>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</si>
  <si>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</si>
  <si>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</si>
  <si>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</si>
  <si>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</si>
  <si>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</si>
  <si>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</si>
  <si>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</si>
  <si>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</si>
  <si>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</si>
  <si>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</si>
  <si>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</si>
  <si>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</si>
  <si>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</si>
  <si>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</si>
  <si>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</si>
  <si>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</si>
  <si>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</si>
  <si>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</si>
  <si>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</si>
  <si>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</si>
  <si>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</si>
  <si>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</si>
  <si>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</si>
  <si>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</si>
  <si>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</si>
  <si>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</si>
  <si>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</si>
  <si>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</si>
  <si>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</si>
  <si>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</si>
  <si>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</si>
  <si>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</si>
  <si>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</si>
  <si>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 xml:space="preserve"> ცხრილი 9 (Capital), N17 </t>
  </si>
  <si>
    <t xml:space="preserve"> ცხრილი 9 (Capital), N38</t>
  </si>
  <si>
    <t xml:space="preserve"> ცხრილი 9 (Capital), N2 </t>
  </si>
  <si>
    <t xml:space="preserve"> ცხრილი 9 (Capital), N3</t>
  </si>
  <si>
    <t xml:space="preserve"> ცხრილი 9 (Capital), N4; N8</t>
  </si>
  <si>
    <t>სს "ბაზისბანკი"</t>
  </si>
  <si>
    <t>ჯანგ ძუნი</t>
  </si>
  <si>
    <t>დავით ცაავა</t>
  </si>
  <si>
    <t>www.BB.ge</t>
  </si>
  <si>
    <t>არადამოუკიდებელი თავმჯდომარე</t>
  </si>
  <si>
    <t>ჟუ ნინგი</t>
  </si>
  <si>
    <t>არადამოუკიდებელი წევრი</t>
  </si>
  <si>
    <t>ზაზა რობაქიძე</t>
  </si>
  <si>
    <t>დამოუკიდებელი წევრი</t>
  </si>
  <si>
    <t>მი მია ენხვა</t>
  </si>
  <si>
    <t>არადამოუკიდებელ წევრი</t>
  </si>
  <si>
    <t>საბინა ძიურმანი</t>
  </si>
  <si>
    <t>ნინო ოხანაშვილი</t>
  </si>
  <si>
    <t>გენერალური დირექტორი</t>
  </si>
  <si>
    <t>ლევან გარდაფხაძე</t>
  </si>
  <si>
    <t xml:space="preserve">გენერალური დირექტორის მოადგილე, საცალო ბიზნესი </t>
  </si>
  <si>
    <t>დავით კაკაბაძე</t>
  </si>
  <si>
    <t>გენერალური დირექტორის მოადგილე, რისკების მართვა</t>
  </si>
  <si>
    <t>ლია ასლანიკაშვილი</t>
  </si>
  <si>
    <t xml:space="preserve">გენერალური დირექტორის მოადგილე, ფინანსები </t>
  </si>
  <si>
    <t>ხვეი ლი</t>
  </si>
  <si>
    <t>გენერალური დირექტორის მოადგილე, დაკრედიტება</t>
  </si>
  <si>
    <t>გიორგი გაბუნია</t>
  </si>
  <si>
    <t>კომერციული დირექტორი</t>
  </si>
  <si>
    <t>რატი დვალაძე</t>
  </si>
  <si>
    <t>საოპერაციო დირექტორი</t>
  </si>
  <si>
    <t>შპს "Xinjiang HuaLing Industry &amp; Trade (Group) Co"</t>
  </si>
  <si>
    <t>მი ზაიქი</t>
  </si>
  <si>
    <t>Hualing Group Investment Holding (Xinjiang) Co.</t>
  </si>
  <si>
    <t xml:space="preserve"> ცხრილი 9 (Capital), 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</si>
</sst>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0%"/>
  </numFmts>
  <fonts count="15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83" applyNumberFormat="0" applyFill="0" applyAlignment="0" applyProtection="0"/>
    <xf numFmtId="168" fontId="94" fillId="0" borderId="83" applyNumberFormat="0" applyFill="0" applyAlignment="0" applyProtection="0"/>
    <xf numFmtId="169" fontId="94" fillId="0" borderId="83" applyNumberFormat="0" applyFill="0" applyAlignment="0" applyProtection="0"/>
    <xf numFmtId="168" fontId="94" fillId="0" borderId="83" applyNumberFormat="0" applyFill="0" applyAlignment="0" applyProtection="0"/>
    <xf numFmtId="168" fontId="94" fillId="0" borderId="83" applyNumberFormat="0" applyFill="0" applyAlignment="0" applyProtection="0"/>
    <xf numFmtId="169" fontId="94" fillId="0" borderId="83" applyNumberFormat="0" applyFill="0" applyAlignment="0" applyProtection="0"/>
    <xf numFmtId="168" fontId="94" fillId="0" borderId="83" applyNumberFormat="0" applyFill="0" applyAlignment="0" applyProtection="0"/>
    <xf numFmtId="168" fontId="94" fillId="0" borderId="83" applyNumberFormat="0" applyFill="0" applyAlignment="0" applyProtection="0"/>
    <xf numFmtId="169" fontId="94" fillId="0" borderId="83" applyNumberFormat="0" applyFill="0" applyAlignment="0" applyProtection="0"/>
    <xf numFmtId="168" fontId="94" fillId="0" borderId="83" applyNumberFormat="0" applyFill="0" applyAlignment="0" applyProtection="0"/>
    <xf numFmtId="168" fontId="94" fillId="0" borderId="83" applyNumberFormat="0" applyFill="0" applyAlignment="0" applyProtection="0"/>
    <xf numFmtId="169" fontId="94" fillId="0" borderId="83" applyNumberFormat="0" applyFill="0" applyAlignment="0" applyProtection="0"/>
    <xf numFmtId="168"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69"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68"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68" fontId="94"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0" fontId="47" fillId="0" borderId="83" applyNumberFormat="0" applyFill="0" applyAlignment="0" applyProtection="0"/>
    <xf numFmtId="188" fontId="2" fillId="69" borderId="77" applyFont="0">
      <alignment horizontal="right" vertical="center"/>
    </xf>
    <xf numFmtId="3" fontId="2" fillId="69" borderId="77" applyFont="0">
      <alignment horizontal="right" vertical="center"/>
    </xf>
    <xf numFmtId="0" fontId="83" fillId="63" borderId="82" applyNumberFormat="0" applyAlignment="0" applyProtection="0"/>
    <xf numFmtId="168" fontId="85" fillId="63" borderId="82" applyNumberFormat="0" applyAlignment="0" applyProtection="0"/>
    <xf numFmtId="169" fontId="85" fillId="63" borderId="82" applyNumberFormat="0" applyAlignment="0" applyProtection="0"/>
    <xf numFmtId="168" fontId="85" fillId="63" borderId="82" applyNumberFormat="0" applyAlignment="0" applyProtection="0"/>
    <xf numFmtId="168" fontId="85" fillId="63" borderId="82" applyNumberFormat="0" applyAlignment="0" applyProtection="0"/>
    <xf numFmtId="169" fontId="85" fillId="63" borderId="82" applyNumberFormat="0" applyAlignment="0" applyProtection="0"/>
    <xf numFmtId="168" fontId="85" fillId="63" borderId="82" applyNumberFormat="0" applyAlignment="0" applyProtection="0"/>
    <xf numFmtId="168" fontId="85" fillId="63" borderId="82" applyNumberFormat="0" applyAlignment="0" applyProtection="0"/>
    <xf numFmtId="169" fontId="85" fillId="63" borderId="82" applyNumberFormat="0" applyAlignment="0" applyProtection="0"/>
    <xf numFmtId="168" fontId="85" fillId="63" borderId="82" applyNumberFormat="0" applyAlignment="0" applyProtection="0"/>
    <xf numFmtId="168" fontId="85" fillId="63" borderId="82" applyNumberFormat="0" applyAlignment="0" applyProtection="0"/>
    <xf numFmtId="169" fontId="85" fillId="63" borderId="82" applyNumberFormat="0" applyAlignment="0" applyProtection="0"/>
    <xf numFmtId="168"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169"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168"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168" fontId="85"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0" fontId="83" fillId="63" borderId="82" applyNumberFormat="0" applyAlignment="0" applyProtection="0"/>
    <xf numFmtId="3" fontId="2" fillId="74" borderId="77" applyFont="0">
      <alignment horizontal="right" vertical="center"/>
      <protection locked="0"/>
    </xf>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0" fontId="27" fillId="73" borderId="81" applyNumberFormat="0" applyFont="0" applyAlignment="0" applyProtection="0"/>
    <xf numFmtId="3" fontId="2" fillId="71" borderId="77" applyFont="0">
      <alignment horizontal="right" vertical="center"/>
      <protection locked="0"/>
    </xf>
    <xf numFmtId="0" fontId="66" fillId="42" borderId="80" applyNumberFormat="0" applyAlignment="0" applyProtection="0"/>
    <xf numFmtId="168" fontId="68" fillId="42" borderId="80" applyNumberFormat="0" applyAlignment="0" applyProtection="0"/>
    <xf numFmtId="169" fontId="68" fillId="42" borderId="80" applyNumberFormat="0" applyAlignment="0" applyProtection="0"/>
    <xf numFmtId="168" fontId="68" fillId="42" borderId="80" applyNumberFormat="0" applyAlignment="0" applyProtection="0"/>
    <xf numFmtId="168" fontId="68" fillId="42" borderId="80" applyNumberFormat="0" applyAlignment="0" applyProtection="0"/>
    <xf numFmtId="169" fontId="68" fillId="42" borderId="80" applyNumberFormat="0" applyAlignment="0" applyProtection="0"/>
    <xf numFmtId="168" fontId="68" fillId="42" borderId="80" applyNumberFormat="0" applyAlignment="0" applyProtection="0"/>
    <xf numFmtId="168" fontId="68" fillId="42" borderId="80" applyNumberFormat="0" applyAlignment="0" applyProtection="0"/>
    <xf numFmtId="169" fontId="68" fillId="42" borderId="80" applyNumberFormat="0" applyAlignment="0" applyProtection="0"/>
    <xf numFmtId="168" fontId="68" fillId="42" borderId="80" applyNumberFormat="0" applyAlignment="0" applyProtection="0"/>
    <xf numFmtId="168" fontId="68" fillId="42" borderId="80" applyNumberFormat="0" applyAlignment="0" applyProtection="0"/>
    <xf numFmtId="169" fontId="68" fillId="42" borderId="80" applyNumberFormat="0" applyAlignment="0" applyProtection="0"/>
    <xf numFmtId="168"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169"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168"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168" fontId="68"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66" fillId="42" borderId="80" applyNumberFormat="0" applyAlignment="0" applyProtection="0"/>
    <xf numFmtId="0" fontId="2" fillId="70" borderId="78" applyNumberFormat="0" applyFont="0" applyBorder="0" applyProtection="0">
      <alignment horizontal="left" vertical="center"/>
    </xf>
    <xf numFmtId="9" fontId="2" fillId="70" borderId="77" applyFont="0" applyProtection="0">
      <alignment horizontal="right" vertical="center"/>
    </xf>
    <xf numFmtId="3" fontId="2" fillId="70" borderId="77" applyFont="0" applyProtection="0">
      <alignment horizontal="right" vertical="center"/>
    </xf>
    <xf numFmtId="0" fontId="62" fillId="69" borderId="78" applyFont="0" applyBorder="0">
      <alignment horizontal="center" wrapText="1"/>
    </xf>
    <xf numFmtId="168" fontId="54" fillId="0" borderId="75">
      <alignment horizontal="left" vertical="center"/>
    </xf>
    <xf numFmtId="0" fontId="54" fillId="0" borderId="75">
      <alignment horizontal="left" vertical="center"/>
    </xf>
    <xf numFmtId="0" fontId="54" fillId="0" borderId="75">
      <alignment horizontal="left" vertical="center"/>
    </xf>
    <xf numFmtId="0" fontId="2" fillId="68" borderId="77" applyNumberFormat="0" applyFont="0" applyBorder="0" applyProtection="0">
      <alignment horizontal="center" vertical="center"/>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6" fillId="0" borderId="77" applyNumberFormat="0" applyAlignment="0">
      <alignment horizontal="right"/>
      <protection locked="0"/>
    </xf>
    <xf numFmtId="0" fontId="38" fillId="63" borderId="80" applyNumberFormat="0" applyAlignment="0" applyProtection="0"/>
    <xf numFmtId="168" fontId="40" fillId="63" borderId="80" applyNumberFormat="0" applyAlignment="0" applyProtection="0"/>
    <xf numFmtId="169" fontId="40" fillId="63" borderId="80" applyNumberFormat="0" applyAlignment="0" applyProtection="0"/>
    <xf numFmtId="168" fontId="40" fillId="63" borderId="80" applyNumberFormat="0" applyAlignment="0" applyProtection="0"/>
    <xf numFmtId="168" fontId="40" fillId="63" borderId="80" applyNumberFormat="0" applyAlignment="0" applyProtection="0"/>
    <xf numFmtId="169" fontId="40" fillId="63" borderId="80" applyNumberFormat="0" applyAlignment="0" applyProtection="0"/>
    <xf numFmtId="168" fontId="40" fillId="63" borderId="80" applyNumberFormat="0" applyAlignment="0" applyProtection="0"/>
    <xf numFmtId="168" fontId="40" fillId="63" borderId="80" applyNumberFormat="0" applyAlignment="0" applyProtection="0"/>
    <xf numFmtId="169" fontId="40" fillId="63" borderId="80" applyNumberFormat="0" applyAlignment="0" applyProtection="0"/>
    <xf numFmtId="168" fontId="40" fillId="63" borderId="80" applyNumberFormat="0" applyAlignment="0" applyProtection="0"/>
    <xf numFmtId="168" fontId="40" fillId="63" borderId="80" applyNumberFormat="0" applyAlignment="0" applyProtection="0"/>
    <xf numFmtId="169" fontId="40" fillId="63" borderId="80" applyNumberFormat="0" applyAlignment="0" applyProtection="0"/>
    <xf numFmtId="168"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169"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168"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168" fontId="40"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38" fillId="63" borderId="8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5" fillId="0" borderId="0"/>
    <xf numFmtId="0" fontId="1" fillId="0" borderId="0"/>
    <xf numFmtId="0" fontId="1" fillId="0" borderId="0"/>
  </cellStyleXfs>
  <cellXfs count="817">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20" fillId="0" borderId="22" xfId="0" applyFont="1" applyBorder="1" applyAlignment="1">
      <alignment horizontal="center" vertical="center" wrapText="1"/>
    </xf>
    <xf numFmtId="0" fontId="4" fillId="0" borderId="54"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57" xfId="0" applyNumberFormat="1" applyFont="1" applyBorder="1" applyAlignment="1">
      <alignment horizontal="center"/>
    </xf>
    <xf numFmtId="167" fontId="23" fillId="0" borderId="59"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0"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0" fontId="4" fillId="0" borderId="26" xfId="0" applyFont="1" applyBorder="1" applyAlignment="1">
      <alignment horizontal="center" vertical="center"/>
    </xf>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70" xfId="20" applyBorder="1"/>
    <xf numFmtId="0" fontId="4" fillId="0" borderId="7" xfId="0" applyFont="1" applyBorder="1" applyAlignment="1">
      <alignment vertical="center"/>
    </xf>
    <xf numFmtId="0" fontId="4" fillId="0" borderId="77" xfId="0" applyFont="1" applyBorder="1" applyAlignment="1">
      <alignment vertical="center"/>
    </xf>
    <xf numFmtId="0" fontId="6" fillId="0" borderId="77" xfId="0" applyFont="1" applyBorder="1" applyAlignment="1">
      <alignment vertical="center"/>
    </xf>
    <xf numFmtId="0" fontId="4" fillId="0" borderId="17" xfId="0" applyFont="1" applyBorder="1" applyAlignment="1">
      <alignment vertical="center"/>
    </xf>
    <xf numFmtId="0" fontId="4" fillId="0" borderId="72" xfId="0" applyFont="1" applyBorder="1" applyAlignment="1">
      <alignment vertical="center"/>
    </xf>
    <xf numFmtId="0" fontId="4" fillId="0" borderId="74" xfId="0" applyFont="1" applyBorder="1" applyAlignment="1">
      <alignment vertical="center"/>
    </xf>
    <xf numFmtId="0" fontId="4" fillId="0" borderId="16"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169" fontId="26" fillId="36" borderId="29" xfId="20" applyBorder="1"/>
    <xf numFmtId="169" fontId="26" fillId="36" borderId="89" xfId="20" applyBorder="1"/>
    <xf numFmtId="169" fontId="26" fillId="36" borderId="79" xfId="20" applyBorder="1"/>
    <xf numFmtId="169" fontId="26" fillId="36" borderId="54" xfId="20" applyBorder="1"/>
    <xf numFmtId="0" fontId="4" fillId="3" borderId="61" xfId="0" applyFont="1" applyFill="1" applyBorder="1" applyAlignment="1">
      <alignment horizontal="center" vertical="center"/>
    </xf>
    <xf numFmtId="0" fontId="4" fillId="3" borderId="0" xfId="0" applyFont="1" applyFill="1" applyAlignment="1">
      <alignment vertical="center"/>
    </xf>
    <xf numFmtId="0" fontId="4" fillId="0" borderId="67" xfId="0" applyFont="1" applyBorder="1" applyAlignment="1">
      <alignment horizontal="center" vertical="center"/>
    </xf>
    <xf numFmtId="0" fontId="4" fillId="3" borderId="75" xfId="0" applyFont="1" applyFill="1" applyBorder="1" applyAlignment="1">
      <alignment vertical="center"/>
    </xf>
    <xf numFmtId="0" fontId="14" fillId="3" borderId="90" xfId="0" applyFont="1" applyFill="1" applyBorder="1" applyAlignment="1">
      <alignment horizontal="left"/>
    </xf>
    <xf numFmtId="0" fontId="14" fillId="3" borderId="91" xfId="0" applyFont="1" applyFill="1" applyBorder="1" applyAlignment="1">
      <alignment horizontal="left"/>
    </xf>
    <xf numFmtId="0" fontId="4" fillId="0" borderId="77" xfId="0" applyFont="1" applyBorder="1" applyAlignment="1">
      <alignment horizontal="center" vertical="center" wrapText="1"/>
    </xf>
    <xf numFmtId="0" fontId="4" fillId="0" borderId="92" xfId="0" applyFont="1" applyBorder="1" applyAlignment="1">
      <alignment horizontal="center" vertical="center" wrapText="1"/>
    </xf>
    <xf numFmtId="0" fontId="6" fillId="3" borderId="93" xfId="0" applyFont="1" applyFill="1" applyBorder="1" applyAlignment="1">
      <alignment vertical="center"/>
    </xf>
    <xf numFmtId="0" fontId="4" fillId="3" borderId="21" xfId="0" applyFont="1" applyFill="1" applyBorder="1" applyAlignment="1">
      <alignment vertical="center"/>
    </xf>
    <xf numFmtId="0" fontId="4" fillId="0" borderId="94"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94" xfId="0" applyBorder="1"/>
    <xf numFmtId="0" fontId="0" fillId="0" borderId="22" xfId="0" applyBorder="1"/>
    <xf numFmtId="0" fontId="6" fillId="35" borderId="9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94" xfId="0" applyFont="1" applyFill="1" applyBorder="1" applyAlignment="1">
      <alignment horizontal="left" vertical="center" wrapText="1"/>
    </xf>
    <xf numFmtId="0" fontId="6" fillId="35" borderId="77" xfId="0" applyFont="1" applyFill="1" applyBorder="1" applyAlignment="1">
      <alignment horizontal="left" vertical="center" wrapText="1"/>
    </xf>
    <xf numFmtId="0" fontId="6" fillId="35" borderId="92" xfId="0" applyFont="1" applyFill="1" applyBorder="1" applyAlignment="1">
      <alignment horizontal="left" vertical="center" wrapText="1"/>
    </xf>
    <xf numFmtId="0" fontId="4" fillId="0" borderId="94" xfId="0" applyFont="1" applyBorder="1" applyAlignment="1">
      <alignment horizontal="right" vertical="center" wrapText="1"/>
    </xf>
    <xf numFmtId="0" fontId="4" fillId="0" borderId="77" xfId="0" applyFont="1" applyBorder="1" applyAlignment="1">
      <alignment horizontal="left" vertical="center" wrapText="1"/>
    </xf>
    <xf numFmtId="0" fontId="107" fillId="0" borderId="94" xfId="0" applyFont="1" applyBorder="1" applyAlignment="1">
      <alignment horizontal="right" vertical="center" wrapText="1"/>
    </xf>
    <xf numFmtId="0" fontId="107" fillId="0" borderId="77" xfId="0" applyFont="1" applyBorder="1" applyAlignment="1">
      <alignment horizontal="left" vertical="center" wrapText="1"/>
    </xf>
    <xf numFmtId="0" fontId="6" fillId="0" borderId="9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7" fillId="0" borderId="0" xfId="0" applyFont="1" applyAlignment="1">
      <alignment horizontal="left" vertical="center"/>
    </xf>
    <xf numFmtId="49" fontId="108" fillId="0" borderId="22" xfId="5" applyNumberFormat="1" applyFont="1" applyBorder="1" applyAlignment="1" applyProtection="1">
      <alignment horizontal="left" vertical="center"/>
      <protection locked="0"/>
    </xf>
    <xf numFmtId="0" fontId="109" fillId="0" borderId="23"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7" xfId="0" applyNumberFormat="1" applyFont="1" applyFill="1" applyBorder="1" applyAlignment="1">
      <alignment vertical="center" wrapText="1"/>
    </xf>
    <xf numFmtId="14" fontId="7" fillId="3" borderId="77" xfId="8" quotePrefix="1" applyNumberFormat="1" applyFont="1" applyFill="1" applyBorder="1" applyAlignment="1" applyProtection="1">
      <alignment horizontal="left" vertical="center" wrapText="1" indent="2"/>
      <protection locked="0"/>
    </xf>
    <xf numFmtId="3" fontId="21" fillId="0" borderId="77" xfId="0" applyNumberFormat="1" applyFont="1" applyBorder="1" applyAlignment="1">
      <alignment vertical="center" wrapText="1"/>
    </xf>
    <xf numFmtId="14" fontId="7" fillId="3" borderId="77" xfId="8" quotePrefix="1" applyNumberFormat="1" applyFont="1" applyFill="1" applyBorder="1" applyAlignment="1" applyProtection="1">
      <alignment horizontal="left" vertical="center" wrapText="1" indent="3"/>
      <protection locked="0"/>
    </xf>
    <xf numFmtId="0" fontId="11" fillId="0" borderId="77" xfId="17" applyFill="1" applyBorder="1" applyAlignment="1" applyProtection="1"/>
    <xf numFmtId="49" fontId="107" fillId="0" borderId="94" xfId="0" applyNumberFormat="1" applyFont="1" applyBorder="1" applyAlignment="1">
      <alignment horizontal="right" vertical="center" wrapText="1"/>
    </xf>
    <xf numFmtId="0" fontId="7" fillId="3" borderId="77" xfId="20960" applyFont="1" applyFill="1" applyBorder="1"/>
    <xf numFmtId="0" fontId="103" fillId="0" borderId="77" xfId="20960" applyFont="1" applyBorder="1" applyAlignment="1">
      <alignment horizontal="center" vertical="center"/>
    </xf>
    <xf numFmtId="0" fontId="4" fillId="0" borderId="77" xfId="0" applyFont="1" applyBorder="1"/>
    <xf numFmtId="0" fontId="11" fillId="0" borderId="77" xfId="17" applyFill="1" applyBorder="1" applyAlignment="1" applyProtection="1">
      <alignment horizontal="left" vertical="center" wrapText="1"/>
    </xf>
    <xf numFmtId="49" fontId="107" fillId="0" borderId="77" xfId="0" applyNumberFormat="1" applyFont="1" applyBorder="1" applyAlignment="1">
      <alignment horizontal="right" vertical="center" wrapText="1"/>
    </xf>
    <xf numFmtId="0" fontId="11" fillId="0" borderId="77" xfId="17" applyFill="1" applyBorder="1" applyAlignment="1" applyProtection="1">
      <alignment horizontal="left" vertical="center"/>
    </xf>
    <xf numFmtId="10" fontId="7" fillId="0" borderId="77" xfId="20961" applyNumberFormat="1" applyFont="1" applyFill="1" applyBorder="1" applyAlignment="1">
      <alignment horizontal="left" vertical="center" wrapText="1"/>
    </xf>
    <xf numFmtId="10" fontId="4" fillId="0" borderId="77" xfId="20961" applyNumberFormat="1" applyFont="1" applyFill="1" applyBorder="1" applyAlignment="1">
      <alignment horizontal="left" vertical="center" wrapText="1"/>
    </xf>
    <xf numFmtId="10" fontId="6" fillId="35" borderId="77" xfId="0" applyNumberFormat="1" applyFont="1" applyFill="1" applyBorder="1" applyAlignment="1">
      <alignment horizontal="left" vertical="center" wrapText="1"/>
    </xf>
    <xf numFmtId="10" fontId="107" fillId="0" borderId="77" xfId="20961" applyNumberFormat="1" applyFont="1" applyFill="1" applyBorder="1" applyAlignment="1">
      <alignment horizontal="left" vertical="center" wrapText="1"/>
    </xf>
    <xf numFmtId="10" fontId="6" fillId="35" borderId="77" xfId="20961" applyNumberFormat="1" applyFont="1" applyFill="1" applyBorder="1" applyAlignment="1">
      <alignment horizontal="left" vertical="center" wrapText="1"/>
    </xf>
    <xf numFmtId="10" fontId="6" fillId="35" borderId="77"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94" xfId="0" applyFont="1" applyBorder="1" applyAlignment="1">
      <alignment horizontal="right" vertical="center" wrapText="1"/>
    </xf>
    <xf numFmtId="0" fontId="7" fillId="0" borderId="77" xfId="0" applyFont="1" applyBorder="1" applyAlignment="1">
      <alignment vertical="center" wrapText="1"/>
    </xf>
    <xf numFmtId="0" fontId="4" fillId="0" borderId="77" xfId="0" applyFont="1" applyBorder="1" applyAlignment="1">
      <alignment vertical="center" wrapText="1"/>
    </xf>
    <xf numFmtId="0" fontId="4" fillId="0" borderId="77" xfId="0" applyFont="1" applyBorder="1" applyAlignment="1">
      <alignment horizontal="left" vertical="center" wrapText="1" indent="2"/>
    </xf>
    <xf numFmtId="0" fontId="6" fillId="0" borderId="23" xfId="0" applyFont="1" applyBorder="1" applyAlignment="1">
      <alignment vertical="center" wrapText="1"/>
    </xf>
    <xf numFmtId="0" fontId="4" fillId="0" borderId="92" xfId="0" applyFont="1" applyBorder="1"/>
    <xf numFmtId="0" fontId="4" fillId="0" borderId="24" xfId="0" applyFont="1" applyBorder="1"/>
    <xf numFmtId="0" fontId="9" fillId="0" borderId="92" xfId="0" applyFont="1" applyBorder="1"/>
    <xf numFmtId="0" fontId="9" fillId="0" borderId="92" xfId="0" applyFont="1" applyBorder="1" applyAlignment="1">
      <alignment wrapText="1"/>
    </xf>
    <xf numFmtId="0" fontId="10" fillId="0" borderId="18" xfId="0" applyFont="1" applyBorder="1" applyAlignment="1">
      <alignment horizontal="center"/>
    </xf>
    <xf numFmtId="0" fontId="10" fillId="0" borderId="9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94" xfId="0" applyFont="1" applyBorder="1" applyAlignment="1">
      <alignment horizontal="center" vertical="center" wrapText="1"/>
    </xf>
    <xf numFmtId="0" fontId="15" fillId="0" borderId="77" xfId="0" applyFont="1" applyBorder="1" applyAlignment="1">
      <alignment horizontal="center" vertical="center" wrapText="1"/>
    </xf>
    <xf numFmtId="0" fontId="16" fillId="0" borderId="77" xfId="0" applyFont="1" applyBorder="1" applyAlignment="1">
      <alignment horizontal="left" vertical="center" wrapText="1"/>
    </xf>
    <xf numFmtId="193" fontId="7" fillId="0" borderId="77" xfId="0" applyNumberFormat="1" applyFont="1" applyBorder="1" applyAlignment="1" applyProtection="1">
      <alignment vertical="center" wrapText="1"/>
      <protection locked="0"/>
    </xf>
    <xf numFmtId="193" fontId="4" fillId="0" borderId="77" xfId="0" applyNumberFormat="1" applyFont="1" applyBorder="1" applyAlignment="1" applyProtection="1">
      <alignment vertical="center" wrapText="1"/>
      <protection locked="0"/>
    </xf>
    <xf numFmtId="193" fontId="4" fillId="0" borderId="92" xfId="0" applyNumberFormat="1" applyFont="1" applyBorder="1" applyAlignment="1" applyProtection="1">
      <alignment vertical="center" wrapText="1"/>
      <protection locked="0"/>
    </xf>
    <xf numFmtId="193" fontId="7" fillId="0" borderId="77" xfId="0" applyNumberFormat="1" applyFont="1" applyBorder="1" applyAlignment="1" applyProtection="1">
      <alignment horizontal="right" vertical="center" wrapText="1"/>
      <protection locked="0"/>
    </xf>
    <xf numFmtId="0" fontId="9" fillId="2" borderId="94" xfId="0" applyFont="1" applyFill="1" applyBorder="1" applyAlignment="1">
      <alignment horizontal="right" vertical="center"/>
    </xf>
    <xf numFmtId="0" fontId="9" fillId="2" borderId="77" xfId="0" applyFont="1" applyFill="1" applyBorder="1" applyAlignment="1">
      <alignment vertical="center"/>
    </xf>
    <xf numFmtId="193" fontId="9" fillId="2" borderId="77" xfId="0" applyNumberFormat="1" applyFont="1" applyFill="1" applyBorder="1" applyAlignment="1" applyProtection="1">
      <alignment vertical="center"/>
      <protection locked="0"/>
    </xf>
    <xf numFmtId="193" fontId="17" fillId="2" borderId="77" xfId="0" applyNumberFormat="1" applyFont="1" applyFill="1" applyBorder="1" applyAlignment="1" applyProtection="1">
      <alignment vertical="center"/>
      <protection locked="0"/>
    </xf>
    <xf numFmtId="193" fontId="17" fillId="2" borderId="92" xfId="0" applyNumberFormat="1" applyFont="1" applyFill="1" applyBorder="1" applyAlignment="1" applyProtection="1">
      <alignment vertical="center"/>
      <protection locked="0"/>
    </xf>
    <xf numFmtId="193" fontId="9" fillId="2" borderId="92" xfId="0" applyNumberFormat="1" applyFont="1" applyFill="1" applyBorder="1" applyAlignment="1" applyProtection="1">
      <alignment vertical="center"/>
      <protection locked="0"/>
    </xf>
    <xf numFmtId="0" fontId="15" fillId="0" borderId="94" xfId="0" applyFont="1" applyBorder="1" applyAlignment="1">
      <alignment horizontal="center" vertical="center" wrapText="1"/>
    </xf>
    <xf numFmtId="14" fontId="4" fillId="0" borderId="0" xfId="0" applyNumberFormat="1" applyFont="1"/>
    <xf numFmtId="10" fontId="4" fillId="0" borderId="77" xfId="20961" applyNumberFormat="1" applyFont="1" applyFill="1" applyBorder="1" applyAlignment="1" applyProtection="1">
      <alignment horizontal="right" vertical="center" wrapText="1"/>
      <protection locked="0"/>
    </xf>
    <xf numFmtId="10" fontId="4" fillId="0" borderId="77" xfId="20961" applyNumberFormat="1" applyFont="1" applyBorder="1" applyAlignment="1" applyProtection="1">
      <alignment vertical="center" wrapText="1"/>
      <protection locked="0"/>
    </xf>
    <xf numFmtId="10" fontId="4" fillId="0" borderId="92" xfId="20961" applyNumberFormat="1" applyFont="1" applyBorder="1" applyAlignment="1" applyProtection="1">
      <alignment vertical="center" wrapText="1"/>
      <protection locked="0"/>
    </xf>
    <xf numFmtId="0" fontId="4" fillId="3" borderId="53" xfId="0" applyFont="1" applyFill="1" applyBorder="1"/>
    <xf numFmtId="0" fontId="4" fillId="3" borderId="97" xfId="0" applyFont="1" applyFill="1" applyBorder="1" applyAlignment="1">
      <alignment wrapText="1"/>
    </xf>
    <xf numFmtId="0" fontId="4" fillId="3" borderId="98" xfId="0" applyFont="1" applyFill="1" applyBorder="1"/>
    <xf numFmtId="0" fontId="6" fillId="3" borderId="11" xfId="0" applyFont="1" applyFill="1" applyBorder="1" applyAlignment="1">
      <alignment horizontal="center" wrapText="1"/>
    </xf>
    <xf numFmtId="0" fontId="4" fillId="0" borderId="77" xfId="0" applyFont="1" applyBorder="1" applyAlignment="1">
      <alignment horizontal="center"/>
    </xf>
    <xf numFmtId="0" fontId="4" fillId="3" borderId="61"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70" xfId="0" applyFont="1" applyFill="1" applyBorder="1" applyAlignment="1">
      <alignment horizontal="center" vertical="center" wrapText="1"/>
    </xf>
    <xf numFmtId="0" fontId="4" fillId="0" borderId="94" xfId="0" applyFont="1" applyBorder="1"/>
    <xf numFmtId="0" fontId="4" fillId="0" borderId="77" xfId="0" applyFont="1" applyBorder="1" applyAlignment="1">
      <alignment wrapText="1"/>
    </xf>
    <xf numFmtId="164" fontId="4" fillId="0" borderId="77" xfId="7" applyNumberFormat="1" applyFont="1" applyBorder="1"/>
    <xf numFmtId="164" fontId="4" fillId="0" borderId="92" xfId="7" applyNumberFormat="1" applyFont="1" applyBorder="1"/>
    <xf numFmtId="0" fontId="14" fillId="0" borderId="77" xfId="0" applyFont="1" applyBorder="1" applyAlignment="1">
      <alignment horizontal="left" wrapText="1" indent="2"/>
    </xf>
    <xf numFmtId="169" fontId="26" fillId="36" borderId="77" xfId="20" applyBorder="1"/>
    <xf numFmtId="164" fontId="4" fillId="0" borderId="77" xfId="7" applyNumberFormat="1" applyFont="1" applyBorder="1" applyAlignment="1">
      <alignment vertical="center"/>
    </xf>
    <xf numFmtId="0" fontId="6" fillId="0" borderId="94" xfId="0" applyFont="1" applyBorder="1"/>
    <xf numFmtId="0" fontId="6" fillId="0" borderId="77" xfId="0" applyFont="1" applyBorder="1" applyAlignment="1">
      <alignment wrapText="1"/>
    </xf>
    <xf numFmtId="164" fontId="6" fillId="0" borderId="92"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70" xfId="7" applyNumberFormat="1" applyFont="1" applyFill="1" applyBorder="1"/>
    <xf numFmtId="164" fontId="4" fillId="0" borderId="77" xfId="7" applyNumberFormat="1" applyFont="1" applyFill="1" applyBorder="1"/>
    <xf numFmtId="164" fontId="4" fillId="0" borderId="77" xfId="7" applyNumberFormat="1" applyFont="1" applyFill="1" applyBorder="1" applyAlignment="1">
      <alignment vertical="center"/>
    </xf>
    <xf numFmtId="0" fontId="14" fillId="0" borderId="7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0" xfId="0" applyFont="1" applyFill="1" applyBorder="1"/>
    <xf numFmtId="0" fontId="6" fillId="0" borderId="22" xfId="0" applyFont="1" applyBorder="1"/>
    <xf numFmtId="0" fontId="6" fillId="0" borderId="23" xfId="0" applyFont="1" applyBorder="1" applyAlignment="1">
      <alignment wrapText="1"/>
    </xf>
    <xf numFmtId="169" fontId="26" fillId="36" borderId="95" xfId="20" applyBorder="1"/>
    <xf numFmtId="10" fontId="6" fillId="0" borderId="24" xfId="20961" applyNumberFormat="1" applyFont="1" applyBorder="1"/>
    <xf numFmtId="0" fontId="9" fillId="2" borderId="85" xfId="0" applyFont="1" applyFill="1" applyBorder="1" applyAlignment="1">
      <alignment horizontal="right" vertical="center"/>
    </xf>
    <xf numFmtId="0" fontId="9" fillId="2" borderId="72" xfId="0" applyFont="1" applyFill="1" applyBorder="1" applyAlignment="1">
      <alignment vertical="center"/>
    </xf>
    <xf numFmtId="193" fontId="17" fillId="2" borderId="72" xfId="0" applyNumberFormat="1" applyFont="1" applyFill="1" applyBorder="1" applyAlignment="1" applyProtection="1">
      <alignment vertical="center"/>
      <protection locked="0"/>
    </xf>
    <xf numFmtId="193" fontId="17" fillId="2" borderId="86" xfId="0" applyNumberFormat="1" applyFont="1" applyFill="1" applyBorder="1" applyAlignment="1" applyProtection="1">
      <alignment vertical="center"/>
      <protection locked="0"/>
    </xf>
    <xf numFmtId="0" fontId="9" fillId="0" borderId="77" xfId="0" applyFont="1" applyBorder="1" applyAlignment="1">
      <alignment horizontal="left" vertical="center" wrapText="1"/>
    </xf>
    <xf numFmtId="0" fontId="6" fillId="3" borderId="0" xfId="0" applyFont="1" applyFill="1" applyAlignment="1">
      <alignment horizontal="center"/>
    </xf>
    <xf numFmtId="0" fontId="114" fillId="0" borderId="0" xfId="11" applyFont="1"/>
    <xf numFmtId="0" fontId="115" fillId="0" borderId="0" xfId="0" applyFont="1"/>
    <xf numFmtId="0" fontId="116" fillId="0" borderId="0" xfId="11" applyFont="1"/>
    <xf numFmtId="0" fontId="115" fillId="0" borderId="0" xfId="0" applyFont="1" applyAlignment="1">
      <alignment wrapText="1"/>
    </xf>
    <xf numFmtId="0" fontId="118" fillId="0" borderId="0" xfId="0" applyFont="1"/>
    <xf numFmtId="0" fontId="115" fillId="0" borderId="0" xfId="0" applyFont="1" applyAlignment="1">
      <alignment horizontal="left"/>
    </xf>
    <xf numFmtId="0" fontId="117" fillId="0" borderId="108" xfId="0" applyFont="1" applyBorder="1" applyAlignment="1">
      <alignment horizontal="left" vertical="center" wrapText="1"/>
    </xf>
    <xf numFmtId="0" fontId="123" fillId="0" borderId="0" xfId="0" applyFont="1"/>
    <xf numFmtId="0" fontId="115" fillId="0" borderId="0" xfId="0" applyFont="1" applyAlignment="1">
      <alignment horizontal="left" vertical="top" wrapText="1"/>
    </xf>
    <xf numFmtId="193" fontId="7" fillId="3" borderId="92" xfId="2" applyNumberFormat="1" applyFont="1" applyFill="1" applyBorder="1" applyAlignment="1" applyProtection="1">
      <alignment vertical="top" wrapText="1"/>
      <protection locked="0"/>
    </xf>
    <xf numFmtId="0" fontId="9" fillId="0" borderId="77" xfId="0" applyFont="1" applyBorder="1" applyAlignment="1">
      <alignment horizontal="center" vertical="center" wrapText="1"/>
    </xf>
    <xf numFmtId="0" fontId="3" fillId="0" borderId="77" xfId="0" applyFont="1" applyBorder="1" applyAlignment="1">
      <alignment horizontal="center" vertical="center"/>
    </xf>
    <xf numFmtId="0" fontId="129" fillId="0" borderId="77" xfId="21414" applyFont="1" applyBorder="1" applyAlignment="1">
      <alignment horizontal="left" vertical="center" wrapText="1" indent="1"/>
    </xf>
    <xf numFmtId="0" fontId="128" fillId="0" borderId="77" xfId="21414" applyFont="1" applyBorder="1" applyAlignment="1">
      <alignment horizontal="left" vertical="center" wrapText="1"/>
    </xf>
    <xf numFmtId="0" fontId="130" fillId="0" borderId="77" xfId="21414" applyFont="1" applyBorder="1" applyAlignment="1">
      <alignment horizontal="center" vertical="center" wrapText="1"/>
    </xf>
    <xf numFmtId="0" fontId="128" fillId="3" borderId="115" xfId="0" applyFont="1" applyFill="1" applyBorder="1" applyAlignment="1">
      <alignment horizontal="left" vertical="center" wrapText="1"/>
    </xf>
    <xf numFmtId="0" fontId="130" fillId="0" borderId="116" xfId="21414" applyFont="1" applyBorder="1" applyAlignment="1">
      <alignment horizontal="center" vertical="center" wrapText="1"/>
    </xf>
    <xf numFmtId="0" fontId="131" fillId="0" borderId="116" xfId="0" applyFont="1" applyBorder="1" applyAlignment="1">
      <alignment horizontal="left"/>
    </xf>
    <xf numFmtId="0" fontId="128" fillId="0" borderId="116" xfId="0" applyFont="1" applyBorder="1" applyAlignment="1">
      <alignment horizontal="left" vertical="center" wrapText="1"/>
    </xf>
    <xf numFmtId="0" fontId="0" fillId="0" borderId="0" xfId="0" applyAlignment="1">
      <alignment horizontal="left" vertical="center"/>
    </xf>
    <xf numFmtId="0" fontId="9" fillId="0" borderId="116" xfId="0" applyFont="1" applyBorder="1" applyAlignment="1">
      <alignment horizontal="center" vertical="center" wrapText="1"/>
    </xf>
    <xf numFmtId="0" fontId="0" fillId="0" borderId="116" xfId="0" applyBorder="1" applyAlignment="1">
      <alignment horizontal="center"/>
    </xf>
    <xf numFmtId="0" fontId="15" fillId="0" borderId="116" xfId="0" applyFont="1" applyBorder="1" applyAlignment="1">
      <alignment vertical="center" wrapText="1"/>
    </xf>
    <xf numFmtId="0" fontId="7" fillId="0" borderId="116" xfId="0" applyFont="1" applyBorder="1" applyAlignment="1">
      <alignment horizontal="left" vertical="center" wrapText="1" indent="1"/>
    </xf>
    <xf numFmtId="0" fontId="3" fillId="0" borderId="116" xfId="0" applyFont="1" applyBorder="1" applyAlignment="1">
      <alignment vertical="center"/>
    </xf>
    <xf numFmtId="0" fontId="132" fillId="0" borderId="116" xfId="0" applyFont="1" applyBorder="1" applyAlignment="1" applyProtection="1">
      <alignment horizontal="left" vertical="center" indent="1"/>
      <protection locked="0"/>
    </xf>
    <xf numFmtId="0" fontId="133" fillId="0" borderId="116" xfId="0" applyFont="1" applyBorder="1" applyAlignment="1" applyProtection="1">
      <alignment horizontal="left" vertical="center" indent="3"/>
      <protection locked="0"/>
    </xf>
    <xf numFmtId="0" fontId="134" fillId="0" borderId="116" xfId="0" applyFont="1" applyBorder="1" applyAlignment="1" applyProtection="1">
      <alignment horizontal="left" vertical="center" indent="3"/>
      <protection locked="0"/>
    </xf>
    <xf numFmtId="0" fontId="3" fillId="0" borderId="116" xfId="0" applyFont="1" applyBorder="1"/>
    <xf numFmtId="0" fontId="0" fillId="0" borderId="0" xfId="0" applyAlignment="1">
      <alignment horizontal="center"/>
    </xf>
    <xf numFmtId="0" fontId="0" fillId="0" borderId="116" xfId="0" applyBorder="1" applyAlignment="1">
      <alignment horizontal="center" vertical="center"/>
    </xf>
    <xf numFmtId="43" fontId="4" fillId="0" borderId="116" xfId="7" applyFont="1" applyFill="1" applyBorder="1" applyAlignment="1">
      <alignment vertical="center" wrapText="1"/>
    </xf>
    <xf numFmtId="43" fontId="4" fillId="0" borderId="77" xfId="7" applyFont="1" applyBorder="1" applyAlignment="1">
      <alignment vertical="center"/>
    </xf>
    <xf numFmtId="43" fontId="4" fillId="0" borderId="116" xfId="7" applyFont="1" applyBorder="1" applyAlignment="1">
      <alignment vertical="center"/>
    </xf>
    <xf numFmtId="0" fontId="118" fillId="0" borderId="116" xfId="0" applyFont="1" applyBorder="1"/>
    <xf numFmtId="49" fontId="120" fillId="0" borderId="116" xfId="5" applyNumberFormat="1" applyFont="1" applyBorder="1" applyAlignment="1" applyProtection="1">
      <alignment horizontal="right" vertical="center"/>
      <protection locked="0"/>
    </xf>
    <xf numFmtId="0" fontId="119" fillId="3" borderId="116" xfId="13" applyFont="1" applyFill="1" applyBorder="1" applyAlignment="1" applyProtection="1">
      <alignment horizontal="left" vertical="center" wrapText="1"/>
      <protection locked="0"/>
    </xf>
    <xf numFmtId="49" fontId="119" fillId="3" borderId="116" xfId="5" applyNumberFormat="1" applyFont="1" applyFill="1" applyBorder="1" applyAlignment="1" applyProtection="1">
      <alignment horizontal="right" vertical="center"/>
      <protection locked="0"/>
    </xf>
    <xf numFmtId="0" fontId="119" fillId="0" borderId="116" xfId="13" applyFont="1" applyBorder="1" applyAlignment="1" applyProtection="1">
      <alignment horizontal="left" vertical="center" wrapText="1"/>
      <protection locked="0"/>
    </xf>
    <xf numFmtId="49" fontId="119" fillId="0" borderId="116" xfId="5" applyNumberFormat="1" applyFont="1" applyBorder="1" applyAlignment="1" applyProtection="1">
      <alignment horizontal="right" vertical="center"/>
      <protection locked="0"/>
    </xf>
    <xf numFmtId="0" fontId="121" fillId="0" borderId="116" xfId="13" applyFont="1" applyBorder="1" applyAlignment="1" applyProtection="1">
      <alignment horizontal="left" vertical="center" wrapText="1"/>
      <protection locked="0"/>
    </xf>
    <xf numFmtId="0" fontId="118" fillId="0" borderId="116" xfId="0" applyFont="1" applyBorder="1" applyAlignment="1">
      <alignment horizontal="center" vertical="center" wrapText="1"/>
    </xf>
    <xf numFmtId="0" fontId="114" fillId="0" borderId="123" xfId="0" applyFont="1" applyBorder="1"/>
    <xf numFmtId="0" fontId="114" fillId="0" borderId="123" xfId="0" applyFont="1" applyBorder="1" applyAlignment="1">
      <alignment horizontal="left" indent="8"/>
    </xf>
    <xf numFmtId="0" fontId="114" fillId="0" borderId="123" xfId="0" applyFont="1" applyBorder="1" applyAlignment="1">
      <alignment wrapText="1"/>
    </xf>
    <xf numFmtId="0" fontId="117" fillId="0" borderId="123" xfId="0" applyFont="1" applyBorder="1"/>
    <xf numFmtId="49" fontId="120" fillId="0" borderId="123" xfId="5" applyNumberFormat="1" applyFont="1" applyBorder="1" applyAlignment="1" applyProtection="1">
      <alignment horizontal="right" vertical="center" wrapText="1"/>
      <protection locked="0"/>
    </xf>
    <xf numFmtId="49" fontId="119" fillId="3" borderId="123" xfId="5" applyNumberFormat="1" applyFont="1" applyFill="1" applyBorder="1" applyAlignment="1" applyProtection="1">
      <alignment horizontal="right" vertical="center" wrapText="1"/>
      <protection locked="0"/>
    </xf>
    <xf numFmtId="49" fontId="119" fillId="0" borderId="123" xfId="5" applyNumberFormat="1" applyFont="1" applyBorder="1" applyAlignment="1" applyProtection="1">
      <alignment horizontal="right" vertical="center" wrapText="1"/>
      <protection locked="0"/>
    </xf>
    <xf numFmtId="0" fontId="114" fillId="0" borderId="123" xfId="0" applyFont="1" applyBorder="1" applyAlignment="1">
      <alignment horizontal="center" vertical="center" wrapText="1"/>
    </xf>
    <xf numFmtId="0" fontId="114" fillId="0" borderId="124" xfId="0" applyFont="1" applyBorder="1" applyAlignment="1">
      <alignment horizontal="center" vertical="center" wrapText="1"/>
    </xf>
    <xf numFmtId="0" fontId="114" fillId="0" borderId="12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4" fillId="0" borderId="123" xfId="0" applyFont="1" applyBorder="1" applyAlignment="1">
      <alignment horizontal="left" vertical="center" wrapText="1"/>
    </xf>
    <xf numFmtId="0" fontId="117" fillId="0" borderId="123" xfId="0" applyFont="1" applyBorder="1" applyAlignment="1">
      <alignment horizontal="left" wrapText="1" indent="1"/>
    </xf>
    <xf numFmtId="0" fontId="117" fillId="0" borderId="123" xfId="0" applyFont="1" applyBorder="1" applyAlignment="1">
      <alignment horizontal="left" vertical="center" indent="1"/>
    </xf>
    <xf numFmtId="0" fontId="114" fillId="0" borderId="123" xfId="0" applyFont="1" applyBorder="1" applyAlignment="1">
      <alignment horizontal="left" wrapText="1" indent="1"/>
    </xf>
    <xf numFmtId="0" fontId="114" fillId="0" borderId="123" xfId="0" applyFont="1" applyBorder="1" applyAlignment="1">
      <alignment horizontal="left" indent="1"/>
    </xf>
    <xf numFmtId="0" fontId="114" fillId="0" borderId="123" xfId="0" applyFont="1" applyBorder="1" applyAlignment="1">
      <alignment horizontal="left" wrapText="1" indent="4"/>
    </xf>
    <xf numFmtId="0" fontId="114" fillId="0" borderId="123" xfId="0" applyFont="1" applyBorder="1" applyAlignment="1">
      <alignment horizontal="left" indent="3"/>
    </xf>
    <xf numFmtId="0" fontId="117" fillId="0" borderId="123" xfId="0" applyFont="1" applyBorder="1" applyAlignment="1">
      <alignment horizontal="left" indent="1"/>
    </xf>
    <xf numFmtId="0" fontId="118" fillId="0" borderId="123" xfId="0" applyFont="1" applyBorder="1" applyAlignment="1">
      <alignment horizontal="center" vertical="center" wrapText="1"/>
    </xf>
    <xf numFmtId="0" fontId="117" fillId="0" borderId="7" xfId="0" applyFont="1" applyBorder="1"/>
    <xf numFmtId="0" fontId="114" fillId="0" borderId="123" xfId="0" applyFont="1" applyBorder="1" applyAlignment="1">
      <alignment horizontal="left" wrapText="1" indent="2"/>
    </xf>
    <xf numFmtId="0" fontId="114" fillId="0" borderId="123" xfId="0" applyFont="1" applyBorder="1" applyAlignment="1">
      <alignment horizontal="left" wrapText="1"/>
    </xf>
    <xf numFmtId="0" fontId="114" fillId="0" borderId="123" xfId="0" applyFont="1" applyBorder="1" applyAlignment="1">
      <alignment horizontal="center"/>
    </xf>
    <xf numFmtId="0" fontId="114" fillId="0" borderId="0" xfId="0" applyFont="1" applyAlignment="1">
      <alignment horizontal="center" vertical="center"/>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2" xfId="0" applyFont="1" applyBorder="1" applyAlignment="1">
      <alignment wrapText="1"/>
    </xf>
    <xf numFmtId="0" fontId="114" fillId="0" borderId="7" xfId="0" applyFont="1" applyBorder="1" applyAlignment="1">
      <alignment wrapText="1"/>
    </xf>
    <xf numFmtId="0" fontId="114" fillId="0" borderId="0" xfId="0" applyFont="1" applyAlignment="1">
      <alignment horizontal="center" vertical="center" wrapText="1"/>
    </xf>
    <xf numFmtId="0" fontId="114" fillId="0" borderId="122" xfId="0" applyFont="1" applyBorder="1" applyAlignment="1">
      <alignment horizontal="center" vertical="center" wrapText="1"/>
    </xf>
    <xf numFmtId="0" fontId="114" fillId="0" borderId="125" xfId="0" applyFont="1" applyBorder="1" applyAlignment="1">
      <alignment horizontal="center" vertical="center" wrapText="1"/>
    </xf>
    <xf numFmtId="0" fontId="114" fillId="0" borderId="121" xfId="0" applyFont="1" applyBorder="1" applyAlignment="1">
      <alignment horizontal="center" vertical="center" wrapText="1"/>
    </xf>
    <xf numFmtId="49" fontId="114" fillId="0" borderId="129" xfId="0" applyNumberFormat="1" applyFont="1" applyBorder="1" applyAlignment="1">
      <alignment horizontal="left" wrapText="1" indent="1"/>
    </xf>
    <xf numFmtId="0" fontId="114" fillId="0" borderId="131" xfId="0" applyFont="1" applyBorder="1" applyAlignment="1">
      <alignment horizontal="left" wrapText="1" indent="1"/>
    </xf>
    <xf numFmtId="49" fontId="114" fillId="0" borderId="132" xfId="0" applyNumberFormat="1" applyFont="1" applyBorder="1" applyAlignment="1">
      <alignment horizontal="left" wrapText="1" indent="1"/>
    </xf>
    <xf numFmtId="0" fontId="114" fillId="0" borderId="133" xfId="0" applyFont="1" applyBorder="1" applyAlignment="1">
      <alignment horizontal="left" wrapText="1" indent="1"/>
    </xf>
    <xf numFmtId="49" fontId="114" fillId="0" borderId="133" xfId="0" applyNumberFormat="1" applyFont="1" applyBorder="1" applyAlignment="1">
      <alignment horizontal="left" wrapText="1" indent="3"/>
    </xf>
    <xf numFmtId="49" fontId="114" fillId="0" borderId="132" xfId="0" applyNumberFormat="1" applyFont="1" applyBorder="1" applyAlignment="1">
      <alignment horizontal="left" wrapText="1" indent="3"/>
    </xf>
    <xf numFmtId="49" fontId="114" fillId="0" borderId="133" xfId="0" applyNumberFormat="1" applyFont="1" applyBorder="1" applyAlignment="1">
      <alignment horizontal="left" wrapText="1" indent="2"/>
    </xf>
    <xf numFmtId="49" fontId="114" fillId="0" borderId="132" xfId="0" applyNumberFormat="1" applyFont="1" applyBorder="1" applyAlignment="1">
      <alignment horizontal="left" wrapText="1" indent="2"/>
    </xf>
    <xf numFmtId="49" fontId="114" fillId="0" borderId="132" xfId="0" applyNumberFormat="1" applyFont="1" applyBorder="1" applyAlignment="1">
      <alignment horizontal="left" vertical="top" wrapText="1" indent="2"/>
    </xf>
    <xf numFmtId="49" fontId="114" fillId="0" borderId="132" xfId="0" applyNumberFormat="1" applyFont="1" applyBorder="1" applyAlignment="1">
      <alignment horizontal="left" indent="1"/>
    </xf>
    <xf numFmtId="0" fontId="114" fillId="0" borderId="133" xfId="0" applyFont="1" applyBorder="1" applyAlignment="1">
      <alignment horizontal="left" indent="1"/>
    </xf>
    <xf numFmtId="49" fontId="114" fillId="0" borderId="133" xfId="0" applyNumberFormat="1" applyFont="1" applyBorder="1" applyAlignment="1">
      <alignment horizontal="left" indent="1"/>
    </xf>
    <xf numFmtId="49" fontId="114" fillId="0" borderId="133" xfId="0" applyNumberFormat="1" applyFont="1" applyBorder="1" applyAlignment="1">
      <alignment horizontal="left" indent="3"/>
    </xf>
    <xf numFmtId="49" fontId="114" fillId="0" borderId="132" xfId="0" applyNumberFormat="1" applyFont="1" applyBorder="1" applyAlignment="1">
      <alignment horizontal="left" indent="3"/>
    </xf>
    <xf numFmtId="0" fontId="114" fillId="0" borderId="133" xfId="0" applyFont="1" applyBorder="1" applyAlignment="1">
      <alignment horizontal="left" indent="2"/>
    </xf>
    <xf numFmtId="0" fontId="114" fillId="0" borderId="132" xfId="0" applyFont="1" applyBorder="1" applyAlignment="1">
      <alignment horizontal="left" indent="2"/>
    </xf>
    <xf numFmtId="0" fontId="114" fillId="0" borderId="132" xfId="0" applyFont="1" applyBorder="1" applyAlignment="1">
      <alignment horizontal="left" indent="1"/>
    </xf>
    <xf numFmtId="0" fontId="117" fillId="0" borderId="62" xfId="0" applyFont="1" applyBorder="1"/>
    <xf numFmtId="0" fontId="114" fillId="0" borderId="67" xfId="0" applyFont="1" applyBorder="1"/>
    <xf numFmtId="0" fontId="114" fillId="0" borderId="0" xfId="0" applyFont="1" applyAlignment="1">
      <alignment horizontal="left"/>
    </xf>
    <xf numFmtId="0" fontId="117" fillId="0" borderId="123" xfId="0" applyFont="1" applyBorder="1" applyAlignment="1">
      <alignment horizontal="left" vertical="center" wrapText="1"/>
    </xf>
    <xf numFmtId="0" fontId="9" fillId="0" borderId="0" xfId="0" applyFont="1" applyAlignment="1">
      <alignment wrapText="1"/>
    </xf>
    <xf numFmtId="0" fontId="119" fillId="0" borderId="123" xfId="0" applyFont="1" applyBorder="1"/>
    <xf numFmtId="0" fontId="117" fillId="0" borderId="12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5" fillId="0" borderId="0" xfId="0" applyFont="1"/>
    <xf numFmtId="0" fontId="114" fillId="0" borderId="113" xfId="0" applyFont="1" applyBorder="1" applyAlignment="1">
      <alignment horizontal="left" vertical="center" wrapText="1" indent="1" readingOrder="1"/>
    </xf>
    <xf numFmtId="0" fontId="119" fillId="0" borderId="123" xfId="0" applyFont="1" applyBorder="1" applyAlignment="1">
      <alignment horizontal="left" indent="3"/>
    </xf>
    <xf numFmtId="0" fontId="117" fillId="0" borderId="123" xfId="0" applyFont="1" applyBorder="1" applyAlignment="1">
      <alignment vertical="center" wrapText="1" readingOrder="1"/>
    </xf>
    <xf numFmtId="0" fontId="119" fillId="0" borderId="123" xfId="0" applyFont="1" applyBorder="1" applyAlignment="1">
      <alignment horizontal="left" indent="2"/>
    </xf>
    <xf numFmtId="0" fontId="119" fillId="0" borderId="124" xfId="0" applyFont="1" applyBorder="1"/>
    <xf numFmtId="0" fontId="114" fillId="0" borderId="114" xfId="0" applyFont="1" applyBorder="1" applyAlignment="1">
      <alignment vertical="center" wrapText="1" readingOrder="1"/>
    </xf>
    <xf numFmtId="0" fontId="119" fillId="0" borderId="124" xfId="0" applyFont="1" applyBorder="1" applyAlignment="1">
      <alignment horizontal="left" indent="2"/>
    </xf>
    <xf numFmtId="0" fontId="114" fillId="0" borderId="113" xfId="0" applyFont="1" applyBorder="1" applyAlignment="1">
      <alignment vertical="center" wrapText="1" readingOrder="1"/>
    </xf>
    <xf numFmtId="0" fontId="114" fillId="0" borderId="112" xfId="0" applyFont="1" applyBorder="1" applyAlignment="1">
      <alignment vertical="center" wrapText="1" readingOrder="1"/>
    </xf>
    <xf numFmtId="0" fontId="135" fillId="0" borderId="7" xfId="0" applyFont="1" applyBorder="1"/>
    <xf numFmtId="0" fontId="11" fillId="0" borderId="77" xfId="17" applyFill="1" applyBorder="1" applyAlignment="1" applyProtection="1">
      <alignment horizontal="left" vertical="top" wrapText="1"/>
    </xf>
    <xf numFmtId="0" fontId="137" fillId="0" borderId="0" xfId="0" applyFont="1"/>
    <xf numFmtId="0" fontId="138" fillId="0" borderId="0" xfId="0" applyFont="1" applyAlignment="1">
      <alignment vertical="top"/>
    </xf>
    <xf numFmtId="0" fontId="138" fillId="0" borderId="0" xfId="0" applyFont="1" applyAlignment="1">
      <alignment vertical="top" wrapText="1"/>
    </xf>
    <xf numFmtId="0" fontId="145" fillId="0" borderId="0" xfId="0" applyFont="1" applyAlignment="1">
      <alignment vertical="top" wrapText="1"/>
    </xf>
    <xf numFmtId="0" fontId="7" fillId="0" borderId="0" xfId="11" applyFont="1"/>
    <xf numFmtId="0" fontId="144" fillId="0" borderId="0" xfId="11" applyFont="1"/>
    <xf numFmtId="0" fontId="139" fillId="80" borderId="123" xfId="0" applyFont="1" applyFill="1" applyBorder="1" applyAlignment="1">
      <alignment horizontal="left" vertical="center"/>
    </xf>
    <xf numFmtId="49" fontId="140" fillId="0" borderId="123" xfId="0" applyNumberFormat="1" applyFont="1" applyBorder="1" applyAlignment="1">
      <alignment horizontal="left" vertical="center"/>
    </xf>
    <xf numFmtId="0" fontId="140" fillId="0" borderId="123" xfId="0" applyFont="1" applyBorder="1" applyAlignment="1">
      <alignment horizontal="left" vertical="center"/>
    </xf>
    <xf numFmtId="0" fontId="139" fillId="0" borderId="123" xfId="0" applyFont="1" applyBorder="1" applyAlignment="1">
      <alignment horizontal="left" vertical="center"/>
    </xf>
    <xf numFmtId="0" fontId="139" fillId="81" borderId="17" xfId="0" applyFont="1" applyFill="1" applyBorder="1" applyAlignment="1">
      <alignment horizontal="center" vertical="center"/>
    </xf>
    <xf numFmtId="0" fontId="139" fillId="81" borderId="18" xfId="0" applyFont="1" applyFill="1" applyBorder="1" applyAlignment="1">
      <alignment horizontal="center" vertical="center"/>
    </xf>
    <xf numFmtId="194" fontId="139" fillId="80" borderId="132" xfId="7" applyNumberFormat="1" applyFont="1" applyFill="1" applyBorder="1" applyAlignment="1">
      <alignment horizontal="left" vertical="center"/>
    </xf>
    <xf numFmtId="194" fontId="140" fillId="0" borderId="132" xfId="7" applyNumberFormat="1" applyFont="1" applyFill="1" applyBorder="1" applyAlignment="1">
      <alignment horizontal="left" vertical="center"/>
    </xf>
    <xf numFmtId="10" fontId="7" fillId="0" borderId="132" xfId="0" applyNumberFormat="1" applyFont="1" applyBorder="1" applyAlignment="1">
      <alignment horizontal="right" vertical="center" wrapText="1"/>
    </xf>
    <xf numFmtId="0" fontId="143" fillId="82" borderId="130" xfId="0" applyFont="1" applyFill="1" applyBorder="1" applyAlignment="1">
      <alignment horizontal="left" vertical="center"/>
    </xf>
    <xf numFmtId="10" fontId="144" fillId="84" borderId="129" xfId="0" applyNumberFormat="1" applyFont="1" applyFill="1" applyBorder="1" applyAlignment="1">
      <alignment horizontal="right" vertical="center" wrapText="1"/>
    </xf>
    <xf numFmtId="0" fontId="0" fillId="0" borderId="1" xfId="0" applyBorder="1"/>
    <xf numFmtId="0" fontId="4" fillId="83" borderId="123" xfId="0" applyFont="1" applyFill="1" applyBorder="1" applyAlignment="1">
      <alignment horizontal="center" vertical="center" wrapText="1"/>
    </xf>
    <xf numFmtId="0" fontId="6" fillId="84" borderId="123" xfId="0" applyFont="1" applyFill="1" applyBorder="1" applyAlignment="1">
      <alignment vertical="center" wrapText="1"/>
    </xf>
    <xf numFmtId="194" fontId="6" fillId="84" borderId="123" xfId="7" applyNumberFormat="1" applyFont="1" applyFill="1" applyBorder="1" applyAlignment="1">
      <alignment vertical="center"/>
    </xf>
    <xf numFmtId="194" fontId="6" fillId="84" borderId="132" xfId="7" applyNumberFormat="1" applyFont="1" applyFill="1" applyBorder="1" applyAlignment="1">
      <alignment vertical="center"/>
    </xf>
    <xf numFmtId="0" fontId="140" fillId="80" borderId="123" xfId="0" applyFont="1" applyFill="1" applyBorder="1" applyAlignment="1">
      <alignment horizontal="left" vertical="center" wrapText="1" indent="3"/>
    </xf>
    <xf numFmtId="194" fontId="6" fillId="35" borderId="123" xfId="7" applyNumberFormat="1" applyFont="1" applyFill="1" applyBorder="1" applyAlignment="1">
      <alignment vertical="center"/>
    </xf>
    <xf numFmtId="0" fontId="147" fillId="80" borderId="123" xfId="0" applyFont="1" applyFill="1" applyBorder="1" applyAlignment="1">
      <alignment horizontal="left" vertical="center" wrapText="1" indent="5"/>
    </xf>
    <xf numFmtId="0" fontId="148" fillId="81" borderId="123" xfId="0" applyFont="1" applyFill="1" applyBorder="1" applyAlignment="1">
      <alignment horizontal="left" vertical="center" wrapText="1" indent="1"/>
    </xf>
    <xf numFmtId="194" fontId="148" fillId="81" borderId="123" xfId="7" applyNumberFormat="1" applyFont="1" applyFill="1" applyBorder="1" applyAlignment="1">
      <alignment vertical="center"/>
    </xf>
    <xf numFmtId="194" fontId="148" fillId="82" borderId="132" xfId="7" applyNumberFormat="1" applyFont="1" applyFill="1" applyBorder="1" applyAlignment="1">
      <alignment vertical="center"/>
    </xf>
    <xf numFmtId="194" fontId="149" fillId="80" borderId="123" xfId="7" applyNumberFormat="1" applyFont="1" applyFill="1" applyBorder="1" applyAlignment="1">
      <alignment vertical="center"/>
    </xf>
    <xf numFmtId="194" fontId="149" fillId="82" borderId="132" xfId="7" applyNumberFormat="1" applyFont="1" applyFill="1" applyBorder="1" applyAlignment="1">
      <alignment vertical="center"/>
    </xf>
    <xf numFmtId="0" fontId="147" fillId="80" borderId="130" xfId="0" applyFont="1" applyFill="1" applyBorder="1" applyAlignment="1">
      <alignment horizontal="left" vertical="center" wrapText="1" indent="5"/>
    </xf>
    <xf numFmtId="194" fontId="149" fillId="80" borderId="130" xfId="7" applyNumberFormat="1" applyFont="1" applyFill="1" applyBorder="1" applyAlignment="1">
      <alignment vertical="center"/>
    </xf>
    <xf numFmtId="194" fontId="149" fillId="82" borderId="129" xfId="7" applyNumberFormat="1" applyFont="1" applyFill="1" applyBorder="1" applyAlignment="1">
      <alignment vertical="center"/>
    </xf>
    <xf numFmtId="0" fontId="7" fillId="0" borderId="123" xfId="13" applyFont="1" applyBorder="1" applyAlignment="1" applyProtection="1">
      <alignment wrapText="1"/>
      <protection locked="0"/>
    </xf>
    <xf numFmtId="0" fontId="7" fillId="0" borderId="3" xfId="13" applyFont="1" applyBorder="1" applyAlignment="1" applyProtection="1">
      <alignment vertical="center" wrapText="1"/>
      <protection locked="0"/>
    </xf>
    <xf numFmtId="0" fontId="128" fillId="0" borderId="123" xfId="21414" applyFont="1" applyBorder="1" applyAlignment="1">
      <alignment horizontal="left" vertical="center" wrapText="1"/>
    </xf>
    <xf numFmtId="0" fontId="4" fillId="0" borderId="123" xfId="0" applyFont="1" applyBorder="1"/>
    <xf numFmtId="0" fontId="11" fillId="0" borderId="123" xfId="17" applyFill="1" applyBorder="1" applyAlignment="1" applyProtection="1"/>
    <xf numFmtId="0" fontId="135" fillId="3" borderId="123" xfId="5" applyFont="1" applyFill="1" applyBorder="1" applyProtection="1">
      <protection locked="0"/>
    </xf>
    <xf numFmtId="0" fontId="135" fillId="0" borderId="123" xfId="21416" applyFont="1" applyBorder="1" applyAlignment="1" applyProtection="1">
      <alignment horizontal="center" vertical="top" wrapText="1"/>
      <protection locked="0"/>
    </xf>
    <xf numFmtId="0" fontId="150" fillId="3" borderId="123" xfId="21416" applyFont="1" applyFill="1" applyBorder="1" applyAlignment="1" applyProtection="1">
      <alignment wrapText="1"/>
      <protection locked="0"/>
    </xf>
    <xf numFmtId="3" fontId="135" fillId="79" borderId="123" xfId="5" applyNumberFormat="1" applyFont="1" applyFill="1" applyBorder="1"/>
    <xf numFmtId="0" fontId="133" fillId="3" borderId="123" xfId="21416" applyFont="1" applyFill="1" applyBorder="1" applyAlignment="1" applyProtection="1">
      <alignment horizontal="right" wrapText="1"/>
      <protection locked="0"/>
    </xf>
    <xf numFmtId="3" fontId="135" fillId="0" borderId="123" xfId="5" applyNumberFormat="1" applyFont="1" applyBorder="1"/>
    <xf numFmtId="0" fontId="151" fillId="0" borderId="0" xfId="21415" applyFont="1" applyAlignment="1" applyProtection="1">
      <alignment vertical="center"/>
      <protection locked="0"/>
    </xf>
    <xf numFmtId="0" fontId="110" fillId="75" borderId="126" xfId="21412" applyFont="1" applyFill="1" applyBorder="1" applyAlignment="1" applyProtection="1">
      <alignment vertical="center" wrapText="1"/>
      <protection locked="0"/>
    </xf>
    <xf numFmtId="0" fontId="62" fillId="75" borderId="125" xfId="21412" applyFont="1" applyFill="1" applyBorder="1" applyProtection="1">
      <alignment vertical="center"/>
      <protection locked="0"/>
    </xf>
    <xf numFmtId="0" fontId="111" fillId="69" borderId="124" xfId="21412" applyFont="1" applyFill="1" applyBorder="1" applyAlignment="1" applyProtection="1">
      <alignment horizontal="center" vertical="center"/>
      <protection locked="0"/>
    </xf>
    <xf numFmtId="0" fontId="111" fillId="0" borderId="125" xfId="21412" applyFont="1" applyBorder="1" applyAlignment="1" applyProtection="1">
      <alignment horizontal="left" vertical="center" wrapText="1"/>
      <protection locked="0"/>
    </xf>
    <xf numFmtId="164" fontId="111" fillId="0" borderId="123" xfId="948" applyNumberFormat="1" applyFont="1" applyFill="1" applyBorder="1" applyAlignment="1" applyProtection="1">
      <alignment horizontal="right" vertical="center"/>
      <protection locked="0"/>
    </xf>
    <xf numFmtId="0" fontId="110" fillId="76" borderId="123" xfId="21412" applyFont="1" applyFill="1" applyBorder="1" applyAlignment="1" applyProtection="1">
      <alignment horizontal="center" vertical="center"/>
      <protection locked="0"/>
    </xf>
    <xf numFmtId="0" fontId="110" fillId="76" borderId="125" xfId="21412" applyFont="1" applyFill="1" applyBorder="1" applyAlignment="1" applyProtection="1">
      <alignment vertical="top" wrapText="1"/>
      <protection locked="0"/>
    </xf>
    <xf numFmtId="164" fontId="111" fillId="76" borderId="123" xfId="948" applyNumberFormat="1" applyFont="1" applyFill="1" applyBorder="1" applyAlignment="1" applyProtection="1">
      <alignment horizontal="right" vertical="center"/>
    </xf>
    <xf numFmtId="0" fontId="110" fillId="75" borderId="126" xfId="21412" applyFont="1" applyFill="1" applyBorder="1" applyProtection="1">
      <alignment vertical="center"/>
      <protection locked="0"/>
    </xf>
    <xf numFmtId="164" fontId="62" fillId="75" borderId="125" xfId="948" applyNumberFormat="1" applyFont="1" applyFill="1" applyBorder="1" applyAlignment="1" applyProtection="1">
      <alignment horizontal="right" vertical="center"/>
      <protection locked="0"/>
    </xf>
    <xf numFmtId="0" fontId="112" fillId="69" borderId="124" xfId="21412" applyFont="1" applyFill="1" applyBorder="1" applyAlignment="1" applyProtection="1">
      <alignment horizontal="center" vertical="center"/>
      <protection locked="0"/>
    </xf>
    <xf numFmtId="0" fontId="111" fillId="69" borderId="123" xfId="21412" applyFont="1" applyFill="1" applyBorder="1" applyAlignment="1" applyProtection="1">
      <alignment vertical="center" wrapText="1"/>
      <protection locked="0"/>
    </xf>
    <xf numFmtId="0" fontId="111" fillId="69" borderId="123" xfId="21412" applyFont="1" applyFill="1" applyBorder="1" applyAlignment="1" applyProtection="1">
      <alignment horizontal="left" vertical="center" wrapText="1"/>
      <protection locked="0"/>
    </xf>
    <xf numFmtId="0" fontId="111" fillId="0" borderId="123" xfId="21412" applyFont="1" applyBorder="1" applyAlignment="1" applyProtection="1">
      <alignment horizontal="left" vertical="center" wrapText="1"/>
      <protection locked="0"/>
    </xf>
    <xf numFmtId="0" fontId="112" fillId="3" borderId="124" xfId="21412" applyFont="1" applyFill="1" applyBorder="1" applyAlignment="1" applyProtection="1">
      <alignment horizontal="center" vertical="center"/>
      <protection locked="0"/>
    </xf>
    <xf numFmtId="0" fontId="111" fillId="0" borderId="123" xfId="21412" applyFont="1" applyBorder="1" applyAlignment="1" applyProtection="1">
      <alignment vertical="center" wrapText="1"/>
      <protection locked="0"/>
    </xf>
    <xf numFmtId="0" fontId="113" fillId="76" borderId="123" xfId="21412" applyFont="1" applyFill="1" applyBorder="1" applyAlignment="1" applyProtection="1">
      <alignment horizontal="center" vertical="center"/>
      <protection locked="0"/>
    </xf>
    <xf numFmtId="0" fontId="110" fillId="76" borderId="125" xfId="21412" applyFont="1" applyFill="1" applyBorder="1" applyAlignment="1" applyProtection="1">
      <alignment vertical="center" wrapText="1"/>
      <protection locked="0"/>
    </xf>
    <xf numFmtId="164" fontId="110" fillId="75" borderId="125" xfId="948" applyNumberFormat="1" applyFont="1" applyFill="1" applyBorder="1" applyAlignment="1" applyProtection="1">
      <alignment horizontal="right" vertical="center"/>
      <protection locked="0"/>
    </xf>
    <xf numFmtId="0" fontId="111" fillId="69" borderId="125" xfId="21412" applyFont="1" applyFill="1" applyBorder="1" applyAlignment="1" applyProtection="1">
      <alignment vertical="center" wrapText="1"/>
      <protection locked="0"/>
    </xf>
    <xf numFmtId="0" fontId="62" fillId="75" borderId="126" xfId="21412" applyFont="1" applyFill="1" applyBorder="1" applyProtection="1">
      <alignment vertical="center"/>
      <protection locked="0"/>
    </xf>
    <xf numFmtId="164" fontId="111" fillId="3" borderId="123" xfId="948" applyNumberFormat="1" applyFont="1" applyFill="1" applyBorder="1" applyAlignment="1" applyProtection="1">
      <alignment horizontal="right" vertical="center"/>
      <protection locked="0"/>
    </xf>
    <xf numFmtId="0" fontId="112" fillId="3" borderId="123" xfId="21412" applyFont="1" applyFill="1" applyBorder="1" applyAlignment="1" applyProtection="1">
      <alignment horizontal="center" vertical="center"/>
      <protection locked="0"/>
    </xf>
    <xf numFmtId="0" fontId="111" fillId="69" borderId="125" xfId="21412" applyFont="1" applyFill="1" applyBorder="1" applyAlignment="1" applyProtection="1">
      <alignment horizontal="left" vertical="center" wrapText="1"/>
      <protection locked="0"/>
    </xf>
    <xf numFmtId="0" fontId="150" fillId="3" borderId="0" xfId="21415" applyFont="1" applyFill="1" applyAlignment="1" applyProtection="1">
      <alignment vertical="center"/>
      <protection locked="0"/>
    </xf>
    <xf numFmtId="0" fontId="135" fillId="3" borderId="123" xfId="5" applyFont="1" applyFill="1" applyBorder="1" applyAlignment="1" applyProtection="1">
      <alignment vertical="center" wrapText="1"/>
      <protection locked="0"/>
    </xf>
    <xf numFmtId="0" fontId="135" fillId="0" borderId="123" xfId="21416" applyFont="1" applyBorder="1" applyAlignment="1" applyProtection="1">
      <alignment horizontal="center" vertical="center" wrapText="1"/>
      <protection locked="0"/>
    </xf>
    <xf numFmtId="3" fontId="135" fillId="3" borderId="123" xfId="1" applyNumberFormat="1" applyFont="1" applyFill="1" applyBorder="1" applyAlignment="1" applyProtection="1">
      <alignment horizontal="center" vertical="center" wrapText="1"/>
      <protection locked="0"/>
    </xf>
    <xf numFmtId="9" fontId="135" fillId="3" borderId="123" xfId="15" applyNumberFormat="1" applyFont="1" applyFill="1" applyBorder="1" applyAlignment="1" applyProtection="1">
      <alignment horizontal="center" vertical="center" wrapText="1"/>
      <protection locked="0"/>
    </xf>
    <xf numFmtId="0" fontId="135" fillId="3" borderId="123" xfId="21416" applyFont="1" applyFill="1" applyBorder="1" applyAlignment="1" applyProtection="1">
      <alignment horizontal="center" vertical="center" wrapText="1"/>
      <protection locked="0"/>
    </xf>
    <xf numFmtId="0" fontId="150" fillId="3" borderId="123" xfId="21416" applyFont="1" applyFill="1" applyBorder="1" applyProtection="1">
      <protection locked="0"/>
    </xf>
    <xf numFmtId="0" fontId="153" fillId="3" borderId="123" xfId="21416" applyFont="1" applyFill="1" applyBorder="1" applyAlignment="1" applyProtection="1">
      <alignment horizontal="right"/>
      <protection locked="0"/>
    </xf>
    <xf numFmtId="195" fontId="135" fillId="79" borderId="123" xfId="5" applyNumberFormat="1" applyFont="1" applyFill="1" applyBorder="1" applyProtection="1">
      <protection locked="0"/>
    </xf>
    <xf numFmtId="164" fontId="135" fillId="79" borderId="123" xfId="1" applyNumberFormat="1" applyFont="1" applyFill="1" applyBorder="1" applyAlignment="1" applyProtection="1"/>
    <xf numFmtId="0" fontId="135" fillId="3" borderId="123" xfId="21416" applyFont="1" applyFill="1" applyBorder="1" applyAlignment="1" applyProtection="1">
      <alignment horizontal="left" vertical="center"/>
      <protection locked="0"/>
    </xf>
    <xf numFmtId="3" fontId="135" fillId="3" borderId="123" xfId="5" applyNumberFormat="1" applyFont="1" applyFill="1" applyBorder="1" applyProtection="1">
      <protection locked="0"/>
    </xf>
    <xf numFmtId="0" fontId="133" fillId="3" borderId="123" xfId="21416" applyFont="1" applyFill="1" applyBorder="1" applyAlignment="1" applyProtection="1">
      <alignment horizontal="right"/>
      <protection locked="0"/>
    </xf>
    <xf numFmtId="0" fontId="135" fillId="0" borderId="123" xfId="21416" applyFont="1" applyBorder="1" applyAlignment="1" applyProtection="1">
      <alignment horizontal="left" vertical="center"/>
      <protection locked="0"/>
    </xf>
    <xf numFmtId="0" fontId="150" fillId="3" borderId="123" xfId="16" applyFont="1" applyFill="1" applyBorder="1" applyProtection="1">
      <protection locked="0"/>
    </xf>
    <xf numFmtId="3" fontId="150" fillId="75" borderId="123" xfId="16" applyNumberFormat="1" applyFont="1" applyFill="1" applyBorder="1"/>
    <xf numFmtId="10" fontId="9" fillId="2" borderId="77" xfId="20961" applyNumberFormat="1" applyFont="1" applyFill="1" applyBorder="1" applyAlignment="1" applyProtection="1">
      <alignment vertical="center"/>
      <protection locked="0"/>
    </xf>
    <xf numFmtId="10" fontId="26" fillId="36" borderId="0" xfId="20961" applyNumberFormat="1" applyFont="1" applyFill="1" applyBorder="1"/>
    <xf numFmtId="164" fontId="0" fillId="0" borderId="77" xfId="7" applyNumberFormat="1" applyFont="1" applyBorder="1"/>
    <xf numFmtId="164" fontId="0" fillId="35" borderId="77" xfId="7" applyNumberFormat="1" applyFont="1" applyFill="1" applyBorder="1"/>
    <xf numFmtId="164" fontId="0" fillId="0" borderId="77" xfId="7" applyNumberFormat="1" applyFont="1" applyBorder="1" applyAlignment="1">
      <alignment vertical="center"/>
    </xf>
    <xf numFmtId="164" fontId="0" fillId="35" borderId="77" xfId="7" applyNumberFormat="1" applyFont="1" applyFill="1" applyBorder="1" applyAlignment="1">
      <alignment vertical="center"/>
    </xf>
    <xf numFmtId="0" fontId="0" fillId="0" borderId="123" xfId="0" applyBorder="1" applyAlignment="1">
      <alignment horizontal="center"/>
    </xf>
    <xf numFmtId="0" fontId="126" fillId="3" borderId="123" xfId="21414" applyFont="1" applyFill="1" applyBorder="1" applyAlignment="1">
      <alignment horizontal="left" vertical="center" wrapText="1"/>
    </xf>
    <xf numFmtId="0" fontId="127" fillId="0" borderId="123" xfId="21414" applyFont="1" applyBorder="1" applyAlignment="1">
      <alignment horizontal="left" vertical="center" wrapText="1" indent="1"/>
    </xf>
    <xf numFmtId="0" fontId="128" fillId="3" borderId="123" xfId="21414" applyFont="1" applyFill="1" applyBorder="1" applyAlignment="1">
      <alignment horizontal="left" vertical="center" wrapText="1"/>
    </xf>
    <xf numFmtId="0" fontId="127" fillId="3" borderId="123" xfId="21414" applyFont="1" applyFill="1" applyBorder="1" applyAlignment="1">
      <alignment horizontal="left" vertical="center" wrapText="1" indent="1"/>
    </xf>
    <xf numFmtId="0" fontId="126" fillId="0" borderId="123" xfId="0" applyFont="1" applyBorder="1" applyAlignment="1">
      <alignment horizontal="left" vertical="center" wrapText="1"/>
    </xf>
    <xf numFmtId="0" fontId="128" fillId="0" borderId="123" xfId="0" applyFont="1" applyBorder="1" applyAlignment="1">
      <alignment horizontal="left" vertical="center" wrapText="1"/>
    </xf>
    <xf numFmtId="0" fontId="129" fillId="3" borderId="123" xfId="0" applyFont="1" applyFill="1" applyBorder="1" applyAlignment="1">
      <alignment horizontal="left" vertical="center" wrapText="1" indent="1"/>
    </xf>
    <xf numFmtId="0" fontId="128" fillId="3" borderId="123" xfId="0" applyFont="1" applyFill="1" applyBorder="1" applyAlignment="1">
      <alignment horizontal="left" vertical="center" wrapText="1"/>
    </xf>
    <xf numFmtId="0" fontId="129" fillId="0" borderId="123" xfId="0" applyFont="1" applyBorder="1" applyAlignment="1">
      <alignment horizontal="left" vertical="center" wrapText="1" indent="1"/>
    </xf>
    <xf numFmtId="0" fontId="129" fillId="0" borderId="123" xfId="21414" applyFont="1" applyBorder="1" applyAlignment="1">
      <alignment horizontal="left" vertical="center" wrapText="1" indent="1"/>
    </xf>
    <xf numFmtId="164" fontId="0" fillId="0" borderId="116" xfId="7" applyNumberFormat="1" applyFont="1" applyBorder="1"/>
    <xf numFmtId="164" fontId="0" fillId="35" borderId="116" xfId="7" applyNumberFormat="1" applyFont="1" applyFill="1" applyBorder="1"/>
    <xf numFmtId="164" fontId="0" fillId="0" borderId="0" xfId="0" applyNumberFormat="1"/>
    <xf numFmtId="164" fontId="0" fillId="0" borderId="123" xfId="7" applyNumberFormat="1" applyFont="1" applyFill="1" applyBorder="1"/>
    <xf numFmtId="0" fontId="128" fillId="0" borderId="123" xfId="0" applyFont="1" applyBorder="1" applyAlignment="1">
      <alignment horizontal="justify" vertical="center" wrapText="1"/>
    </xf>
    <xf numFmtId="0" fontId="127" fillId="0" borderId="123" xfId="0" applyFont="1" applyBorder="1" applyAlignment="1">
      <alignment horizontal="left" vertical="center" wrapText="1" indent="1"/>
    </xf>
    <xf numFmtId="0" fontId="126" fillId="0" borderId="123" xfId="0" applyFont="1" applyBorder="1" applyAlignment="1">
      <alignment horizontal="justify" vertical="center" wrapText="1"/>
    </xf>
    <xf numFmtId="0" fontId="128" fillId="3" borderId="123" xfId="0" applyFont="1" applyFill="1" applyBorder="1" applyAlignment="1">
      <alignment horizontal="justify" vertical="center" wrapText="1"/>
    </xf>
    <xf numFmtId="0" fontId="128" fillId="0" borderId="123" xfId="21414" applyFont="1" applyBorder="1" applyAlignment="1">
      <alignment horizontal="justify" vertical="center" wrapText="1"/>
    </xf>
    <xf numFmtId="0" fontId="126" fillId="0" borderId="123" xfId="0" applyFont="1" applyBorder="1" applyAlignment="1">
      <alignment vertical="center" wrapText="1"/>
    </xf>
    <xf numFmtId="0" fontId="128" fillId="0" borderId="123" xfId="0" applyFont="1" applyBorder="1" applyAlignment="1">
      <alignment vertical="center" wrapText="1"/>
    </xf>
    <xf numFmtId="0" fontId="128" fillId="0" borderId="123" xfId="21414" applyFont="1" applyBorder="1" applyAlignment="1">
      <alignment vertical="center" wrapText="1"/>
    </xf>
    <xf numFmtId="164" fontId="7" fillId="0" borderId="0" xfId="7" applyNumberFormat="1" applyFont="1"/>
    <xf numFmtId="164" fontId="4" fillId="0" borderId="0" xfId="7" applyNumberFormat="1" applyFont="1"/>
    <xf numFmtId="164" fontId="7" fillId="0" borderId="0" xfId="7" applyNumberFormat="1" applyFont="1" applyBorder="1"/>
    <xf numFmtId="164" fontId="4" fillId="0" borderId="0" xfId="7" applyNumberFormat="1" applyFont="1" applyBorder="1"/>
    <xf numFmtId="164" fontId="9" fillId="0" borderId="116" xfId="7" applyNumberFormat="1" applyFont="1" applyFill="1" applyBorder="1" applyAlignment="1" applyProtection="1">
      <alignment horizontal="center" vertical="center" wrapText="1"/>
    </xf>
    <xf numFmtId="164" fontId="9" fillId="0" borderId="116" xfId="7" applyNumberFormat="1" applyFont="1" applyFill="1" applyBorder="1" applyAlignment="1" applyProtection="1">
      <alignment horizontal="right"/>
    </xf>
    <xf numFmtId="164" fontId="9" fillId="35" borderId="116" xfId="7" applyNumberFormat="1" applyFont="1" applyFill="1" applyBorder="1" applyAlignment="1" applyProtection="1">
      <alignment horizontal="right"/>
    </xf>
    <xf numFmtId="164" fontId="9" fillId="0" borderId="123" xfId="7" applyNumberFormat="1" applyFont="1" applyFill="1" applyBorder="1" applyAlignment="1" applyProtection="1">
      <alignment horizontal="right"/>
    </xf>
    <xf numFmtId="164" fontId="9" fillId="0" borderId="0" xfId="7" applyNumberFormat="1" applyFont="1" applyFill="1" applyBorder="1" applyAlignment="1" applyProtection="1">
      <alignment horizontal="right"/>
    </xf>
    <xf numFmtId="164" fontId="0" fillId="0" borderId="0" xfId="7" applyNumberFormat="1" applyFont="1"/>
    <xf numFmtId="3" fontId="12" fillId="0" borderId="0" xfId="0" applyNumberFormat="1" applyFont="1"/>
    <xf numFmtId="0" fontId="0" fillId="0" borderId="123" xfId="0" applyBorder="1" applyAlignment="1">
      <alignment horizontal="center" vertical="center"/>
    </xf>
    <xf numFmtId="193" fontId="0" fillId="0" borderId="0" xfId="0" applyNumberFormat="1"/>
    <xf numFmtId="43" fontId="4" fillId="0" borderId="0" xfId="7" applyFont="1" applyFill="1" applyAlignment="1">
      <alignment horizontal="left" vertical="center"/>
    </xf>
    <xf numFmtId="164" fontId="4" fillId="0" borderId="92" xfId="7" applyNumberFormat="1" applyFont="1" applyFill="1" applyBorder="1" applyAlignment="1">
      <alignment horizontal="right" vertical="center" wrapText="1"/>
    </xf>
    <xf numFmtId="164" fontId="6" fillId="35" borderId="92" xfId="7" applyNumberFormat="1" applyFont="1" applyFill="1" applyBorder="1" applyAlignment="1">
      <alignment horizontal="right" vertical="center" wrapText="1"/>
    </xf>
    <xf numFmtId="164" fontId="107" fillId="0" borderId="92" xfId="7" applyNumberFormat="1" applyFont="1" applyFill="1" applyBorder="1" applyAlignment="1">
      <alignment horizontal="right" vertical="center" wrapText="1"/>
    </xf>
    <xf numFmtId="164" fontId="6" fillId="35" borderId="9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67" fontId="0" fillId="0" borderId="0" xfId="0" applyNumberFormat="1"/>
    <xf numFmtId="43" fontId="23" fillId="0" borderId="12" xfId="7" applyFont="1" applyBorder="1" applyAlignment="1">
      <alignment horizontal="center" vertical="center"/>
    </xf>
    <xf numFmtId="43" fontId="22" fillId="0" borderId="12" xfId="7" applyFont="1" applyBorder="1" applyAlignment="1">
      <alignment horizontal="center" vertical="center"/>
    </xf>
    <xf numFmtId="43" fontId="19" fillId="0" borderId="12" xfId="7" applyFont="1" applyBorder="1" applyAlignment="1">
      <alignment horizontal="center" vertical="center"/>
    </xf>
    <xf numFmtId="43" fontId="104" fillId="0" borderId="12" xfId="7" applyFont="1" applyBorder="1" applyAlignment="1">
      <alignment horizontal="center" vertical="center"/>
    </xf>
    <xf numFmtId="43" fontId="23" fillId="0" borderId="12" xfId="7" applyFont="1" applyFill="1" applyBorder="1" applyAlignment="1">
      <alignment horizontal="center" vertical="center"/>
    </xf>
    <xf numFmtId="43" fontId="23" fillId="0" borderId="13" xfId="7" applyFont="1" applyBorder="1" applyAlignment="1">
      <alignment horizontal="center" vertical="center"/>
    </xf>
    <xf numFmtId="43" fontId="22" fillId="0" borderId="14" xfId="7" applyFont="1" applyFill="1" applyBorder="1" applyAlignment="1">
      <alignment horizontal="center" vertical="center"/>
    </xf>
    <xf numFmtId="43" fontId="22" fillId="0" borderId="15" xfId="7" applyFont="1" applyBorder="1" applyAlignment="1">
      <alignment horizontal="center" vertical="center"/>
    </xf>
    <xf numFmtId="43" fontId="22" fillId="0" borderId="13" xfId="7" applyFont="1" applyBorder="1" applyAlignment="1">
      <alignment horizontal="center" vertical="center"/>
    </xf>
    <xf numFmtId="43" fontId="19" fillId="0" borderId="13" xfId="7" applyFont="1" applyBorder="1" applyAlignment="1">
      <alignment vertical="center"/>
    </xf>
    <xf numFmtId="167" fontId="23" fillId="0" borderId="60" xfId="0" applyNumberFormat="1" applyFont="1" applyBorder="1" applyAlignment="1">
      <alignment horizontal="left"/>
    </xf>
    <xf numFmtId="167" fontId="22" fillId="0" borderId="55" xfId="0" applyNumberFormat="1" applyFont="1" applyBorder="1" applyAlignment="1">
      <alignment horizontal="left"/>
    </xf>
    <xf numFmtId="167" fontId="23" fillId="0" borderId="57" xfId="0" applyNumberFormat="1" applyFont="1" applyBorder="1" applyAlignment="1">
      <alignment horizontal="left"/>
    </xf>
    <xf numFmtId="167" fontId="19" fillId="0" borderId="57" xfId="0" applyNumberFormat="1" applyFont="1" applyBorder="1" applyAlignment="1">
      <alignment horizontal="left"/>
    </xf>
    <xf numFmtId="167" fontId="18" fillId="0" borderId="57" xfId="0" applyNumberFormat="1" applyFont="1" applyBorder="1" applyAlignment="1">
      <alignment horizontal="left"/>
    </xf>
    <xf numFmtId="167" fontId="23" fillId="0" borderId="59" xfId="0" applyNumberFormat="1" applyFont="1" applyBorder="1" applyAlignment="1">
      <alignment horizontal="left"/>
    </xf>
    <xf numFmtId="167" fontId="19" fillId="0" borderId="56" xfId="0" applyNumberFormat="1" applyFont="1" applyBorder="1" applyAlignment="1">
      <alignment horizontal="left"/>
    </xf>
    <xf numFmtId="164" fontId="4" fillId="0" borderId="3" xfId="7" applyNumberFormat="1" applyFont="1" applyBorder="1" applyAlignment="1"/>
    <xf numFmtId="164" fontId="4" fillId="0" borderId="8" xfId="7" applyNumberFormat="1" applyFont="1" applyBorder="1" applyAlignment="1"/>
    <xf numFmtId="193" fontId="4" fillId="0" borderId="0" xfId="0" applyNumberFormat="1" applyFont="1"/>
    <xf numFmtId="167" fontId="12" fillId="0" borderId="0" xfId="0" applyNumberFormat="1" applyFont="1"/>
    <xf numFmtId="193" fontId="12" fillId="0" borderId="0" xfId="0" applyNumberFormat="1" applyFont="1"/>
    <xf numFmtId="9" fontId="12" fillId="0" borderId="0" xfId="0" applyNumberFormat="1" applyFont="1"/>
    <xf numFmtId="43" fontId="135" fillId="3" borderId="123" xfId="7" applyFont="1" applyFill="1" applyBorder="1" applyAlignment="1" applyProtection="1">
      <protection locked="0"/>
    </xf>
    <xf numFmtId="43" fontId="135" fillId="79" borderId="123" xfId="7" applyFont="1" applyFill="1" applyBorder="1" applyAlignment="1" applyProtection="1">
      <protection locked="0"/>
    </xf>
    <xf numFmtId="43" fontId="135" fillId="79" borderId="123" xfId="7" applyFont="1" applyFill="1" applyBorder="1" applyAlignment="1" applyProtection="1"/>
    <xf numFmtId="10" fontId="17" fillId="2" borderId="77" xfId="20961" applyNumberFormat="1" applyFont="1" applyFill="1" applyBorder="1" applyAlignment="1" applyProtection="1">
      <alignment vertical="center"/>
      <protection locked="0"/>
    </xf>
    <xf numFmtId="10" fontId="17" fillId="2" borderId="92" xfId="20961" applyNumberFormat="1" applyFont="1" applyFill="1" applyBorder="1" applyAlignment="1" applyProtection="1">
      <alignment vertical="center"/>
      <protection locked="0"/>
    </xf>
    <xf numFmtId="10" fontId="9" fillId="2" borderId="9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4" fontId="0" fillId="0" borderId="0" xfId="7" applyNumberFormat="1" applyFont="1" applyBorder="1"/>
    <xf numFmtId="164" fontId="9" fillId="0" borderId="77" xfId="7" applyNumberFormat="1" applyFont="1" applyFill="1" applyBorder="1" applyAlignment="1" applyProtection="1">
      <alignment horizontal="center" vertical="center" wrapText="1"/>
    </xf>
    <xf numFmtId="164" fontId="0" fillId="0" borderId="116" xfId="7" applyNumberFormat="1" applyFont="1" applyBorder="1" applyProtection="1"/>
    <xf numFmtId="164" fontId="9" fillId="0" borderId="92" xfId="7" applyNumberFormat="1" applyFont="1" applyFill="1" applyBorder="1" applyAlignment="1" applyProtection="1">
      <alignment horizontal="center" vertical="center" wrapText="1"/>
    </xf>
    <xf numFmtId="164" fontId="9" fillId="35" borderId="92" xfId="7" applyNumberFormat="1" applyFont="1" applyFill="1" applyBorder="1" applyAlignment="1" applyProtection="1">
      <alignment horizontal="right"/>
    </xf>
    <xf numFmtId="0" fontId="9" fillId="0" borderId="85" xfId="0" applyFont="1" applyBorder="1" applyAlignment="1">
      <alignment vertical="center"/>
    </xf>
    <xf numFmtId="0" fontId="13" fillId="0" borderId="122" xfId="0" applyFont="1" applyBorder="1" applyAlignment="1">
      <alignment wrapText="1"/>
    </xf>
    <xf numFmtId="164" fontId="21" fillId="35" borderId="78" xfId="7" applyNumberFormat="1" applyFont="1" applyFill="1" applyBorder="1" applyAlignment="1">
      <alignment vertical="center" wrapText="1"/>
    </xf>
    <xf numFmtId="164" fontId="21" fillId="35" borderId="92" xfId="7" applyNumberFormat="1" applyFont="1" applyFill="1" applyBorder="1" applyAlignment="1">
      <alignment vertical="center" wrapText="1"/>
    </xf>
    <xf numFmtId="164" fontId="21" fillId="35" borderId="77" xfId="7" applyNumberFormat="1" applyFont="1" applyFill="1" applyBorder="1" applyAlignment="1">
      <alignment vertical="center" wrapText="1"/>
    </xf>
    <xf numFmtId="164" fontId="21" fillId="35" borderId="21" xfId="7" applyNumberFormat="1" applyFont="1" applyFill="1" applyBorder="1" applyAlignment="1">
      <alignment vertical="center" wrapText="1"/>
    </xf>
    <xf numFmtId="164" fontId="21" fillId="0" borderId="78" xfId="7" applyNumberFormat="1" applyFont="1" applyBorder="1" applyAlignment="1">
      <alignment vertical="center" wrapText="1"/>
    </xf>
    <xf numFmtId="164" fontId="21" fillId="0" borderId="77" xfId="7" applyNumberFormat="1" applyFont="1" applyBorder="1" applyAlignment="1">
      <alignment vertical="center" wrapText="1"/>
    </xf>
    <xf numFmtId="164" fontId="21" fillId="0" borderId="21" xfId="7" applyNumberFormat="1" applyFont="1" applyBorder="1" applyAlignment="1">
      <alignment vertical="center" wrapText="1"/>
    </xf>
    <xf numFmtId="164" fontId="21" fillId="0" borderId="77" xfId="7" applyNumberFormat="1" applyFont="1" applyFill="1" applyBorder="1" applyAlignment="1">
      <alignment vertical="center" wrapText="1"/>
    </xf>
    <xf numFmtId="164" fontId="21" fillId="0" borderId="21" xfId="7" applyNumberFormat="1" applyFont="1" applyFill="1" applyBorder="1" applyAlignment="1">
      <alignment vertical="center" wrapText="1"/>
    </xf>
    <xf numFmtId="164" fontId="21" fillId="35" borderId="25" xfId="7" applyNumberFormat="1" applyFont="1" applyFill="1" applyBorder="1" applyAlignment="1">
      <alignment vertical="center" wrapText="1"/>
    </xf>
    <xf numFmtId="164" fontId="21" fillId="35" borderId="24" xfId="7" applyNumberFormat="1" applyFont="1" applyFill="1" applyBorder="1" applyAlignment="1">
      <alignment vertical="center" wrapText="1"/>
    </xf>
    <xf numFmtId="164" fontId="21" fillId="35" borderId="23" xfId="7" applyNumberFormat="1" applyFont="1" applyFill="1" applyBorder="1" applyAlignment="1">
      <alignment vertical="center" wrapText="1"/>
    </xf>
    <xf numFmtId="164" fontId="21" fillId="35" borderId="36" xfId="7" applyNumberFormat="1" applyFont="1" applyFill="1" applyBorder="1" applyAlignment="1">
      <alignment vertical="center" wrapText="1"/>
    </xf>
    <xf numFmtId="196" fontId="4" fillId="0" borderId="21" xfId="20961" applyNumberFormat="1" applyFont="1" applyBorder="1" applyAlignment="1"/>
    <xf numFmtId="196" fontId="4" fillId="0" borderId="92" xfId="20961" applyNumberFormat="1" applyFont="1" applyBorder="1" applyAlignment="1"/>
    <xf numFmtId="196" fontId="4" fillId="0" borderId="86" xfId="20961" applyNumberFormat="1" applyFont="1" applyBorder="1" applyAlignment="1"/>
    <xf numFmtId="0" fontId="4" fillId="0" borderId="58" xfId="0" applyFont="1" applyBorder="1" applyAlignment="1">
      <alignment horizontal="center" vertical="center" wrapText="1"/>
    </xf>
    <xf numFmtId="9" fontId="0" fillId="0" borderId="0" xfId="20961" applyFont="1"/>
    <xf numFmtId="164" fontId="0" fillId="0" borderId="116" xfId="7" applyNumberFormat="1" applyFont="1" applyFill="1" applyBorder="1"/>
    <xf numFmtId="10" fontId="0" fillId="0" borderId="0" xfId="0" applyNumberFormat="1"/>
    <xf numFmtId="0" fontId="127" fillId="3" borderId="123" xfId="0" applyFont="1" applyFill="1" applyBorder="1" applyAlignment="1">
      <alignment horizontal="left" vertical="center" wrapText="1" indent="1"/>
    </xf>
    <xf numFmtId="0" fontId="130" fillId="0" borderId="123" xfId="21414" applyFont="1" applyBorder="1" applyAlignment="1">
      <alignment horizontal="center" vertical="center" wrapText="1"/>
    </xf>
    <xf numFmtId="0" fontId="0" fillId="0" borderId="133" xfId="0" applyBorder="1" applyAlignment="1">
      <alignment horizontal="center"/>
    </xf>
    <xf numFmtId="43" fontId="22" fillId="0" borderId="138" xfId="7" applyFont="1" applyBorder="1" applyAlignment="1">
      <alignment horizontal="center" vertical="center"/>
    </xf>
    <xf numFmtId="167" fontId="23" fillId="0" borderId="139" xfId="0" applyNumberFormat="1" applyFont="1" applyBorder="1" applyAlignment="1">
      <alignment horizontal="center"/>
    </xf>
    <xf numFmtId="0" fontId="0" fillId="0" borderId="85" xfId="0" applyBorder="1" applyAlignment="1">
      <alignment horizontal="center"/>
    </xf>
    <xf numFmtId="43" fontId="23" fillId="0" borderId="123" xfId="7" applyFont="1" applyBorder="1" applyAlignment="1">
      <alignment horizontal="center" vertical="center"/>
    </xf>
    <xf numFmtId="167" fontId="23" fillId="0" borderId="132" xfId="0" applyNumberFormat="1" applyFont="1" applyBorder="1" applyAlignment="1">
      <alignment horizontal="left"/>
    </xf>
    <xf numFmtId="43" fontId="22" fillId="0" borderId="123" xfId="7" applyFont="1" applyFill="1" applyBorder="1" applyAlignment="1">
      <alignment horizontal="center" vertical="center"/>
    </xf>
    <xf numFmtId="43" fontId="22" fillId="0" borderId="123" xfId="7" applyFont="1" applyBorder="1" applyAlignment="1">
      <alignment horizontal="center"/>
    </xf>
    <xf numFmtId="0" fontId="23" fillId="0" borderId="132" xfId="0" applyFont="1" applyBorder="1" applyAlignment="1">
      <alignment horizontal="left"/>
    </xf>
    <xf numFmtId="43" fontId="23" fillId="0" borderId="123" xfId="7" applyFont="1" applyBorder="1" applyAlignment="1">
      <alignment horizontal="center"/>
    </xf>
    <xf numFmtId="43" fontId="23" fillId="0" borderId="123" xfId="7" applyFont="1" applyBorder="1"/>
    <xf numFmtId="43" fontId="22" fillId="0" borderId="123" xfId="7" applyFont="1" applyBorder="1" applyAlignment="1">
      <alignment horizontal="center" vertical="center"/>
    </xf>
    <xf numFmtId="0" fontId="131" fillId="0" borderId="123" xfId="0" applyFont="1" applyBorder="1" applyAlignment="1">
      <alignment horizontal="left"/>
    </xf>
    <xf numFmtId="0" fontId="0" fillId="0" borderId="131" xfId="0" applyBorder="1" applyAlignment="1">
      <alignment horizontal="center"/>
    </xf>
    <xf numFmtId="0" fontId="128" fillId="0" borderId="130" xfId="0" applyFont="1" applyBorder="1" applyAlignment="1">
      <alignment horizontal="left" vertical="center" wrapText="1"/>
    </xf>
    <xf numFmtId="43" fontId="22" fillId="0" borderId="130" xfId="7" applyFont="1" applyBorder="1" applyAlignment="1">
      <alignment horizontal="center" vertical="center"/>
    </xf>
    <xf numFmtId="0" fontId="23" fillId="0" borderId="129" xfId="0" applyFont="1" applyBorder="1" applyAlignment="1">
      <alignment horizontal="left"/>
    </xf>
    <xf numFmtId="164" fontId="4" fillId="0" borderId="20" xfId="7" applyNumberFormat="1" applyFont="1" applyBorder="1" applyAlignment="1"/>
    <xf numFmtId="164" fontId="4" fillId="35" borderId="24" xfId="7" applyNumberFormat="1" applyFont="1" applyFill="1" applyBorder="1"/>
    <xf numFmtId="164" fontId="4" fillId="0" borderId="52" xfId="7" applyNumberFormat="1" applyFont="1" applyBorder="1" applyAlignment="1">
      <alignment vertical="center"/>
    </xf>
    <xf numFmtId="164" fontId="4" fillId="0" borderId="62" xfId="7" applyNumberFormat="1" applyFont="1" applyBorder="1" applyAlignment="1">
      <alignment vertical="center"/>
    </xf>
    <xf numFmtId="164" fontId="4" fillId="0" borderId="78" xfId="7" applyNumberFormat="1" applyFont="1" applyBorder="1" applyAlignment="1">
      <alignment vertical="center"/>
    </xf>
    <xf numFmtId="164" fontId="4" fillId="0" borderId="92" xfId="7" applyNumberFormat="1" applyFont="1" applyBorder="1" applyAlignment="1">
      <alignment vertical="center"/>
    </xf>
    <xf numFmtId="164" fontId="4" fillId="3" borderId="75"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4" fillId="0" borderId="24" xfId="7" applyNumberFormat="1" applyFont="1" applyBorder="1" applyAlignment="1">
      <alignment vertical="center"/>
    </xf>
    <xf numFmtId="164" fontId="4" fillId="0" borderId="26" xfId="7" applyNumberFormat="1" applyFont="1" applyBorder="1" applyAlignment="1">
      <alignment vertical="center"/>
    </xf>
    <xf numFmtId="164" fontId="4" fillId="0" borderId="18" xfId="7" applyNumberFormat="1" applyFont="1" applyBorder="1" applyAlignment="1">
      <alignment vertical="center"/>
    </xf>
    <xf numFmtId="164" fontId="4" fillId="0" borderId="73" xfId="7" applyNumberFormat="1" applyFont="1" applyBorder="1" applyAlignment="1">
      <alignment vertical="center"/>
    </xf>
    <xf numFmtId="164" fontId="4" fillId="0" borderId="86" xfId="7" applyNumberFormat="1" applyFont="1" applyBorder="1" applyAlignment="1">
      <alignment vertical="center"/>
    </xf>
    <xf numFmtId="9" fontId="4" fillId="0" borderId="71" xfId="20961" applyFont="1" applyBorder="1" applyAlignment="1">
      <alignment vertical="center"/>
    </xf>
    <xf numFmtId="9" fontId="4" fillId="0" borderId="88" xfId="20961" applyFont="1" applyBorder="1" applyAlignment="1">
      <alignment vertical="center"/>
    </xf>
    <xf numFmtId="14" fontId="4" fillId="0" borderId="0" xfId="0" applyNumberFormat="1" applyFont="1" applyAlignment="1">
      <alignment horizontal="left"/>
    </xf>
    <xf numFmtId="14" fontId="115" fillId="0" borderId="0" xfId="0" applyNumberFormat="1" applyFont="1" applyAlignment="1">
      <alignment horizontal="left"/>
    </xf>
    <xf numFmtId="164" fontId="118" fillId="0" borderId="116" xfId="7" applyNumberFormat="1" applyFont="1" applyBorder="1"/>
    <xf numFmtId="164" fontId="115" fillId="0" borderId="116" xfId="7" applyNumberFormat="1" applyFont="1" applyBorder="1"/>
    <xf numFmtId="164" fontId="114" fillId="0" borderId="123" xfId="7" applyNumberFormat="1" applyFont="1" applyBorder="1"/>
    <xf numFmtId="164" fontId="114" fillId="35" borderId="123" xfId="7" applyNumberFormat="1" applyFont="1" applyFill="1" applyBorder="1"/>
    <xf numFmtId="164" fontId="117" fillId="0" borderId="123" xfId="7" applyNumberFormat="1" applyFont="1" applyBorder="1"/>
    <xf numFmtId="164" fontId="115" fillId="0" borderId="123" xfId="7" applyNumberFormat="1" applyFont="1" applyBorder="1"/>
    <xf numFmtId="164" fontId="118" fillId="0" borderId="123" xfId="7" applyNumberFormat="1" applyFont="1" applyBorder="1"/>
    <xf numFmtId="164" fontId="114" fillId="77" borderId="123" xfId="7" applyNumberFormat="1" applyFont="1" applyFill="1" applyBorder="1"/>
    <xf numFmtId="164" fontId="114" fillId="0" borderId="123" xfId="7" applyNumberFormat="1" applyFont="1" applyBorder="1" applyAlignment="1">
      <alignment horizontal="left" indent="1"/>
    </xf>
    <xf numFmtId="164" fontId="117" fillId="79" borderId="123" xfId="7" applyNumberFormat="1" applyFont="1" applyFill="1" applyBorder="1"/>
    <xf numFmtId="164" fontId="117" fillId="0" borderId="67" xfId="7" applyNumberFormat="1" applyFont="1" applyBorder="1"/>
    <xf numFmtId="164" fontId="114" fillId="0" borderId="132" xfId="7" applyNumberFormat="1" applyFont="1" applyBorder="1"/>
    <xf numFmtId="164" fontId="114" fillId="0" borderId="133" xfId="7" applyNumberFormat="1" applyFont="1" applyBorder="1" applyAlignment="1">
      <alignment horizontal="left" indent="1"/>
    </xf>
    <xf numFmtId="164" fontId="114" fillId="0" borderId="133" xfId="7" applyNumberFormat="1" applyFont="1" applyBorder="1" applyAlignment="1">
      <alignment horizontal="left" indent="2"/>
    </xf>
    <xf numFmtId="164" fontId="114" fillId="0" borderId="133" xfId="7" applyNumberFormat="1" applyFont="1" applyBorder="1" applyAlignment="1">
      <alignment horizontal="left" indent="3"/>
    </xf>
    <xf numFmtId="164" fontId="114" fillId="78" borderId="133" xfId="7" applyNumberFormat="1" applyFont="1" applyFill="1" applyBorder="1"/>
    <xf numFmtId="164" fontId="114" fillId="78" borderId="123" xfId="7" applyNumberFormat="1" applyFont="1" applyFill="1" applyBorder="1"/>
    <xf numFmtId="164" fontId="114" fillId="78" borderId="132" xfId="7" applyNumberFormat="1" applyFont="1" applyFill="1" applyBorder="1"/>
    <xf numFmtId="164" fontId="114" fillId="0" borderId="133" xfId="7" applyNumberFormat="1" applyFont="1" applyBorder="1" applyAlignment="1">
      <alignment horizontal="left" vertical="top" wrapText="1" indent="2"/>
    </xf>
    <xf numFmtId="164" fontId="114" fillId="0" borderId="133" xfId="7" applyNumberFormat="1" applyFont="1" applyBorder="1" applyAlignment="1">
      <alignment horizontal="left" wrapText="1" indent="3"/>
    </xf>
    <xf numFmtId="164" fontId="114" fillId="0" borderId="133" xfId="7" applyNumberFormat="1" applyFont="1" applyBorder="1" applyAlignment="1">
      <alignment horizontal="left" wrapText="1" indent="2"/>
    </xf>
    <xf numFmtId="164" fontId="114" fillId="0" borderId="133" xfId="7" applyNumberFormat="1" applyFont="1" applyBorder="1" applyAlignment="1">
      <alignment horizontal="left" wrapText="1" indent="1"/>
    </xf>
    <xf numFmtId="164" fontId="114" fillId="0" borderId="131" xfId="7" applyNumberFormat="1" applyFont="1" applyBorder="1" applyAlignment="1">
      <alignment horizontal="left" wrapText="1" indent="1"/>
    </xf>
    <xf numFmtId="164" fontId="114" fillId="0" borderId="130" xfId="7" applyNumberFormat="1" applyFont="1" applyBorder="1"/>
    <xf numFmtId="164" fontId="114" fillId="0" borderId="129" xfId="7" applyNumberFormat="1" applyFont="1" applyBorder="1"/>
    <xf numFmtId="164" fontId="114" fillId="0" borderId="123" xfId="7" applyNumberFormat="1" applyFont="1" applyBorder="1" applyAlignment="1">
      <alignment horizontal="left" vertical="center" wrapText="1"/>
    </xf>
    <xf numFmtId="164" fontId="114" fillId="0" borderId="123" xfId="7" applyNumberFormat="1" applyFont="1" applyBorder="1" applyAlignment="1">
      <alignment horizontal="center" vertical="center" wrapText="1"/>
    </xf>
    <xf numFmtId="164" fontId="114" fillId="0" borderId="123" xfId="7" applyNumberFormat="1" applyFont="1" applyBorder="1" applyAlignment="1">
      <alignment horizontal="center" vertical="center"/>
    </xf>
    <xf numFmtId="164" fontId="117" fillId="0" borderId="123" xfId="7" applyNumberFormat="1" applyFont="1" applyBorder="1" applyAlignment="1">
      <alignment horizontal="left" vertical="center" wrapText="1"/>
    </xf>
    <xf numFmtId="164" fontId="119" fillId="0" borderId="123" xfId="7" applyNumberFormat="1" applyFont="1" applyBorder="1"/>
    <xf numFmtId="164" fontId="119" fillId="0" borderId="124" xfId="7" applyNumberFormat="1" applyFont="1" applyBorder="1"/>
    <xf numFmtId="10" fontId="119" fillId="0" borderId="123" xfId="20961" applyNumberFormat="1" applyFont="1" applyBorder="1"/>
    <xf numFmtId="10" fontId="119" fillId="0" borderId="124" xfId="20961" applyNumberFormat="1" applyFont="1" applyBorder="1"/>
    <xf numFmtId="1" fontId="119" fillId="0" borderId="123" xfId="0" applyNumberFormat="1" applyFont="1" applyBorder="1"/>
    <xf numFmtId="1" fontId="119" fillId="0" borderId="124" xfId="0" applyNumberFormat="1" applyFont="1" applyBorder="1"/>
    <xf numFmtId="164" fontId="135" fillId="79" borderId="123" xfId="7" applyNumberFormat="1" applyFont="1" applyFill="1" applyBorder="1" applyAlignment="1" applyProtection="1"/>
    <xf numFmtId="10" fontId="111" fillId="76" borderId="123" xfId="20961" applyNumberFormat="1" applyFont="1" applyFill="1" applyBorder="1" applyAlignment="1" applyProtection="1">
      <alignment horizontal="right" vertical="center"/>
    </xf>
    <xf numFmtId="193" fontId="9" fillId="0" borderId="72" xfId="0" applyNumberFormat="1" applyFont="1" applyBorder="1" applyAlignment="1" applyProtection="1">
      <alignment vertical="center"/>
      <protection locked="0"/>
    </xf>
    <xf numFmtId="10" fontId="9" fillId="0" borderId="23" xfId="20961" applyNumberFormat="1" applyFont="1" applyFill="1" applyBorder="1" applyAlignment="1" applyProtection="1">
      <alignment vertical="center"/>
      <protection locked="0"/>
    </xf>
    <xf numFmtId="193" fontId="9" fillId="0" borderId="77" xfId="0" applyNumberFormat="1" applyFont="1" applyBorder="1" applyAlignment="1" applyProtection="1">
      <alignment vertical="center"/>
      <protection locked="0"/>
    </xf>
    <xf numFmtId="10" fontId="9" fillId="0" borderId="77" xfId="20961" applyNumberFormat="1" applyFont="1" applyFill="1" applyBorder="1" applyAlignment="1" applyProtection="1">
      <alignment vertical="center"/>
      <protection locked="0"/>
    </xf>
    <xf numFmtId="164" fontId="117" fillId="0" borderId="132" xfId="7" applyNumberFormat="1" applyFont="1" applyBorder="1"/>
    <xf numFmtId="0" fontId="104" fillId="0" borderId="64" xfId="0" applyFont="1" applyBorder="1" applyAlignment="1">
      <alignment horizontal="left" vertical="center" wrapText="1"/>
    </xf>
    <xf numFmtId="0" fontId="104" fillId="0" borderId="63" xfId="0" applyFont="1" applyBorder="1" applyAlignment="1">
      <alignment horizontal="left" vertical="center" wrapText="1"/>
    </xf>
    <xf numFmtId="0" fontId="136" fillId="0" borderId="136" xfId="0" applyFont="1" applyBorder="1" applyAlignment="1">
      <alignment horizontal="center" vertical="center"/>
    </xf>
    <xf numFmtId="0" fontId="136" fillId="0" borderId="29" xfId="0" applyFont="1" applyBorder="1" applyAlignment="1">
      <alignment horizontal="center" vertical="center"/>
    </xf>
    <xf numFmtId="0" fontId="136" fillId="0" borderId="137" xfId="0" applyFont="1" applyBorder="1" applyAlignment="1">
      <alignment horizontal="center" vertical="center"/>
    </xf>
    <xf numFmtId="164" fontId="0" fillId="0" borderId="78" xfId="7" applyNumberFormat="1" applyFont="1" applyBorder="1" applyAlignment="1">
      <alignment horizontal="center"/>
    </xf>
    <xf numFmtId="164" fontId="0" fillId="0" borderId="75" xfId="7" applyNumberFormat="1" applyFont="1" applyBorder="1" applyAlignment="1">
      <alignment horizontal="center"/>
    </xf>
    <xf numFmtId="164" fontId="0" fillId="0" borderId="76" xfId="7" applyNumberFormat="1" applyFont="1" applyBorder="1" applyAlignment="1">
      <alignment horizontal="center"/>
    </xf>
    <xf numFmtId="164" fontId="0" fillId="0" borderId="117" xfId="7" applyNumberFormat="1" applyFont="1" applyBorder="1" applyAlignment="1">
      <alignment horizontal="center"/>
    </xf>
    <xf numFmtId="164" fontId="0" fillId="0" borderId="118" xfId="7" applyNumberFormat="1" applyFont="1" applyBorder="1" applyAlignment="1">
      <alignment horizontal="center"/>
    </xf>
    <xf numFmtId="164" fontId="0" fillId="0" borderId="119" xfId="7" applyNumberFormat="1" applyFont="1" applyBorder="1" applyAlignment="1">
      <alignment horizontal="center"/>
    </xf>
    <xf numFmtId="0" fontId="0" fillId="0" borderId="116" xfId="0" applyBorder="1" applyAlignment="1">
      <alignment horizontal="center" vertical="center"/>
    </xf>
    <xf numFmtId="0" fontId="124" fillId="0" borderId="72" xfId="0" applyFont="1" applyBorder="1" applyAlignment="1">
      <alignment horizontal="center" vertical="center"/>
    </xf>
    <xf numFmtId="0" fontId="124" fillId="0" borderId="7" xfId="0" applyFont="1" applyBorder="1" applyAlignment="1">
      <alignment horizontal="center" vertical="center"/>
    </xf>
    <xf numFmtId="0" fontId="10" fillId="0" borderId="1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0" fillId="0" borderId="78"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4" fillId="0" borderId="120" xfId="0" applyFont="1" applyBorder="1" applyAlignment="1">
      <alignment horizontal="center" vertical="center" wrapText="1"/>
    </xf>
    <xf numFmtId="0" fontId="124"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6" xfId="0" applyBorder="1" applyAlignment="1">
      <alignment horizontal="center" vertical="center" wrapText="1"/>
    </xf>
    <xf numFmtId="164" fontId="10" fillId="0" borderId="17" xfId="7" applyNumberFormat="1" applyFont="1" applyFill="1" applyBorder="1" applyAlignment="1" applyProtection="1">
      <alignment horizontal="center"/>
    </xf>
    <xf numFmtId="164" fontId="10" fillId="0" borderId="18" xfId="7" applyNumberFormat="1" applyFont="1" applyFill="1" applyBorder="1" applyAlignment="1" applyProtection="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xf>
    <xf numFmtId="0" fontId="4" fillId="0" borderId="21" xfId="0" applyFont="1" applyBorder="1" applyAlignment="1">
      <alignment horizontal="center"/>
    </xf>
    <xf numFmtId="0" fontId="6" fillId="35" borderId="9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93" xfId="0" applyFont="1" applyFill="1" applyBorder="1" applyAlignment="1">
      <alignment horizontal="center" vertical="center" wrapText="1"/>
    </xf>
    <xf numFmtId="0" fontId="6" fillId="35" borderId="76" xfId="0" applyFont="1" applyFill="1" applyBorder="1" applyAlignment="1">
      <alignment horizontal="center" vertical="center" wrapText="1"/>
    </xf>
    <xf numFmtId="0" fontId="4" fillId="83" borderId="7" xfId="0" applyFont="1" applyFill="1" applyBorder="1" applyAlignment="1">
      <alignment horizontal="center" vertical="center" wrapText="1"/>
    </xf>
    <xf numFmtId="0" fontId="4" fillId="83" borderId="123" xfId="0" applyFont="1" applyFill="1" applyBorder="1" applyAlignment="1">
      <alignment horizontal="center" vertical="center" wrapText="1"/>
    </xf>
    <xf numFmtId="0" fontId="4" fillId="83" borderId="7" xfId="11" applyFont="1" applyFill="1" applyBorder="1" applyAlignment="1">
      <alignment horizontal="center" vertical="top"/>
    </xf>
    <xf numFmtId="0" fontId="6" fillId="84" borderId="62" xfId="0" applyFont="1" applyFill="1" applyBorder="1" applyAlignment="1">
      <alignment horizontal="center" vertical="center" wrapText="1"/>
    </xf>
    <xf numFmtId="0" fontId="6" fillId="84" borderId="132" xfId="0" applyFont="1" applyFill="1" applyBorder="1" applyAlignment="1">
      <alignment horizontal="center" vertical="center" wrapText="1"/>
    </xf>
    <xf numFmtId="0" fontId="101" fillId="3" borderId="65" xfId="13" applyFont="1" applyFill="1" applyBorder="1" applyAlignment="1" applyProtection="1">
      <alignment horizontal="center" vertical="center" wrapText="1"/>
      <protection locked="0"/>
    </xf>
    <xf numFmtId="0" fontId="101"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68" xfId="1" applyNumberFormat="1" applyFont="1" applyFill="1" applyBorder="1" applyAlignment="1" applyProtection="1">
      <alignment horizontal="center" vertical="center" wrapText="1"/>
      <protection locked="0"/>
    </xf>
    <xf numFmtId="164" fontId="15" fillId="0" borderId="6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8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2" xfId="0" applyFont="1" applyBorder="1" applyAlignment="1">
      <alignment horizontal="center" vertical="center" wrapText="1"/>
    </xf>
    <xf numFmtId="0" fontId="117" fillId="0" borderId="99" xfId="0" applyFont="1" applyBorder="1" applyAlignment="1">
      <alignment horizontal="left" vertical="center" wrapText="1"/>
    </xf>
    <xf numFmtId="0" fontId="117" fillId="0" borderId="100" xfId="0" applyFont="1" applyBorder="1" applyAlignment="1">
      <alignment horizontal="left" vertical="center" wrapText="1"/>
    </xf>
    <xf numFmtId="0" fontId="117" fillId="0" borderId="102" xfId="0" applyFont="1" applyBorder="1" applyAlignment="1">
      <alignment horizontal="left" vertical="center" wrapText="1"/>
    </xf>
    <xf numFmtId="0" fontId="117" fillId="0" borderId="103" xfId="0" applyFont="1" applyBorder="1" applyAlignment="1">
      <alignment horizontal="left" vertical="center" wrapText="1"/>
    </xf>
    <xf numFmtId="0" fontId="117" fillId="0" borderId="105" xfId="0" applyFont="1" applyBorder="1" applyAlignment="1">
      <alignment horizontal="left" vertical="center" wrapText="1"/>
    </xf>
    <xf numFmtId="0" fontId="117" fillId="0" borderId="106" xfId="0" applyFont="1" applyBorder="1" applyAlignment="1">
      <alignment horizontal="left" vertical="center" wrapText="1"/>
    </xf>
    <xf numFmtId="0" fontId="118" fillId="0" borderId="122" xfId="0" applyFont="1" applyBorder="1" applyAlignment="1">
      <alignment horizontal="center" vertical="center" wrapText="1"/>
    </xf>
    <xf numFmtId="0" fontId="118" fillId="0" borderId="121" xfId="0" applyFont="1" applyBorder="1" applyAlignment="1">
      <alignment horizontal="center" vertical="center" wrapText="1"/>
    </xf>
    <xf numFmtId="0" fontId="118" fillId="0" borderId="101" xfId="0" applyFont="1" applyBorder="1" applyAlignment="1">
      <alignment horizontal="center" vertical="center" wrapText="1"/>
    </xf>
    <xf numFmtId="0" fontId="118" fillId="0" borderId="52" xfId="0" applyFont="1" applyBorder="1" applyAlignment="1">
      <alignment horizontal="center" vertical="center" wrapText="1"/>
    </xf>
    <xf numFmtId="0" fontId="118" fillId="0" borderId="104" xfId="0" applyFont="1" applyBorder="1" applyAlignment="1">
      <alignment horizontal="center" vertical="center" wrapText="1"/>
    </xf>
    <xf numFmtId="0" fontId="118" fillId="0" borderId="11" xfId="0" applyFont="1" applyBorder="1" applyAlignment="1">
      <alignment horizontal="center" vertical="center" wrapText="1"/>
    </xf>
    <xf numFmtId="0" fontId="114" fillId="0" borderId="12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23" xfId="0" applyFont="1" applyBorder="1" applyAlignment="1">
      <alignment horizontal="center" vertical="center" wrapText="1"/>
    </xf>
    <xf numFmtId="0" fontId="114" fillId="0" borderId="126" xfId="0" applyFont="1" applyBorder="1" applyAlignment="1">
      <alignment horizontal="center" vertical="center" wrapText="1"/>
    </xf>
    <xf numFmtId="0" fontId="114" fillId="0" borderId="125" xfId="0" applyFont="1" applyBorder="1" applyAlignment="1">
      <alignment horizontal="center" vertical="center" wrapText="1"/>
    </xf>
    <xf numFmtId="0" fontId="122" fillId="0" borderId="123" xfId="0" applyFont="1" applyBorder="1" applyAlignment="1">
      <alignment horizontal="center" vertical="center"/>
    </xf>
    <xf numFmtId="0" fontId="116" fillId="0" borderId="122" xfId="0" applyFont="1" applyBorder="1" applyAlignment="1">
      <alignment horizontal="center" vertical="center"/>
    </xf>
    <xf numFmtId="0" fontId="116" fillId="0" borderId="127" xfId="0" applyFont="1" applyBorder="1" applyAlignment="1">
      <alignment horizontal="center" vertical="center"/>
    </xf>
    <xf numFmtId="0" fontId="116" fillId="0" borderId="52" xfId="0" applyFont="1" applyBorder="1" applyAlignment="1">
      <alignment horizontal="center" vertical="center"/>
    </xf>
    <xf numFmtId="0" fontId="116" fillId="0" borderId="11" xfId="0" applyFont="1" applyBorder="1" applyAlignment="1">
      <alignment horizontal="center" vertical="center"/>
    </xf>
    <xf numFmtId="0" fontId="117" fillId="0" borderId="123" xfId="0" applyFont="1" applyBorder="1" applyAlignment="1">
      <alignment horizontal="center" vertical="center" wrapText="1"/>
    </xf>
    <xf numFmtId="0" fontId="117" fillId="0" borderId="122" xfId="0" applyFont="1" applyBorder="1" applyAlignment="1">
      <alignment horizontal="center" vertical="center" wrapText="1"/>
    </xf>
    <xf numFmtId="0" fontId="117" fillId="0" borderId="127" xfId="0" applyFont="1" applyBorder="1" applyAlignment="1">
      <alignment horizontal="center" vertical="center" wrapText="1"/>
    </xf>
    <xf numFmtId="0" fontId="117" fillId="0" borderId="107" xfId="0" applyFont="1" applyBorder="1" applyAlignment="1">
      <alignment horizontal="center" vertical="center" wrapText="1"/>
    </xf>
    <xf numFmtId="0" fontId="117" fillId="0" borderId="108" xfId="0" applyFont="1" applyBorder="1" applyAlignment="1">
      <alignment horizontal="center" vertical="center" wrapText="1"/>
    </xf>
    <xf numFmtId="0" fontId="117" fillId="0" borderId="52" xfId="0" applyFont="1" applyBorder="1" applyAlignment="1">
      <alignment horizontal="center" vertical="center" wrapText="1"/>
    </xf>
    <xf numFmtId="0" fontId="117" fillId="0" borderId="11" xfId="0" applyFont="1" applyBorder="1" applyAlignment="1">
      <alignment horizontal="center" vertical="center" wrapText="1"/>
    </xf>
    <xf numFmtId="0" fontId="114" fillId="0" borderId="128" xfId="0" applyFont="1" applyBorder="1" applyAlignment="1">
      <alignment horizontal="center" vertical="center" wrapText="1"/>
    </xf>
    <xf numFmtId="0" fontId="117" fillId="0" borderId="109" xfId="0" applyFont="1" applyBorder="1" applyAlignment="1">
      <alignment horizontal="center" vertical="center" wrapText="1"/>
    </xf>
    <xf numFmtId="0" fontId="117" fillId="0" borderId="7" xfId="0" applyFont="1" applyBorder="1" applyAlignment="1">
      <alignment horizontal="center" vertical="center" wrapText="1"/>
    </xf>
    <xf numFmtId="0" fontId="114" fillId="0" borderId="109" xfId="0" applyFont="1" applyBorder="1" applyAlignment="1">
      <alignment horizontal="center" vertical="center" wrapText="1"/>
    </xf>
    <xf numFmtId="0" fontId="114" fillId="0" borderId="122" xfId="0" applyFont="1" applyBorder="1" applyAlignment="1">
      <alignment horizontal="center" vertical="center" wrapText="1"/>
    </xf>
    <xf numFmtId="0" fontId="114" fillId="0" borderId="121" xfId="0" applyFont="1" applyBorder="1" applyAlignment="1">
      <alignment horizontal="center" vertical="center" wrapText="1"/>
    </xf>
    <xf numFmtId="0" fontId="114" fillId="0" borderId="12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32" xfId="0" applyFont="1" applyBorder="1" applyAlignment="1">
      <alignment horizontal="center" vertical="center" wrapText="1"/>
    </xf>
    <xf numFmtId="0" fontId="114" fillId="0" borderId="53"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84" xfId="0" applyFont="1" applyBorder="1" applyAlignment="1">
      <alignment horizontal="center" vertical="center" wrapText="1"/>
    </xf>
    <xf numFmtId="0" fontId="117" fillId="0" borderId="53" xfId="0" applyFont="1" applyBorder="1" applyAlignment="1">
      <alignment horizontal="left" vertical="top" wrapText="1"/>
    </xf>
    <xf numFmtId="0" fontId="117" fillId="0" borderId="84" xfId="0" applyFont="1" applyBorder="1" applyAlignment="1">
      <alignment horizontal="left" vertical="top" wrapText="1"/>
    </xf>
    <xf numFmtId="0" fontId="117" fillId="0" borderId="61" xfId="0" applyFont="1" applyBorder="1" applyAlignment="1">
      <alignment horizontal="left" vertical="top" wrapText="1"/>
    </xf>
    <xf numFmtId="0" fontId="117" fillId="0" borderId="70" xfId="0" applyFont="1" applyBorder="1" applyAlignment="1">
      <alignment horizontal="left" vertical="top" wrapText="1"/>
    </xf>
    <xf numFmtId="0" fontId="117" fillId="0" borderId="98" xfId="0" applyFont="1" applyBorder="1" applyAlignment="1">
      <alignment horizontal="left" vertical="top" wrapText="1"/>
    </xf>
    <xf numFmtId="0" fontId="117" fillId="0" borderId="134" xfId="0" applyFont="1" applyBorder="1" applyAlignment="1">
      <alignment horizontal="left" vertical="top" wrapText="1"/>
    </xf>
    <xf numFmtId="0" fontId="117" fillId="0" borderId="135" xfId="0" applyFont="1" applyBorder="1" applyAlignment="1">
      <alignment horizontal="center" vertical="center" wrapText="1"/>
    </xf>
    <xf numFmtId="0" fontId="117" fillId="0" borderId="67" xfId="0" applyFont="1" applyBorder="1" applyAlignment="1">
      <alignment horizontal="center" vertical="center" wrapText="1"/>
    </xf>
    <xf numFmtId="0" fontId="114" fillId="0" borderId="122" xfId="0" applyFont="1" applyBorder="1" applyAlignment="1">
      <alignment horizontal="center" vertical="top" wrapText="1"/>
    </xf>
    <xf numFmtId="0" fontId="114" fillId="0" borderId="121" xfId="0" applyFont="1" applyBorder="1" applyAlignment="1">
      <alignment horizontal="center" vertical="top" wrapText="1"/>
    </xf>
    <xf numFmtId="0" fontId="114" fillId="0" borderId="128" xfId="0" applyFont="1" applyBorder="1" applyAlignment="1">
      <alignment horizontal="center" vertical="top" wrapText="1"/>
    </xf>
    <xf numFmtId="0" fontId="114" fillId="0" borderId="125"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0" fillId="0" borderId="123" xfId="0" applyFont="1" applyBorder="1" applyAlignment="1">
      <alignment horizontal="center" vertical="center"/>
    </xf>
    <xf numFmtId="0" fontId="119" fillId="0" borderId="123" xfId="0" applyFont="1" applyBorder="1" applyAlignment="1">
      <alignment horizontal="center" vertical="center" wrapText="1"/>
    </xf>
    <xf numFmtId="0" fontId="119" fillId="0" borderId="124" xfId="0" applyFont="1" applyBorder="1" applyAlignment="1">
      <alignment horizontal="center" vertical="center" wrapText="1"/>
    </xf>
    <xf numFmtId="164" fontId="4" fillId="0" borderId="0" xfId="0" applyNumberFormat="1" applyFont="1" applyAlignment="1">
      <alignment horizontal="left" vertical="center"/>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tabSelected="1" zoomScaleNormal="100" workbookViewId="0">
      <pane xSplit="1" ySplit="7" topLeftCell="B19" activePane="bottomRight" state="frozen"/>
      <selection pane="topRight" activeCell="B1" sqref="B1"/>
      <selection pane="bottomLeft" activeCell="A8" sqref="A8"/>
      <selection pane="bottomRight" activeCell="E20" sqref="E20"/>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90" t="s">
        <v>148</v>
      </c>
      <c r="C1" s="45"/>
    </row>
    <row r="2" spans="1:3" s="87" customFormat="1" ht="15.75">
      <c r="A2" s="121">
        <v>1</v>
      </c>
      <c r="B2" s="88" t="s">
        <v>149</v>
      </c>
      <c r="C2" s="86" t="s">
        <v>746</v>
      </c>
    </row>
    <row r="3" spans="1:3" s="87" customFormat="1" ht="15.75">
      <c r="A3" s="121">
        <v>2</v>
      </c>
      <c r="B3" s="89" t="s">
        <v>150</v>
      </c>
      <c r="C3" s="86" t="s">
        <v>747</v>
      </c>
    </row>
    <row r="4" spans="1:3" s="87" customFormat="1" ht="15.75">
      <c r="A4" s="121">
        <v>3</v>
      </c>
      <c r="B4" s="89" t="s">
        <v>151</v>
      </c>
      <c r="C4" s="86" t="s">
        <v>748</v>
      </c>
    </row>
    <row r="5" spans="1:3" s="87" customFormat="1" ht="15.75">
      <c r="A5" s="122">
        <v>4</v>
      </c>
      <c r="B5" s="92" t="s">
        <v>152</v>
      </c>
      <c r="C5" s="86" t="s">
        <v>749</v>
      </c>
    </row>
    <row r="6" spans="1:3" s="91" customFormat="1" ht="65.25" customHeight="1">
      <c r="A6" s="690" t="s">
        <v>211</v>
      </c>
      <c r="B6" s="691"/>
      <c r="C6" s="691"/>
    </row>
    <row r="7" spans="1:3">
      <c r="A7" s="216" t="s">
        <v>177</v>
      </c>
      <c r="B7" s="217" t="s">
        <v>153</v>
      </c>
    </row>
    <row r="8" spans="1:3">
      <c r="A8" s="218">
        <v>1</v>
      </c>
      <c r="B8" s="214" t="s">
        <v>128</v>
      </c>
    </row>
    <row r="9" spans="1:3">
      <c r="A9" s="218">
        <v>2</v>
      </c>
      <c r="B9" s="214" t="s">
        <v>154</v>
      </c>
    </row>
    <row r="10" spans="1:3">
      <c r="A10" s="218">
        <v>3</v>
      </c>
      <c r="B10" s="214" t="s">
        <v>155</v>
      </c>
    </row>
    <row r="11" spans="1:3">
      <c r="A11" s="218">
        <v>4</v>
      </c>
      <c r="B11" s="214" t="s">
        <v>156</v>
      </c>
    </row>
    <row r="12" spans="1:3">
      <c r="A12" s="218">
        <v>5</v>
      </c>
      <c r="B12" s="214" t="s">
        <v>96</v>
      </c>
    </row>
    <row r="13" spans="1:3">
      <c r="A13" s="218">
        <v>6</v>
      </c>
      <c r="B13" s="219" t="s">
        <v>80</v>
      </c>
    </row>
    <row r="14" spans="1:3">
      <c r="A14" s="218">
        <v>7</v>
      </c>
      <c r="B14" s="214" t="s">
        <v>157</v>
      </c>
    </row>
    <row r="15" spans="1:3">
      <c r="A15" s="218">
        <v>8</v>
      </c>
      <c r="B15" s="214" t="s">
        <v>160</v>
      </c>
    </row>
    <row r="16" spans="1:3">
      <c r="A16" s="218">
        <v>9</v>
      </c>
      <c r="B16" s="214" t="s">
        <v>74</v>
      </c>
    </row>
    <row r="17" spans="1:2">
      <c r="A17" s="220" t="s">
        <v>258</v>
      </c>
      <c r="B17" s="214" t="s">
        <v>238</v>
      </c>
    </row>
    <row r="18" spans="1:2">
      <c r="A18" s="218">
        <v>9.1999999999999993</v>
      </c>
      <c r="B18" s="455" t="s">
        <v>699</v>
      </c>
    </row>
    <row r="19" spans="1:2">
      <c r="A19" s="218">
        <v>9.3000000000000007</v>
      </c>
      <c r="B19" s="455" t="s">
        <v>700</v>
      </c>
    </row>
    <row r="20" spans="1:2">
      <c r="A20" s="218">
        <v>10</v>
      </c>
      <c r="B20" s="214" t="s">
        <v>161</v>
      </c>
    </row>
    <row r="21" spans="1:2">
      <c r="A21" s="218">
        <v>11</v>
      </c>
      <c r="B21" s="219" t="s">
        <v>144</v>
      </c>
    </row>
    <row r="22" spans="1:2">
      <c r="A22" s="218">
        <v>12</v>
      </c>
      <c r="B22" s="219" t="s">
        <v>141</v>
      </c>
    </row>
    <row r="23" spans="1:2">
      <c r="A23" s="218">
        <v>13</v>
      </c>
      <c r="B23" s="221" t="s">
        <v>206</v>
      </c>
    </row>
    <row r="24" spans="1:2">
      <c r="A24" s="218">
        <v>14</v>
      </c>
      <c r="B24" s="214" t="s">
        <v>232</v>
      </c>
    </row>
    <row r="25" spans="1:2">
      <c r="A25" s="218">
        <v>15</v>
      </c>
      <c r="B25" s="214" t="s">
        <v>73</v>
      </c>
    </row>
    <row r="26" spans="1:2">
      <c r="A26" s="218">
        <v>15.1</v>
      </c>
      <c r="B26" s="214" t="s">
        <v>267</v>
      </c>
    </row>
    <row r="27" spans="1:2">
      <c r="A27" s="454">
        <v>15.2</v>
      </c>
      <c r="B27" s="455" t="s">
        <v>713</v>
      </c>
    </row>
    <row r="28" spans="1:2">
      <c r="A28" s="218">
        <v>16</v>
      </c>
      <c r="B28" s="214" t="s">
        <v>314</v>
      </c>
    </row>
    <row r="29" spans="1:2">
      <c r="A29" s="218">
        <v>17</v>
      </c>
      <c r="B29" s="214" t="s">
        <v>464</v>
      </c>
    </row>
    <row r="30" spans="1:2">
      <c r="A30" s="218">
        <v>18</v>
      </c>
      <c r="B30" s="214" t="s">
        <v>661</v>
      </c>
    </row>
    <row r="31" spans="1:2">
      <c r="A31" s="218">
        <v>19</v>
      </c>
      <c r="B31" s="214" t="s">
        <v>662</v>
      </c>
    </row>
    <row r="32" spans="1:2">
      <c r="A32" s="218">
        <v>20</v>
      </c>
      <c r="B32" s="214" t="s">
        <v>663</v>
      </c>
    </row>
    <row r="33" spans="1:2">
      <c r="A33" s="218">
        <v>21</v>
      </c>
      <c r="B33" s="214" t="s">
        <v>403</v>
      </c>
    </row>
    <row r="34" spans="1:2">
      <c r="A34" s="218">
        <v>22</v>
      </c>
      <c r="B34" s="214" t="s">
        <v>664</v>
      </c>
    </row>
    <row r="35" spans="1:2" ht="25.5">
      <c r="A35" s="218">
        <v>23</v>
      </c>
      <c r="B35" s="417" t="s">
        <v>660</v>
      </c>
    </row>
    <row r="36" spans="1:2">
      <c r="A36" s="218">
        <v>24</v>
      </c>
      <c r="B36" s="214" t="s">
        <v>665</v>
      </c>
    </row>
    <row r="37" spans="1:2">
      <c r="A37" s="218">
        <v>25</v>
      </c>
      <c r="B37" s="214" t="s">
        <v>666</v>
      </c>
    </row>
    <row r="38" spans="1:2">
      <c r="A38" s="218">
        <v>26</v>
      </c>
      <c r="B38" s="214" t="s">
        <v>488</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B6" sqref="B6"/>
    </sheetView>
  </sheetViews>
  <sheetFormatPr defaultRowHeight="15"/>
  <cols>
    <col min="1" max="1" width="9.5703125" style="1" bestFit="1" customWidth="1"/>
    <col min="2" max="2" width="132.42578125" style="1" customWidth="1"/>
    <col min="3" max="3" width="18.42578125" style="1" customWidth="1"/>
  </cols>
  <sheetData>
    <row r="1" spans="1:6" ht="15.75">
      <c r="A1" s="13" t="s">
        <v>97</v>
      </c>
      <c r="B1" s="12" t="str">
        <f>Info!C2</f>
        <v>სს "ბაზისბანკი"</v>
      </c>
      <c r="D1" s="1"/>
      <c r="E1" s="1"/>
      <c r="F1" s="1"/>
    </row>
    <row r="2" spans="1:6" s="13" customFormat="1" ht="15.75" customHeight="1">
      <c r="A2" s="13" t="s">
        <v>98</v>
      </c>
      <c r="B2" s="260">
        <f>'1. key ratios'!B2</f>
        <v>45747</v>
      </c>
    </row>
    <row r="3" spans="1:6" s="13" customFormat="1" ht="15.75" customHeight="1"/>
    <row r="4" spans="1:6" ht="15.75" thickBot="1">
      <c r="A4" s="1" t="s">
        <v>183</v>
      </c>
      <c r="B4" s="22" t="s">
        <v>74</v>
      </c>
    </row>
    <row r="5" spans="1:6">
      <c r="A5" s="64" t="s">
        <v>25</v>
      </c>
      <c r="B5" s="65"/>
      <c r="C5" s="66" t="s">
        <v>26</v>
      </c>
    </row>
    <row r="6" spans="1:6">
      <c r="A6" s="67">
        <v>1</v>
      </c>
      <c r="B6" s="41" t="s">
        <v>27</v>
      </c>
      <c r="C6" s="130">
        <f>SUM(C7:C11)</f>
        <v>627344631.51999998</v>
      </c>
      <c r="E6" s="544"/>
    </row>
    <row r="7" spans="1:6">
      <c r="A7" s="67">
        <v>2</v>
      </c>
      <c r="B7" s="38" t="s">
        <v>28</v>
      </c>
      <c r="C7" s="131">
        <v>18212575</v>
      </c>
      <c r="E7" s="544"/>
    </row>
    <row r="8" spans="1:6">
      <c r="A8" s="67">
        <v>3</v>
      </c>
      <c r="B8" s="33" t="s">
        <v>29</v>
      </c>
      <c r="C8" s="131">
        <v>130405755.95</v>
      </c>
      <c r="E8" s="544"/>
    </row>
    <row r="9" spans="1:6">
      <c r="A9" s="67">
        <v>4</v>
      </c>
      <c r="B9" s="33" t="s">
        <v>30</v>
      </c>
      <c r="C9" s="131">
        <v>14332286.940000001</v>
      </c>
      <c r="E9" s="544"/>
    </row>
    <row r="10" spans="1:6">
      <c r="A10" s="67">
        <v>5</v>
      </c>
      <c r="B10" s="33" t="s">
        <v>31</v>
      </c>
      <c r="C10" s="131">
        <v>0</v>
      </c>
      <c r="E10" s="544"/>
    </row>
    <row r="11" spans="1:6">
      <c r="A11" s="67">
        <v>6</v>
      </c>
      <c r="B11" s="39" t="s">
        <v>32</v>
      </c>
      <c r="C11" s="131">
        <v>464394013.63</v>
      </c>
      <c r="E11" s="544"/>
    </row>
    <row r="12" spans="1:6" s="2" customFormat="1">
      <c r="A12" s="67">
        <v>7</v>
      </c>
      <c r="B12" s="41" t="s">
        <v>33</v>
      </c>
      <c r="C12" s="132">
        <f>SUM(C13:C28)</f>
        <v>32571833.41</v>
      </c>
      <c r="E12" s="544"/>
    </row>
    <row r="13" spans="1:6" s="2" customFormat="1">
      <c r="A13" s="67">
        <v>8</v>
      </c>
      <c r="B13" s="40" t="s">
        <v>34</v>
      </c>
      <c r="C13" s="133">
        <v>14332286.940000001</v>
      </c>
      <c r="E13" s="544"/>
    </row>
    <row r="14" spans="1:6" s="2" customFormat="1" ht="25.5">
      <c r="A14" s="67">
        <v>9</v>
      </c>
      <c r="B14" s="34" t="s">
        <v>35</v>
      </c>
      <c r="C14" s="133">
        <v>0</v>
      </c>
      <c r="E14" s="544"/>
    </row>
    <row r="15" spans="1:6" s="2" customFormat="1">
      <c r="A15" s="67">
        <v>10</v>
      </c>
      <c r="B15" s="35" t="s">
        <v>36</v>
      </c>
      <c r="C15" s="133">
        <v>14442896.469999999</v>
      </c>
      <c r="E15" s="544"/>
    </row>
    <row r="16" spans="1:6" s="2" customFormat="1">
      <c r="A16" s="67">
        <v>11</v>
      </c>
      <c r="B16" s="36" t="s">
        <v>37</v>
      </c>
      <c r="C16" s="133">
        <v>0</v>
      </c>
      <c r="E16" s="544"/>
    </row>
    <row r="17" spans="1:5" s="2" customFormat="1">
      <c r="A17" s="67">
        <v>12</v>
      </c>
      <c r="B17" s="35" t="s">
        <v>38</v>
      </c>
      <c r="C17" s="133">
        <v>0</v>
      </c>
      <c r="E17" s="544"/>
    </row>
    <row r="18" spans="1:5" s="2" customFormat="1">
      <c r="A18" s="67">
        <v>13</v>
      </c>
      <c r="B18" s="35" t="s">
        <v>39</v>
      </c>
      <c r="C18" s="133">
        <v>0</v>
      </c>
      <c r="E18" s="544"/>
    </row>
    <row r="19" spans="1:5" s="2" customFormat="1">
      <c r="A19" s="67">
        <v>14</v>
      </c>
      <c r="B19" s="35" t="s">
        <v>40</v>
      </c>
      <c r="C19" s="133">
        <v>0</v>
      </c>
      <c r="E19" s="544"/>
    </row>
    <row r="20" spans="1:5" s="2" customFormat="1" ht="25.5">
      <c r="A20" s="67">
        <v>15</v>
      </c>
      <c r="B20" s="35" t="s">
        <v>41</v>
      </c>
      <c r="C20" s="133">
        <v>0</v>
      </c>
      <c r="E20" s="544"/>
    </row>
    <row r="21" spans="1:5" s="2" customFormat="1" ht="25.5">
      <c r="A21" s="67">
        <v>16</v>
      </c>
      <c r="B21" s="34" t="s">
        <v>42</v>
      </c>
      <c r="C21" s="133">
        <v>0</v>
      </c>
      <c r="E21" s="544"/>
    </row>
    <row r="22" spans="1:5" s="2" customFormat="1">
      <c r="A22" s="67">
        <v>17</v>
      </c>
      <c r="B22" s="68" t="s">
        <v>43</v>
      </c>
      <c r="C22" s="133">
        <v>3796650</v>
      </c>
      <c r="E22" s="544"/>
    </row>
    <row r="23" spans="1:5" s="2" customFormat="1">
      <c r="A23" s="67">
        <v>18</v>
      </c>
      <c r="B23" s="451" t="s">
        <v>490</v>
      </c>
      <c r="C23" s="312">
        <v>0</v>
      </c>
      <c r="E23" s="544"/>
    </row>
    <row r="24" spans="1:5" s="2" customFormat="1" ht="25.5">
      <c r="A24" s="67">
        <v>19</v>
      </c>
      <c r="B24" s="34" t="s">
        <v>44</v>
      </c>
      <c r="C24" s="133">
        <v>0</v>
      </c>
      <c r="E24" s="544"/>
    </row>
    <row r="25" spans="1:5" s="2" customFormat="1" ht="25.5">
      <c r="A25" s="67">
        <v>20</v>
      </c>
      <c r="B25" s="34" t="s">
        <v>45</v>
      </c>
      <c r="C25" s="133">
        <v>0</v>
      </c>
      <c r="E25" s="544"/>
    </row>
    <row r="26" spans="1:5" s="2" customFormat="1" ht="25.5">
      <c r="A26" s="67">
        <v>21</v>
      </c>
      <c r="B26" s="36" t="s">
        <v>46</v>
      </c>
      <c r="C26" s="133">
        <v>0</v>
      </c>
      <c r="E26" s="544"/>
    </row>
    <row r="27" spans="1:5" s="2" customFormat="1">
      <c r="A27" s="67">
        <v>22</v>
      </c>
      <c r="B27" s="36" t="s">
        <v>47</v>
      </c>
      <c r="C27" s="133">
        <v>0</v>
      </c>
      <c r="E27" s="544"/>
    </row>
    <row r="28" spans="1:5" s="2" customFormat="1" ht="25.5">
      <c r="A28" s="67">
        <v>23</v>
      </c>
      <c r="B28" s="36" t="s">
        <v>48</v>
      </c>
      <c r="C28" s="133">
        <v>0</v>
      </c>
      <c r="E28" s="544"/>
    </row>
    <row r="29" spans="1:5" s="2" customFormat="1">
      <c r="A29" s="67">
        <v>24</v>
      </c>
      <c r="B29" s="42" t="s">
        <v>22</v>
      </c>
      <c r="C29" s="132">
        <f>C6-C12</f>
        <v>594772798.11000001</v>
      </c>
      <c r="E29" s="544"/>
    </row>
    <row r="30" spans="1:5" s="2" customFormat="1">
      <c r="A30" s="69"/>
      <c r="B30" s="37"/>
      <c r="C30" s="133"/>
      <c r="E30" s="544"/>
    </row>
    <row r="31" spans="1:5" s="2" customFormat="1">
      <c r="A31" s="69">
        <v>25</v>
      </c>
      <c r="B31" s="42" t="s">
        <v>49</v>
      </c>
      <c r="C31" s="132">
        <f>C32+C35</f>
        <v>0</v>
      </c>
      <c r="E31" s="544"/>
    </row>
    <row r="32" spans="1:5" s="2" customFormat="1">
      <c r="A32" s="69">
        <v>26</v>
      </c>
      <c r="B32" s="33" t="s">
        <v>50</v>
      </c>
      <c r="C32" s="134">
        <f>C33+C34</f>
        <v>0</v>
      </c>
      <c r="E32" s="544"/>
    </row>
    <row r="33" spans="1:5" s="2" customFormat="1">
      <c r="A33" s="69">
        <v>27</v>
      </c>
      <c r="B33" s="84" t="s">
        <v>51</v>
      </c>
      <c r="C33" s="133"/>
      <c r="E33" s="544"/>
    </row>
    <row r="34" spans="1:5" s="2" customFormat="1">
      <c r="A34" s="69">
        <v>28</v>
      </c>
      <c r="B34" s="84" t="s">
        <v>52</v>
      </c>
      <c r="C34" s="133"/>
      <c r="E34" s="544"/>
    </row>
    <row r="35" spans="1:5" s="2" customFormat="1">
      <c r="A35" s="69">
        <v>29</v>
      </c>
      <c r="B35" s="33" t="s">
        <v>53</v>
      </c>
      <c r="C35" s="133"/>
      <c r="E35" s="544"/>
    </row>
    <row r="36" spans="1:5" s="2" customFormat="1">
      <c r="A36" s="69">
        <v>30</v>
      </c>
      <c r="B36" s="42" t="s">
        <v>54</v>
      </c>
      <c r="C36" s="132">
        <f>SUM(C37:C41)</f>
        <v>0</v>
      </c>
      <c r="E36" s="544"/>
    </row>
    <row r="37" spans="1:5" s="2" customFormat="1">
      <c r="A37" s="69">
        <v>31</v>
      </c>
      <c r="B37" s="34" t="s">
        <v>55</v>
      </c>
      <c r="C37" s="133"/>
      <c r="E37" s="544"/>
    </row>
    <row r="38" spans="1:5" s="2" customFormat="1">
      <c r="A38" s="69">
        <v>32</v>
      </c>
      <c r="B38" s="35" t="s">
        <v>56</v>
      </c>
      <c r="C38" s="133"/>
      <c r="E38" s="544"/>
    </row>
    <row r="39" spans="1:5" s="2" customFormat="1" ht="25.5">
      <c r="A39" s="69">
        <v>33</v>
      </c>
      <c r="B39" s="34" t="s">
        <v>57</v>
      </c>
      <c r="C39" s="133"/>
      <c r="E39" s="544"/>
    </row>
    <row r="40" spans="1:5" s="2" customFormat="1" ht="25.5">
      <c r="A40" s="69">
        <v>34</v>
      </c>
      <c r="B40" s="34" t="s">
        <v>45</v>
      </c>
      <c r="C40" s="133"/>
      <c r="E40" s="544"/>
    </row>
    <row r="41" spans="1:5" s="2" customFormat="1" ht="25.5">
      <c r="A41" s="69">
        <v>35</v>
      </c>
      <c r="B41" s="36" t="s">
        <v>58</v>
      </c>
      <c r="C41" s="133"/>
      <c r="E41" s="544"/>
    </row>
    <row r="42" spans="1:5" s="2" customFormat="1">
      <c r="A42" s="69">
        <v>36</v>
      </c>
      <c r="B42" s="42" t="s">
        <v>23</v>
      </c>
      <c r="C42" s="132">
        <f>C31-C36</f>
        <v>0</v>
      </c>
      <c r="E42" s="544"/>
    </row>
    <row r="43" spans="1:5" s="2" customFormat="1">
      <c r="A43" s="69"/>
      <c r="B43" s="37"/>
      <c r="C43" s="133"/>
      <c r="E43" s="544"/>
    </row>
    <row r="44" spans="1:5" s="2" customFormat="1">
      <c r="A44" s="69">
        <v>37</v>
      </c>
      <c r="B44" s="43" t="s">
        <v>59</v>
      </c>
      <c r="C44" s="132">
        <f>SUM(C45:C47)</f>
        <v>134935856.40000001</v>
      </c>
      <c r="E44" s="544"/>
    </row>
    <row r="45" spans="1:5" s="2" customFormat="1">
      <c r="A45" s="69">
        <v>38</v>
      </c>
      <c r="B45" s="33" t="s">
        <v>60</v>
      </c>
      <c r="C45" s="133">
        <v>134935856.40000001</v>
      </c>
      <c r="E45" s="544"/>
    </row>
    <row r="46" spans="1:5" s="2" customFormat="1">
      <c r="A46" s="69">
        <v>39</v>
      </c>
      <c r="B46" s="33" t="s">
        <v>61</v>
      </c>
      <c r="C46" s="133">
        <v>0</v>
      </c>
      <c r="E46" s="544"/>
    </row>
    <row r="47" spans="1:5" s="2" customFormat="1">
      <c r="A47" s="69">
        <v>40</v>
      </c>
      <c r="B47" s="452" t="s">
        <v>489</v>
      </c>
      <c r="C47" s="133">
        <v>0</v>
      </c>
      <c r="E47" s="544"/>
    </row>
    <row r="48" spans="1:5" s="2" customFormat="1">
      <c r="A48" s="69">
        <v>41</v>
      </c>
      <c r="B48" s="43" t="s">
        <v>62</v>
      </c>
      <c r="C48" s="132">
        <f>SUM(C49:C52)</f>
        <v>0</v>
      </c>
      <c r="E48" s="544"/>
    </row>
    <row r="49" spans="1:5" s="2" customFormat="1">
      <c r="A49" s="69">
        <v>42</v>
      </c>
      <c r="B49" s="34" t="s">
        <v>63</v>
      </c>
      <c r="C49" s="133">
        <v>0</v>
      </c>
      <c r="E49" s="544"/>
    </row>
    <row r="50" spans="1:5" s="2" customFormat="1">
      <c r="A50" s="69">
        <v>43</v>
      </c>
      <c r="B50" s="35" t="s">
        <v>64</v>
      </c>
      <c r="C50" s="133">
        <v>0</v>
      </c>
      <c r="E50" s="544"/>
    </row>
    <row r="51" spans="1:5" s="2" customFormat="1" ht="25.5">
      <c r="A51" s="69">
        <v>44</v>
      </c>
      <c r="B51" s="34" t="s">
        <v>65</v>
      </c>
      <c r="C51" s="133">
        <v>0</v>
      </c>
      <c r="E51" s="544"/>
    </row>
    <row r="52" spans="1:5" s="2" customFormat="1" ht="25.5">
      <c r="A52" s="69">
        <v>45</v>
      </c>
      <c r="B52" s="34" t="s">
        <v>45</v>
      </c>
      <c r="C52" s="133">
        <v>0</v>
      </c>
      <c r="E52" s="544"/>
    </row>
    <row r="53" spans="1:5" s="2" customFormat="1" ht="15.75" thickBot="1">
      <c r="A53" s="69">
        <v>46</v>
      </c>
      <c r="B53" s="70" t="s">
        <v>24</v>
      </c>
      <c r="C53" s="135">
        <f>C44-C48</f>
        <v>134935856.40000001</v>
      </c>
      <c r="E53" s="544"/>
    </row>
    <row r="54" spans="1:5">
      <c r="E54" s="544"/>
    </row>
    <row r="56" spans="1:5">
      <c r="B56" s="1"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J23"/>
  <sheetViews>
    <sheetView zoomScale="80" zoomScaleNormal="80" workbookViewId="0">
      <selection activeCell="I35" sqref="I35"/>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10" ht="15">
      <c r="A1" s="13" t="s">
        <v>97</v>
      </c>
      <c r="B1" s="12" t="str">
        <f>Info!C2</f>
        <v>სს "ბაზისბანკი"</v>
      </c>
    </row>
    <row r="2" spans="1:10" s="13" customFormat="1" ht="15.75" customHeight="1">
      <c r="A2" s="13" t="s">
        <v>98</v>
      </c>
      <c r="B2" s="260">
        <f>'1. key ratios'!B2</f>
        <v>45747</v>
      </c>
    </row>
    <row r="3" spans="1:10" s="13" customFormat="1" ht="15.75" customHeight="1"/>
    <row r="4" spans="1:10" ht="13.5" thickBot="1">
      <c r="A4" s="1" t="s">
        <v>237</v>
      </c>
      <c r="B4" s="204" t="s">
        <v>238</v>
      </c>
    </row>
    <row r="5" spans="1:10" s="29" customFormat="1">
      <c r="A5" s="724" t="s">
        <v>239</v>
      </c>
      <c r="B5" s="725"/>
      <c r="C5" s="194" t="s">
        <v>240</v>
      </c>
      <c r="D5" s="195" t="s">
        <v>241</v>
      </c>
    </row>
    <row r="6" spans="1:10" s="205" customFormat="1">
      <c r="A6" s="196">
        <v>1</v>
      </c>
      <c r="B6" s="197" t="s">
        <v>242</v>
      </c>
      <c r="C6" s="197"/>
      <c r="D6" s="198"/>
    </row>
    <row r="7" spans="1:10" s="205" customFormat="1">
      <c r="A7" s="199" t="s">
        <v>243</v>
      </c>
      <c r="B7" s="200" t="s">
        <v>244</v>
      </c>
      <c r="C7" s="222">
        <v>4.4999999999999998E-2</v>
      </c>
      <c r="D7" s="546">
        <f>C7*'5. RWA'!$C$13</f>
        <v>164557926.51164323</v>
      </c>
      <c r="G7" s="816"/>
      <c r="I7" s="545"/>
      <c r="J7" s="545"/>
    </row>
    <row r="8" spans="1:10" s="205" customFormat="1">
      <c r="A8" s="199" t="s">
        <v>245</v>
      </c>
      <c r="B8" s="200" t="s">
        <v>246</v>
      </c>
      <c r="C8" s="223">
        <v>0.06</v>
      </c>
      <c r="D8" s="546">
        <f>C8*'5. RWA'!$C$13</f>
        <v>219410568.68219098</v>
      </c>
      <c r="G8" s="816"/>
      <c r="I8" s="545"/>
      <c r="J8" s="545"/>
    </row>
    <row r="9" spans="1:10" s="205" customFormat="1">
      <c r="A9" s="199" t="s">
        <v>247</v>
      </c>
      <c r="B9" s="200" t="s">
        <v>248</v>
      </c>
      <c r="C9" s="223">
        <v>0.08</v>
      </c>
      <c r="D9" s="546">
        <f>C9*'5. RWA'!$C$13</f>
        <v>292547424.90958798</v>
      </c>
      <c r="G9" s="816"/>
      <c r="I9" s="545"/>
      <c r="J9" s="545"/>
    </row>
    <row r="10" spans="1:10" s="205" customFormat="1">
      <c r="A10" s="196" t="s">
        <v>249</v>
      </c>
      <c r="B10" s="197" t="s">
        <v>250</v>
      </c>
      <c r="C10" s="224"/>
      <c r="D10" s="547"/>
      <c r="G10" s="816"/>
      <c r="I10" s="545"/>
      <c r="J10" s="545"/>
    </row>
    <row r="11" spans="1:10" s="206" customFormat="1">
      <c r="A11" s="201" t="s">
        <v>251</v>
      </c>
      <c r="B11" s="202" t="s">
        <v>740</v>
      </c>
      <c r="C11" s="225">
        <v>2.5000000000000001E-2</v>
      </c>
      <c r="D11" s="548">
        <v>91421070.284246251</v>
      </c>
      <c r="G11" s="816"/>
      <c r="I11" s="545"/>
      <c r="J11" s="545"/>
    </row>
    <row r="12" spans="1:10" s="206" customFormat="1">
      <c r="A12" s="201" t="s">
        <v>252</v>
      </c>
      <c r="B12" s="202" t="s">
        <v>253</v>
      </c>
      <c r="C12" s="225">
        <v>5.0000000000000001E-3</v>
      </c>
      <c r="D12" s="548">
        <v>18284214.056849249</v>
      </c>
      <c r="G12" s="816"/>
      <c r="I12" s="545"/>
      <c r="J12" s="545"/>
    </row>
    <row r="13" spans="1:10" s="206" customFormat="1">
      <c r="A13" s="201" t="s">
        <v>254</v>
      </c>
      <c r="B13" s="202" t="s">
        <v>255</v>
      </c>
      <c r="C13" s="225"/>
      <c r="D13" s="548">
        <f>C13*'5. RWA'!$C$13</f>
        <v>0</v>
      </c>
      <c r="G13" s="816"/>
      <c r="I13" s="545"/>
      <c r="J13" s="545"/>
    </row>
    <row r="14" spans="1:10" s="205" customFormat="1">
      <c r="A14" s="196" t="s">
        <v>256</v>
      </c>
      <c r="B14" s="197" t="s">
        <v>301</v>
      </c>
      <c r="C14" s="226"/>
      <c r="D14" s="547"/>
      <c r="G14" s="816"/>
      <c r="I14" s="545"/>
      <c r="J14" s="545"/>
    </row>
    <row r="15" spans="1:10" s="205" customFormat="1">
      <c r="A15" s="215" t="s">
        <v>259</v>
      </c>
      <c r="B15" s="202" t="s">
        <v>302</v>
      </c>
      <c r="C15" s="225">
        <v>4.9882764779367067E-2</v>
      </c>
      <c r="D15" s="548">
        <v>182407901.34411269</v>
      </c>
      <c r="G15" s="816"/>
      <c r="I15" s="545"/>
      <c r="J15" s="545"/>
    </row>
    <row r="16" spans="1:10" s="205" customFormat="1">
      <c r="A16" s="215" t="s">
        <v>260</v>
      </c>
      <c r="B16" s="202" t="s">
        <v>262</v>
      </c>
      <c r="C16" s="225">
        <v>5.887255133707768E-2</v>
      </c>
      <c r="D16" s="548">
        <v>215281631.09637207</v>
      </c>
      <c r="G16" s="816"/>
      <c r="I16" s="545"/>
      <c r="J16" s="545"/>
    </row>
    <row r="17" spans="1:10" s="205" customFormat="1">
      <c r="A17" s="215" t="s">
        <v>261</v>
      </c>
      <c r="B17" s="202" t="s">
        <v>299</v>
      </c>
      <c r="C17" s="225">
        <v>7.070121786038111E-2</v>
      </c>
      <c r="D17" s="548">
        <v>258536538.66513443</v>
      </c>
      <c r="G17" s="816"/>
      <c r="I17" s="545"/>
      <c r="J17" s="545"/>
    </row>
    <row r="18" spans="1:10" s="29" customFormat="1">
      <c r="A18" s="726" t="s">
        <v>300</v>
      </c>
      <c r="B18" s="727"/>
      <c r="C18" s="227" t="s">
        <v>240</v>
      </c>
      <c r="D18" s="549" t="s">
        <v>241</v>
      </c>
      <c r="G18" s="816"/>
      <c r="I18" s="545"/>
      <c r="J18" s="545"/>
    </row>
    <row r="19" spans="1:10" s="205" customFormat="1">
      <c r="A19" s="203">
        <v>4</v>
      </c>
      <c r="B19" s="202" t="s">
        <v>22</v>
      </c>
      <c r="C19" s="225">
        <f>C7+C11+C12+C13+C15</f>
        <v>0.12488276477936708</v>
      </c>
      <c r="D19" s="546">
        <v>456671112.19685143</v>
      </c>
      <c r="G19" s="816"/>
      <c r="I19" s="545"/>
      <c r="J19" s="545"/>
    </row>
    <row r="20" spans="1:10" s="205" customFormat="1">
      <c r="A20" s="203">
        <v>5</v>
      </c>
      <c r="B20" s="202" t="s">
        <v>75</v>
      </c>
      <c r="C20" s="225">
        <f>C8+C11+C12+C13+C16</f>
        <v>0.14887255133707766</v>
      </c>
      <c r="D20" s="546">
        <v>544397484.11965847</v>
      </c>
      <c r="G20" s="816"/>
      <c r="I20" s="545"/>
      <c r="J20" s="545"/>
    </row>
    <row r="21" spans="1:10" s="205" customFormat="1" ht="13.5" thickBot="1">
      <c r="A21" s="207" t="s">
        <v>257</v>
      </c>
      <c r="B21" s="208" t="s">
        <v>74</v>
      </c>
      <c r="C21" s="228">
        <f>C9+C11+C12+C13+C17</f>
        <v>0.18070121786038112</v>
      </c>
      <c r="D21" s="550">
        <v>660789247.91581798</v>
      </c>
      <c r="G21" s="816"/>
      <c r="I21" s="545"/>
      <c r="J21" s="545"/>
    </row>
    <row r="23" spans="1:10">
      <c r="B23" s="17"/>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C31" sqref="C31"/>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422" t="s">
        <v>97</v>
      </c>
      <c r="B1" s="12" t="str">
        <f>Info!C2</f>
        <v>სს "ბაზისბანკი"</v>
      </c>
    </row>
    <row r="2" spans="1:2">
      <c r="A2" s="422" t="s">
        <v>98</v>
      </c>
      <c r="B2" s="260">
        <f>'1. key ratios'!B2</f>
        <v>45747</v>
      </c>
    </row>
    <row r="3" spans="1:2">
      <c r="A3" s="423" t="s">
        <v>701</v>
      </c>
      <c r="B3" s="418" t="s">
        <v>672</v>
      </c>
    </row>
    <row r="4" spans="1:2" ht="15.75" thickBot="1"/>
    <row r="5" spans="1:2">
      <c r="A5" s="428"/>
      <c r="B5" s="429" t="s">
        <v>673</v>
      </c>
    </row>
    <row r="6" spans="1:2">
      <c r="A6" s="424" t="s">
        <v>674</v>
      </c>
      <c r="B6" s="430">
        <f>SUM(B7,B11)</f>
        <v>729708654.50999999</v>
      </c>
    </row>
    <row r="7" spans="1:2">
      <c r="A7" s="424" t="s">
        <v>705</v>
      </c>
      <c r="B7" s="430">
        <f>SUM(B8:B10)</f>
        <v>729708654.50999999</v>
      </c>
    </row>
    <row r="8" spans="1:2">
      <c r="A8" s="425" t="s">
        <v>675</v>
      </c>
      <c r="B8" s="431">
        <f>'9. Capital'!C29</f>
        <v>594772798.11000001</v>
      </c>
    </row>
    <row r="9" spans="1:2">
      <c r="A9" s="425" t="s">
        <v>676</v>
      </c>
      <c r="B9" s="431">
        <f>'9. Capital'!C42</f>
        <v>0</v>
      </c>
    </row>
    <row r="10" spans="1:2">
      <c r="A10" s="425" t="s">
        <v>677</v>
      </c>
      <c r="B10" s="431">
        <f>'9. Capital'!C53</f>
        <v>134935856.40000001</v>
      </c>
    </row>
    <row r="11" spans="1:2">
      <c r="A11" s="424" t="s">
        <v>678</v>
      </c>
      <c r="B11" s="430">
        <f>SUM(B12:B13)</f>
        <v>0</v>
      </c>
    </row>
    <row r="12" spans="1:2">
      <c r="A12" s="425" t="s">
        <v>706</v>
      </c>
      <c r="B12" s="431"/>
    </row>
    <row r="13" spans="1:2">
      <c r="A13" s="425" t="s">
        <v>707</v>
      </c>
      <c r="B13" s="431"/>
    </row>
    <row r="14" spans="1:2">
      <c r="A14" s="424" t="s">
        <v>679</v>
      </c>
      <c r="B14" s="430">
        <f>SUM(B15:B16)</f>
        <v>729708654.50999999</v>
      </c>
    </row>
    <row r="15" spans="1:2">
      <c r="A15" s="426" t="s">
        <v>680</v>
      </c>
      <c r="B15" s="431"/>
    </row>
    <row r="16" spans="1:2">
      <c r="A16" s="426" t="s">
        <v>74</v>
      </c>
      <c r="B16" s="431">
        <f>B7</f>
        <v>729708654.50999999</v>
      </c>
    </row>
    <row r="17" spans="1:5">
      <c r="A17" s="424" t="s">
        <v>681</v>
      </c>
      <c r="B17" s="430"/>
    </row>
    <row r="18" spans="1:5">
      <c r="A18" s="426" t="s">
        <v>682</v>
      </c>
      <c r="B18" s="431">
        <f>'5. RWA'!C13</f>
        <v>3656842811.3698497</v>
      </c>
    </row>
    <row r="19" spans="1:5">
      <c r="A19" s="426" t="s">
        <v>683</v>
      </c>
      <c r="B19" s="431">
        <f>'15.1. LR'!C36</f>
        <v>0</v>
      </c>
    </row>
    <row r="20" spans="1:5">
      <c r="A20" s="424" t="s">
        <v>684</v>
      </c>
      <c r="B20" s="430"/>
    </row>
    <row r="21" spans="1:5">
      <c r="A21" s="427" t="s">
        <v>685</v>
      </c>
      <c r="B21" s="432">
        <f>IFERROR(B6/B18,0)</f>
        <v>0.1995460817296251</v>
      </c>
    </row>
    <row r="22" spans="1:5">
      <c r="A22" s="427" t="s">
        <v>686</v>
      </c>
      <c r="B22" s="432">
        <f>IFERROR(B6/B19,0)</f>
        <v>0</v>
      </c>
    </row>
    <row r="23" spans="1:5" ht="15.75" thickBot="1">
      <c r="A23" s="433" t="s">
        <v>687</v>
      </c>
      <c r="B23" s="434">
        <f>IFERROR(B6/B14,0)</f>
        <v>1</v>
      </c>
    </row>
    <row r="24" spans="1:5" ht="16.5" customHeight="1">
      <c r="A24" s="421" t="s">
        <v>708</v>
      </c>
      <c r="B24" s="419"/>
      <c r="C24" s="419"/>
      <c r="D24" s="419"/>
      <c r="E24" s="419"/>
    </row>
    <row r="25" spans="1:5" ht="25.5" customHeight="1">
      <c r="A25" s="421" t="s">
        <v>709</v>
      </c>
    </row>
    <row r="26" spans="1:5" ht="57" customHeight="1">
      <c r="A26" s="421" t="s">
        <v>710</v>
      </c>
    </row>
    <row r="27" spans="1:5">
      <c r="A27" s="42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C31" sqref="C31"/>
    </sheetView>
  </sheetViews>
  <sheetFormatPr defaultRowHeight="15"/>
  <cols>
    <col min="1" max="1" width="82" customWidth="1"/>
    <col min="2" max="2" width="28.140625" bestFit="1" customWidth="1"/>
    <col min="3" max="6" width="28.140625" customWidth="1"/>
  </cols>
  <sheetData>
    <row r="1" spans="1:6">
      <c r="A1" s="422" t="s">
        <v>97</v>
      </c>
      <c r="B1" s="12" t="str">
        <f>Info!C2</f>
        <v>სს "ბაზისბანკი"</v>
      </c>
      <c r="C1" s="1"/>
    </row>
    <row r="2" spans="1:6">
      <c r="A2" s="422" t="s">
        <v>98</v>
      </c>
      <c r="B2" s="260">
        <f>'1. key ratios'!B2</f>
        <v>45747</v>
      </c>
      <c r="C2" s="1"/>
    </row>
    <row r="3" spans="1:6">
      <c r="A3" s="423" t="s">
        <v>702</v>
      </c>
      <c r="B3" s="418" t="s">
        <v>672</v>
      </c>
      <c r="C3" s="1"/>
    </row>
    <row r="5" spans="1:6">
      <c r="A5" s="420"/>
    </row>
    <row r="6" spans="1:6" ht="15.75" thickBot="1">
      <c r="A6" s="435"/>
      <c r="B6" s="435"/>
      <c r="C6" s="435"/>
      <c r="D6" s="435"/>
      <c r="E6" s="435"/>
      <c r="F6" s="435"/>
    </row>
    <row r="7" spans="1:6">
      <c r="A7" s="728"/>
      <c r="B7" s="730" t="s">
        <v>688</v>
      </c>
      <c r="C7" s="730"/>
      <c r="D7" s="730"/>
      <c r="E7" s="730"/>
      <c r="F7" s="731" t="s">
        <v>689</v>
      </c>
    </row>
    <row r="8" spans="1:6" ht="25.5">
      <c r="A8" s="729"/>
      <c r="B8" s="436" t="s">
        <v>690</v>
      </c>
      <c r="C8" s="436" t="s">
        <v>691</v>
      </c>
      <c r="D8" s="436" t="s">
        <v>692</v>
      </c>
      <c r="E8" s="436" t="s">
        <v>693</v>
      </c>
      <c r="F8" s="732"/>
    </row>
    <row r="9" spans="1:6">
      <c r="A9" s="437" t="s">
        <v>694</v>
      </c>
      <c r="B9" s="438">
        <f>B13+B17</f>
        <v>0</v>
      </c>
      <c r="C9" s="438">
        <f t="shared" ref="C9:E9" si="0">C13+C17</f>
        <v>0</v>
      </c>
      <c r="D9" s="438">
        <f t="shared" si="0"/>
        <v>0</v>
      </c>
      <c r="E9" s="438">
        <f t="shared" si="0"/>
        <v>0</v>
      </c>
      <c r="F9" s="439">
        <f>F13+F17</f>
        <v>0</v>
      </c>
    </row>
    <row r="10" spans="1:6">
      <c r="A10" s="440" t="s">
        <v>695</v>
      </c>
      <c r="B10" s="441">
        <f t="shared" ref="B10:E12" si="1">B14+B18</f>
        <v>0</v>
      </c>
      <c r="C10" s="441">
        <f t="shared" si="1"/>
        <v>0</v>
      </c>
      <c r="D10" s="441">
        <f t="shared" si="1"/>
        <v>0</v>
      </c>
      <c r="E10" s="441">
        <f t="shared" si="1"/>
        <v>0</v>
      </c>
      <c r="F10" s="439">
        <f>SUM(B10:E10)</f>
        <v>0</v>
      </c>
    </row>
    <row r="11" spans="1:6">
      <c r="A11" s="440" t="s">
        <v>696</v>
      </c>
      <c r="B11" s="441">
        <f t="shared" si="1"/>
        <v>0</v>
      </c>
      <c r="C11" s="441">
        <f t="shared" si="1"/>
        <v>0</v>
      </c>
      <c r="D11" s="441">
        <f t="shared" si="1"/>
        <v>0</v>
      </c>
      <c r="E11" s="441">
        <f t="shared" si="1"/>
        <v>0</v>
      </c>
      <c r="F11" s="439">
        <f t="shared" ref="F11:F12" si="2">SUM(B11:E11)</f>
        <v>0</v>
      </c>
    </row>
    <row r="12" spans="1:6">
      <c r="A12" s="442" t="s">
        <v>697</v>
      </c>
      <c r="B12" s="441">
        <f t="shared" si="1"/>
        <v>0</v>
      </c>
      <c r="C12" s="441">
        <f t="shared" si="1"/>
        <v>0</v>
      </c>
      <c r="D12" s="441">
        <f t="shared" si="1"/>
        <v>0</v>
      </c>
      <c r="E12" s="441">
        <f t="shared" si="1"/>
        <v>0</v>
      </c>
      <c r="F12" s="439">
        <f t="shared" si="2"/>
        <v>0</v>
      </c>
    </row>
    <row r="13" spans="1:6">
      <c r="A13" s="443" t="s">
        <v>698</v>
      </c>
      <c r="B13" s="444"/>
      <c r="C13" s="444"/>
      <c r="D13" s="444"/>
      <c r="E13" s="444"/>
      <c r="F13" s="445"/>
    </row>
    <row r="14" spans="1:6">
      <c r="A14" s="440" t="s">
        <v>695</v>
      </c>
      <c r="B14" s="446"/>
      <c r="C14" s="446"/>
      <c r="D14" s="446"/>
      <c r="E14" s="446"/>
      <c r="F14" s="447"/>
    </row>
    <row r="15" spans="1:6">
      <c r="A15" s="440" t="s">
        <v>696</v>
      </c>
      <c r="B15" s="446"/>
      <c r="C15" s="446"/>
      <c r="D15" s="446"/>
      <c r="E15" s="446"/>
      <c r="F15" s="447"/>
    </row>
    <row r="16" spans="1:6">
      <c r="A16" s="442" t="s">
        <v>697</v>
      </c>
      <c r="B16" s="446"/>
      <c r="C16" s="446"/>
      <c r="D16" s="446"/>
      <c r="E16" s="446"/>
      <c r="F16" s="447"/>
    </row>
    <row r="17" spans="1:6">
      <c r="A17" s="443" t="s">
        <v>678</v>
      </c>
      <c r="B17" s="444"/>
      <c r="C17" s="444"/>
      <c r="D17" s="444"/>
      <c r="E17" s="444"/>
      <c r="F17" s="447"/>
    </row>
    <row r="18" spans="1:6">
      <c r="A18" s="440" t="s">
        <v>695</v>
      </c>
      <c r="B18" s="446"/>
      <c r="C18" s="446"/>
      <c r="D18" s="446"/>
      <c r="E18" s="446"/>
      <c r="F18" s="447"/>
    </row>
    <row r="19" spans="1:6">
      <c r="A19" s="440" t="s">
        <v>696</v>
      </c>
      <c r="B19" s="446"/>
      <c r="C19" s="446"/>
      <c r="D19" s="446"/>
      <c r="E19" s="446"/>
      <c r="F19" s="447"/>
    </row>
    <row r="20" spans="1:6" ht="15.75" thickBot="1">
      <c r="A20" s="448" t="s">
        <v>697</v>
      </c>
      <c r="B20" s="449"/>
      <c r="C20" s="449"/>
      <c r="D20" s="449"/>
      <c r="E20" s="449"/>
      <c r="F20" s="45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20" sqref="C20"/>
    </sheetView>
  </sheetViews>
  <sheetFormatPr defaultRowHeight="15.75"/>
  <cols>
    <col min="1" max="1" width="10.85546875" style="30" customWidth="1"/>
    <col min="2" max="2" width="91.85546875" style="30" customWidth="1"/>
    <col min="3" max="3" width="40.28515625" style="30" customWidth="1"/>
    <col min="4" max="4" width="32.140625" style="30" customWidth="1"/>
    <col min="5" max="5" width="9.42578125" customWidth="1"/>
  </cols>
  <sheetData>
    <row r="1" spans="1:6">
      <c r="A1" s="13" t="s">
        <v>97</v>
      </c>
      <c r="B1" s="14" t="str">
        <f>Info!C2</f>
        <v>სს "ბაზისბანკი"</v>
      </c>
      <c r="E1" s="1"/>
      <c r="F1" s="1"/>
    </row>
    <row r="2" spans="1:6" s="13" customFormat="1" ht="15.75" customHeight="1">
      <c r="A2" s="13" t="s">
        <v>98</v>
      </c>
      <c r="B2" s="646">
        <f>'1. key ratios'!B2</f>
        <v>45747</v>
      </c>
    </row>
    <row r="3" spans="1:6" s="13" customFormat="1" ht="15.75" customHeight="1">
      <c r="A3" s="19"/>
    </row>
    <row r="4" spans="1:6" s="13" customFormat="1" ht="15.75" customHeight="1" thickBot="1">
      <c r="A4" s="13" t="s">
        <v>184</v>
      </c>
      <c r="B4" s="107" t="s">
        <v>161</v>
      </c>
      <c r="D4" s="109" t="s">
        <v>76</v>
      </c>
    </row>
    <row r="5" spans="1:6" ht="62.25" customHeight="1">
      <c r="A5" s="73" t="s">
        <v>25</v>
      </c>
      <c r="B5" s="74" t="s">
        <v>133</v>
      </c>
      <c r="C5" s="606" t="s">
        <v>609</v>
      </c>
      <c r="D5" s="108" t="s">
        <v>162</v>
      </c>
    </row>
    <row r="6" spans="1:6">
      <c r="A6" s="612">
        <v>1</v>
      </c>
      <c r="B6" s="510" t="s">
        <v>607</v>
      </c>
      <c r="C6" s="613">
        <f>SUM(C7:C9)</f>
        <v>500922642.57300007</v>
      </c>
      <c r="D6" s="614"/>
      <c r="E6" s="4"/>
      <c r="F6" s="551"/>
    </row>
    <row r="7" spans="1:6">
      <c r="A7" s="612">
        <v>1.1000000000000001</v>
      </c>
      <c r="B7" s="511" t="s">
        <v>85</v>
      </c>
      <c r="C7" s="552">
        <v>57487978.499699995</v>
      </c>
      <c r="D7" s="71"/>
      <c r="E7" s="4"/>
      <c r="F7" s="551"/>
    </row>
    <row r="8" spans="1:6">
      <c r="A8" s="612">
        <v>1.2</v>
      </c>
      <c r="B8" s="511" t="s">
        <v>86</v>
      </c>
      <c r="C8" s="552">
        <v>323748706.01600003</v>
      </c>
      <c r="D8" s="564"/>
      <c r="E8" s="4"/>
      <c r="F8" s="551"/>
    </row>
    <row r="9" spans="1:6">
      <c r="A9" s="612">
        <v>1.3</v>
      </c>
      <c r="B9" s="511" t="s">
        <v>87</v>
      </c>
      <c r="C9" s="552">
        <v>119685958.0573</v>
      </c>
      <c r="D9" s="564"/>
      <c r="E9" s="4"/>
      <c r="F9" s="551"/>
    </row>
    <row r="10" spans="1:6">
      <c r="A10" s="612">
        <v>2</v>
      </c>
      <c r="B10" s="512" t="s">
        <v>494</v>
      </c>
      <c r="C10" s="553">
        <v>0.01</v>
      </c>
      <c r="D10" s="564"/>
      <c r="E10" s="4"/>
      <c r="F10" s="551"/>
    </row>
    <row r="11" spans="1:6">
      <c r="A11" s="612">
        <v>2.1</v>
      </c>
      <c r="B11" s="513" t="s">
        <v>495</v>
      </c>
      <c r="C11" s="554">
        <v>0.01</v>
      </c>
      <c r="D11" s="565"/>
      <c r="E11" s="5"/>
      <c r="F11" s="551"/>
    </row>
    <row r="12" spans="1:6" ht="23.45" customHeight="1">
      <c r="A12" s="612">
        <v>3</v>
      </c>
      <c r="B12" s="514" t="s">
        <v>496</v>
      </c>
      <c r="C12" s="555">
        <v>0</v>
      </c>
      <c r="D12" s="565"/>
      <c r="E12" s="5"/>
      <c r="F12" s="551"/>
    </row>
    <row r="13" spans="1:6" ht="23.1" customHeight="1">
      <c r="A13" s="612">
        <v>4</v>
      </c>
      <c r="B13" s="515" t="s">
        <v>497</v>
      </c>
      <c r="C13" s="555">
        <v>0</v>
      </c>
      <c r="D13" s="565"/>
      <c r="E13" s="5"/>
      <c r="F13" s="551"/>
    </row>
    <row r="14" spans="1:6">
      <c r="A14" s="612">
        <v>5</v>
      </c>
      <c r="B14" s="515" t="s">
        <v>498</v>
      </c>
      <c r="C14" s="555">
        <f>SUM(C15:C17)</f>
        <v>225924287.93000001</v>
      </c>
      <c r="D14" s="565"/>
      <c r="E14" s="5"/>
      <c r="F14" s="551"/>
    </row>
    <row r="15" spans="1:6">
      <c r="A15" s="612">
        <v>5.0999999999999996</v>
      </c>
      <c r="B15" s="516" t="s">
        <v>499</v>
      </c>
      <c r="C15" s="556">
        <v>0</v>
      </c>
      <c r="D15" s="565"/>
      <c r="E15" s="4"/>
      <c r="F15" s="551"/>
    </row>
    <row r="16" spans="1:6">
      <c r="A16" s="612">
        <v>5.2</v>
      </c>
      <c r="B16" s="516" t="s">
        <v>426</v>
      </c>
      <c r="C16" s="552">
        <v>225924287.93000001</v>
      </c>
      <c r="D16" s="564"/>
      <c r="E16" s="4"/>
      <c r="F16" s="551"/>
    </row>
    <row r="17" spans="1:6">
      <c r="A17" s="612">
        <v>5.3</v>
      </c>
      <c r="B17" s="516" t="s">
        <v>500</v>
      </c>
      <c r="C17" s="552">
        <v>0</v>
      </c>
      <c r="D17" s="564"/>
      <c r="E17" s="4"/>
      <c r="F17" s="551"/>
    </row>
    <row r="18" spans="1:6">
      <c r="A18" s="612">
        <v>6</v>
      </c>
      <c r="B18" s="514" t="s">
        <v>501</v>
      </c>
      <c r="C18" s="553">
        <f>SUM(C19:C20)</f>
        <v>3127988370.4440002</v>
      </c>
      <c r="D18" s="564"/>
      <c r="E18" s="4"/>
      <c r="F18" s="551"/>
    </row>
    <row r="19" spans="1:6">
      <c r="A19" s="612">
        <v>6.1</v>
      </c>
      <c r="B19" s="516" t="s">
        <v>426</v>
      </c>
      <c r="C19" s="554">
        <v>150426893.234</v>
      </c>
      <c r="D19" s="564"/>
      <c r="E19" s="4"/>
      <c r="F19" s="551"/>
    </row>
    <row r="20" spans="1:6">
      <c r="A20" s="612">
        <v>6.2</v>
      </c>
      <c r="B20" s="516" t="s">
        <v>500</v>
      </c>
      <c r="C20" s="554">
        <v>2977561477.21</v>
      </c>
      <c r="D20" s="564"/>
      <c r="E20" s="4"/>
      <c r="F20" s="551"/>
    </row>
    <row r="21" spans="1:6">
      <c r="A21" s="612">
        <v>7</v>
      </c>
      <c r="B21" s="517" t="s">
        <v>502</v>
      </c>
      <c r="C21" s="555">
        <v>27859354.66</v>
      </c>
      <c r="D21" s="564" t="s">
        <v>741</v>
      </c>
      <c r="E21" s="4"/>
      <c r="F21" s="551"/>
    </row>
    <row r="22" spans="1:6">
      <c r="A22" s="612">
        <v>8</v>
      </c>
      <c r="B22" s="517" t="s">
        <v>503</v>
      </c>
      <c r="C22" s="553">
        <v>772047.06</v>
      </c>
      <c r="D22" s="564"/>
      <c r="E22" s="4"/>
      <c r="F22" s="551"/>
    </row>
    <row r="23" spans="1:6">
      <c r="A23" s="612">
        <v>9</v>
      </c>
      <c r="B23" s="515" t="s">
        <v>504</v>
      </c>
      <c r="C23" s="553">
        <f>SUM(C24:C25)</f>
        <v>117406523.67999999</v>
      </c>
      <c r="D23" s="566"/>
      <c r="E23" s="4"/>
      <c r="F23" s="551"/>
    </row>
    <row r="24" spans="1:6">
      <c r="A24" s="612">
        <v>9.1</v>
      </c>
      <c r="B24" s="518" t="s">
        <v>505</v>
      </c>
      <c r="C24" s="557">
        <v>117406523.67999999</v>
      </c>
      <c r="D24" s="567"/>
      <c r="E24" s="4"/>
      <c r="F24" s="551"/>
    </row>
    <row r="25" spans="1:6">
      <c r="A25" s="612">
        <v>9.1999999999999993</v>
      </c>
      <c r="B25" s="518" t="s">
        <v>506</v>
      </c>
      <c r="C25" s="558">
        <v>0</v>
      </c>
      <c r="D25" s="563"/>
      <c r="E25" s="3"/>
      <c r="F25" s="551"/>
    </row>
    <row r="26" spans="1:6">
      <c r="A26" s="612">
        <v>10</v>
      </c>
      <c r="B26" s="515" t="s">
        <v>36</v>
      </c>
      <c r="C26" s="559">
        <f>SUM(C27:C28)</f>
        <v>14442896.469999999</v>
      </c>
      <c r="D26" s="568" t="s">
        <v>658</v>
      </c>
      <c r="E26" s="4"/>
      <c r="F26" s="551"/>
    </row>
    <row r="27" spans="1:6">
      <c r="A27" s="612">
        <v>10.1</v>
      </c>
      <c r="B27" s="518" t="s">
        <v>507</v>
      </c>
      <c r="C27" s="552">
        <v>0</v>
      </c>
      <c r="D27" s="564"/>
      <c r="E27" s="4"/>
      <c r="F27" s="551"/>
    </row>
    <row r="28" spans="1:6">
      <c r="A28" s="612">
        <v>10.199999999999999</v>
      </c>
      <c r="B28" s="518" t="s">
        <v>508</v>
      </c>
      <c r="C28" s="552">
        <v>14442896.469999999</v>
      </c>
      <c r="D28" s="564"/>
      <c r="E28" s="4"/>
      <c r="F28" s="551"/>
    </row>
    <row r="29" spans="1:6">
      <c r="A29" s="612">
        <v>11</v>
      </c>
      <c r="B29" s="515" t="s">
        <v>509</v>
      </c>
      <c r="C29" s="553">
        <f>SUM(C30:C31)</f>
        <v>4127099.27</v>
      </c>
      <c r="D29" s="564"/>
      <c r="E29" s="4"/>
      <c r="F29" s="551"/>
    </row>
    <row r="30" spans="1:6">
      <c r="A30" s="612">
        <v>11.1</v>
      </c>
      <c r="B30" s="518" t="s">
        <v>510</v>
      </c>
      <c r="C30" s="552">
        <v>4127099.27</v>
      </c>
      <c r="D30" s="564"/>
      <c r="E30" s="4"/>
      <c r="F30" s="551"/>
    </row>
    <row r="31" spans="1:6">
      <c r="A31" s="612">
        <v>11.2</v>
      </c>
      <c r="B31" s="518" t="s">
        <v>511</v>
      </c>
      <c r="C31" s="552">
        <v>0</v>
      </c>
      <c r="D31" s="564"/>
      <c r="E31" s="4"/>
      <c r="F31" s="551"/>
    </row>
    <row r="32" spans="1:6">
      <c r="A32" s="612">
        <v>13</v>
      </c>
      <c r="B32" s="515" t="s">
        <v>88</v>
      </c>
      <c r="C32" s="553">
        <v>46689660.119999982</v>
      </c>
      <c r="D32" s="564"/>
      <c r="E32" s="4"/>
      <c r="F32" s="551"/>
    </row>
    <row r="33" spans="1:6">
      <c r="A33" s="612">
        <v>13.1</v>
      </c>
      <c r="B33" s="519" t="s">
        <v>512</v>
      </c>
      <c r="C33" s="552">
        <v>26584670.260000002</v>
      </c>
      <c r="D33" s="71"/>
      <c r="E33" s="4"/>
      <c r="F33" s="551"/>
    </row>
    <row r="34" spans="1:6">
      <c r="A34" s="612">
        <v>13.2</v>
      </c>
      <c r="B34" s="519" t="s">
        <v>513</v>
      </c>
      <c r="C34" s="557">
        <v>0</v>
      </c>
      <c r="D34" s="72"/>
      <c r="E34" s="4"/>
      <c r="F34" s="551"/>
    </row>
    <row r="35" spans="1:6">
      <c r="A35" s="612">
        <v>14</v>
      </c>
      <c r="B35" s="453" t="s">
        <v>514</v>
      </c>
      <c r="C35" s="560">
        <f>SUM(C6,C10,C12,C13,C14,C18,C21,C22,C23,C26,C29,C32)</f>
        <v>4066132882.2169995</v>
      </c>
      <c r="D35" s="72"/>
      <c r="E35" s="4"/>
      <c r="F35" s="551"/>
    </row>
    <row r="36" spans="1:6">
      <c r="A36" s="612"/>
      <c r="B36" s="611" t="s">
        <v>93</v>
      </c>
      <c r="C36" s="561"/>
      <c r="D36" s="562"/>
      <c r="E36" s="4"/>
      <c r="F36" s="551"/>
    </row>
    <row r="37" spans="1:6">
      <c r="A37" s="612">
        <v>15</v>
      </c>
      <c r="B37" s="517" t="s">
        <v>515</v>
      </c>
      <c r="C37" s="558">
        <v>400000</v>
      </c>
      <c r="D37" s="563"/>
      <c r="E37" s="3"/>
      <c r="F37" s="551"/>
    </row>
    <row r="38" spans="1:6">
      <c r="A38" s="612">
        <v>15.1</v>
      </c>
      <c r="B38" s="513" t="s">
        <v>495</v>
      </c>
      <c r="C38" s="552">
        <v>400000</v>
      </c>
      <c r="D38" s="564"/>
      <c r="E38" s="4"/>
      <c r="F38" s="551"/>
    </row>
    <row r="39" spans="1:6" ht="21">
      <c r="A39" s="612">
        <v>16</v>
      </c>
      <c r="B39" s="517" t="s">
        <v>516</v>
      </c>
      <c r="C39" s="553"/>
      <c r="D39" s="564"/>
      <c r="E39" s="4"/>
      <c r="F39" s="551"/>
    </row>
    <row r="40" spans="1:6">
      <c r="A40" s="612">
        <v>17</v>
      </c>
      <c r="B40" s="517" t="s">
        <v>517</v>
      </c>
      <c r="C40" s="553">
        <f>SUM(C41:C44)</f>
        <v>3235946873.7524071</v>
      </c>
      <c r="D40" s="564"/>
      <c r="E40" s="4"/>
      <c r="F40" s="551"/>
    </row>
    <row r="41" spans="1:6">
      <c r="A41" s="612">
        <v>17.100000000000001</v>
      </c>
      <c r="B41" s="610" t="s">
        <v>518</v>
      </c>
      <c r="C41" s="552">
        <v>2633465766.4460073</v>
      </c>
      <c r="D41" s="564"/>
      <c r="E41" s="4"/>
      <c r="F41" s="551"/>
    </row>
    <row r="42" spans="1:6">
      <c r="A42" s="615">
        <v>17.2</v>
      </c>
      <c r="B42" s="511" t="s">
        <v>89</v>
      </c>
      <c r="C42" s="557">
        <v>533428655.4964</v>
      </c>
      <c r="D42" s="617"/>
      <c r="E42" s="4"/>
      <c r="F42" s="551"/>
    </row>
    <row r="43" spans="1:6">
      <c r="A43" s="612">
        <v>17.3</v>
      </c>
      <c r="B43" s="610" t="s">
        <v>519</v>
      </c>
      <c r="C43" s="616">
        <v>55897943.650000006</v>
      </c>
      <c r="D43" s="617"/>
      <c r="E43" s="4"/>
      <c r="F43" s="551"/>
    </row>
    <row r="44" spans="1:6">
      <c r="A44" s="612">
        <v>17.399999999999999</v>
      </c>
      <c r="B44" s="610" t="s">
        <v>520</v>
      </c>
      <c r="C44" s="616">
        <v>13154508.16</v>
      </c>
      <c r="D44" s="617"/>
      <c r="E44" s="4"/>
      <c r="F44" s="551"/>
    </row>
    <row r="45" spans="1:6">
      <c r="A45" s="612">
        <v>18</v>
      </c>
      <c r="B45" s="515" t="s">
        <v>521</v>
      </c>
      <c r="C45" s="618">
        <v>2191782.0699999998</v>
      </c>
      <c r="D45" s="617"/>
      <c r="E45" s="3"/>
      <c r="F45" s="551"/>
    </row>
    <row r="46" spans="1:6">
      <c r="A46" s="612">
        <v>19</v>
      </c>
      <c r="B46" s="515" t="s">
        <v>522</v>
      </c>
      <c r="C46" s="619">
        <f>SUM(C47:C48)</f>
        <v>4535764.17</v>
      </c>
      <c r="D46" s="620"/>
      <c r="F46" s="551"/>
    </row>
    <row r="47" spans="1:6">
      <c r="A47" s="612">
        <v>19.100000000000001</v>
      </c>
      <c r="B47" s="525" t="s">
        <v>523</v>
      </c>
      <c r="C47" s="621">
        <v>4753183.24</v>
      </c>
      <c r="D47" s="620"/>
      <c r="F47" s="551"/>
    </row>
    <row r="48" spans="1:6">
      <c r="A48" s="612">
        <v>19.2</v>
      </c>
      <c r="B48" s="525" t="s">
        <v>524</v>
      </c>
      <c r="C48" s="621">
        <v>-217419.07</v>
      </c>
      <c r="D48" s="620"/>
      <c r="F48" s="551"/>
    </row>
    <row r="49" spans="1:6">
      <c r="A49" s="612">
        <v>20</v>
      </c>
      <c r="B49" s="453" t="s">
        <v>90</v>
      </c>
      <c r="C49" s="619">
        <v>164027481.25</v>
      </c>
      <c r="D49" s="620" t="s">
        <v>742</v>
      </c>
      <c r="F49" s="551"/>
    </row>
    <row r="50" spans="1:6">
      <c r="A50" s="612">
        <v>21</v>
      </c>
      <c r="B50" s="512" t="s">
        <v>78</v>
      </c>
      <c r="C50" s="619">
        <v>31686349.810000002</v>
      </c>
      <c r="D50" s="620"/>
      <c r="F50" s="551"/>
    </row>
    <row r="51" spans="1:6">
      <c r="A51" s="612">
        <v>21.1</v>
      </c>
      <c r="B51" s="511" t="s">
        <v>525</v>
      </c>
      <c r="C51" s="621">
        <v>0</v>
      </c>
      <c r="D51" s="620"/>
      <c r="F51" s="551"/>
    </row>
    <row r="52" spans="1:6">
      <c r="A52" s="612">
        <v>22</v>
      </c>
      <c r="B52" s="453" t="s">
        <v>526</v>
      </c>
      <c r="C52" s="619">
        <f>SUM(C37,C39,C40,C45,C46,C49,C50)</f>
        <v>3438788251.0524073</v>
      </c>
      <c r="D52" s="620"/>
      <c r="F52" s="551"/>
    </row>
    <row r="53" spans="1:6">
      <c r="A53" s="612"/>
      <c r="B53" s="611" t="s">
        <v>527</v>
      </c>
      <c r="C53" s="622"/>
      <c r="D53" s="620"/>
      <c r="F53" s="551"/>
    </row>
    <row r="54" spans="1:6">
      <c r="A54" s="612">
        <v>23</v>
      </c>
      <c r="B54" s="453" t="s">
        <v>94</v>
      </c>
      <c r="C54" s="623">
        <v>18212575</v>
      </c>
      <c r="D54" s="620" t="s">
        <v>743</v>
      </c>
      <c r="F54" s="551"/>
    </row>
    <row r="55" spans="1:6">
      <c r="A55" s="612">
        <v>24</v>
      </c>
      <c r="B55" s="453" t="s">
        <v>528</v>
      </c>
      <c r="C55" s="623">
        <v>0</v>
      </c>
      <c r="D55" s="620"/>
      <c r="F55" s="551"/>
    </row>
    <row r="56" spans="1:6">
      <c r="A56" s="612">
        <v>25</v>
      </c>
      <c r="B56" s="453" t="s">
        <v>91</v>
      </c>
      <c r="C56" s="623">
        <v>130405755.95</v>
      </c>
      <c r="D56" s="620" t="s">
        <v>744</v>
      </c>
      <c r="F56" s="551"/>
    </row>
    <row r="57" spans="1:6">
      <c r="A57" s="612">
        <v>26</v>
      </c>
      <c r="B57" s="515" t="s">
        <v>529</v>
      </c>
      <c r="C57" s="623">
        <v>0</v>
      </c>
      <c r="D57" s="620"/>
      <c r="F57" s="551"/>
    </row>
    <row r="58" spans="1:6">
      <c r="A58" s="612">
        <v>27</v>
      </c>
      <c r="B58" s="515" t="s">
        <v>530</v>
      </c>
      <c r="C58" s="623">
        <v>0</v>
      </c>
      <c r="D58" s="620"/>
      <c r="F58" s="551"/>
    </row>
    <row r="59" spans="1:6">
      <c r="A59" s="612">
        <v>27.1</v>
      </c>
      <c r="B59" s="525" t="s">
        <v>531</v>
      </c>
      <c r="C59" s="616"/>
      <c r="D59" s="620"/>
      <c r="F59" s="551"/>
    </row>
    <row r="60" spans="1:6">
      <c r="A60" s="612">
        <v>27.2</v>
      </c>
      <c r="B60" s="610" t="s">
        <v>532</v>
      </c>
      <c r="C60" s="616"/>
      <c r="D60" s="620"/>
      <c r="F60" s="551"/>
    </row>
    <row r="61" spans="1:6">
      <c r="A61" s="612">
        <v>28</v>
      </c>
      <c r="B61" s="512" t="s">
        <v>533</v>
      </c>
      <c r="C61" s="623"/>
      <c r="D61" s="620"/>
      <c r="F61" s="551"/>
    </row>
    <row r="62" spans="1:6">
      <c r="A62" s="612">
        <v>29</v>
      </c>
      <c r="B62" s="515" t="s">
        <v>534</v>
      </c>
      <c r="C62" s="623">
        <f>SUM(C63:C65)</f>
        <v>14332286.939999999</v>
      </c>
      <c r="D62" s="620"/>
      <c r="F62" s="551"/>
    </row>
    <row r="63" spans="1:6">
      <c r="A63" s="612">
        <v>29.1</v>
      </c>
      <c r="B63" s="516" t="s">
        <v>535</v>
      </c>
      <c r="C63" s="616">
        <v>14332286.939999999</v>
      </c>
      <c r="D63" s="620" t="s">
        <v>745</v>
      </c>
      <c r="F63" s="551"/>
    </row>
    <row r="64" spans="1:6" ht="24" customHeight="1">
      <c r="A64" s="612">
        <v>29.2</v>
      </c>
      <c r="B64" s="525" t="s">
        <v>536</v>
      </c>
      <c r="C64" s="616">
        <v>0</v>
      </c>
      <c r="D64" s="620"/>
      <c r="F64" s="551"/>
    </row>
    <row r="65" spans="1:6" ht="21.95" customHeight="1">
      <c r="A65" s="612">
        <v>29.3</v>
      </c>
      <c r="B65" s="518" t="s">
        <v>537</v>
      </c>
      <c r="C65" s="616">
        <v>0</v>
      </c>
      <c r="D65" s="620"/>
      <c r="F65" s="551"/>
    </row>
    <row r="66" spans="1:6">
      <c r="A66" s="612">
        <v>30</v>
      </c>
      <c r="B66" s="515" t="s">
        <v>92</v>
      </c>
      <c r="C66" s="623">
        <v>464394013.63</v>
      </c>
      <c r="D66" s="620" t="s">
        <v>775</v>
      </c>
      <c r="F66" s="551"/>
    </row>
    <row r="67" spans="1:6">
      <c r="A67" s="612">
        <v>31</v>
      </c>
      <c r="B67" s="624" t="s">
        <v>538</v>
      </c>
      <c r="C67" s="623">
        <f>SUM(C54,C55,C56,C57,C58,C61,C62,C66)</f>
        <v>627344631.51999998</v>
      </c>
      <c r="D67" s="620"/>
      <c r="F67" s="551"/>
    </row>
    <row r="68" spans="1:6" ht="16.5" thickBot="1">
      <c r="A68" s="625">
        <v>32</v>
      </c>
      <c r="B68" s="626" t="s">
        <v>539</v>
      </c>
      <c r="C68" s="627">
        <f>SUM(C52,C67)</f>
        <v>4066132882.5724072</v>
      </c>
      <c r="D68" s="628"/>
      <c r="F68" s="551"/>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U24"/>
  <sheetViews>
    <sheetView zoomScale="80" zoomScaleNormal="80" workbookViewId="0">
      <pane xSplit="2" ySplit="7" topLeftCell="C8" activePane="bottomRight" state="frozen"/>
      <selection pane="topRight" activeCell="C1" sqref="C1"/>
      <selection pane="bottomLeft" activeCell="A8" sqref="A8"/>
      <selection pane="bottomRight" activeCell="A41" sqref="A41"/>
    </sheetView>
  </sheetViews>
  <sheetFormatPr defaultColWidth="9.140625" defaultRowHeight="12.75"/>
  <cols>
    <col min="1" max="1" width="10.5703125" style="1" bestFit="1" customWidth="1"/>
    <col min="2" max="2" width="97" style="1" bestFit="1" customWidth="1"/>
    <col min="3" max="3" width="15.85546875" style="1" bestFit="1" customWidth="1"/>
    <col min="4" max="4" width="13.28515625" style="1" bestFit="1" customWidth="1"/>
    <col min="5" max="5" width="15.85546875" style="1" bestFit="1" customWidth="1"/>
    <col min="6" max="6" width="13.28515625" style="1" bestFit="1" customWidth="1"/>
    <col min="7" max="7" width="15.85546875" style="1" bestFit="1" customWidth="1"/>
    <col min="8" max="8" width="13.5703125" style="1" bestFit="1" customWidth="1"/>
    <col min="9" max="9" width="14.85546875" style="1" bestFit="1" customWidth="1"/>
    <col min="10" max="10" width="13.28515625" style="1" bestFit="1" customWidth="1"/>
    <col min="11" max="11" width="15.85546875" style="1" bestFit="1" customWidth="1"/>
    <col min="12" max="12" width="13.5703125" style="1" bestFit="1" customWidth="1"/>
    <col min="13" max="13" width="17.42578125" style="1" bestFit="1" customWidth="1"/>
    <col min="14" max="14" width="15.85546875" style="1" bestFit="1" customWidth="1"/>
    <col min="15" max="15" width="14.85546875" style="1" bestFit="1" customWidth="1"/>
    <col min="16" max="16" width="13.28515625" style="1" bestFit="1" customWidth="1"/>
    <col min="17" max="17" width="14.85546875" style="1" bestFit="1" customWidth="1"/>
    <col min="18" max="18" width="13.28515625" style="1" bestFit="1" customWidth="1"/>
    <col min="19" max="19" width="31.5703125" style="1" bestFit="1" customWidth="1"/>
    <col min="20" max="16384" width="9.140625" style="8"/>
  </cols>
  <sheetData>
    <row r="1" spans="1:21">
      <c r="A1" s="1" t="s">
        <v>97</v>
      </c>
      <c r="B1" s="1" t="str">
        <f>Info!C2</f>
        <v>სს "ბაზისბანკი"</v>
      </c>
    </row>
    <row r="2" spans="1:21">
      <c r="A2" s="1" t="s">
        <v>98</v>
      </c>
      <c r="B2" s="646">
        <f>'1. key ratios'!B2</f>
        <v>45747</v>
      </c>
    </row>
    <row r="4" spans="1:21" ht="26.25" thickBot="1">
      <c r="A4" s="29" t="s">
        <v>185</v>
      </c>
      <c r="B4" s="151" t="s">
        <v>203</v>
      </c>
    </row>
    <row r="5" spans="1:21">
      <c r="A5" s="61"/>
      <c r="B5" s="63"/>
      <c r="C5" s="55" t="s">
        <v>0</v>
      </c>
      <c r="D5" s="55" t="s">
        <v>1</v>
      </c>
      <c r="E5" s="55" t="s">
        <v>2</v>
      </c>
      <c r="F5" s="55" t="s">
        <v>3</v>
      </c>
      <c r="G5" s="55" t="s">
        <v>4</v>
      </c>
      <c r="H5" s="55" t="s">
        <v>5</v>
      </c>
      <c r="I5" s="55" t="s">
        <v>134</v>
      </c>
      <c r="J5" s="55" t="s">
        <v>135</v>
      </c>
      <c r="K5" s="55" t="s">
        <v>136</v>
      </c>
      <c r="L5" s="55" t="s">
        <v>137</v>
      </c>
      <c r="M5" s="55" t="s">
        <v>138</v>
      </c>
      <c r="N5" s="55" t="s">
        <v>139</v>
      </c>
      <c r="O5" s="55" t="s">
        <v>190</v>
      </c>
      <c r="P5" s="55" t="s">
        <v>191</v>
      </c>
      <c r="Q5" s="55" t="s">
        <v>192</v>
      </c>
      <c r="R5" s="144" t="s">
        <v>193</v>
      </c>
      <c r="S5" s="56" t="s">
        <v>194</v>
      </c>
    </row>
    <row r="6" spans="1:21" ht="46.5" customHeight="1">
      <c r="A6" s="75"/>
      <c r="B6" s="737" t="s">
        <v>195</v>
      </c>
      <c r="C6" s="735">
        <v>0</v>
      </c>
      <c r="D6" s="736"/>
      <c r="E6" s="735">
        <v>0.2</v>
      </c>
      <c r="F6" s="736"/>
      <c r="G6" s="735">
        <v>0.35</v>
      </c>
      <c r="H6" s="736"/>
      <c r="I6" s="735">
        <v>0.5</v>
      </c>
      <c r="J6" s="736"/>
      <c r="K6" s="735">
        <v>0.75</v>
      </c>
      <c r="L6" s="736"/>
      <c r="M6" s="735">
        <v>1</v>
      </c>
      <c r="N6" s="736"/>
      <c r="O6" s="735">
        <v>1.5</v>
      </c>
      <c r="P6" s="736"/>
      <c r="Q6" s="735">
        <v>2.5</v>
      </c>
      <c r="R6" s="736"/>
      <c r="S6" s="733" t="s">
        <v>145</v>
      </c>
    </row>
    <row r="7" spans="1:21">
      <c r="A7" s="75"/>
      <c r="B7" s="738"/>
      <c r="C7" s="150" t="s">
        <v>188</v>
      </c>
      <c r="D7" s="150" t="s">
        <v>189</v>
      </c>
      <c r="E7" s="150" t="s">
        <v>188</v>
      </c>
      <c r="F7" s="150" t="s">
        <v>189</v>
      </c>
      <c r="G7" s="150" t="s">
        <v>188</v>
      </c>
      <c r="H7" s="150" t="s">
        <v>189</v>
      </c>
      <c r="I7" s="150" t="s">
        <v>188</v>
      </c>
      <c r="J7" s="150" t="s">
        <v>189</v>
      </c>
      <c r="K7" s="150" t="s">
        <v>188</v>
      </c>
      <c r="L7" s="150" t="s">
        <v>189</v>
      </c>
      <c r="M7" s="150" t="s">
        <v>188</v>
      </c>
      <c r="N7" s="150" t="s">
        <v>189</v>
      </c>
      <c r="O7" s="150" t="s">
        <v>188</v>
      </c>
      <c r="P7" s="150" t="s">
        <v>189</v>
      </c>
      <c r="Q7" s="150" t="s">
        <v>188</v>
      </c>
      <c r="R7" s="150" t="s">
        <v>189</v>
      </c>
      <c r="S7" s="734"/>
    </row>
    <row r="8" spans="1:21">
      <c r="A8" s="59">
        <v>1</v>
      </c>
      <c r="B8" s="83" t="s">
        <v>123</v>
      </c>
      <c r="C8" s="569">
        <v>361594750.60980004</v>
      </c>
      <c r="D8" s="569">
        <v>0</v>
      </c>
      <c r="E8" s="569">
        <v>0</v>
      </c>
      <c r="F8" s="570">
        <v>0</v>
      </c>
      <c r="G8" s="569">
        <v>0</v>
      </c>
      <c r="H8" s="569">
        <v>0</v>
      </c>
      <c r="I8" s="569">
        <v>0</v>
      </c>
      <c r="J8" s="569">
        <v>0</v>
      </c>
      <c r="K8" s="569">
        <v>0</v>
      </c>
      <c r="L8" s="569">
        <v>0</v>
      </c>
      <c r="M8" s="569">
        <v>267308932.0183</v>
      </c>
      <c r="N8" s="569">
        <v>0</v>
      </c>
      <c r="O8" s="569">
        <v>0</v>
      </c>
      <c r="P8" s="569">
        <v>0</v>
      </c>
      <c r="Q8" s="569">
        <v>0</v>
      </c>
      <c r="R8" s="570">
        <v>0</v>
      </c>
      <c r="S8" s="629">
        <f>$C$6*SUM(C8:D8)+$E$6*SUM(E8:F8)+$G$6*SUM(G8:H8)+$I$6*SUM(I8:J8)+$K$6*SUM(K8:L8)+$M$6*SUM(M8:N8)+$O$6*SUM(O8:P8)+$Q$6*SUM(Q8:R8)</f>
        <v>267308932.0183</v>
      </c>
      <c r="U8" s="572"/>
    </row>
    <row r="9" spans="1:21">
      <c r="A9" s="59">
        <v>2</v>
      </c>
      <c r="B9" s="83" t="s">
        <v>124</v>
      </c>
      <c r="C9" s="569">
        <v>0</v>
      </c>
      <c r="D9" s="569">
        <v>0</v>
      </c>
      <c r="E9" s="569">
        <v>0</v>
      </c>
      <c r="F9" s="569">
        <v>0</v>
      </c>
      <c r="G9" s="569">
        <v>0</v>
      </c>
      <c r="H9" s="569">
        <v>0</v>
      </c>
      <c r="I9" s="569">
        <v>0</v>
      </c>
      <c r="J9" s="569">
        <v>0</v>
      </c>
      <c r="K9" s="569">
        <v>0</v>
      </c>
      <c r="L9" s="569">
        <v>0</v>
      </c>
      <c r="M9" s="569">
        <v>0</v>
      </c>
      <c r="N9" s="569">
        <v>0</v>
      </c>
      <c r="O9" s="569">
        <v>0</v>
      </c>
      <c r="P9" s="569">
        <v>0</v>
      </c>
      <c r="Q9" s="569">
        <v>0</v>
      </c>
      <c r="R9" s="570">
        <v>0</v>
      </c>
      <c r="S9" s="629">
        <f t="shared" ref="S9:S21" si="0">$C$6*SUM(C9:D9)+$E$6*SUM(E9:F9)+$G$6*SUM(G9:H9)+$I$6*SUM(I9:J9)+$K$6*SUM(K9:L9)+$M$6*SUM(M9:N9)+$O$6*SUM(O9:P9)+$Q$6*SUM(Q9:R9)</f>
        <v>0</v>
      </c>
      <c r="U9" s="572"/>
    </row>
    <row r="10" spans="1:21">
      <c r="A10" s="59">
        <v>3</v>
      </c>
      <c r="B10" s="83" t="s">
        <v>125</v>
      </c>
      <c r="C10" s="569">
        <v>0</v>
      </c>
      <c r="D10" s="569">
        <v>0</v>
      </c>
      <c r="E10" s="569">
        <v>0</v>
      </c>
      <c r="F10" s="569">
        <v>0</v>
      </c>
      <c r="G10" s="569">
        <v>0</v>
      </c>
      <c r="H10" s="569">
        <v>0</v>
      </c>
      <c r="I10" s="569">
        <v>0</v>
      </c>
      <c r="J10" s="569">
        <v>0</v>
      </c>
      <c r="K10" s="569">
        <v>0</v>
      </c>
      <c r="L10" s="569">
        <v>0</v>
      </c>
      <c r="M10" s="569">
        <v>1113437.6146</v>
      </c>
      <c r="N10" s="569">
        <v>0</v>
      </c>
      <c r="O10" s="569">
        <v>0</v>
      </c>
      <c r="P10" s="569">
        <v>0</v>
      </c>
      <c r="Q10" s="569">
        <v>0</v>
      </c>
      <c r="R10" s="570">
        <v>0</v>
      </c>
      <c r="S10" s="629">
        <f t="shared" si="0"/>
        <v>1113437.6146</v>
      </c>
      <c r="U10" s="572"/>
    </row>
    <row r="11" spans="1:21">
      <c r="A11" s="59">
        <v>4</v>
      </c>
      <c r="B11" s="83" t="s">
        <v>126</v>
      </c>
      <c r="C11" s="569">
        <v>0</v>
      </c>
      <c r="D11" s="569">
        <v>0</v>
      </c>
      <c r="E11" s="569">
        <v>0</v>
      </c>
      <c r="F11" s="569">
        <v>0</v>
      </c>
      <c r="G11" s="569">
        <v>0</v>
      </c>
      <c r="H11" s="569">
        <v>0</v>
      </c>
      <c r="I11" s="569">
        <v>0</v>
      </c>
      <c r="J11" s="569">
        <v>0</v>
      </c>
      <c r="K11" s="569">
        <v>0</v>
      </c>
      <c r="L11" s="569">
        <v>0</v>
      </c>
      <c r="M11" s="569">
        <v>0</v>
      </c>
      <c r="N11" s="569">
        <v>0</v>
      </c>
      <c r="O11" s="569">
        <v>0</v>
      </c>
      <c r="P11" s="569">
        <v>0</v>
      </c>
      <c r="Q11" s="569">
        <v>0</v>
      </c>
      <c r="R11" s="570">
        <v>0</v>
      </c>
      <c r="S11" s="629">
        <f t="shared" si="0"/>
        <v>0</v>
      </c>
      <c r="U11" s="572"/>
    </row>
    <row r="12" spans="1:21">
      <c r="A12" s="59">
        <v>5</v>
      </c>
      <c r="B12" s="83" t="s">
        <v>667</v>
      </c>
      <c r="C12" s="569">
        <v>0</v>
      </c>
      <c r="D12" s="569">
        <v>0</v>
      </c>
      <c r="E12" s="569">
        <v>0</v>
      </c>
      <c r="F12" s="569">
        <v>0</v>
      </c>
      <c r="G12" s="569">
        <v>0</v>
      </c>
      <c r="H12" s="569">
        <v>0</v>
      </c>
      <c r="I12" s="569">
        <v>0</v>
      </c>
      <c r="J12" s="569">
        <v>0</v>
      </c>
      <c r="K12" s="569">
        <v>0</v>
      </c>
      <c r="L12" s="569">
        <v>0</v>
      </c>
      <c r="M12" s="569">
        <v>0</v>
      </c>
      <c r="N12" s="569">
        <v>0</v>
      </c>
      <c r="O12" s="569">
        <v>0</v>
      </c>
      <c r="P12" s="569">
        <v>0</v>
      </c>
      <c r="Q12" s="569">
        <v>0</v>
      </c>
      <c r="R12" s="570">
        <v>0</v>
      </c>
      <c r="S12" s="629">
        <f t="shared" si="0"/>
        <v>0</v>
      </c>
      <c r="U12" s="572"/>
    </row>
    <row r="13" spans="1:21">
      <c r="A13" s="59">
        <v>6</v>
      </c>
      <c r="B13" s="83" t="s">
        <v>127</v>
      </c>
      <c r="C13" s="569">
        <v>0</v>
      </c>
      <c r="D13" s="569">
        <v>0</v>
      </c>
      <c r="E13" s="569">
        <v>144346921.46259999</v>
      </c>
      <c r="F13" s="569">
        <v>0</v>
      </c>
      <c r="G13" s="569">
        <v>0</v>
      </c>
      <c r="H13" s="569">
        <v>0</v>
      </c>
      <c r="I13" s="569">
        <v>11790953.819600001</v>
      </c>
      <c r="J13" s="569">
        <v>0</v>
      </c>
      <c r="K13" s="569">
        <v>0</v>
      </c>
      <c r="L13" s="569">
        <v>0</v>
      </c>
      <c r="M13" s="569">
        <v>35308840.441799998</v>
      </c>
      <c r="N13" s="569">
        <v>0</v>
      </c>
      <c r="O13" s="569">
        <v>2997094.9429000001</v>
      </c>
      <c r="P13" s="569">
        <v>0</v>
      </c>
      <c r="Q13" s="569">
        <v>0</v>
      </c>
      <c r="R13" s="570">
        <v>0</v>
      </c>
      <c r="S13" s="629">
        <f t="shared" si="0"/>
        <v>74569344.058470011</v>
      </c>
      <c r="U13" s="572"/>
    </row>
    <row r="14" spans="1:21">
      <c r="A14" s="59">
        <v>7</v>
      </c>
      <c r="B14" s="83" t="s">
        <v>71</v>
      </c>
      <c r="C14" s="569">
        <v>0</v>
      </c>
      <c r="D14" s="569">
        <v>0</v>
      </c>
      <c r="E14" s="569">
        <v>0</v>
      </c>
      <c r="F14" s="569">
        <v>0</v>
      </c>
      <c r="G14" s="569">
        <v>0</v>
      </c>
      <c r="H14" s="569">
        <v>0</v>
      </c>
      <c r="I14" s="569">
        <v>0</v>
      </c>
      <c r="J14" s="569">
        <v>0</v>
      </c>
      <c r="K14" s="569">
        <v>0</v>
      </c>
      <c r="L14" s="569">
        <v>0</v>
      </c>
      <c r="M14" s="569">
        <v>1759613850.4771764</v>
      </c>
      <c r="N14" s="569">
        <v>273990644.27377003</v>
      </c>
      <c r="O14" s="569">
        <v>0</v>
      </c>
      <c r="P14" s="569">
        <v>0</v>
      </c>
      <c r="Q14" s="569">
        <v>0</v>
      </c>
      <c r="R14" s="570">
        <v>0</v>
      </c>
      <c r="S14" s="629">
        <f t="shared" si="0"/>
        <v>2033604494.7509465</v>
      </c>
      <c r="U14" s="572"/>
    </row>
    <row r="15" spans="1:21">
      <c r="A15" s="59">
        <v>8</v>
      </c>
      <c r="B15" s="83" t="s">
        <v>72</v>
      </c>
      <c r="C15" s="569">
        <v>0</v>
      </c>
      <c r="D15" s="569">
        <v>0</v>
      </c>
      <c r="E15" s="569">
        <v>0</v>
      </c>
      <c r="F15" s="569">
        <v>0</v>
      </c>
      <c r="G15" s="569">
        <v>0</v>
      </c>
      <c r="H15" s="569">
        <v>0</v>
      </c>
      <c r="I15" s="569">
        <v>0</v>
      </c>
      <c r="J15" s="569">
        <v>0</v>
      </c>
      <c r="K15" s="569">
        <v>361813647.09018731</v>
      </c>
      <c r="L15" s="569">
        <v>6791718.6363399876</v>
      </c>
      <c r="M15" s="569">
        <v>0</v>
      </c>
      <c r="N15" s="569">
        <v>260742.90899999999</v>
      </c>
      <c r="O15" s="569">
        <v>0</v>
      </c>
      <c r="P15" s="569">
        <v>0</v>
      </c>
      <c r="Q15" s="569">
        <v>0</v>
      </c>
      <c r="R15" s="570">
        <v>0</v>
      </c>
      <c r="S15" s="629">
        <f t="shared" si="0"/>
        <v>276714767.20389545</v>
      </c>
      <c r="U15" s="572"/>
    </row>
    <row r="16" spans="1:21">
      <c r="A16" s="59">
        <v>9</v>
      </c>
      <c r="B16" s="83" t="s">
        <v>668</v>
      </c>
      <c r="C16" s="569">
        <v>0</v>
      </c>
      <c r="D16" s="569">
        <v>0</v>
      </c>
      <c r="E16" s="569">
        <v>0</v>
      </c>
      <c r="F16" s="569">
        <v>0</v>
      </c>
      <c r="G16" s="569">
        <v>430275053.14016432</v>
      </c>
      <c r="H16" s="569">
        <v>3787879.4427500009</v>
      </c>
      <c r="I16" s="569">
        <v>0</v>
      </c>
      <c r="J16" s="569">
        <v>0</v>
      </c>
      <c r="K16" s="569">
        <v>0</v>
      </c>
      <c r="L16" s="569">
        <v>312321.10044000001</v>
      </c>
      <c r="M16" s="569">
        <v>0</v>
      </c>
      <c r="N16" s="569">
        <v>48054.037250000001</v>
      </c>
      <c r="O16" s="569">
        <v>0</v>
      </c>
      <c r="P16" s="569">
        <v>0</v>
      </c>
      <c r="Q16" s="569">
        <v>0</v>
      </c>
      <c r="R16" s="570">
        <v>0</v>
      </c>
      <c r="S16" s="629">
        <f t="shared" si="0"/>
        <v>152204321.26659998</v>
      </c>
      <c r="U16" s="572"/>
    </row>
    <row r="17" spans="1:21">
      <c r="A17" s="59">
        <v>10</v>
      </c>
      <c r="B17" s="83" t="s">
        <v>67</v>
      </c>
      <c r="C17" s="569">
        <v>0</v>
      </c>
      <c r="D17" s="569">
        <v>0</v>
      </c>
      <c r="E17" s="569">
        <v>0</v>
      </c>
      <c r="F17" s="569">
        <v>0</v>
      </c>
      <c r="G17" s="569">
        <v>0</v>
      </c>
      <c r="H17" s="569">
        <v>0</v>
      </c>
      <c r="I17" s="569">
        <v>4944774.7715279963</v>
      </c>
      <c r="J17" s="569">
        <v>220.38</v>
      </c>
      <c r="K17" s="569">
        <v>0</v>
      </c>
      <c r="L17" s="569">
        <v>0</v>
      </c>
      <c r="M17" s="569">
        <v>23625463.094101772</v>
      </c>
      <c r="N17" s="569">
        <v>18663.280000000002</v>
      </c>
      <c r="O17" s="569">
        <v>20823656.175387457</v>
      </c>
      <c r="P17" s="569">
        <v>1619.7369000000001</v>
      </c>
      <c r="Q17" s="569">
        <v>0</v>
      </c>
      <c r="R17" s="570">
        <v>0</v>
      </c>
      <c r="S17" s="629">
        <f t="shared" si="0"/>
        <v>57354537.818296954</v>
      </c>
      <c r="U17" s="572"/>
    </row>
    <row r="18" spans="1:21">
      <c r="A18" s="59">
        <v>11</v>
      </c>
      <c r="B18" s="83" t="s">
        <v>68</v>
      </c>
      <c r="C18" s="569">
        <v>0</v>
      </c>
      <c r="D18" s="569">
        <v>0</v>
      </c>
      <c r="E18" s="569">
        <v>0</v>
      </c>
      <c r="F18" s="569">
        <v>0</v>
      </c>
      <c r="G18" s="569">
        <v>0</v>
      </c>
      <c r="H18" s="569">
        <v>0</v>
      </c>
      <c r="I18" s="569">
        <v>0</v>
      </c>
      <c r="J18" s="569">
        <v>0</v>
      </c>
      <c r="K18" s="569">
        <v>0</v>
      </c>
      <c r="L18" s="569">
        <v>0</v>
      </c>
      <c r="M18" s="569">
        <v>0</v>
      </c>
      <c r="N18" s="569">
        <v>0</v>
      </c>
      <c r="O18" s="569">
        <v>0</v>
      </c>
      <c r="P18" s="569">
        <v>0</v>
      </c>
      <c r="Q18" s="569">
        <v>985555.46</v>
      </c>
      <c r="R18" s="570">
        <v>0</v>
      </c>
      <c r="S18" s="629">
        <f t="shared" si="0"/>
        <v>2463888.65</v>
      </c>
      <c r="U18" s="572"/>
    </row>
    <row r="19" spans="1:21">
      <c r="A19" s="59">
        <v>12</v>
      </c>
      <c r="B19" s="83" t="s">
        <v>69</v>
      </c>
      <c r="C19" s="569">
        <v>0</v>
      </c>
      <c r="D19" s="569">
        <v>0</v>
      </c>
      <c r="E19" s="569">
        <v>0</v>
      </c>
      <c r="F19" s="569">
        <v>0</v>
      </c>
      <c r="G19" s="569">
        <v>0</v>
      </c>
      <c r="H19" s="569">
        <v>0</v>
      </c>
      <c r="I19" s="569">
        <v>0</v>
      </c>
      <c r="J19" s="569">
        <v>0</v>
      </c>
      <c r="K19" s="569">
        <v>0</v>
      </c>
      <c r="L19" s="569">
        <v>10076.062</v>
      </c>
      <c r="M19" s="569">
        <v>29930354.817399997</v>
      </c>
      <c r="N19" s="569">
        <v>76838549.161219984</v>
      </c>
      <c r="O19" s="569">
        <v>0</v>
      </c>
      <c r="P19" s="569">
        <v>0</v>
      </c>
      <c r="Q19" s="569">
        <v>0</v>
      </c>
      <c r="R19" s="570">
        <v>0</v>
      </c>
      <c r="S19" s="629">
        <f t="shared" si="0"/>
        <v>106776461.02511998</v>
      </c>
      <c r="U19" s="572"/>
    </row>
    <row r="20" spans="1:21">
      <c r="A20" s="59">
        <v>13</v>
      </c>
      <c r="B20" s="83" t="s">
        <v>70</v>
      </c>
      <c r="C20" s="569">
        <v>0</v>
      </c>
      <c r="D20" s="569">
        <v>0</v>
      </c>
      <c r="E20" s="569">
        <v>0</v>
      </c>
      <c r="F20" s="569">
        <v>0</v>
      </c>
      <c r="G20" s="569">
        <v>0</v>
      </c>
      <c r="H20" s="569">
        <v>0</v>
      </c>
      <c r="I20" s="569">
        <v>0</v>
      </c>
      <c r="J20" s="569">
        <v>0</v>
      </c>
      <c r="K20" s="569">
        <v>0</v>
      </c>
      <c r="L20" s="569">
        <v>0</v>
      </c>
      <c r="M20" s="569">
        <v>0</v>
      </c>
      <c r="N20" s="569">
        <v>0</v>
      </c>
      <c r="O20" s="569">
        <v>0</v>
      </c>
      <c r="P20" s="569">
        <v>0</v>
      </c>
      <c r="Q20" s="569">
        <v>0</v>
      </c>
      <c r="R20" s="570">
        <v>0</v>
      </c>
      <c r="S20" s="629">
        <f t="shared" si="0"/>
        <v>0</v>
      </c>
      <c r="U20" s="572"/>
    </row>
    <row r="21" spans="1:21">
      <c r="A21" s="59">
        <v>14</v>
      </c>
      <c r="B21" s="83" t="s">
        <v>143</v>
      </c>
      <c r="C21" s="569">
        <v>57128533.499600001</v>
      </c>
      <c r="D21" s="569">
        <v>0</v>
      </c>
      <c r="E21" s="569">
        <v>365945</v>
      </c>
      <c r="F21" s="569">
        <v>0</v>
      </c>
      <c r="G21" s="569">
        <v>0</v>
      </c>
      <c r="H21" s="569">
        <v>0</v>
      </c>
      <c r="I21" s="569">
        <v>0</v>
      </c>
      <c r="J21" s="569">
        <v>0</v>
      </c>
      <c r="K21" s="569">
        <v>0</v>
      </c>
      <c r="L21" s="569">
        <v>10461.518950000001</v>
      </c>
      <c r="M21" s="569">
        <v>495593284.64995402</v>
      </c>
      <c r="N21" s="569">
        <v>9961045.8265100773</v>
      </c>
      <c r="O21" s="569">
        <v>0</v>
      </c>
      <c r="P21" s="569">
        <v>0</v>
      </c>
      <c r="Q21" s="569">
        <v>24000000</v>
      </c>
      <c r="R21" s="570">
        <v>0</v>
      </c>
      <c r="S21" s="629">
        <f t="shared" si="0"/>
        <v>565635365.61567664</v>
      </c>
      <c r="U21" s="572"/>
    </row>
    <row r="22" spans="1:21" ht="13.5" thickBot="1">
      <c r="A22" s="53"/>
      <c r="B22" s="79" t="s">
        <v>66</v>
      </c>
      <c r="C22" s="137">
        <f>SUM(C8:C21)</f>
        <v>418723284.10940003</v>
      </c>
      <c r="D22" s="137">
        <f t="shared" ref="D22:S22" si="1">SUM(D8:D21)</f>
        <v>0</v>
      </c>
      <c r="E22" s="137">
        <f t="shared" si="1"/>
        <v>144712866.46259999</v>
      </c>
      <c r="F22" s="137">
        <f t="shared" si="1"/>
        <v>0</v>
      </c>
      <c r="G22" s="137">
        <f t="shared" si="1"/>
        <v>430275053.14016432</v>
      </c>
      <c r="H22" s="137">
        <f t="shared" si="1"/>
        <v>3787879.4427500009</v>
      </c>
      <c r="I22" s="137">
        <f t="shared" si="1"/>
        <v>16735728.591127997</v>
      </c>
      <c r="J22" s="137">
        <f t="shared" si="1"/>
        <v>220.38</v>
      </c>
      <c r="K22" s="137">
        <f t="shared" si="1"/>
        <v>361813647.09018731</v>
      </c>
      <c r="L22" s="137">
        <f t="shared" si="1"/>
        <v>7124577.3177299881</v>
      </c>
      <c r="M22" s="137">
        <f t="shared" si="1"/>
        <v>2612494163.1133323</v>
      </c>
      <c r="N22" s="137">
        <f t="shared" si="1"/>
        <v>361117699.48775005</v>
      </c>
      <c r="O22" s="137">
        <f t="shared" si="1"/>
        <v>23820751.118287459</v>
      </c>
      <c r="P22" s="137">
        <f t="shared" si="1"/>
        <v>1619.7369000000001</v>
      </c>
      <c r="Q22" s="137">
        <f t="shared" si="1"/>
        <v>24985555.460000001</v>
      </c>
      <c r="R22" s="137">
        <f t="shared" si="1"/>
        <v>0</v>
      </c>
      <c r="S22" s="630">
        <f t="shared" si="1"/>
        <v>3537745550.0219059</v>
      </c>
      <c r="U22" s="572"/>
    </row>
    <row r="24" spans="1:21">
      <c r="C24" s="571"/>
      <c r="D24" s="571"/>
      <c r="E24" s="571"/>
      <c r="F24" s="571"/>
      <c r="G24" s="571"/>
      <c r="H24" s="571"/>
      <c r="I24" s="571"/>
      <c r="J24" s="571"/>
      <c r="K24" s="571"/>
      <c r="L24" s="571"/>
      <c r="M24" s="571"/>
      <c r="N24" s="571"/>
      <c r="O24" s="571"/>
      <c r="P24" s="571"/>
      <c r="Q24" s="571"/>
      <c r="R24" s="571"/>
      <c r="S24" s="571"/>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X28"/>
  <sheetViews>
    <sheetView zoomScale="85" zoomScaleNormal="85" workbookViewId="0">
      <pane xSplit="2" ySplit="6" topLeftCell="C7" activePane="bottomRight" state="frozen"/>
      <selection pane="topRight" activeCell="C1" sqref="C1"/>
      <selection pane="bottomLeft" activeCell="A6" sqref="A6"/>
      <selection pane="bottomRight" activeCell="Y14" sqref="Y14"/>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hidden="1" customWidth="1"/>
    <col min="7" max="7" width="28.5703125" style="1" hidden="1" customWidth="1"/>
    <col min="8" max="8" width="26.42578125" style="1" hidden="1" customWidth="1"/>
    <col min="9" max="9" width="23.85546875" style="1" hidden="1" customWidth="1"/>
    <col min="10" max="10" width="21.5703125" style="1" hidden="1" customWidth="1"/>
    <col min="11" max="11" width="15.85546875" style="1" hidden="1" customWidth="1"/>
    <col min="12" max="12" width="13.140625" style="1" hidden="1" customWidth="1"/>
    <col min="13" max="13" width="20.85546875" style="1" customWidth="1"/>
    <col min="14" max="14" width="19.140625" style="1" hidden="1" customWidth="1"/>
    <col min="15" max="15" width="18.42578125" style="1" hidden="1" customWidth="1"/>
    <col min="16" max="16" width="19" style="1" hidden="1" customWidth="1"/>
    <col min="17" max="17" width="20.140625" style="1" hidden="1" customWidth="1"/>
    <col min="18" max="18" width="18" style="1" hidden="1" customWidth="1"/>
    <col min="19" max="19" width="36" style="1" hidden="1" customWidth="1"/>
    <col min="20" max="20" width="19.42578125" style="1" customWidth="1"/>
    <col min="21" max="21" width="19.140625" style="1" customWidth="1"/>
    <col min="22" max="22" width="20" style="1" customWidth="1"/>
    <col min="23" max="16384" width="9.140625" style="8"/>
  </cols>
  <sheetData>
    <row r="1" spans="1:24">
      <c r="A1" s="1" t="s">
        <v>97</v>
      </c>
      <c r="B1" s="1" t="str">
        <f>Info!C2</f>
        <v>სს "ბაზისბანკი"</v>
      </c>
    </row>
    <row r="2" spans="1:24">
      <c r="A2" s="1" t="s">
        <v>98</v>
      </c>
      <c r="B2" s="260">
        <f>'1. key ratios'!B2</f>
        <v>45747</v>
      </c>
    </row>
    <row r="4" spans="1:24" ht="27.75" thickBot="1">
      <c r="A4" s="1" t="s">
        <v>186</v>
      </c>
      <c r="B4" s="151" t="s">
        <v>204</v>
      </c>
      <c r="V4" s="109" t="s">
        <v>76</v>
      </c>
    </row>
    <row r="5" spans="1:24">
      <c r="A5" s="51"/>
      <c r="B5" s="52"/>
      <c r="C5" s="739" t="s">
        <v>105</v>
      </c>
      <c r="D5" s="740"/>
      <c r="E5" s="740"/>
      <c r="F5" s="740"/>
      <c r="G5" s="740"/>
      <c r="H5" s="740"/>
      <c r="I5" s="740"/>
      <c r="J5" s="740"/>
      <c r="K5" s="740"/>
      <c r="L5" s="741"/>
      <c r="M5" s="739" t="s">
        <v>106</v>
      </c>
      <c r="N5" s="740"/>
      <c r="O5" s="740"/>
      <c r="P5" s="740"/>
      <c r="Q5" s="740"/>
      <c r="R5" s="740"/>
      <c r="S5" s="741"/>
      <c r="T5" s="744" t="s">
        <v>202</v>
      </c>
      <c r="U5" s="744" t="s">
        <v>201</v>
      </c>
      <c r="V5" s="742" t="s">
        <v>107</v>
      </c>
    </row>
    <row r="6" spans="1:24" s="29" customFormat="1" ht="127.5">
      <c r="A6" s="57"/>
      <c r="B6" s="85"/>
      <c r="C6" s="49" t="s">
        <v>108</v>
      </c>
      <c r="D6" s="48" t="s">
        <v>109</v>
      </c>
      <c r="E6" s="46" t="s">
        <v>110</v>
      </c>
      <c r="F6" s="46" t="s">
        <v>196</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745"/>
      <c r="U6" s="745"/>
      <c r="V6" s="743"/>
    </row>
    <row r="7" spans="1:24">
      <c r="A7" s="78">
        <v>1</v>
      </c>
      <c r="B7" s="83" t="s">
        <v>123</v>
      </c>
      <c r="C7" s="138"/>
      <c r="D7" s="136">
        <v>0</v>
      </c>
      <c r="E7" s="136">
        <v>0</v>
      </c>
      <c r="F7" s="136"/>
      <c r="G7" s="136"/>
      <c r="H7" s="136"/>
      <c r="I7" s="136"/>
      <c r="J7" s="136"/>
      <c r="K7" s="136"/>
      <c r="L7" s="139"/>
      <c r="M7" s="138">
        <v>0</v>
      </c>
      <c r="N7" s="136"/>
      <c r="O7" s="136"/>
      <c r="P7" s="136"/>
      <c r="Q7" s="136"/>
      <c r="R7" s="136"/>
      <c r="S7" s="139"/>
      <c r="T7" s="148">
        <v>0</v>
      </c>
      <c r="U7" s="147"/>
      <c r="V7" s="140">
        <f>SUM(C7:S7)</f>
        <v>0</v>
      </c>
      <c r="X7" s="573"/>
    </row>
    <row r="8" spans="1:24">
      <c r="A8" s="78">
        <v>2</v>
      </c>
      <c r="B8" s="83" t="s">
        <v>124</v>
      </c>
      <c r="C8" s="138"/>
      <c r="D8" s="136">
        <v>0</v>
      </c>
      <c r="E8" s="136">
        <v>0</v>
      </c>
      <c r="F8" s="136"/>
      <c r="G8" s="136"/>
      <c r="H8" s="136"/>
      <c r="I8" s="136"/>
      <c r="J8" s="136"/>
      <c r="K8" s="136"/>
      <c r="L8" s="139"/>
      <c r="M8" s="138">
        <v>0</v>
      </c>
      <c r="N8" s="136"/>
      <c r="O8" s="136"/>
      <c r="P8" s="136"/>
      <c r="Q8" s="136"/>
      <c r="R8" s="136"/>
      <c r="S8" s="139"/>
      <c r="T8" s="147">
        <v>0</v>
      </c>
      <c r="U8" s="147"/>
      <c r="V8" s="140">
        <f t="shared" ref="V8:V20" si="0">SUM(C8:S8)</f>
        <v>0</v>
      </c>
      <c r="X8" s="573"/>
    </row>
    <row r="9" spans="1:24">
      <c r="A9" s="78">
        <v>3</v>
      </c>
      <c r="B9" s="83" t="s">
        <v>125</v>
      </c>
      <c r="C9" s="138"/>
      <c r="D9" s="136">
        <v>0</v>
      </c>
      <c r="E9" s="136">
        <v>0</v>
      </c>
      <c r="F9" s="136"/>
      <c r="G9" s="136"/>
      <c r="H9" s="136"/>
      <c r="I9" s="136"/>
      <c r="J9" s="136"/>
      <c r="K9" s="136"/>
      <c r="L9" s="139"/>
      <c r="M9" s="138">
        <v>0</v>
      </c>
      <c r="N9" s="136"/>
      <c r="O9" s="136"/>
      <c r="P9" s="136"/>
      <c r="Q9" s="136"/>
      <c r="R9" s="136"/>
      <c r="S9" s="139"/>
      <c r="T9" s="147">
        <v>0</v>
      </c>
      <c r="U9" s="147">
        <v>0</v>
      </c>
      <c r="V9" s="140">
        <f>SUM(C9:S9)</f>
        <v>0</v>
      </c>
      <c r="X9" s="573"/>
    </row>
    <row r="10" spans="1:24">
      <c r="A10" s="78">
        <v>4</v>
      </c>
      <c r="B10" s="83" t="s">
        <v>126</v>
      </c>
      <c r="C10" s="138"/>
      <c r="D10" s="136">
        <v>0</v>
      </c>
      <c r="E10" s="136">
        <v>0</v>
      </c>
      <c r="F10" s="136"/>
      <c r="G10" s="136"/>
      <c r="H10" s="136"/>
      <c r="I10" s="136"/>
      <c r="J10" s="136"/>
      <c r="K10" s="136"/>
      <c r="L10" s="139"/>
      <c r="M10" s="138">
        <v>0</v>
      </c>
      <c r="N10" s="136"/>
      <c r="O10" s="136"/>
      <c r="P10" s="136"/>
      <c r="Q10" s="136"/>
      <c r="R10" s="136"/>
      <c r="S10" s="139"/>
      <c r="T10" s="147">
        <v>0</v>
      </c>
      <c r="U10" s="147"/>
      <c r="V10" s="140">
        <f t="shared" si="0"/>
        <v>0</v>
      </c>
      <c r="X10" s="573"/>
    </row>
    <row r="11" spans="1:24">
      <c r="A11" s="78">
        <v>5</v>
      </c>
      <c r="B11" s="83" t="s">
        <v>667</v>
      </c>
      <c r="C11" s="138"/>
      <c r="D11" s="136">
        <v>0</v>
      </c>
      <c r="E11" s="136">
        <v>0</v>
      </c>
      <c r="F11" s="136"/>
      <c r="G11" s="136"/>
      <c r="H11" s="136"/>
      <c r="I11" s="136"/>
      <c r="J11" s="136"/>
      <c r="K11" s="136"/>
      <c r="L11" s="139"/>
      <c r="M11" s="138">
        <v>0</v>
      </c>
      <c r="N11" s="136"/>
      <c r="O11" s="136"/>
      <c r="P11" s="136"/>
      <c r="Q11" s="136"/>
      <c r="R11" s="136"/>
      <c r="S11" s="139"/>
      <c r="T11" s="147">
        <v>0</v>
      </c>
      <c r="U11" s="147"/>
      <c r="V11" s="140">
        <f t="shared" si="0"/>
        <v>0</v>
      </c>
      <c r="X11" s="573"/>
    </row>
    <row r="12" spans="1:24">
      <c r="A12" s="78">
        <v>6</v>
      </c>
      <c r="B12" s="83" t="s">
        <v>127</v>
      </c>
      <c r="C12" s="138"/>
      <c r="D12" s="136">
        <v>0</v>
      </c>
      <c r="E12" s="136">
        <v>7992929.3721569199</v>
      </c>
      <c r="F12" s="136"/>
      <c r="G12" s="136"/>
      <c r="H12" s="136"/>
      <c r="I12" s="136"/>
      <c r="J12" s="136"/>
      <c r="K12" s="136"/>
      <c r="L12" s="139"/>
      <c r="M12" s="138">
        <v>0</v>
      </c>
      <c r="N12" s="136"/>
      <c r="O12" s="136"/>
      <c r="P12" s="136"/>
      <c r="Q12" s="136"/>
      <c r="R12" s="136"/>
      <c r="S12" s="139"/>
      <c r="T12" s="147">
        <v>7992929.3721569199</v>
      </c>
      <c r="U12" s="147"/>
      <c r="V12" s="140">
        <f t="shared" si="0"/>
        <v>7992929.3721569199</v>
      </c>
      <c r="X12" s="573"/>
    </row>
    <row r="13" spans="1:24">
      <c r="A13" s="78">
        <v>7</v>
      </c>
      <c r="B13" s="83" t="s">
        <v>71</v>
      </c>
      <c r="C13" s="138"/>
      <c r="D13" s="136">
        <v>51575159.176424436</v>
      </c>
      <c r="E13" s="136">
        <v>0</v>
      </c>
      <c r="F13" s="136"/>
      <c r="G13" s="136"/>
      <c r="H13" s="136"/>
      <c r="I13" s="136"/>
      <c r="J13" s="136"/>
      <c r="K13" s="136"/>
      <c r="L13" s="139"/>
      <c r="M13" s="138">
        <v>8765584.5598409995</v>
      </c>
      <c r="N13" s="136"/>
      <c r="O13" s="136"/>
      <c r="P13" s="136"/>
      <c r="Q13" s="136"/>
      <c r="R13" s="136"/>
      <c r="S13" s="139"/>
      <c r="T13" s="147">
        <v>36256613.242872246</v>
      </c>
      <c r="U13" s="147">
        <v>24084130.49339319</v>
      </c>
      <c r="V13" s="140">
        <f t="shared" si="0"/>
        <v>60340743.736265436</v>
      </c>
      <c r="X13" s="573"/>
    </row>
    <row r="14" spans="1:24">
      <c r="A14" s="78">
        <v>8</v>
      </c>
      <c r="B14" s="83" t="s">
        <v>72</v>
      </c>
      <c r="C14" s="138"/>
      <c r="D14" s="136">
        <v>5992852.3773269355</v>
      </c>
      <c r="E14" s="136">
        <v>0</v>
      </c>
      <c r="F14" s="136"/>
      <c r="G14" s="136"/>
      <c r="H14" s="136"/>
      <c r="I14" s="136"/>
      <c r="J14" s="136"/>
      <c r="K14" s="136"/>
      <c r="L14" s="139"/>
      <c r="M14" s="138">
        <v>1203083.4966359998</v>
      </c>
      <c r="N14" s="136"/>
      <c r="O14" s="136"/>
      <c r="P14" s="136"/>
      <c r="Q14" s="136"/>
      <c r="R14" s="136"/>
      <c r="S14" s="139"/>
      <c r="T14" s="147">
        <v>7122466.1310303099</v>
      </c>
      <c r="U14" s="147">
        <v>73469.742932624999</v>
      </c>
      <c r="V14" s="140">
        <f t="shared" si="0"/>
        <v>7195935.8739629351</v>
      </c>
      <c r="X14" s="573"/>
    </row>
    <row r="15" spans="1:24">
      <c r="A15" s="78">
        <v>9</v>
      </c>
      <c r="B15" s="83" t="s">
        <v>668</v>
      </c>
      <c r="C15" s="138"/>
      <c r="D15" s="136">
        <v>0</v>
      </c>
      <c r="E15" s="136">
        <v>0</v>
      </c>
      <c r="F15" s="136"/>
      <c r="G15" s="136"/>
      <c r="H15" s="136"/>
      <c r="I15" s="136"/>
      <c r="J15" s="136"/>
      <c r="K15" s="136"/>
      <c r="L15" s="139"/>
      <c r="M15" s="138">
        <v>94303.557429200009</v>
      </c>
      <c r="N15" s="136"/>
      <c r="O15" s="136"/>
      <c r="P15" s="136"/>
      <c r="Q15" s="136"/>
      <c r="R15" s="136"/>
      <c r="S15" s="139"/>
      <c r="T15" s="147">
        <v>94303.557429200009</v>
      </c>
      <c r="U15" s="147">
        <v>0</v>
      </c>
      <c r="V15" s="140">
        <f t="shared" si="0"/>
        <v>94303.557429200009</v>
      </c>
      <c r="X15" s="573"/>
    </row>
    <row r="16" spans="1:24">
      <c r="A16" s="78">
        <v>10</v>
      </c>
      <c r="B16" s="83" t="s">
        <v>67</v>
      </c>
      <c r="C16" s="138"/>
      <c r="D16" s="136">
        <v>809427.79579999996</v>
      </c>
      <c r="E16" s="136">
        <v>0</v>
      </c>
      <c r="F16" s="136"/>
      <c r="G16" s="136"/>
      <c r="H16" s="136"/>
      <c r="I16" s="136"/>
      <c r="J16" s="136"/>
      <c r="K16" s="136"/>
      <c r="L16" s="139"/>
      <c r="M16" s="138">
        <v>35077.649852000002</v>
      </c>
      <c r="N16" s="136"/>
      <c r="O16" s="136"/>
      <c r="P16" s="136"/>
      <c r="Q16" s="136"/>
      <c r="R16" s="136"/>
      <c r="S16" s="139"/>
      <c r="T16" s="147">
        <v>844505.44565199991</v>
      </c>
      <c r="U16" s="147">
        <v>0</v>
      </c>
      <c r="V16" s="140">
        <f t="shared" si="0"/>
        <v>844505.44565199991</v>
      </c>
      <c r="X16" s="573"/>
    </row>
    <row r="17" spans="1:24">
      <c r="A17" s="78">
        <v>11</v>
      </c>
      <c r="B17" s="83" t="s">
        <v>68</v>
      </c>
      <c r="C17" s="138"/>
      <c r="D17" s="136">
        <v>0</v>
      </c>
      <c r="E17" s="136">
        <v>0</v>
      </c>
      <c r="F17" s="136"/>
      <c r="G17" s="136"/>
      <c r="H17" s="136"/>
      <c r="I17" s="136"/>
      <c r="J17" s="136"/>
      <c r="K17" s="136"/>
      <c r="L17" s="139"/>
      <c r="M17" s="138">
        <v>0</v>
      </c>
      <c r="N17" s="136"/>
      <c r="O17" s="136"/>
      <c r="P17" s="136"/>
      <c r="Q17" s="136"/>
      <c r="R17" s="136"/>
      <c r="S17" s="139"/>
      <c r="T17" s="147">
        <v>0</v>
      </c>
      <c r="U17" s="147">
        <v>0</v>
      </c>
      <c r="V17" s="140">
        <f t="shared" si="0"/>
        <v>0</v>
      </c>
      <c r="X17" s="573"/>
    </row>
    <row r="18" spans="1:24">
      <c r="A18" s="78">
        <v>12</v>
      </c>
      <c r="B18" s="83" t="s">
        <v>69</v>
      </c>
      <c r="C18" s="138"/>
      <c r="D18" s="136">
        <v>52739107.537480496</v>
      </c>
      <c r="E18" s="136">
        <v>0</v>
      </c>
      <c r="F18" s="136"/>
      <c r="G18" s="136"/>
      <c r="H18" s="136"/>
      <c r="I18" s="136"/>
      <c r="J18" s="136"/>
      <c r="K18" s="136"/>
      <c r="L18" s="139"/>
      <c r="M18" s="138">
        <v>0</v>
      </c>
      <c r="N18" s="136"/>
      <c r="O18" s="136"/>
      <c r="P18" s="136"/>
      <c r="Q18" s="136"/>
      <c r="R18" s="136"/>
      <c r="S18" s="139"/>
      <c r="T18" s="147">
        <v>0</v>
      </c>
      <c r="U18" s="147">
        <v>52739107.537480496</v>
      </c>
      <c r="V18" s="140">
        <f t="shared" si="0"/>
        <v>52739107.537480496</v>
      </c>
      <c r="X18" s="573"/>
    </row>
    <row r="19" spans="1:24">
      <c r="A19" s="78">
        <v>13</v>
      </c>
      <c r="B19" s="83" t="s">
        <v>70</v>
      </c>
      <c r="C19" s="138"/>
      <c r="D19" s="136">
        <v>0</v>
      </c>
      <c r="E19" s="136">
        <v>0</v>
      </c>
      <c r="F19" s="136"/>
      <c r="G19" s="136"/>
      <c r="H19" s="136"/>
      <c r="I19" s="136"/>
      <c r="J19" s="136"/>
      <c r="K19" s="136"/>
      <c r="L19" s="139"/>
      <c r="M19" s="138">
        <v>0</v>
      </c>
      <c r="N19" s="136"/>
      <c r="O19" s="136"/>
      <c r="P19" s="136"/>
      <c r="Q19" s="136"/>
      <c r="R19" s="136"/>
      <c r="S19" s="139"/>
      <c r="T19" s="147">
        <v>0</v>
      </c>
      <c r="U19" s="147">
        <v>0</v>
      </c>
      <c r="V19" s="140">
        <f t="shared" si="0"/>
        <v>0</v>
      </c>
      <c r="X19" s="573"/>
    </row>
    <row r="20" spans="1:24">
      <c r="A20" s="78">
        <v>14</v>
      </c>
      <c r="B20" s="83" t="s">
        <v>143</v>
      </c>
      <c r="C20" s="138"/>
      <c r="D20" s="136">
        <v>56930849.128457792</v>
      </c>
      <c r="E20" s="136">
        <v>0</v>
      </c>
      <c r="F20" s="136"/>
      <c r="G20" s="136"/>
      <c r="H20" s="136"/>
      <c r="I20" s="136"/>
      <c r="J20" s="136"/>
      <c r="K20" s="136"/>
      <c r="L20" s="139"/>
      <c r="M20" s="138">
        <v>44274.942983000001</v>
      </c>
      <c r="N20" s="136"/>
      <c r="O20" s="136"/>
      <c r="P20" s="136"/>
      <c r="Q20" s="136"/>
      <c r="R20" s="136"/>
      <c r="S20" s="139"/>
      <c r="T20" s="147">
        <v>55911507.269300796</v>
      </c>
      <c r="U20" s="147">
        <v>1063616.80214</v>
      </c>
      <c r="V20" s="140">
        <f t="shared" si="0"/>
        <v>56975124.071440794</v>
      </c>
      <c r="X20" s="573"/>
    </row>
    <row r="21" spans="1:24" ht="13.5" thickBot="1">
      <c r="A21" s="53"/>
      <c r="B21" s="54" t="s">
        <v>66</v>
      </c>
      <c r="C21" s="141">
        <f>SUM(C7:C20)</f>
        <v>0</v>
      </c>
      <c r="D21" s="137">
        <f t="shared" ref="D21:V21" si="1">SUM(D7:D20)</f>
        <v>168047396.01548967</v>
      </c>
      <c r="E21" s="137">
        <f t="shared" si="1"/>
        <v>7992929.3721569199</v>
      </c>
      <c r="F21" s="137">
        <f t="shared" si="1"/>
        <v>0</v>
      </c>
      <c r="G21" s="137">
        <f t="shared" si="1"/>
        <v>0</v>
      </c>
      <c r="H21" s="137">
        <f t="shared" si="1"/>
        <v>0</v>
      </c>
      <c r="I21" s="137">
        <f t="shared" si="1"/>
        <v>0</v>
      </c>
      <c r="J21" s="137">
        <f t="shared" si="1"/>
        <v>0</v>
      </c>
      <c r="K21" s="137">
        <f t="shared" si="1"/>
        <v>0</v>
      </c>
      <c r="L21" s="142">
        <f t="shared" si="1"/>
        <v>0</v>
      </c>
      <c r="M21" s="141">
        <f t="shared" si="1"/>
        <v>10142324.206741199</v>
      </c>
      <c r="N21" s="137">
        <f t="shared" si="1"/>
        <v>0</v>
      </c>
      <c r="O21" s="137">
        <f t="shared" si="1"/>
        <v>0</v>
      </c>
      <c r="P21" s="137">
        <f t="shared" si="1"/>
        <v>0</v>
      </c>
      <c r="Q21" s="137">
        <f t="shared" si="1"/>
        <v>0</v>
      </c>
      <c r="R21" s="137">
        <f t="shared" si="1"/>
        <v>0</v>
      </c>
      <c r="S21" s="142">
        <f t="shared" si="1"/>
        <v>0</v>
      </c>
      <c r="T21" s="142">
        <f>SUM(T7:T20)</f>
        <v>108222325.01844147</v>
      </c>
      <c r="U21" s="142">
        <f t="shared" si="1"/>
        <v>77960324.575946301</v>
      </c>
      <c r="V21" s="143">
        <f t="shared" si="1"/>
        <v>186182649.59438777</v>
      </c>
      <c r="X21" s="573"/>
    </row>
    <row r="23" spans="1:24">
      <c r="C23" s="571"/>
      <c r="D23" s="571"/>
      <c r="E23" s="571"/>
      <c r="F23" s="571"/>
      <c r="G23" s="571"/>
      <c r="H23" s="571"/>
      <c r="I23" s="571"/>
      <c r="J23" s="571"/>
      <c r="K23" s="571"/>
      <c r="L23" s="571"/>
      <c r="M23" s="571"/>
      <c r="N23" s="571"/>
      <c r="O23" s="571"/>
      <c r="P23" s="571"/>
      <c r="Q23" s="571"/>
      <c r="R23" s="571"/>
      <c r="S23" s="571"/>
      <c r="T23" s="571"/>
      <c r="U23" s="571"/>
      <c r="V23" s="571"/>
    </row>
    <row r="24" spans="1:24">
      <c r="C24" s="32"/>
      <c r="D24" s="32"/>
      <c r="E24" s="32"/>
    </row>
    <row r="25" spans="1:24">
      <c r="A25" s="28"/>
      <c r="B25" s="28"/>
      <c r="D25" s="32"/>
      <c r="E25" s="32"/>
    </row>
    <row r="26" spans="1:24">
      <c r="A26" s="28"/>
      <c r="B26" s="47"/>
      <c r="D26" s="32"/>
      <c r="E26" s="32"/>
    </row>
    <row r="27" spans="1:24">
      <c r="A27" s="28"/>
      <c r="B27" s="28"/>
      <c r="D27" s="32"/>
      <c r="E27" s="32"/>
    </row>
    <row r="28" spans="1:24">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J28"/>
  <sheetViews>
    <sheetView zoomScale="70" zoomScaleNormal="70" workbookViewId="0">
      <pane xSplit="1" ySplit="7" topLeftCell="B8" activePane="bottomRight" state="frozen"/>
      <selection activeCell="L18" sqref="L18"/>
      <selection pane="topRight" activeCell="L18" sqref="L18"/>
      <selection pane="bottomLeft" activeCell="L18" sqref="L18"/>
      <selection pane="bottomRight" activeCell="A52" sqref="A52"/>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8"/>
  </cols>
  <sheetData>
    <row r="1" spans="1:10">
      <c r="A1" s="1" t="s">
        <v>97</v>
      </c>
      <c r="B1" s="1" t="str">
        <f>Info!C2</f>
        <v>სს "ბაზისბანკი"</v>
      </c>
    </row>
    <row r="2" spans="1:10">
      <c r="A2" s="1" t="s">
        <v>98</v>
      </c>
      <c r="B2" s="646">
        <f>'1. key ratios'!B2</f>
        <v>45747</v>
      </c>
    </row>
    <row r="4" spans="1:10" ht="13.5" thickBot="1">
      <c r="A4" s="1" t="s">
        <v>187</v>
      </c>
      <c r="B4" s="22" t="s">
        <v>205</v>
      </c>
    </row>
    <row r="5" spans="1:10">
      <c r="A5" s="51"/>
      <c r="B5" s="76"/>
      <c r="C5" s="80" t="s">
        <v>0</v>
      </c>
      <c r="D5" s="80" t="s">
        <v>1</v>
      </c>
      <c r="E5" s="80" t="s">
        <v>2</v>
      </c>
      <c r="F5" s="80" t="s">
        <v>3</v>
      </c>
      <c r="G5" s="145" t="s">
        <v>4</v>
      </c>
      <c r="H5" s="81" t="s">
        <v>5</v>
      </c>
      <c r="I5" s="18"/>
    </row>
    <row r="6" spans="1:10" ht="15" customHeight="1">
      <c r="A6" s="75"/>
      <c r="B6" s="16"/>
      <c r="C6" s="737" t="s">
        <v>197</v>
      </c>
      <c r="D6" s="748" t="s">
        <v>207</v>
      </c>
      <c r="E6" s="749"/>
      <c r="F6" s="737" t="s">
        <v>208</v>
      </c>
      <c r="G6" s="737" t="s">
        <v>209</v>
      </c>
      <c r="H6" s="746" t="s">
        <v>199</v>
      </c>
      <c r="I6" s="18"/>
    </row>
    <row r="7" spans="1:10" ht="63.75">
      <c r="A7" s="75"/>
      <c r="B7" s="16"/>
      <c r="C7" s="738"/>
      <c r="D7" s="149" t="s">
        <v>200</v>
      </c>
      <c r="E7" s="149" t="s">
        <v>198</v>
      </c>
      <c r="F7" s="738"/>
      <c r="G7" s="738"/>
      <c r="H7" s="747"/>
      <c r="I7" s="18"/>
    </row>
    <row r="8" spans="1:10">
      <c r="A8" s="44">
        <v>1</v>
      </c>
      <c r="B8" s="83" t="s">
        <v>123</v>
      </c>
      <c r="C8" s="136">
        <v>628903682.62810004</v>
      </c>
      <c r="D8" s="136"/>
      <c r="E8" s="136"/>
      <c r="F8" s="136">
        <v>267308932.0183</v>
      </c>
      <c r="G8" s="146">
        <v>267308932.0183</v>
      </c>
      <c r="H8" s="152">
        <f>G8/(C8+E8)</f>
        <v>0.42503954007910011</v>
      </c>
      <c r="J8" s="574"/>
    </row>
    <row r="9" spans="1:10" ht="15" customHeight="1">
      <c r="A9" s="44">
        <v>2</v>
      </c>
      <c r="B9" s="83" t="s">
        <v>124</v>
      </c>
      <c r="C9" s="136">
        <v>0</v>
      </c>
      <c r="D9" s="136"/>
      <c r="E9" s="136"/>
      <c r="F9" s="136">
        <v>0</v>
      </c>
      <c r="G9" s="146">
        <v>0</v>
      </c>
      <c r="H9" s="152"/>
      <c r="J9" s="574"/>
    </row>
    <row r="10" spans="1:10">
      <c r="A10" s="44">
        <v>3</v>
      </c>
      <c r="B10" s="83" t="s">
        <v>125</v>
      </c>
      <c r="C10" s="136">
        <v>1113437.6146</v>
      </c>
      <c r="D10" s="136">
        <v>0</v>
      </c>
      <c r="E10" s="136">
        <v>0</v>
      </c>
      <c r="F10" s="136">
        <v>1113437.6146</v>
      </c>
      <c r="G10" s="146">
        <v>1113437.6146</v>
      </c>
      <c r="H10" s="152">
        <f t="shared" ref="H10:H21" si="0">G10/(C10+E10)</f>
        <v>1</v>
      </c>
      <c r="J10" s="574"/>
    </row>
    <row r="11" spans="1:10">
      <c r="A11" s="44">
        <v>4</v>
      </c>
      <c r="B11" s="83" t="s">
        <v>126</v>
      </c>
      <c r="C11" s="136">
        <v>0</v>
      </c>
      <c r="D11" s="136"/>
      <c r="E11" s="136"/>
      <c r="F11" s="136">
        <v>0</v>
      </c>
      <c r="G11" s="146">
        <v>0</v>
      </c>
      <c r="H11" s="152"/>
      <c r="J11" s="574"/>
    </row>
    <row r="12" spans="1:10">
      <c r="A12" s="44">
        <v>5</v>
      </c>
      <c r="B12" s="83" t="s">
        <v>667</v>
      </c>
      <c r="C12" s="136">
        <v>0</v>
      </c>
      <c r="D12" s="136"/>
      <c r="E12" s="136"/>
      <c r="F12" s="136">
        <v>0</v>
      </c>
      <c r="G12" s="146">
        <v>0</v>
      </c>
      <c r="H12" s="152"/>
      <c r="J12" s="574"/>
    </row>
    <row r="13" spans="1:10">
      <c r="A13" s="44">
        <v>6</v>
      </c>
      <c r="B13" s="83" t="s">
        <v>127</v>
      </c>
      <c r="C13" s="136">
        <v>194443810.66689998</v>
      </c>
      <c r="D13" s="136"/>
      <c r="E13" s="136"/>
      <c r="F13" s="136">
        <v>74569344.058470011</v>
      </c>
      <c r="G13" s="146">
        <v>66576414.686313093</v>
      </c>
      <c r="H13" s="152">
        <f t="shared" si="0"/>
        <v>0.34239410582404484</v>
      </c>
      <c r="J13" s="574"/>
    </row>
    <row r="14" spans="1:10">
      <c r="A14" s="44">
        <v>7</v>
      </c>
      <c r="B14" s="83" t="s">
        <v>71</v>
      </c>
      <c r="C14" s="136">
        <v>1759613850.4771764</v>
      </c>
      <c r="D14" s="136">
        <v>470934345.95799971</v>
      </c>
      <c r="E14" s="136">
        <v>273990644.27377003</v>
      </c>
      <c r="F14" s="136">
        <v>2033604494.7509465</v>
      </c>
      <c r="G14" s="146">
        <v>1973263751.0146811</v>
      </c>
      <c r="H14" s="152">
        <f>G14/(C14+E14)</f>
        <v>0.97032818136859234</v>
      </c>
      <c r="J14" s="574"/>
    </row>
    <row r="15" spans="1:10">
      <c r="A15" s="44">
        <v>8</v>
      </c>
      <c r="B15" s="83" t="s">
        <v>72</v>
      </c>
      <c r="C15" s="136">
        <v>361813647.09018731</v>
      </c>
      <c r="D15" s="136">
        <v>14876082.240399968</v>
      </c>
      <c r="E15" s="136">
        <v>7052461.5453399895</v>
      </c>
      <c r="F15" s="136">
        <v>276714767.20389545</v>
      </c>
      <c r="G15" s="146">
        <v>269518831.32993251</v>
      </c>
      <c r="H15" s="152">
        <f t="shared" si="0"/>
        <v>0.73066845942260639</v>
      </c>
      <c r="J15" s="574"/>
    </row>
    <row r="16" spans="1:10">
      <c r="A16" s="44">
        <v>9</v>
      </c>
      <c r="B16" s="83" t="s">
        <v>668</v>
      </c>
      <c r="C16" s="136">
        <v>430275053.14016432</v>
      </c>
      <c r="D16" s="136">
        <v>8689358.9009000026</v>
      </c>
      <c r="E16" s="136">
        <v>4148254.5804400006</v>
      </c>
      <c r="F16" s="136">
        <v>152204321.26659998</v>
      </c>
      <c r="G16" s="146">
        <v>152110017.70917079</v>
      </c>
      <c r="H16" s="152">
        <f t="shared" si="0"/>
        <v>0.35014239569070055</v>
      </c>
      <c r="J16" s="574"/>
    </row>
    <row r="17" spans="1:10">
      <c r="A17" s="44">
        <v>10</v>
      </c>
      <c r="B17" s="83" t="s">
        <v>67</v>
      </c>
      <c r="C17" s="136">
        <v>49393894.041017227</v>
      </c>
      <c r="D17" s="136">
        <v>41006.793800000014</v>
      </c>
      <c r="E17" s="136">
        <v>20503.396900000007</v>
      </c>
      <c r="F17" s="136">
        <v>57354537.818296954</v>
      </c>
      <c r="G17" s="146">
        <v>56510032.372644953</v>
      </c>
      <c r="H17" s="152">
        <f t="shared" si="0"/>
        <v>1.1435944846568751</v>
      </c>
      <c r="J17" s="574"/>
    </row>
    <row r="18" spans="1:10">
      <c r="A18" s="44">
        <v>11</v>
      </c>
      <c r="B18" s="83" t="s">
        <v>68</v>
      </c>
      <c r="C18" s="136">
        <v>985555.46</v>
      </c>
      <c r="D18" s="136">
        <v>0</v>
      </c>
      <c r="E18" s="136">
        <v>0</v>
      </c>
      <c r="F18" s="136">
        <v>2463888.65</v>
      </c>
      <c r="G18" s="146">
        <v>2463888.65</v>
      </c>
      <c r="H18" s="152">
        <f t="shared" si="0"/>
        <v>2.5</v>
      </c>
      <c r="J18" s="574"/>
    </row>
    <row r="19" spans="1:10">
      <c r="A19" s="44">
        <v>12</v>
      </c>
      <c r="B19" s="83" t="s">
        <v>69</v>
      </c>
      <c r="C19" s="136">
        <v>29930354.817399997</v>
      </c>
      <c r="D19" s="136">
        <v>109625037.09349999</v>
      </c>
      <c r="E19" s="136">
        <v>76848625.223219991</v>
      </c>
      <c r="F19" s="136">
        <v>106776461.02511999</v>
      </c>
      <c r="G19" s="146">
        <v>54037353.487639502</v>
      </c>
      <c r="H19" s="152">
        <f t="shared" si="0"/>
        <v>0.50606733148306016</v>
      </c>
      <c r="J19" s="574"/>
    </row>
    <row r="20" spans="1:10">
      <c r="A20" s="44">
        <v>13</v>
      </c>
      <c r="B20" s="83" t="s">
        <v>70</v>
      </c>
      <c r="C20" s="136">
        <v>0</v>
      </c>
      <c r="D20" s="136">
        <v>0</v>
      </c>
      <c r="E20" s="136">
        <v>0</v>
      </c>
      <c r="F20" s="136">
        <v>0</v>
      </c>
      <c r="G20" s="146">
        <v>0</v>
      </c>
      <c r="H20" s="152"/>
      <c r="J20" s="574"/>
    </row>
    <row r="21" spans="1:10">
      <c r="A21" s="44">
        <v>14</v>
      </c>
      <c r="B21" s="83" t="s">
        <v>143</v>
      </c>
      <c r="C21" s="136">
        <v>577087763.14955401</v>
      </c>
      <c r="D21" s="136">
        <v>21402052.410900109</v>
      </c>
      <c r="E21" s="136">
        <v>9971507.3454600777</v>
      </c>
      <c r="F21" s="136">
        <v>565635365.61567652</v>
      </c>
      <c r="G21" s="146">
        <v>508660241.54423571</v>
      </c>
      <c r="H21" s="152">
        <f t="shared" si="0"/>
        <v>0.86645466158013051</v>
      </c>
      <c r="J21" s="574"/>
    </row>
    <row r="22" spans="1:10" ht="13.5" thickBot="1">
      <c r="A22" s="77"/>
      <c r="B22" s="82" t="s">
        <v>66</v>
      </c>
      <c r="C22" s="137">
        <f>SUM(C8:C21)</f>
        <v>4033561049.0850992</v>
      </c>
      <c r="D22" s="137">
        <f>SUM(D8:D21)</f>
        <v>625567883.3974998</v>
      </c>
      <c r="E22" s="137">
        <f>SUM(E8:E21)</f>
        <v>372031996.36513007</v>
      </c>
      <c r="F22" s="137">
        <f>SUM(F8:F21)</f>
        <v>3537745550.0219054</v>
      </c>
      <c r="G22" s="137">
        <f>SUM(G8:G21)</f>
        <v>3351562900.4275179</v>
      </c>
      <c r="H22" s="153">
        <f>G22/(C22+E22)</f>
        <v>0.76075181385370216</v>
      </c>
      <c r="J22" s="574"/>
    </row>
    <row r="24" spans="1:10">
      <c r="C24" s="571"/>
      <c r="D24" s="571"/>
      <c r="E24" s="571"/>
      <c r="F24" s="571"/>
      <c r="G24" s="571"/>
      <c r="H24" s="571"/>
    </row>
    <row r="28" spans="1:10"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39" sqref="F39:F40"/>
    </sheetView>
  </sheetViews>
  <sheetFormatPr defaultColWidth="9.140625" defaultRowHeight="12.75"/>
  <cols>
    <col min="1" max="1" width="10.5703125" style="1" bestFit="1" customWidth="1"/>
    <col min="2" max="2" width="104.140625" style="1" customWidth="1"/>
    <col min="3" max="3" width="14.85546875" style="1" customWidth="1"/>
    <col min="4" max="4" width="15.42578125" style="1" customWidth="1"/>
    <col min="5" max="5" width="14.7109375" style="1" customWidth="1"/>
    <col min="6" max="11" width="12.85546875" style="1" customWidth="1"/>
    <col min="12" max="16384" width="9.140625" style="1"/>
  </cols>
  <sheetData>
    <row r="1" spans="1:11">
      <c r="A1" s="1" t="s">
        <v>97</v>
      </c>
      <c r="B1" s="1" t="str">
        <f>Info!C2</f>
        <v>სს "ბაზისბანკი"</v>
      </c>
    </row>
    <row r="2" spans="1:11">
      <c r="A2" s="1" t="s">
        <v>98</v>
      </c>
      <c r="B2" s="646">
        <f>'1. key ratios'!B2</f>
        <v>45747</v>
      </c>
    </row>
    <row r="4" spans="1:11" ht="13.5" thickBot="1">
      <c r="A4" s="1" t="s">
        <v>233</v>
      </c>
      <c r="B4" s="22" t="s">
        <v>232</v>
      </c>
    </row>
    <row r="5" spans="1:11" ht="30" customHeight="1">
      <c r="A5" s="753"/>
      <c r="B5" s="754"/>
      <c r="C5" s="751" t="s">
        <v>264</v>
      </c>
      <c r="D5" s="751"/>
      <c r="E5" s="751"/>
      <c r="F5" s="751" t="s">
        <v>265</v>
      </c>
      <c r="G5" s="751"/>
      <c r="H5" s="751"/>
      <c r="I5" s="751" t="s">
        <v>266</v>
      </c>
      <c r="J5" s="751"/>
      <c r="K5" s="752"/>
    </row>
    <row r="6" spans="1:11">
      <c r="A6" s="176"/>
      <c r="B6" s="177"/>
      <c r="C6" s="178" t="s">
        <v>26</v>
      </c>
      <c r="D6" s="178" t="s">
        <v>79</v>
      </c>
      <c r="E6" s="178" t="s">
        <v>66</v>
      </c>
      <c r="F6" s="178" t="s">
        <v>26</v>
      </c>
      <c r="G6" s="178" t="s">
        <v>79</v>
      </c>
      <c r="H6" s="178" t="s">
        <v>66</v>
      </c>
      <c r="I6" s="178" t="s">
        <v>26</v>
      </c>
      <c r="J6" s="178" t="s">
        <v>79</v>
      </c>
      <c r="K6" s="179" t="s">
        <v>66</v>
      </c>
    </row>
    <row r="7" spans="1:11">
      <c r="A7" s="180" t="s">
        <v>212</v>
      </c>
      <c r="B7" s="175"/>
      <c r="C7" s="175"/>
      <c r="D7" s="175"/>
      <c r="E7" s="175"/>
      <c r="F7" s="175"/>
      <c r="G7" s="175"/>
      <c r="H7" s="175"/>
      <c r="I7" s="175"/>
      <c r="J7" s="175"/>
      <c r="K7" s="181"/>
    </row>
    <row r="8" spans="1:11">
      <c r="A8" s="174">
        <v>1</v>
      </c>
      <c r="B8" s="159" t="s">
        <v>212</v>
      </c>
      <c r="C8" s="157"/>
      <c r="D8" s="157"/>
      <c r="E8" s="157"/>
      <c r="F8" s="631">
        <v>360086901.69466668</v>
      </c>
      <c r="G8" s="631">
        <v>396336220.19222242</v>
      </c>
      <c r="H8" s="631">
        <v>756423121.88688886</v>
      </c>
      <c r="I8" s="631">
        <v>346851108.48200011</v>
      </c>
      <c r="J8" s="631">
        <v>298221049.84044462</v>
      </c>
      <c r="K8" s="632">
        <v>645072158.32244444</v>
      </c>
    </row>
    <row r="9" spans="1:11">
      <c r="A9" s="180" t="s">
        <v>213</v>
      </c>
      <c r="B9" s="175"/>
      <c r="C9" s="175"/>
      <c r="D9" s="175"/>
      <c r="E9" s="175"/>
      <c r="F9" s="175"/>
      <c r="G9" s="175"/>
      <c r="H9" s="175"/>
      <c r="I9" s="175"/>
      <c r="J9" s="175"/>
      <c r="K9" s="181"/>
    </row>
    <row r="10" spans="1:11">
      <c r="A10" s="182">
        <v>2</v>
      </c>
      <c r="B10" s="160" t="s">
        <v>214</v>
      </c>
      <c r="C10" s="279">
        <v>345063712.15833318</v>
      </c>
      <c r="D10" s="633">
        <v>921498703.43877745</v>
      </c>
      <c r="E10" s="633">
        <v>1266562415.5971107</v>
      </c>
      <c r="F10" s="633">
        <v>25085270.529955551</v>
      </c>
      <c r="G10" s="633">
        <v>62425084.234147221</v>
      </c>
      <c r="H10" s="633">
        <v>87510354.764102772</v>
      </c>
      <c r="I10" s="633">
        <v>5044095.6992000006</v>
      </c>
      <c r="J10" s="633">
        <v>13310128.85685556</v>
      </c>
      <c r="K10" s="634">
        <v>18354224.556055561</v>
      </c>
    </row>
    <row r="11" spans="1:11">
      <c r="A11" s="182">
        <v>3</v>
      </c>
      <c r="B11" s="160" t="s">
        <v>215</v>
      </c>
      <c r="C11" s="279">
        <v>869721874.19711137</v>
      </c>
      <c r="D11" s="633">
        <v>978294612.81255591</v>
      </c>
      <c r="E11" s="633">
        <v>1848016487.0096674</v>
      </c>
      <c r="F11" s="633">
        <v>162198467.82242221</v>
      </c>
      <c r="G11" s="633">
        <v>86709293.23123613</v>
      </c>
      <c r="H11" s="633">
        <v>248907761.05365834</v>
      </c>
      <c r="I11" s="633">
        <v>133055287.7005444</v>
      </c>
      <c r="J11" s="633">
        <v>73935294.845922217</v>
      </c>
      <c r="K11" s="634">
        <v>206990582.54646662</v>
      </c>
    </row>
    <row r="12" spans="1:11">
      <c r="A12" s="182">
        <v>4</v>
      </c>
      <c r="B12" s="160" t="s">
        <v>216</v>
      </c>
      <c r="C12" s="279">
        <v>152109540.8364445</v>
      </c>
      <c r="D12" s="633">
        <v>0</v>
      </c>
      <c r="E12" s="633">
        <v>152109540.8364445</v>
      </c>
      <c r="F12" s="633"/>
      <c r="G12" s="633"/>
      <c r="H12" s="633">
        <v>0</v>
      </c>
      <c r="I12" s="633"/>
      <c r="J12" s="633"/>
      <c r="K12" s="634">
        <v>0</v>
      </c>
    </row>
    <row r="13" spans="1:11">
      <c r="A13" s="182">
        <v>5</v>
      </c>
      <c r="B13" s="160" t="s">
        <v>217</v>
      </c>
      <c r="C13" s="279">
        <v>266863486.63533339</v>
      </c>
      <c r="D13" s="633">
        <v>237555197.764</v>
      </c>
      <c r="E13" s="633">
        <v>504418684.39933336</v>
      </c>
      <c r="F13" s="633">
        <v>47126815.27744054</v>
      </c>
      <c r="G13" s="633">
        <v>47067278.635440007</v>
      </c>
      <c r="H13" s="633">
        <v>94194093.91288054</v>
      </c>
      <c r="I13" s="633">
        <v>18772294.859205559</v>
      </c>
      <c r="J13" s="633">
        <v>18864367.274611119</v>
      </c>
      <c r="K13" s="634">
        <v>37636662.133816674</v>
      </c>
    </row>
    <row r="14" spans="1:11">
      <c r="A14" s="182">
        <v>6</v>
      </c>
      <c r="B14" s="160" t="s">
        <v>231</v>
      </c>
      <c r="C14" s="279"/>
      <c r="D14" s="633"/>
      <c r="E14" s="633">
        <v>0</v>
      </c>
      <c r="F14" s="633"/>
      <c r="G14" s="633"/>
      <c r="H14" s="633">
        <v>0</v>
      </c>
      <c r="I14" s="633"/>
      <c r="J14" s="633"/>
      <c r="K14" s="634">
        <v>0</v>
      </c>
    </row>
    <row r="15" spans="1:11">
      <c r="A15" s="182">
        <v>7</v>
      </c>
      <c r="B15" s="160" t="s">
        <v>218</v>
      </c>
      <c r="C15" s="279">
        <v>20230671.46277779</v>
      </c>
      <c r="D15" s="633">
        <v>33769116.528222233</v>
      </c>
      <c r="E15" s="633">
        <v>53999787.991000026</v>
      </c>
      <c r="F15" s="633">
        <v>5214215.8609999996</v>
      </c>
      <c r="G15" s="633">
        <v>6423061.1623333348</v>
      </c>
      <c r="H15" s="633">
        <v>11637277.023333333</v>
      </c>
      <c r="I15" s="633">
        <v>5214215.8609999996</v>
      </c>
      <c r="J15" s="633">
        <v>6423061.1623333348</v>
      </c>
      <c r="K15" s="634">
        <v>11637277.023333333</v>
      </c>
    </row>
    <row r="16" spans="1:11">
      <c r="A16" s="182">
        <v>8</v>
      </c>
      <c r="B16" s="161" t="s">
        <v>219</v>
      </c>
      <c r="C16" s="279">
        <v>1653989285.29</v>
      </c>
      <c r="D16" s="633">
        <v>2171117630.5435553</v>
      </c>
      <c r="E16" s="633">
        <v>3825106915.8335562</v>
      </c>
      <c r="F16" s="633">
        <v>239624769.49081832</v>
      </c>
      <c r="G16" s="633">
        <v>202624717.26315668</v>
      </c>
      <c r="H16" s="633">
        <v>442249486.75397497</v>
      </c>
      <c r="I16" s="633">
        <v>162085894.11994994</v>
      </c>
      <c r="J16" s="633">
        <v>112532852.13972223</v>
      </c>
      <c r="K16" s="634">
        <v>274618746.25967216</v>
      </c>
    </row>
    <row r="17" spans="1:11">
      <c r="A17" s="180" t="s">
        <v>220</v>
      </c>
      <c r="B17" s="175"/>
      <c r="C17" s="635"/>
      <c r="D17" s="635"/>
      <c r="E17" s="635"/>
      <c r="F17" s="635"/>
      <c r="G17" s="635"/>
      <c r="H17" s="635"/>
      <c r="I17" s="635"/>
      <c r="J17" s="635"/>
      <c r="K17" s="636"/>
    </row>
    <row r="18" spans="1:11">
      <c r="A18" s="182">
        <v>9</v>
      </c>
      <c r="B18" s="160" t="s">
        <v>221</v>
      </c>
      <c r="C18" s="279">
        <v>9829794.4922222216</v>
      </c>
      <c r="D18" s="633">
        <v>0</v>
      </c>
      <c r="E18" s="633">
        <v>9829794.4922222216</v>
      </c>
      <c r="F18" s="633">
        <v>0</v>
      </c>
      <c r="G18" s="633">
        <v>0</v>
      </c>
      <c r="H18" s="633">
        <v>0</v>
      </c>
      <c r="I18" s="633">
        <v>0</v>
      </c>
      <c r="J18" s="633">
        <v>0</v>
      </c>
      <c r="K18" s="634">
        <v>0</v>
      </c>
    </row>
    <row r="19" spans="1:11">
      <c r="A19" s="182">
        <v>10</v>
      </c>
      <c r="B19" s="160" t="s">
        <v>222</v>
      </c>
      <c r="C19" s="279">
        <v>1375446450.322</v>
      </c>
      <c r="D19" s="633">
        <v>1482562653.9893329</v>
      </c>
      <c r="E19" s="633">
        <v>2858009104.3113327</v>
      </c>
      <c r="F19" s="633">
        <v>74894921.945499986</v>
      </c>
      <c r="G19" s="633">
        <v>21134513.065444458</v>
      </c>
      <c r="H19" s="633">
        <v>96029435.010944441</v>
      </c>
      <c r="I19" s="633">
        <v>88239400.939388916</v>
      </c>
      <c r="J19" s="633">
        <v>125874904.9128889</v>
      </c>
      <c r="K19" s="634">
        <v>214114305.85227782</v>
      </c>
    </row>
    <row r="20" spans="1:11">
      <c r="A20" s="182">
        <v>11</v>
      </c>
      <c r="B20" s="160" t="s">
        <v>223</v>
      </c>
      <c r="C20" s="279">
        <v>38793686.751999997</v>
      </c>
      <c r="D20" s="633">
        <v>5401911.5592222214</v>
      </c>
      <c r="E20" s="633">
        <v>44195598.311222218</v>
      </c>
      <c r="F20" s="633">
        <v>31890.666444444461</v>
      </c>
      <c r="G20" s="633">
        <v>43711.111111111109</v>
      </c>
      <c r="H20" s="633">
        <v>75601.777555555571</v>
      </c>
      <c r="I20" s="633">
        <v>31890.666444444461</v>
      </c>
      <c r="J20" s="633">
        <v>43711.111111111109</v>
      </c>
      <c r="K20" s="634">
        <v>75601.777555555571</v>
      </c>
    </row>
    <row r="21" spans="1:11" ht="13.5" thickBot="1">
      <c r="A21" s="117">
        <v>12</v>
      </c>
      <c r="B21" s="183" t="s">
        <v>224</v>
      </c>
      <c r="C21" s="637">
        <v>1424069931.5662224</v>
      </c>
      <c r="D21" s="638">
        <v>1487964565.5485551</v>
      </c>
      <c r="E21" s="637">
        <v>2912034497.1147771</v>
      </c>
      <c r="F21" s="638">
        <v>74926812.611944437</v>
      </c>
      <c r="G21" s="638">
        <v>21178224.17655557</v>
      </c>
      <c r="H21" s="638">
        <v>96105036.788499996</v>
      </c>
      <c r="I21" s="638">
        <v>88271291.605833367</v>
      </c>
      <c r="J21" s="638">
        <v>125918616.024</v>
      </c>
      <c r="K21" s="639">
        <v>214189907.62983337</v>
      </c>
    </row>
    <row r="22" spans="1:11" ht="38.25" customHeight="1" thickBot="1">
      <c r="A22" s="172"/>
      <c r="B22" s="173"/>
      <c r="C22" s="173"/>
      <c r="D22" s="173"/>
      <c r="E22" s="173"/>
      <c r="F22" s="750" t="s">
        <v>225</v>
      </c>
      <c r="G22" s="751"/>
      <c r="H22" s="751"/>
      <c r="I22" s="750" t="s">
        <v>226</v>
      </c>
      <c r="J22" s="751"/>
      <c r="K22" s="752"/>
    </row>
    <row r="23" spans="1:11">
      <c r="A23" s="165">
        <v>13</v>
      </c>
      <c r="B23" s="162" t="s">
        <v>212</v>
      </c>
      <c r="C23" s="171"/>
      <c r="D23" s="171"/>
      <c r="E23" s="171"/>
      <c r="F23" s="640">
        <v>360086901.69466668</v>
      </c>
      <c r="G23" s="640">
        <v>396336220.19222242</v>
      </c>
      <c r="H23" s="640">
        <v>756423121.88688886</v>
      </c>
      <c r="I23" s="640">
        <v>346851108.48200011</v>
      </c>
      <c r="J23" s="640">
        <v>298221049.84044462</v>
      </c>
      <c r="K23" s="641">
        <v>645072158.32244444</v>
      </c>
    </row>
    <row r="24" spans="1:11" ht="13.5" thickBot="1">
      <c r="A24" s="166">
        <v>14</v>
      </c>
      <c r="B24" s="163" t="s">
        <v>227</v>
      </c>
      <c r="C24" s="184"/>
      <c r="D24" s="169"/>
      <c r="E24" s="170"/>
      <c r="F24" s="642">
        <v>164697956.87887391</v>
      </c>
      <c r="G24" s="642">
        <v>181446493.08660111</v>
      </c>
      <c r="H24" s="642">
        <v>346144449.96547502</v>
      </c>
      <c r="I24" s="642">
        <v>82064358.246193066</v>
      </c>
      <c r="J24" s="642">
        <v>28133213.034930561</v>
      </c>
      <c r="K24" s="643">
        <v>87837607.819833368</v>
      </c>
    </row>
    <row r="25" spans="1:11" ht="13.5" thickBot="1">
      <c r="A25" s="167">
        <v>15</v>
      </c>
      <c r="B25" s="164" t="s">
        <v>228</v>
      </c>
      <c r="C25" s="168"/>
      <c r="D25" s="168"/>
      <c r="E25" s="168"/>
      <c r="F25" s="644">
        <v>2.3337694508329898</v>
      </c>
      <c r="G25" s="644">
        <v>2.1907498082733809</v>
      </c>
      <c r="H25" s="644">
        <v>2.2219525337385009</v>
      </c>
      <c r="I25" s="644">
        <v>5.465744843393634</v>
      </c>
      <c r="J25" s="644">
        <v>10.639730716480781</v>
      </c>
      <c r="K25" s="645">
        <v>7.9638681785109036</v>
      </c>
    </row>
    <row r="28" spans="1:11" ht="38.25">
      <c r="B28" s="17" t="s">
        <v>263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J23" sqref="J23:L23"/>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Info!C2</f>
        <v>სს "ბაზისბანკი"</v>
      </c>
    </row>
    <row r="2" spans="1:17">
      <c r="A2" s="30" t="s">
        <v>98</v>
      </c>
      <c r="B2" s="646">
        <f>'1. key ratios'!B2</f>
        <v>45747</v>
      </c>
    </row>
    <row r="3" spans="1:17">
      <c r="B3" s="8"/>
      <c r="C3" s="8"/>
      <c r="D3" s="8"/>
      <c r="E3" s="8"/>
      <c r="F3" s="8"/>
      <c r="G3" s="8"/>
      <c r="H3" s="8"/>
      <c r="I3" s="8"/>
      <c r="J3" s="8"/>
      <c r="K3" s="8"/>
      <c r="L3" s="8"/>
      <c r="M3" s="8"/>
      <c r="N3" s="8"/>
    </row>
    <row r="4" spans="1:17">
      <c r="B4" s="487" t="s">
        <v>723</v>
      </c>
      <c r="C4" s="8"/>
      <c r="D4" s="8"/>
      <c r="E4" s="8"/>
      <c r="F4" s="8"/>
      <c r="G4" s="8"/>
      <c r="H4" s="8"/>
      <c r="I4" s="8"/>
      <c r="J4" s="8"/>
      <c r="K4" s="8"/>
      <c r="L4" s="8"/>
      <c r="M4" s="8"/>
      <c r="N4" s="8"/>
    </row>
    <row r="5" spans="1:17" ht="105">
      <c r="B5" s="488" t="s">
        <v>724</v>
      </c>
      <c r="C5" s="489" t="s">
        <v>725</v>
      </c>
      <c r="D5" s="489" t="s">
        <v>726</v>
      </c>
      <c r="E5" s="489" t="s">
        <v>727</v>
      </c>
      <c r="F5" s="489" t="s">
        <v>728</v>
      </c>
      <c r="G5" s="489" t="s">
        <v>729</v>
      </c>
      <c r="H5" s="489" t="s">
        <v>730</v>
      </c>
      <c r="I5" s="490" t="s">
        <v>731</v>
      </c>
      <c r="J5" s="491">
        <v>0.02</v>
      </c>
      <c r="K5" s="491">
        <v>0.2</v>
      </c>
      <c r="L5" s="491">
        <v>0.35</v>
      </c>
      <c r="M5" s="491">
        <v>0.5</v>
      </c>
      <c r="N5" s="491">
        <v>0.75</v>
      </c>
      <c r="O5" s="491">
        <v>1</v>
      </c>
      <c r="P5" s="491">
        <v>1.5</v>
      </c>
      <c r="Q5" s="492" t="s">
        <v>73</v>
      </c>
    </row>
    <row r="6" spans="1:17" ht="15.75">
      <c r="B6" s="493"/>
      <c r="C6" s="459">
        <f>IF(C7&gt;0,C7,IF(C8&gt;0,C8,IF(C9&gt;0,C9)))</f>
        <v>29818000</v>
      </c>
      <c r="D6" s="459" t="b">
        <f t="shared" ref="D6:Q6" si="0">IF(D7&gt;0,D7,IF(D8&gt;0,D8,IF(D9&gt;0,D9)))</f>
        <v>0</v>
      </c>
      <c r="E6" s="459">
        <v>0</v>
      </c>
      <c r="F6" s="459">
        <f t="shared" si="0"/>
        <v>1994012.5839402787</v>
      </c>
      <c r="G6" s="459">
        <f t="shared" si="0"/>
        <v>1117188.261846991</v>
      </c>
      <c r="H6" s="459"/>
      <c r="I6" s="459">
        <f t="shared" si="0"/>
        <v>4355681.1841021776</v>
      </c>
      <c r="J6" s="459">
        <f>IF(J7&gt;0,J7,IF(J8&gt;0,J8,IF(J9&gt;0,J9,0)))</f>
        <v>0</v>
      </c>
      <c r="K6" s="459">
        <f t="shared" si="0"/>
        <v>4355681.1841021776</v>
      </c>
      <c r="L6" s="459">
        <f>IF(L7&gt;0,L7,IF(L8&gt;0,L8,IF(L9&gt;0,L9,0)))</f>
        <v>0</v>
      </c>
      <c r="M6" s="459">
        <f>IF(M7&gt;0,M7,IF(M8&gt;0,M8,IF(M9&gt;0,M9,0)))</f>
        <v>0</v>
      </c>
      <c r="N6" s="459">
        <f>IF(N7&gt;0,N7,IF(N8&gt;0,N8,IF(N9&gt;0,N9,0)))</f>
        <v>0</v>
      </c>
      <c r="O6" s="459">
        <f>IF(O7&gt;0,O7,IF(O8&gt;0,O8,IF(O9&gt;0,O9,0)))</f>
        <v>0</v>
      </c>
      <c r="P6" s="459">
        <f>IF(P7&gt;0,P7,IF(P8&gt;0,P8,IF(P9&gt;0,P9,0)))</f>
        <v>0</v>
      </c>
      <c r="Q6" s="459">
        <f t="shared" si="0"/>
        <v>871136.23682043562</v>
      </c>
    </row>
    <row r="7" spans="1:17" ht="15.75">
      <c r="B7" s="494" t="s">
        <v>719</v>
      </c>
      <c r="C7" s="459">
        <f>C11+C15+C19+C23+C27+C31</f>
        <v>29818000</v>
      </c>
      <c r="D7" s="459"/>
      <c r="E7" s="459"/>
      <c r="F7" s="459">
        <f t="shared" ref="F7:G9" si="1">F11+F15+F19+F23+F27+F31</f>
        <v>1994012.5839402787</v>
      </c>
      <c r="G7" s="459">
        <f t="shared" si="1"/>
        <v>1117188.261846991</v>
      </c>
      <c r="H7" s="495">
        <v>1.4</v>
      </c>
      <c r="I7" s="496">
        <f t="shared" ref="I7:I33" si="2">(F7+G7)*H7</f>
        <v>4355681.1841021776</v>
      </c>
      <c r="J7" s="459">
        <f>J11+J15+J19+J23+J27+J31</f>
        <v>0</v>
      </c>
      <c r="K7" s="459">
        <f t="shared" ref="J7:Q9" si="3">K11+K15+K19+K23+K27+K31</f>
        <v>4355681.1841021776</v>
      </c>
      <c r="L7" s="459">
        <f t="shared" si="3"/>
        <v>0</v>
      </c>
      <c r="M7" s="459">
        <f t="shared" si="3"/>
        <v>0</v>
      </c>
      <c r="N7" s="459">
        <f t="shared" si="3"/>
        <v>0</v>
      </c>
      <c r="O7" s="459">
        <f t="shared" si="3"/>
        <v>0</v>
      </c>
      <c r="P7" s="459">
        <f t="shared" si="3"/>
        <v>0</v>
      </c>
      <c r="Q7" s="459">
        <f>Q11+Q15+Q19+Q23+Q27+Q31</f>
        <v>871136.23682043562</v>
      </c>
    </row>
    <row r="8" spans="1:17" ht="15.75">
      <c r="B8" s="494" t="s">
        <v>720</v>
      </c>
      <c r="C8" s="459">
        <f>C12+C16+C20+C24+C28+C32</f>
        <v>0</v>
      </c>
      <c r="D8" s="459">
        <f>D12+D16+D20+D24+D28+D32</f>
        <v>0</v>
      </c>
      <c r="E8" s="459">
        <f>E12+E16+E20+E24+E28+E32</f>
        <v>0</v>
      </c>
      <c r="F8" s="459">
        <f t="shared" si="1"/>
        <v>0</v>
      </c>
      <c r="G8" s="459">
        <f t="shared" si="1"/>
        <v>0</v>
      </c>
      <c r="H8" s="495">
        <v>1.4</v>
      </c>
      <c r="I8" s="496">
        <f t="shared" si="2"/>
        <v>0</v>
      </c>
      <c r="J8" s="459">
        <f t="shared" si="3"/>
        <v>0</v>
      </c>
      <c r="K8" s="459">
        <f t="shared" si="3"/>
        <v>0</v>
      </c>
      <c r="L8" s="459">
        <f t="shared" si="3"/>
        <v>0</v>
      </c>
      <c r="M8" s="459">
        <f t="shared" si="3"/>
        <v>0</v>
      </c>
      <c r="N8" s="459">
        <f t="shared" si="3"/>
        <v>0</v>
      </c>
      <c r="O8" s="459">
        <f t="shared" si="3"/>
        <v>0</v>
      </c>
      <c r="P8" s="459">
        <f t="shared" si="3"/>
        <v>0</v>
      </c>
      <c r="Q8" s="459">
        <f>Q12+Q16+Q20+Q24+Q28+Q32</f>
        <v>0</v>
      </c>
    </row>
    <row r="9" spans="1:17" ht="15.75">
      <c r="B9" s="494" t="s">
        <v>721</v>
      </c>
      <c r="C9" s="459">
        <f>C13+C17+C21+C25+C29+C33</f>
        <v>0</v>
      </c>
      <c r="D9" s="459"/>
      <c r="E9" s="459"/>
      <c r="F9" s="459">
        <f t="shared" si="1"/>
        <v>0</v>
      </c>
      <c r="G9" s="459">
        <f t="shared" si="1"/>
        <v>0</v>
      </c>
      <c r="H9" s="495">
        <v>1.4</v>
      </c>
      <c r="I9" s="496">
        <f t="shared" si="2"/>
        <v>0</v>
      </c>
      <c r="J9" s="459">
        <f t="shared" si="3"/>
        <v>0</v>
      </c>
      <c r="K9" s="459">
        <f t="shared" si="3"/>
        <v>0</v>
      </c>
      <c r="L9" s="459">
        <f t="shared" si="3"/>
        <v>0</v>
      </c>
      <c r="M9" s="459">
        <f t="shared" si="3"/>
        <v>0</v>
      </c>
      <c r="N9" s="459">
        <f t="shared" si="3"/>
        <v>0</v>
      </c>
      <c r="O9" s="459">
        <f t="shared" si="3"/>
        <v>0</v>
      </c>
      <c r="P9" s="459">
        <f t="shared" si="3"/>
        <v>0</v>
      </c>
      <c r="Q9" s="459">
        <f t="shared" si="3"/>
        <v>0</v>
      </c>
    </row>
    <row r="10" spans="1:17" ht="15.75">
      <c r="B10" s="497" t="s">
        <v>732</v>
      </c>
      <c r="C10" s="498"/>
      <c r="D10" s="498"/>
      <c r="E10" s="498"/>
      <c r="F10" s="498"/>
      <c r="G10" s="498"/>
      <c r="H10" s="495">
        <v>1.4</v>
      </c>
      <c r="I10" s="496">
        <f t="shared" si="2"/>
        <v>0</v>
      </c>
      <c r="J10" s="456"/>
      <c r="K10" s="456"/>
      <c r="L10" s="456"/>
      <c r="M10" s="456"/>
      <c r="N10" s="456"/>
      <c r="O10" s="456"/>
      <c r="P10" s="456"/>
      <c r="Q10" s="459">
        <f>SUM(Q11:Q13)</f>
        <v>0</v>
      </c>
    </row>
    <row r="11" spans="1:17" ht="15.75">
      <c r="B11" s="499" t="s">
        <v>719</v>
      </c>
      <c r="C11" s="498"/>
      <c r="D11" s="498"/>
      <c r="E11" s="498"/>
      <c r="F11" s="498"/>
      <c r="G11" s="498"/>
      <c r="H11" s="495">
        <v>1.4</v>
      </c>
      <c r="I11" s="496">
        <f t="shared" si="2"/>
        <v>0</v>
      </c>
      <c r="J11" s="456"/>
      <c r="K11" s="456"/>
      <c r="L11" s="456"/>
      <c r="M11" s="456"/>
      <c r="N11" s="456"/>
      <c r="O11" s="456"/>
      <c r="P11" s="456"/>
      <c r="Q11" s="459">
        <f>SUMPRODUCT($J$5:$P$5,J11:P11)</f>
        <v>0</v>
      </c>
    </row>
    <row r="12" spans="1:17" ht="15.75">
      <c r="B12" s="499" t="s">
        <v>720</v>
      </c>
      <c r="C12" s="498"/>
      <c r="D12" s="498"/>
      <c r="E12" s="498"/>
      <c r="F12" s="498"/>
      <c r="G12" s="498"/>
      <c r="H12" s="495">
        <v>1.4</v>
      </c>
      <c r="I12" s="496">
        <f t="shared" si="2"/>
        <v>0</v>
      </c>
      <c r="J12" s="456"/>
      <c r="K12" s="456"/>
      <c r="L12" s="456"/>
      <c r="M12" s="456"/>
      <c r="N12" s="456"/>
      <c r="O12" s="456"/>
      <c r="P12" s="456"/>
      <c r="Q12" s="459">
        <f t="shared" ref="Q12:Q13" si="4">SUMPRODUCT($J$5:$P$5,J12:P12)</f>
        <v>0</v>
      </c>
    </row>
    <row r="13" spans="1:17" ht="15.75">
      <c r="B13" s="499" t="s">
        <v>721</v>
      </c>
      <c r="C13" s="498"/>
      <c r="D13" s="498"/>
      <c r="E13" s="498"/>
      <c r="F13" s="498"/>
      <c r="G13" s="498"/>
      <c r="H13" s="495">
        <v>1.4</v>
      </c>
      <c r="I13" s="496">
        <f t="shared" si="2"/>
        <v>0</v>
      </c>
      <c r="J13" s="456"/>
      <c r="K13" s="456"/>
      <c r="L13" s="456"/>
      <c r="M13" s="456"/>
      <c r="N13" s="456"/>
      <c r="O13" s="456"/>
      <c r="P13" s="456"/>
      <c r="Q13" s="459">
        <f t="shared" si="4"/>
        <v>0</v>
      </c>
    </row>
    <row r="14" spans="1:17" ht="15.75">
      <c r="B14" s="497" t="s">
        <v>733</v>
      </c>
      <c r="C14" s="498"/>
      <c r="D14" s="498"/>
      <c r="E14" s="498"/>
      <c r="F14" s="498"/>
      <c r="G14" s="498"/>
      <c r="H14" s="495">
        <v>1.4</v>
      </c>
      <c r="I14" s="496">
        <f t="shared" si="2"/>
        <v>0</v>
      </c>
      <c r="J14" s="456"/>
      <c r="K14" s="456"/>
      <c r="L14" s="456"/>
      <c r="M14" s="456"/>
      <c r="N14" s="456"/>
      <c r="O14" s="456"/>
      <c r="P14" s="456"/>
      <c r="Q14" s="459">
        <f>SUM(Q15:Q17)</f>
        <v>0</v>
      </c>
    </row>
    <row r="15" spans="1:17" ht="15.75">
      <c r="B15" s="499" t="s">
        <v>719</v>
      </c>
      <c r="C15" s="498"/>
      <c r="D15" s="498"/>
      <c r="E15" s="498"/>
      <c r="F15" s="498"/>
      <c r="G15" s="498"/>
      <c r="H15" s="495">
        <v>1.4</v>
      </c>
      <c r="I15" s="496">
        <f t="shared" si="2"/>
        <v>0</v>
      </c>
      <c r="J15" s="456"/>
      <c r="K15" s="456"/>
      <c r="L15" s="456"/>
      <c r="M15" s="456"/>
      <c r="N15" s="456"/>
      <c r="O15" s="456"/>
      <c r="P15" s="456"/>
      <c r="Q15" s="459">
        <f>SUMPRODUCT($J$5:$P$5,J15:P15)</f>
        <v>0</v>
      </c>
    </row>
    <row r="16" spans="1:17" ht="15.75">
      <c r="B16" s="499" t="s">
        <v>720</v>
      </c>
      <c r="C16" s="498"/>
      <c r="D16" s="498"/>
      <c r="E16" s="498"/>
      <c r="F16" s="498"/>
      <c r="G16" s="498"/>
      <c r="H16" s="495">
        <v>1.4</v>
      </c>
      <c r="I16" s="496">
        <f t="shared" si="2"/>
        <v>0</v>
      </c>
      <c r="J16" s="456"/>
      <c r="K16" s="456"/>
      <c r="L16" s="456"/>
      <c r="M16" s="456"/>
      <c r="N16" s="456"/>
      <c r="O16" s="456"/>
      <c r="P16" s="456"/>
      <c r="Q16" s="459">
        <f t="shared" ref="Q16:Q17" si="5">SUMPRODUCT($J$5:$P$5,J16:P16)</f>
        <v>0</v>
      </c>
    </row>
    <row r="17" spans="2:17" ht="15.75">
      <c r="B17" s="499" t="s">
        <v>721</v>
      </c>
      <c r="C17" s="498"/>
      <c r="D17" s="498"/>
      <c r="E17" s="498"/>
      <c r="F17" s="498"/>
      <c r="G17" s="498"/>
      <c r="H17" s="495">
        <v>1.4</v>
      </c>
      <c r="I17" s="496">
        <f t="shared" si="2"/>
        <v>0</v>
      </c>
      <c r="J17" s="456"/>
      <c r="K17" s="456"/>
      <c r="L17" s="456"/>
      <c r="M17" s="456"/>
      <c r="N17" s="456"/>
      <c r="O17" s="456"/>
      <c r="P17" s="456"/>
      <c r="Q17" s="459">
        <f t="shared" si="5"/>
        <v>0</v>
      </c>
    </row>
    <row r="18" spans="2:17" ht="15.75">
      <c r="B18" s="497" t="s">
        <v>734</v>
      </c>
      <c r="C18" s="498"/>
      <c r="D18" s="498"/>
      <c r="E18" s="498"/>
      <c r="F18" s="498"/>
      <c r="G18" s="498"/>
      <c r="H18" s="495">
        <v>1.4</v>
      </c>
      <c r="I18" s="496">
        <f t="shared" si="2"/>
        <v>0</v>
      </c>
      <c r="J18" s="456"/>
      <c r="K18" s="456"/>
      <c r="L18" s="456"/>
      <c r="M18" s="456"/>
      <c r="N18" s="456"/>
      <c r="O18" s="456"/>
      <c r="P18" s="456"/>
      <c r="Q18" s="459">
        <f>SUM(Q19:Q21)</f>
        <v>0</v>
      </c>
    </row>
    <row r="19" spans="2:17" ht="15.75">
      <c r="B19" s="499" t="s">
        <v>719</v>
      </c>
      <c r="C19" s="498"/>
      <c r="D19" s="498"/>
      <c r="E19" s="498"/>
      <c r="F19" s="498"/>
      <c r="G19" s="498"/>
      <c r="H19" s="495">
        <v>1.4</v>
      </c>
      <c r="I19" s="496">
        <f t="shared" si="2"/>
        <v>0</v>
      </c>
      <c r="J19" s="456"/>
      <c r="K19" s="456"/>
      <c r="L19" s="456"/>
      <c r="M19" s="456"/>
      <c r="N19" s="456"/>
      <c r="O19" s="456"/>
      <c r="P19" s="456"/>
      <c r="Q19" s="459">
        <f>SUMPRODUCT($J$5:$P$5,J19:P19)</f>
        <v>0</v>
      </c>
    </row>
    <row r="20" spans="2:17" ht="15.75">
      <c r="B20" s="499" t="s">
        <v>720</v>
      </c>
      <c r="C20" s="498"/>
      <c r="D20" s="498"/>
      <c r="E20" s="498"/>
      <c r="F20" s="498"/>
      <c r="G20" s="498"/>
      <c r="H20" s="495">
        <v>1.4</v>
      </c>
      <c r="I20" s="496">
        <f t="shared" si="2"/>
        <v>0</v>
      </c>
      <c r="J20" s="456"/>
      <c r="K20" s="456"/>
      <c r="L20" s="456"/>
      <c r="M20" s="456"/>
      <c r="N20" s="456"/>
      <c r="O20" s="456"/>
      <c r="P20" s="456"/>
      <c r="Q20" s="459">
        <f t="shared" ref="Q20:Q21" si="6">SUMPRODUCT($J$5:$P$5,J20:P20)</f>
        <v>0</v>
      </c>
    </row>
    <row r="21" spans="2:17" ht="15.75">
      <c r="B21" s="499" t="s">
        <v>721</v>
      </c>
      <c r="C21" s="498"/>
      <c r="D21" s="498"/>
      <c r="E21" s="498"/>
      <c r="F21" s="498"/>
      <c r="G21" s="498"/>
      <c r="H21" s="495">
        <v>1.4</v>
      </c>
      <c r="I21" s="496">
        <f t="shared" si="2"/>
        <v>0</v>
      </c>
      <c r="J21" s="456"/>
      <c r="K21" s="456"/>
      <c r="L21" s="456"/>
      <c r="M21" s="456"/>
      <c r="N21" s="456"/>
      <c r="O21" s="456"/>
      <c r="P21" s="456"/>
      <c r="Q21" s="459">
        <f t="shared" si="6"/>
        <v>0</v>
      </c>
    </row>
    <row r="22" spans="2:17" ht="15.75">
      <c r="B22" s="497" t="s">
        <v>735</v>
      </c>
      <c r="C22" s="498"/>
      <c r="D22" s="498"/>
      <c r="E22" s="498"/>
      <c r="F22" s="498"/>
      <c r="G22" s="498"/>
      <c r="H22" s="495">
        <v>1.4</v>
      </c>
      <c r="I22" s="496">
        <f t="shared" si="2"/>
        <v>0</v>
      </c>
      <c r="J22" s="456"/>
      <c r="K22" s="456"/>
      <c r="L22" s="456"/>
      <c r="M22" s="456"/>
      <c r="N22" s="456"/>
      <c r="O22" s="456"/>
      <c r="P22" s="456"/>
      <c r="Q22" s="459">
        <f>SUM(Q23:Q25)</f>
        <v>871136.23682043562</v>
      </c>
    </row>
    <row r="23" spans="2:17" ht="15.75">
      <c r="B23" s="499" t="s">
        <v>719</v>
      </c>
      <c r="C23" s="575">
        <v>29818000</v>
      </c>
      <c r="D23" s="575">
        <v>285000</v>
      </c>
      <c r="E23" s="575"/>
      <c r="F23" s="575">
        <v>1994012.5839402787</v>
      </c>
      <c r="G23" s="575">
        <v>1117188.261846991</v>
      </c>
      <c r="H23" s="495">
        <v>1.4</v>
      </c>
      <c r="I23" s="496">
        <f t="shared" si="2"/>
        <v>4355681.1841021776</v>
      </c>
      <c r="J23" s="456"/>
      <c r="K23" s="575">
        <v>4355681.1841021776</v>
      </c>
      <c r="L23" s="456"/>
      <c r="M23" s="456"/>
      <c r="N23" s="456"/>
      <c r="O23" s="456"/>
      <c r="P23" s="456"/>
      <c r="Q23" s="459">
        <f>SUMPRODUCT($J$5:$P$5,J23:P23)</f>
        <v>871136.23682043562</v>
      </c>
    </row>
    <row r="24" spans="2:17" ht="15.75">
      <c r="B24" s="499" t="s">
        <v>720</v>
      </c>
      <c r="C24" s="575"/>
      <c r="D24" s="575"/>
      <c r="E24" s="575"/>
      <c r="F24" s="575"/>
      <c r="G24" s="575"/>
      <c r="H24" s="576">
        <v>1.4</v>
      </c>
      <c r="I24" s="577">
        <f t="shared" si="2"/>
        <v>0</v>
      </c>
      <c r="J24" s="575">
        <v>0</v>
      </c>
      <c r="K24" s="575"/>
      <c r="L24" s="575">
        <v>0</v>
      </c>
      <c r="M24" s="575">
        <v>0</v>
      </c>
      <c r="N24" s="575">
        <v>0</v>
      </c>
      <c r="O24" s="575">
        <v>0</v>
      </c>
      <c r="P24" s="575">
        <v>0</v>
      </c>
      <c r="Q24" s="683">
        <f t="shared" ref="Q24:Q25" si="7">SUMPRODUCT($J$5:$P$5,J24:P24)</f>
        <v>0</v>
      </c>
    </row>
    <row r="25" spans="2:17" ht="15.75">
      <c r="B25" s="499" t="s">
        <v>721</v>
      </c>
      <c r="C25" s="498"/>
      <c r="D25" s="498"/>
      <c r="E25" s="498"/>
      <c r="F25" s="498"/>
      <c r="G25" s="498"/>
      <c r="H25" s="495">
        <v>1.4</v>
      </c>
      <c r="I25" s="496">
        <f t="shared" si="2"/>
        <v>0</v>
      </c>
      <c r="J25" s="456"/>
      <c r="K25" s="456"/>
      <c r="L25" s="456"/>
      <c r="M25" s="456"/>
      <c r="N25" s="456"/>
      <c r="O25" s="456"/>
      <c r="P25" s="456"/>
      <c r="Q25" s="459">
        <f t="shared" si="7"/>
        <v>0</v>
      </c>
    </row>
    <row r="26" spans="2:17" ht="15.75">
      <c r="B26" s="497" t="s">
        <v>736</v>
      </c>
      <c r="C26" s="498"/>
      <c r="D26" s="498"/>
      <c r="E26" s="498"/>
      <c r="F26" s="498"/>
      <c r="G26" s="498"/>
      <c r="H26" s="495">
        <v>1.4</v>
      </c>
      <c r="I26" s="496">
        <f t="shared" si="2"/>
        <v>0</v>
      </c>
      <c r="J26" s="456"/>
      <c r="K26" s="456"/>
      <c r="L26" s="456"/>
      <c r="M26" s="456"/>
      <c r="N26" s="456"/>
      <c r="O26" s="456"/>
      <c r="P26" s="456"/>
      <c r="Q26" s="459">
        <f>SUM(Q27:Q29)</f>
        <v>0</v>
      </c>
    </row>
    <row r="27" spans="2:17" ht="15.75">
      <c r="B27" s="499" t="s">
        <v>719</v>
      </c>
      <c r="C27" s="498"/>
      <c r="D27" s="498"/>
      <c r="E27" s="498"/>
      <c r="F27" s="498"/>
      <c r="G27" s="498"/>
      <c r="H27" s="495">
        <v>1.4</v>
      </c>
      <c r="I27" s="496">
        <f t="shared" si="2"/>
        <v>0</v>
      </c>
      <c r="J27" s="456"/>
      <c r="K27" s="456"/>
      <c r="L27" s="456"/>
      <c r="M27" s="456"/>
      <c r="N27" s="456"/>
      <c r="O27" s="456"/>
      <c r="P27" s="456"/>
      <c r="Q27" s="459">
        <f>SUMPRODUCT($J$5:$P$5,J27:P27)</f>
        <v>0</v>
      </c>
    </row>
    <row r="28" spans="2:17" ht="15.75">
      <c r="B28" s="499" t="s">
        <v>720</v>
      </c>
      <c r="C28" s="498"/>
      <c r="D28" s="498"/>
      <c r="E28" s="498"/>
      <c r="F28" s="498"/>
      <c r="G28" s="498"/>
      <c r="H28" s="495">
        <v>1.4</v>
      </c>
      <c r="I28" s="496">
        <f t="shared" si="2"/>
        <v>0</v>
      </c>
      <c r="J28" s="456"/>
      <c r="K28" s="456"/>
      <c r="L28" s="456"/>
      <c r="M28" s="456"/>
      <c r="N28" s="456"/>
      <c r="O28" s="456"/>
      <c r="P28" s="456"/>
      <c r="Q28" s="459">
        <f t="shared" ref="Q28:Q29" si="8">SUMPRODUCT($J$5:$P$5,J28:P28)</f>
        <v>0</v>
      </c>
    </row>
    <row r="29" spans="2:17" ht="15.75">
      <c r="B29" s="499" t="s">
        <v>721</v>
      </c>
      <c r="C29" s="498"/>
      <c r="D29" s="498"/>
      <c r="E29" s="498"/>
      <c r="F29" s="498"/>
      <c r="G29" s="498"/>
      <c r="H29" s="495">
        <v>1.4</v>
      </c>
      <c r="I29" s="496">
        <f t="shared" si="2"/>
        <v>0</v>
      </c>
      <c r="J29" s="456"/>
      <c r="K29" s="456"/>
      <c r="L29" s="456"/>
      <c r="M29" s="456"/>
      <c r="N29" s="456"/>
      <c r="O29" s="456"/>
      <c r="P29" s="456"/>
      <c r="Q29" s="459">
        <f t="shared" si="8"/>
        <v>0</v>
      </c>
    </row>
    <row r="30" spans="2:17" ht="15.75">
      <c r="B30" s="500" t="s">
        <v>737</v>
      </c>
      <c r="C30" s="498"/>
      <c r="D30" s="498"/>
      <c r="E30" s="498"/>
      <c r="F30" s="498"/>
      <c r="G30" s="498"/>
      <c r="H30" s="495">
        <v>1.4</v>
      </c>
      <c r="I30" s="496">
        <f t="shared" si="2"/>
        <v>0</v>
      </c>
      <c r="J30" s="456"/>
      <c r="K30" s="456"/>
      <c r="L30" s="456"/>
      <c r="M30" s="456"/>
      <c r="N30" s="456"/>
      <c r="O30" s="456"/>
      <c r="P30" s="456"/>
      <c r="Q30" s="459">
        <f>SUM(Q31:Q33)</f>
        <v>0</v>
      </c>
    </row>
    <row r="31" spans="2:17" ht="15.75">
      <c r="B31" s="499" t="s">
        <v>719</v>
      </c>
      <c r="C31" s="498"/>
      <c r="D31" s="498"/>
      <c r="E31" s="498"/>
      <c r="F31" s="498"/>
      <c r="G31" s="498"/>
      <c r="H31" s="495">
        <v>1.4</v>
      </c>
      <c r="I31" s="496">
        <f t="shared" si="2"/>
        <v>0</v>
      </c>
      <c r="J31" s="456"/>
      <c r="K31" s="456"/>
      <c r="L31" s="456"/>
      <c r="M31" s="456"/>
      <c r="N31" s="456"/>
      <c r="O31" s="456"/>
      <c r="P31" s="456"/>
      <c r="Q31" s="459">
        <f>SUMPRODUCT($J$5:$P$5,J31:P31)</f>
        <v>0</v>
      </c>
    </row>
    <row r="32" spans="2:17" ht="15.75">
      <c r="B32" s="499" t="s">
        <v>720</v>
      </c>
      <c r="C32" s="498"/>
      <c r="D32" s="498"/>
      <c r="E32" s="498"/>
      <c r="F32" s="498"/>
      <c r="G32" s="498"/>
      <c r="H32" s="495">
        <v>1.4</v>
      </c>
      <c r="I32" s="496">
        <f t="shared" si="2"/>
        <v>0</v>
      </c>
      <c r="J32" s="456"/>
      <c r="K32" s="456"/>
      <c r="L32" s="456"/>
      <c r="M32" s="456"/>
      <c r="N32" s="456"/>
      <c r="O32" s="456"/>
      <c r="P32" s="456"/>
      <c r="Q32" s="459">
        <f t="shared" ref="Q32:Q33" si="9">SUMPRODUCT($J$5:$P$5,J32:P32)</f>
        <v>0</v>
      </c>
    </row>
    <row r="33" spans="2:17" ht="15.75">
      <c r="B33" s="499" t="s">
        <v>721</v>
      </c>
      <c r="C33" s="498"/>
      <c r="D33" s="498"/>
      <c r="E33" s="498"/>
      <c r="F33" s="498"/>
      <c r="G33" s="498"/>
      <c r="H33" s="495">
        <v>1.4</v>
      </c>
      <c r="I33" s="496">
        <f t="shared" si="2"/>
        <v>0</v>
      </c>
      <c r="J33" s="456"/>
      <c r="K33" s="456"/>
      <c r="L33" s="456"/>
      <c r="M33" s="456"/>
      <c r="N33" s="456"/>
      <c r="O33" s="456"/>
      <c r="P33" s="456"/>
      <c r="Q33" s="459">
        <f t="shared" si="9"/>
        <v>0</v>
      </c>
    </row>
    <row r="34" spans="2:17" ht="15.75">
      <c r="B34" s="501" t="s">
        <v>66</v>
      </c>
      <c r="C34" s="502">
        <f>C6</f>
        <v>29818000</v>
      </c>
      <c r="D34" s="502" t="b">
        <f t="shared" ref="D34:G34" si="10">D6</f>
        <v>0</v>
      </c>
      <c r="E34" s="502">
        <f t="shared" si="10"/>
        <v>0</v>
      </c>
      <c r="F34" s="502">
        <f t="shared" si="10"/>
        <v>1994012.5839402787</v>
      </c>
      <c r="G34" s="502">
        <f t="shared" si="10"/>
        <v>1117188.261846991</v>
      </c>
      <c r="H34" s="495">
        <v>1.4</v>
      </c>
      <c r="I34" s="496">
        <f>(F34+G34)*H34</f>
        <v>4355681.1841021776</v>
      </c>
      <c r="J34" s="502">
        <f t="shared" ref="J34:Q34" si="11">J6</f>
        <v>0</v>
      </c>
      <c r="K34" s="502">
        <f t="shared" si="11"/>
        <v>4355681.1841021776</v>
      </c>
      <c r="L34" s="502">
        <f t="shared" si="11"/>
        <v>0</v>
      </c>
      <c r="M34" s="502">
        <f t="shared" si="11"/>
        <v>0</v>
      </c>
      <c r="N34" s="502">
        <f t="shared" si="11"/>
        <v>0</v>
      </c>
      <c r="O34" s="502">
        <f t="shared" si="11"/>
        <v>0</v>
      </c>
      <c r="P34" s="502">
        <f t="shared" si="11"/>
        <v>0</v>
      </c>
      <c r="Q34" s="502">
        <f t="shared" si="11"/>
        <v>871136.23682043562</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pane xSplit="1" ySplit="5" topLeftCell="B22" activePane="bottomRight" state="frozen"/>
      <selection pane="topRight" activeCell="B1" sqref="B1"/>
      <selection pane="bottomLeft" activeCell="A6" sqref="A6"/>
      <selection pane="bottomRight" activeCell="C8" sqref="C8:C50"/>
    </sheetView>
  </sheetViews>
  <sheetFormatPr defaultRowHeight="15.75"/>
  <cols>
    <col min="1" max="1" width="9.5703125" style="14" bestFit="1" customWidth="1"/>
    <col min="2" max="2" width="88.42578125" style="12" customWidth="1"/>
    <col min="3" max="3" width="12.85546875" style="12" customWidth="1"/>
    <col min="4" max="7" width="12.85546875" style="1" customWidth="1"/>
    <col min="8" max="8" width="13.5703125" customWidth="1"/>
    <col min="9" max="9" width="6.85546875" customWidth="1"/>
  </cols>
  <sheetData>
    <row r="1" spans="1:7">
      <c r="A1" s="13" t="s">
        <v>97</v>
      </c>
      <c r="B1" s="229" t="str">
        <f>Info!C2</f>
        <v>სს "ბაზისბანკი"</v>
      </c>
    </row>
    <row r="2" spans="1:7">
      <c r="A2" s="13" t="s">
        <v>98</v>
      </c>
      <c r="B2" s="260">
        <v>45747</v>
      </c>
    </row>
    <row r="3" spans="1:7" ht="16.5" thickBot="1">
      <c r="A3" s="13"/>
    </row>
    <row r="4" spans="1:7" ht="15" customHeight="1" thickBot="1">
      <c r="A4" s="31" t="s">
        <v>178</v>
      </c>
      <c r="B4" s="110" t="s">
        <v>128</v>
      </c>
      <c r="C4" s="111"/>
      <c r="D4" s="692" t="s">
        <v>659</v>
      </c>
      <c r="E4" s="693"/>
      <c r="F4" s="693"/>
      <c r="G4" s="694"/>
    </row>
    <row r="5" spans="1:7" ht="15">
      <c r="A5" s="155" t="s">
        <v>25</v>
      </c>
      <c r="B5" s="156"/>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ht="15">
      <c r="A6" s="246"/>
      <c r="B6" s="247" t="s">
        <v>95</v>
      </c>
      <c r="C6" s="157"/>
      <c r="D6" s="157"/>
      <c r="E6" s="157"/>
      <c r="F6" s="157"/>
      <c r="G6" s="158"/>
    </row>
    <row r="7" spans="1:7" ht="15">
      <c r="A7" s="246"/>
      <c r="B7" s="248" t="s">
        <v>99</v>
      </c>
      <c r="C7" s="157"/>
      <c r="D7" s="157"/>
      <c r="E7" s="157"/>
      <c r="F7" s="157"/>
      <c r="G7" s="158"/>
    </row>
    <row r="8" spans="1:7" ht="15">
      <c r="A8" s="233">
        <v>1</v>
      </c>
      <c r="B8" s="234" t="s">
        <v>22</v>
      </c>
      <c r="C8" s="249">
        <v>594772798.11000001</v>
      </c>
      <c r="D8" s="250">
        <v>572235300.61000001</v>
      </c>
      <c r="E8" s="250">
        <v>550172712.93999994</v>
      </c>
      <c r="F8" s="250">
        <v>532096320.00999993</v>
      </c>
      <c r="G8" s="251">
        <v>512154216</v>
      </c>
    </row>
    <row r="9" spans="1:7" ht="15">
      <c r="A9" s="233">
        <v>2</v>
      </c>
      <c r="B9" s="234" t="s">
        <v>75</v>
      </c>
      <c r="C9" s="249">
        <v>594772798.11000001</v>
      </c>
      <c r="D9" s="250">
        <v>572235300.61000001</v>
      </c>
      <c r="E9" s="250">
        <v>550172712.93999994</v>
      </c>
      <c r="F9" s="250">
        <v>532096320.00999993</v>
      </c>
      <c r="G9" s="251">
        <v>512154216</v>
      </c>
    </row>
    <row r="10" spans="1:7" ht="15">
      <c r="A10" s="233">
        <v>3</v>
      </c>
      <c r="B10" s="234" t="s">
        <v>74</v>
      </c>
      <c r="C10" s="249">
        <v>729708654.50999999</v>
      </c>
      <c r="D10" s="250">
        <v>712179243.00999999</v>
      </c>
      <c r="E10" s="250">
        <v>691615852.53999996</v>
      </c>
      <c r="F10" s="250">
        <v>640862464.80999994</v>
      </c>
      <c r="G10" s="251">
        <v>616791870.39999998</v>
      </c>
    </row>
    <row r="11" spans="1:7" ht="15">
      <c r="A11" s="233">
        <v>4</v>
      </c>
      <c r="B11" s="234" t="s">
        <v>306</v>
      </c>
      <c r="C11" s="249">
        <v>456655092.27105713</v>
      </c>
      <c r="D11" s="250">
        <v>444424967.91407746</v>
      </c>
      <c r="E11" s="250">
        <v>411593227.27946973</v>
      </c>
      <c r="F11" s="250">
        <v>401075634.81195629</v>
      </c>
      <c r="G11" s="251">
        <v>379227485.24288857</v>
      </c>
    </row>
    <row r="12" spans="1:7" ht="15">
      <c r="A12" s="233">
        <v>5</v>
      </c>
      <c r="B12" s="234" t="s">
        <v>307</v>
      </c>
      <c r="C12" s="249">
        <v>544377831.38104427</v>
      </c>
      <c r="D12" s="250">
        <v>532354383.05040246</v>
      </c>
      <c r="E12" s="250">
        <v>492013903.73510611</v>
      </c>
      <c r="F12" s="250">
        <v>479222953.51613927</v>
      </c>
      <c r="G12" s="251">
        <v>453195340.13400471</v>
      </c>
    </row>
    <row r="13" spans="1:7" ht="15">
      <c r="A13" s="233">
        <v>6</v>
      </c>
      <c r="B13" s="234" t="s">
        <v>308</v>
      </c>
      <c r="C13" s="249">
        <v>660764769.75274539</v>
      </c>
      <c r="D13" s="250">
        <v>649023320.07871497</v>
      </c>
      <c r="E13" s="250">
        <v>598732106.04289925</v>
      </c>
      <c r="F13" s="250">
        <v>582921508.16596568</v>
      </c>
      <c r="G13" s="251">
        <v>551353096.0023793</v>
      </c>
    </row>
    <row r="14" spans="1:7" ht="15">
      <c r="A14" s="246"/>
      <c r="B14" s="247" t="s">
        <v>310</v>
      </c>
      <c r="C14" s="157"/>
      <c r="D14" s="157"/>
      <c r="E14" s="157"/>
      <c r="F14" s="157"/>
      <c r="G14" s="158"/>
    </row>
    <row r="15" spans="1:7" ht="21.95" customHeight="1">
      <c r="A15" s="233">
        <v>7</v>
      </c>
      <c r="B15" s="234" t="s">
        <v>309</v>
      </c>
      <c r="C15" s="252">
        <v>3656842811.3698497</v>
      </c>
      <c r="D15" s="250">
        <v>3694885025.9622736</v>
      </c>
      <c r="E15" s="250">
        <v>3425786491.4319611</v>
      </c>
      <c r="F15" s="250">
        <v>3317914148.425674</v>
      </c>
      <c r="G15" s="251">
        <v>3160197844.2422433</v>
      </c>
    </row>
    <row r="16" spans="1:7" ht="15">
      <c r="A16" s="246"/>
      <c r="B16" s="247" t="s">
        <v>313</v>
      </c>
      <c r="C16" s="157"/>
      <c r="D16" s="157"/>
      <c r="E16" s="157"/>
      <c r="F16" s="157"/>
      <c r="G16" s="158"/>
    </row>
    <row r="17" spans="1:10" ht="15">
      <c r="A17" s="233"/>
      <c r="B17" s="248" t="s">
        <v>712</v>
      </c>
      <c r="C17" s="157"/>
      <c r="D17" s="157"/>
      <c r="E17" s="157"/>
      <c r="F17" s="157"/>
      <c r="G17" s="158"/>
    </row>
    <row r="18" spans="1:10" ht="15">
      <c r="A18" s="233">
        <v>8</v>
      </c>
      <c r="B18" s="234" t="s">
        <v>304</v>
      </c>
      <c r="C18" s="261">
        <v>0.16264653111715205</v>
      </c>
      <c r="D18" s="262">
        <v>0.15487228874218367</v>
      </c>
      <c r="E18" s="262">
        <v>0.16059749033280546</v>
      </c>
      <c r="F18" s="262">
        <v>0.16037073179318873</v>
      </c>
      <c r="G18" s="263">
        <v>0.16206397233424005</v>
      </c>
    </row>
    <row r="19" spans="1:10" ht="15" customHeight="1">
      <c r="A19" s="233">
        <v>9</v>
      </c>
      <c r="B19" s="234" t="s">
        <v>303</v>
      </c>
      <c r="C19" s="261">
        <v>0.16264653111715205</v>
      </c>
      <c r="D19" s="262">
        <v>0.15487228874218367</v>
      </c>
      <c r="E19" s="262">
        <v>0.16059749033280546</v>
      </c>
      <c r="F19" s="262">
        <v>0.16037073179318873</v>
      </c>
      <c r="G19" s="263">
        <v>0.16206397233424005</v>
      </c>
    </row>
    <row r="20" spans="1:10" ht="15">
      <c r="A20" s="233">
        <v>10</v>
      </c>
      <c r="B20" s="234" t="s">
        <v>305</v>
      </c>
      <c r="C20" s="261">
        <v>0.1995460817296251</v>
      </c>
      <c r="D20" s="262">
        <v>0.19274733530430335</v>
      </c>
      <c r="E20" s="262">
        <v>0.20188527635033907</v>
      </c>
      <c r="F20" s="262">
        <v>0.19315221435554156</v>
      </c>
      <c r="G20" s="263">
        <v>0.19517508105505818</v>
      </c>
    </row>
    <row r="21" spans="1:10" ht="15">
      <c r="A21" s="233">
        <v>11</v>
      </c>
      <c r="B21" s="234" t="s">
        <v>306</v>
      </c>
      <c r="C21" s="261">
        <v>0.12488276477936706</v>
      </c>
      <c r="D21" s="262">
        <v>0.12028113589226883</v>
      </c>
      <c r="E21" s="262">
        <v>0.12014561570281219</v>
      </c>
      <c r="F21" s="262">
        <v>0.12088186037069817</v>
      </c>
      <c r="G21" s="263">
        <v>0.1200011847150096</v>
      </c>
    </row>
    <row r="22" spans="1:10" ht="15">
      <c r="A22" s="233">
        <v>12</v>
      </c>
      <c r="B22" s="234" t="s">
        <v>307</v>
      </c>
      <c r="C22" s="261">
        <v>0.14887255133707766</v>
      </c>
      <c r="D22" s="262">
        <v>0.14407874110013999</v>
      </c>
      <c r="E22" s="262">
        <v>0.14362071453245961</v>
      </c>
      <c r="F22" s="262">
        <v>0.1444350070792299</v>
      </c>
      <c r="G22" s="263">
        <v>0.14340726830116313</v>
      </c>
    </row>
    <row r="23" spans="1:10" ht="15">
      <c r="A23" s="233">
        <v>13</v>
      </c>
      <c r="B23" s="234" t="s">
        <v>308</v>
      </c>
      <c r="C23" s="261">
        <v>0.18070121786038112</v>
      </c>
      <c r="D23" s="262">
        <v>0.17565453742628628</v>
      </c>
      <c r="E23" s="262">
        <v>0.17477216036094306</v>
      </c>
      <c r="F23" s="262">
        <v>0.17568914748519268</v>
      </c>
      <c r="G23" s="263">
        <v>0.1744679045987336</v>
      </c>
    </row>
    <row r="24" spans="1:10" ht="15">
      <c r="A24" s="246"/>
      <c r="B24" s="247" t="s">
        <v>703</v>
      </c>
      <c r="C24" s="157"/>
      <c r="D24" s="157"/>
      <c r="E24" s="157"/>
      <c r="F24" s="157"/>
      <c r="G24" s="158"/>
    </row>
    <row r="25" spans="1:10" ht="25.5">
      <c r="A25" s="233">
        <v>14</v>
      </c>
      <c r="B25" s="234" t="s">
        <v>704</v>
      </c>
      <c r="C25" s="261"/>
      <c r="D25" s="262"/>
      <c r="E25" s="262"/>
      <c r="F25" s="262"/>
      <c r="G25" s="263"/>
    </row>
    <row r="26" spans="1:10" ht="15">
      <c r="A26" s="246"/>
      <c r="B26" s="247" t="s">
        <v>6</v>
      </c>
      <c r="C26" s="157"/>
      <c r="D26" s="157"/>
      <c r="E26" s="157"/>
      <c r="F26" s="157"/>
      <c r="G26" s="158"/>
    </row>
    <row r="27" spans="1:10" ht="15" customHeight="1">
      <c r="A27" s="253">
        <v>15</v>
      </c>
      <c r="B27" s="254" t="s">
        <v>7</v>
      </c>
      <c r="C27" s="503">
        <v>9.4939468067011756E-2</v>
      </c>
      <c r="D27" s="578">
        <v>9.7035780753728207E-2</v>
      </c>
      <c r="E27" s="578">
        <v>9.7039164943046541E-2</v>
      </c>
      <c r="F27" s="578">
        <v>9.9499756259403438E-2</v>
      </c>
      <c r="G27" s="579">
        <v>9.9708946413309962E-2</v>
      </c>
    </row>
    <row r="28" spans="1:10" ht="15">
      <c r="A28" s="253">
        <v>16</v>
      </c>
      <c r="B28" s="254" t="s">
        <v>8</v>
      </c>
      <c r="C28" s="503">
        <v>5.4042034798423899E-2</v>
      </c>
      <c r="D28" s="578">
        <v>5.4276388756476314E-2</v>
      </c>
      <c r="E28" s="578">
        <v>5.471516369025959E-2</v>
      </c>
      <c r="F28" s="578">
        <v>5.4756665172613149E-2</v>
      </c>
      <c r="G28" s="579">
        <v>5.6448982543540534E-2</v>
      </c>
    </row>
    <row r="29" spans="1:10" ht="15">
      <c r="A29" s="253">
        <v>17</v>
      </c>
      <c r="B29" s="254" t="s">
        <v>9</v>
      </c>
      <c r="C29" s="503">
        <v>2.6992282930121354E-2</v>
      </c>
      <c r="D29" s="578">
        <v>2.6630418135509887E-2</v>
      </c>
      <c r="E29" s="578">
        <v>2.5403194983329103E-2</v>
      </c>
      <c r="F29" s="578">
        <v>2.5613744960157409E-2</v>
      </c>
      <c r="G29" s="579">
        <v>2.391461613382638E-2</v>
      </c>
    </row>
    <row r="30" spans="1:10" ht="15">
      <c r="A30" s="253">
        <v>18</v>
      </c>
      <c r="B30" s="254" t="s">
        <v>129</v>
      </c>
      <c r="C30" s="503">
        <v>4.0897433268587864E-2</v>
      </c>
      <c r="D30" s="578">
        <v>4.2759391997251886E-2</v>
      </c>
      <c r="E30" s="578">
        <v>4.2324001252786937E-2</v>
      </c>
      <c r="F30" s="578">
        <v>4.4743091086790254E-2</v>
      </c>
      <c r="G30" s="579">
        <v>4.3259963869769415E-2</v>
      </c>
    </row>
    <row r="31" spans="1:10" ht="15">
      <c r="A31" s="253">
        <v>19</v>
      </c>
      <c r="B31" s="254" t="s">
        <v>10</v>
      </c>
      <c r="C31" s="503">
        <v>2.3017267835178244E-2</v>
      </c>
      <c r="D31" s="578">
        <v>2.1560851428916228E-2</v>
      </c>
      <c r="E31" s="578">
        <v>2.1209443769838597E-2</v>
      </c>
      <c r="F31" s="578">
        <v>2.100718043991515E-2</v>
      </c>
      <c r="G31" s="579">
        <v>1.9577095674339861E-2</v>
      </c>
      <c r="I31" s="609"/>
      <c r="J31" s="609"/>
    </row>
    <row r="32" spans="1:10" ht="15">
      <c r="A32" s="253">
        <v>20</v>
      </c>
      <c r="B32" s="254" t="s">
        <v>11</v>
      </c>
      <c r="C32" s="503">
        <v>0.15092830751023922</v>
      </c>
      <c r="D32" s="578">
        <v>0.14052243376488144</v>
      </c>
      <c r="E32" s="578">
        <v>0.13783287120594345</v>
      </c>
      <c r="F32" s="578">
        <v>0.13748433713763458</v>
      </c>
      <c r="G32" s="579">
        <v>0.12984715293765947</v>
      </c>
    </row>
    <row r="33" spans="1:7" ht="15">
      <c r="A33" s="246"/>
      <c r="B33" s="247" t="s">
        <v>12</v>
      </c>
      <c r="C33" s="157"/>
      <c r="D33" s="157"/>
      <c r="E33" s="157"/>
      <c r="F33" s="157"/>
      <c r="G33" s="158"/>
    </row>
    <row r="34" spans="1:7" ht="15">
      <c r="A34" s="253">
        <v>21</v>
      </c>
      <c r="B34" s="254" t="s">
        <v>13</v>
      </c>
      <c r="C34" s="503">
        <v>3.3378491555042335E-2</v>
      </c>
      <c r="D34" s="578">
        <v>3.1424689759871297E-2</v>
      </c>
      <c r="E34" s="578">
        <v>3.3833376391271902E-2</v>
      </c>
      <c r="F34" s="578">
        <v>3.5933680115919096E-2</v>
      </c>
      <c r="G34" s="579">
        <v>3.8808937934478961E-2</v>
      </c>
    </row>
    <row r="35" spans="1:7" ht="15" customHeight="1">
      <c r="A35" s="253">
        <v>22</v>
      </c>
      <c r="B35" s="254" t="s">
        <v>671</v>
      </c>
      <c r="C35" s="503">
        <v>1.1843088060171526E-2</v>
      </c>
      <c r="D35" s="578">
        <v>1.1825169251152696E-2</v>
      </c>
      <c r="E35" s="578">
        <v>1.1601686193531243E-2</v>
      </c>
      <c r="F35" s="578">
        <v>1.1888414318102536E-2</v>
      </c>
      <c r="G35" s="579">
        <v>1.2836577204769738E-2</v>
      </c>
    </row>
    <row r="36" spans="1:7" ht="15">
      <c r="A36" s="253">
        <v>23</v>
      </c>
      <c r="B36" s="254" t="s">
        <v>14</v>
      </c>
      <c r="C36" s="503">
        <v>0.4874266447523728</v>
      </c>
      <c r="D36" s="578">
        <v>0.49851557965618526</v>
      </c>
      <c r="E36" s="578">
        <v>0.49800014715591445</v>
      </c>
      <c r="F36" s="578">
        <v>0.49684947790584655</v>
      </c>
      <c r="G36" s="579">
        <v>0.48146422678554091</v>
      </c>
    </row>
    <row r="37" spans="1:7" ht="15" customHeight="1">
      <c r="A37" s="253">
        <v>24</v>
      </c>
      <c r="B37" s="254" t="s">
        <v>15</v>
      </c>
      <c r="C37" s="503">
        <v>0.46064302138122815</v>
      </c>
      <c r="D37" s="578">
        <v>0.4657716222403791</v>
      </c>
      <c r="E37" s="578">
        <v>0.46665530773925734</v>
      </c>
      <c r="F37" s="578">
        <v>0.45688115569298959</v>
      </c>
      <c r="G37" s="579">
        <v>0.44978565398193421</v>
      </c>
    </row>
    <row r="38" spans="1:7" ht="15">
      <c r="A38" s="253">
        <v>25</v>
      </c>
      <c r="B38" s="254" t="s">
        <v>16</v>
      </c>
      <c r="C38" s="503">
        <v>1.8749620918767813E-2</v>
      </c>
      <c r="D38" s="578">
        <v>0.17014012528025771</v>
      </c>
      <c r="E38" s="578">
        <v>9.9683146676393136E-2</v>
      </c>
      <c r="F38" s="578">
        <v>6.1673816350302085E-2</v>
      </c>
      <c r="G38" s="579">
        <v>-1.7111225178346255E-3</v>
      </c>
    </row>
    <row r="39" spans="1:7" ht="15" customHeight="1">
      <c r="A39" s="246"/>
      <c r="B39" s="247" t="s">
        <v>17</v>
      </c>
      <c r="C39" s="504"/>
      <c r="D39" s="157"/>
      <c r="E39" s="157"/>
      <c r="F39" s="157"/>
      <c r="G39" s="158"/>
    </row>
    <row r="40" spans="1:7" ht="15" customHeight="1">
      <c r="A40" s="253">
        <v>26</v>
      </c>
      <c r="B40" s="254" t="s">
        <v>18</v>
      </c>
      <c r="C40" s="503">
        <v>0.18564243543079456</v>
      </c>
      <c r="D40" s="503">
        <v>0.17347809700497843</v>
      </c>
      <c r="E40" s="503">
        <v>0.17543063396169323</v>
      </c>
      <c r="F40" s="503">
        <v>0.16913805333444926</v>
      </c>
      <c r="G40" s="580">
        <v>0.14145106524532383</v>
      </c>
    </row>
    <row r="41" spans="1:7" ht="15" customHeight="1">
      <c r="A41" s="253">
        <v>27</v>
      </c>
      <c r="B41" s="254" t="s">
        <v>19</v>
      </c>
      <c r="C41" s="503">
        <v>0.55339077429653172</v>
      </c>
      <c r="D41" s="503">
        <v>0.56765844949228761</v>
      </c>
      <c r="E41" s="503">
        <v>0.55194749114099861</v>
      </c>
      <c r="F41" s="503">
        <v>0.53866493616844935</v>
      </c>
      <c r="G41" s="580">
        <v>0.5338899548314846</v>
      </c>
    </row>
    <row r="42" spans="1:7" ht="15" customHeight="1">
      <c r="A42" s="253">
        <v>28</v>
      </c>
      <c r="B42" s="255" t="s">
        <v>20</v>
      </c>
      <c r="C42" s="503">
        <v>0.17282133342677553</v>
      </c>
      <c r="D42" s="503">
        <v>0.18411574066036315</v>
      </c>
      <c r="E42" s="503">
        <v>0.20109794883831911</v>
      </c>
      <c r="F42" s="503">
        <v>0.20773243785004336</v>
      </c>
      <c r="G42" s="580">
        <v>0.20674576983371806</v>
      </c>
    </row>
    <row r="43" spans="1:7" ht="15" customHeight="1">
      <c r="A43" s="259"/>
      <c r="B43" s="247" t="s">
        <v>236</v>
      </c>
      <c r="C43" s="157"/>
      <c r="D43" s="157"/>
      <c r="E43" s="157"/>
      <c r="F43" s="157"/>
      <c r="G43" s="158"/>
    </row>
    <row r="44" spans="1:7" ht="15" customHeight="1">
      <c r="A44" s="253">
        <v>29</v>
      </c>
      <c r="B44" s="301" t="s">
        <v>229</v>
      </c>
      <c r="C44" s="687">
        <f>'14. LCR'!H23</f>
        <v>756423121.88688886</v>
      </c>
      <c r="D44" s="255">
        <v>638817317.38271785</v>
      </c>
      <c r="E44" s="255">
        <v>695935460.46043456</v>
      </c>
      <c r="F44" s="255">
        <v>705922509.07989001</v>
      </c>
      <c r="G44" s="258">
        <v>708161383.25076926</v>
      </c>
    </row>
    <row r="45" spans="1:7" ht="15">
      <c r="A45" s="253">
        <v>30</v>
      </c>
      <c r="B45" s="254" t="s">
        <v>230</v>
      </c>
      <c r="C45" s="687">
        <f>'14. LCR'!H24</f>
        <v>346144449.96547502</v>
      </c>
      <c r="D45" s="256">
        <v>453177025.41497707</v>
      </c>
      <c r="E45" s="256">
        <v>487382238.11255181</v>
      </c>
      <c r="F45" s="256">
        <v>497591368.31372273</v>
      </c>
      <c r="G45" s="257">
        <v>522441784.47548997</v>
      </c>
    </row>
    <row r="46" spans="1:7" ht="15">
      <c r="A46" s="297">
        <v>31</v>
      </c>
      <c r="B46" s="298" t="s">
        <v>228</v>
      </c>
      <c r="C46" s="688">
        <f>C44/C45</f>
        <v>2.1852816705925391</v>
      </c>
      <c r="D46" s="503">
        <v>1.421907460919452</v>
      </c>
      <c r="E46" s="503">
        <v>1.4402904984097169</v>
      </c>
      <c r="F46" s="503">
        <v>1.4232142816815261</v>
      </c>
      <c r="G46" s="580">
        <v>1.3609883656663559</v>
      </c>
    </row>
    <row r="47" spans="1:7" ht="15">
      <c r="A47" s="297"/>
      <c r="B47" s="247" t="s">
        <v>314</v>
      </c>
      <c r="C47" s="157"/>
      <c r="D47" s="157"/>
      <c r="E47" s="157"/>
      <c r="F47" s="157"/>
      <c r="G47" s="158"/>
    </row>
    <row r="48" spans="1:7" ht="15">
      <c r="A48" s="297">
        <v>32</v>
      </c>
      <c r="B48" s="298" t="s">
        <v>321</v>
      </c>
      <c r="C48" s="685">
        <f>'16. NSFR'!G21</f>
        <v>2899896693.7834997</v>
      </c>
      <c r="D48" s="299">
        <v>2889772416.3434997</v>
      </c>
      <c r="E48" s="299">
        <v>2683577991.4355001</v>
      </c>
      <c r="F48" s="299">
        <v>2569285003.8629999</v>
      </c>
      <c r="G48" s="300">
        <v>2410957221.1029997</v>
      </c>
    </row>
    <row r="49" spans="1:7" ht="15">
      <c r="A49" s="297">
        <v>33</v>
      </c>
      <c r="B49" s="298" t="s">
        <v>334</v>
      </c>
      <c r="C49" s="685">
        <f>'16. NSFR'!G37</f>
        <v>2365710757.9953175</v>
      </c>
      <c r="D49" s="299">
        <v>2326196042.3259497</v>
      </c>
      <c r="E49" s="299">
        <v>2205973719.772718</v>
      </c>
      <c r="F49" s="299">
        <v>2144259965.9707484</v>
      </c>
      <c r="G49" s="300">
        <v>2006381021.8740532</v>
      </c>
    </row>
    <row r="50" spans="1:7" thickBot="1">
      <c r="A50" s="60">
        <v>34</v>
      </c>
      <c r="B50" s="123" t="s">
        <v>348</v>
      </c>
      <c r="C50" s="686">
        <f>C48/C49</f>
        <v>1.225803570441911</v>
      </c>
      <c r="D50" s="581">
        <v>1.2422738082960683</v>
      </c>
      <c r="E50" s="581">
        <v>1.216504968931357</v>
      </c>
      <c r="F50" s="581">
        <v>1.1982152559099029</v>
      </c>
      <c r="G50" s="582">
        <v>1.2016447498347316</v>
      </c>
    </row>
    <row r="51" spans="1:7">
      <c r="A51" s="15"/>
    </row>
    <row r="52" spans="1:7">
      <c r="B52" s="17"/>
    </row>
    <row r="53" spans="1:7" ht="65.25">
      <c r="B53" s="193" t="s">
        <v>235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80" zoomScaleNormal="80" workbookViewId="0">
      <selection activeCell="N25" sqref="N25"/>
    </sheetView>
  </sheetViews>
  <sheetFormatPr defaultRowHeight="15"/>
  <cols>
    <col min="1" max="1" width="11.42578125" customWidth="1"/>
    <col min="2" max="2" width="76.85546875" style="2" customWidth="1"/>
    <col min="3" max="3" width="22.85546875" customWidth="1"/>
    <col min="5" max="5" width="12" bestFit="1" customWidth="1"/>
  </cols>
  <sheetData>
    <row r="1" spans="1:3">
      <c r="A1" s="1" t="s">
        <v>97</v>
      </c>
      <c r="B1" t="str">
        <f>Info!C2</f>
        <v>სს "ბაზისბანკი"</v>
      </c>
    </row>
    <row r="2" spans="1:3">
      <c r="A2" s="1" t="s">
        <v>98</v>
      </c>
      <c r="B2" s="646">
        <f>'1. key ratios'!B2</f>
        <v>45747</v>
      </c>
    </row>
    <row r="3" spans="1:3">
      <c r="A3" s="1"/>
      <c r="B3"/>
    </row>
    <row r="4" spans="1:3">
      <c r="A4" s="1" t="s">
        <v>298</v>
      </c>
      <c r="B4" t="s">
        <v>267</v>
      </c>
    </row>
    <row r="5" spans="1:3">
      <c r="A5" s="463"/>
      <c r="B5" s="463" t="s">
        <v>268</v>
      </c>
      <c r="C5" s="464"/>
    </row>
    <row r="6" spans="1:3">
      <c r="A6" s="465">
        <v>1</v>
      </c>
      <c r="B6" s="466" t="s">
        <v>268</v>
      </c>
      <c r="C6" s="467">
        <v>4066132882.9150982</v>
      </c>
    </row>
    <row r="7" spans="1:3">
      <c r="A7" s="465">
        <v>2</v>
      </c>
      <c r="B7" s="466" t="s">
        <v>269</v>
      </c>
      <c r="C7" s="467">
        <v>-32571833.41</v>
      </c>
    </row>
    <row r="8" spans="1:3">
      <c r="A8" s="468">
        <v>3</v>
      </c>
      <c r="B8" s="469" t="s">
        <v>270</v>
      </c>
      <c r="C8" s="470">
        <f>C6+C7</f>
        <v>4033561049.5050983</v>
      </c>
    </row>
    <row r="9" spans="1:3">
      <c r="A9" s="471"/>
      <c r="B9" s="471" t="s">
        <v>271</v>
      </c>
      <c r="C9" s="472"/>
    </row>
    <row r="10" spans="1:3">
      <c r="A10" s="473">
        <v>4</v>
      </c>
      <c r="B10" s="474" t="s">
        <v>272</v>
      </c>
      <c r="C10" s="467">
        <f>'15. CCR'!F34</f>
        <v>1994012.5839402787</v>
      </c>
    </row>
    <row r="11" spans="1:3">
      <c r="A11" s="473">
        <v>5</v>
      </c>
      <c r="B11" s="475" t="s">
        <v>273</v>
      </c>
      <c r="C11" s="467">
        <f>'15. CCR'!G34</f>
        <v>1117188.261846991</v>
      </c>
    </row>
    <row r="12" spans="1:3">
      <c r="A12" s="473">
        <v>6</v>
      </c>
      <c r="B12" s="476" t="s">
        <v>722</v>
      </c>
      <c r="C12" s="470">
        <f>'15. CCR'!I34</f>
        <v>4355681.1841021776</v>
      </c>
    </row>
    <row r="13" spans="1:3">
      <c r="A13" s="477">
        <v>7</v>
      </c>
      <c r="B13" s="478" t="s">
        <v>274</v>
      </c>
      <c r="C13" s="467">
        <f>'15. CCR'!E34</f>
        <v>0</v>
      </c>
    </row>
    <row r="14" spans="1:3">
      <c r="A14" s="479">
        <v>8</v>
      </c>
      <c r="B14" s="480" t="s">
        <v>275</v>
      </c>
      <c r="C14" s="470">
        <f>C12</f>
        <v>4355681.1841021776</v>
      </c>
    </row>
    <row r="15" spans="1:3">
      <c r="A15" s="471"/>
      <c r="B15" s="471" t="s">
        <v>276</v>
      </c>
      <c r="C15" s="481"/>
    </row>
    <row r="16" spans="1:3">
      <c r="A16" s="477">
        <v>9</v>
      </c>
      <c r="B16" s="482" t="s">
        <v>277</v>
      </c>
      <c r="C16" s="467">
        <v>0</v>
      </c>
    </row>
    <row r="17" spans="1:5">
      <c r="A17" s="473">
        <v>10</v>
      </c>
      <c r="B17" s="466" t="s">
        <v>278</v>
      </c>
      <c r="C17" s="467">
        <v>0</v>
      </c>
    </row>
    <row r="18" spans="1:5">
      <c r="A18" s="473">
        <v>11</v>
      </c>
      <c r="B18" s="466" t="s">
        <v>279</v>
      </c>
      <c r="C18" s="467">
        <v>0</v>
      </c>
    </row>
    <row r="19" spans="1:5" ht="24">
      <c r="A19" s="477">
        <v>12</v>
      </c>
      <c r="B19" s="482" t="s">
        <v>280</v>
      </c>
      <c r="C19" s="467">
        <v>0</v>
      </c>
    </row>
    <row r="20" spans="1:5">
      <c r="A20" s="477">
        <v>13</v>
      </c>
      <c r="B20" s="482" t="s">
        <v>281</v>
      </c>
      <c r="C20" s="467">
        <v>0</v>
      </c>
    </row>
    <row r="21" spans="1:5">
      <c r="A21" s="477">
        <v>14</v>
      </c>
      <c r="B21" s="466" t="s">
        <v>282</v>
      </c>
      <c r="C21" s="467">
        <v>0</v>
      </c>
    </row>
    <row r="22" spans="1:5">
      <c r="A22" s="479">
        <v>15</v>
      </c>
      <c r="B22" s="480" t="s">
        <v>283</v>
      </c>
      <c r="C22" s="470">
        <f>SUM(C16:C21)</f>
        <v>0</v>
      </c>
    </row>
    <row r="23" spans="1:5">
      <c r="A23" s="471"/>
      <c r="B23" s="471" t="s">
        <v>284</v>
      </c>
      <c r="C23" s="472"/>
    </row>
    <row r="24" spans="1:5">
      <c r="A24" s="473">
        <v>16</v>
      </c>
      <c r="B24" s="466" t="s">
        <v>285</v>
      </c>
      <c r="C24" s="467">
        <v>625567883.17750001</v>
      </c>
    </row>
    <row r="25" spans="1:5">
      <c r="A25" s="473">
        <v>17</v>
      </c>
      <c r="B25" s="466" t="s">
        <v>286</v>
      </c>
      <c r="C25" s="467">
        <v>-253535886.92237008</v>
      </c>
    </row>
    <row r="26" spans="1:5">
      <c r="A26" s="479">
        <v>18</v>
      </c>
      <c r="B26" s="480" t="s">
        <v>287</v>
      </c>
      <c r="C26" s="470">
        <f>C24+C25</f>
        <v>372031996.25512993</v>
      </c>
    </row>
    <row r="27" spans="1:5">
      <c r="A27" s="471"/>
      <c r="B27" s="471" t="s">
        <v>288</v>
      </c>
      <c r="C27" s="481"/>
    </row>
    <row r="28" spans="1:5">
      <c r="A28" s="473">
        <v>19</v>
      </c>
      <c r="B28" s="466" t="s">
        <v>289</v>
      </c>
      <c r="C28" s="467">
        <v>0</v>
      </c>
    </row>
    <row r="29" spans="1:5">
      <c r="A29" s="473">
        <v>20</v>
      </c>
      <c r="B29" s="466" t="s">
        <v>290</v>
      </c>
      <c r="C29" s="467">
        <v>0</v>
      </c>
    </row>
    <row r="30" spans="1:5">
      <c r="A30" s="471"/>
      <c r="B30" s="471" t="s">
        <v>291</v>
      </c>
      <c r="C30" s="472"/>
    </row>
    <row r="31" spans="1:5">
      <c r="A31" s="479">
        <v>21</v>
      </c>
      <c r="B31" s="480" t="s">
        <v>75</v>
      </c>
      <c r="C31" s="470">
        <f>'1. key ratios'!C9</f>
        <v>594772798.11000001</v>
      </c>
    </row>
    <row r="32" spans="1:5">
      <c r="A32" s="479">
        <v>22</v>
      </c>
      <c r="B32" s="480" t="s">
        <v>292</v>
      </c>
      <c r="C32" s="470">
        <f>C8+C14+C22+C26</f>
        <v>4409948726.9443302</v>
      </c>
      <c r="E32" s="522"/>
    </row>
    <row r="33" spans="1:3">
      <c r="A33" s="483"/>
      <c r="B33" s="483" t="s">
        <v>267</v>
      </c>
      <c r="C33" s="472"/>
    </row>
    <row r="34" spans="1:3">
      <c r="A34" s="479">
        <v>23</v>
      </c>
      <c r="B34" s="480" t="s">
        <v>267</v>
      </c>
      <c r="C34" s="684">
        <f>IFERROR(C31/C32,0)</f>
        <v>0.13487068329751767</v>
      </c>
    </row>
    <row r="35" spans="1:3">
      <c r="A35" s="483"/>
      <c r="B35" s="483" t="s">
        <v>293</v>
      </c>
      <c r="C35" s="472"/>
    </row>
    <row r="36" spans="1:3">
      <c r="A36" s="477" t="s">
        <v>294</v>
      </c>
      <c r="B36" s="482" t="s">
        <v>295</v>
      </c>
      <c r="C36" s="484"/>
    </row>
    <row r="37" spans="1:3">
      <c r="A37" s="485" t="s">
        <v>296</v>
      </c>
      <c r="B37" s="486" t="s">
        <v>297</v>
      </c>
      <c r="C37" s="484"/>
    </row>
    <row r="39" spans="1:3">
      <c r="B39" s="23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80" zoomScaleNormal="80" workbookViewId="0">
      <selection activeCell="F24" sqref="F24"/>
    </sheetView>
  </sheetViews>
  <sheetFormatPr defaultRowHeight="15"/>
  <cols>
    <col min="1" max="1" width="11.42578125" customWidth="1"/>
    <col min="2" max="2" width="76.85546875" style="2" customWidth="1"/>
    <col min="3" max="6" width="24.42578125" customWidth="1"/>
  </cols>
  <sheetData>
    <row r="1" spans="1:6">
      <c r="A1" s="12" t="s">
        <v>97</v>
      </c>
      <c r="B1" t="str">
        <f>Info!C2</f>
        <v>სს "ბაზისბანკი"</v>
      </c>
    </row>
    <row r="2" spans="1:6">
      <c r="A2" s="1" t="s">
        <v>98</v>
      </c>
      <c r="B2" s="260">
        <v>45747</v>
      </c>
    </row>
    <row r="3" spans="1:6">
      <c r="A3" s="1"/>
      <c r="B3"/>
    </row>
    <row r="4" spans="1:6">
      <c r="A4" s="462" t="s">
        <v>714</v>
      </c>
    </row>
    <row r="5" spans="1:6" ht="105">
      <c r="B5" s="456"/>
      <c r="C5" s="457" t="s">
        <v>715</v>
      </c>
      <c r="D5" s="457" t="s">
        <v>716</v>
      </c>
      <c r="E5" s="457" t="s">
        <v>717</v>
      </c>
      <c r="F5" s="457" t="s">
        <v>718</v>
      </c>
    </row>
    <row r="6" spans="1:6">
      <c r="B6" s="458" t="s">
        <v>713</v>
      </c>
      <c r="C6" s="459">
        <f>IF(C7&gt;0,C7,IF(C8&gt;0,C8,IF(C9&gt;0,C9,0)))</f>
        <v>356899.10552241001</v>
      </c>
      <c r="D6" s="459">
        <f>IF(D7&gt;0,D7,IF(D8&gt;0,D8,IF(D9&gt;0,D9,0)))</f>
        <v>0</v>
      </c>
      <c r="E6" s="459">
        <f>IF(E7&gt;0,E7,IF(E8&gt;0,E8,IF(E9&gt;0,E9,0)))</f>
        <v>0</v>
      </c>
      <c r="F6" s="459">
        <f>IF(F7&gt;0,F7,IF(F8&gt;0,F8,IF(F9&gt;0,F9,0)))</f>
        <v>0</v>
      </c>
    </row>
    <row r="7" spans="1:6">
      <c r="B7" s="460" t="s">
        <v>719</v>
      </c>
      <c r="C7" s="461">
        <v>356899.10552241001</v>
      </c>
      <c r="D7" s="461"/>
      <c r="E7" s="461"/>
      <c r="F7" s="461"/>
    </row>
    <row r="8" spans="1:6">
      <c r="B8" s="460" t="s">
        <v>720</v>
      </c>
      <c r="C8" s="461"/>
      <c r="D8" s="461"/>
      <c r="E8" s="461"/>
      <c r="F8" s="461"/>
    </row>
    <row r="9" spans="1:6">
      <c r="B9" s="460" t="s">
        <v>721</v>
      </c>
      <c r="C9" s="461"/>
      <c r="D9" s="461"/>
      <c r="E9" s="461"/>
      <c r="F9" s="461"/>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0" activePane="bottomRight" state="frozen"/>
      <selection pane="topRight" activeCell="C1" sqref="C1"/>
      <selection pane="bottomLeft" activeCell="A7" sqref="A7"/>
      <selection pane="bottomRight" activeCell="P34" sqref="P34"/>
    </sheetView>
  </sheetViews>
  <sheetFormatPr defaultRowHeight="15"/>
  <cols>
    <col min="1" max="1" width="9.85546875" style="1" bestFit="1" customWidth="1"/>
    <col min="2" max="2" width="82.5703125" style="17" customWidth="1"/>
    <col min="3" max="7" width="17.5703125" style="1" customWidth="1"/>
  </cols>
  <sheetData>
    <row r="1" spans="1:7">
      <c r="A1" s="1" t="s">
        <v>97</v>
      </c>
      <c r="B1" s="1" t="str">
        <f>Info!C2</f>
        <v>სს "ბაზისბანკი"</v>
      </c>
    </row>
    <row r="2" spans="1:7">
      <c r="A2" s="1" t="s">
        <v>98</v>
      </c>
      <c r="B2" s="646">
        <f>'1. key ratios'!B2</f>
        <v>45747</v>
      </c>
    </row>
    <row r="3" spans="1:7">
      <c r="B3" s="260"/>
    </row>
    <row r="4" spans="1:7" ht="15.75" thickBot="1">
      <c r="A4" s="1" t="s">
        <v>349</v>
      </c>
      <c r="B4" s="151" t="s">
        <v>314</v>
      </c>
    </row>
    <row r="5" spans="1:7">
      <c r="A5" s="264"/>
      <c r="B5" s="265"/>
      <c r="C5" s="755" t="s">
        <v>315</v>
      </c>
      <c r="D5" s="755"/>
      <c r="E5" s="755"/>
      <c r="F5" s="755"/>
      <c r="G5" s="756" t="s">
        <v>316</v>
      </c>
    </row>
    <row r="6" spans="1:7">
      <c r="A6" s="266"/>
      <c r="B6" s="267"/>
      <c r="C6" s="268" t="s">
        <v>317</v>
      </c>
      <c r="D6" s="268" t="s">
        <v>318</v>
      </c>
      <c r="E6" s="268" t="s">
        <v>319</v>
      </c>
      <c r="F6" s="268" t="s">
        <v>320</v>
      </c>
      <c r="G6" s="757"/>
    </row>
    <row r="7" spans="1:7">
      <c r="A7" s="269"/>
      <c r="B7" s="270" t="s">
        <v>321</v>
      </c>
      <c r="C7" s="271"/>
      <c r="D7" s="271"/>
      <c r="E7" s="271"/>
      <c r="F7" s="271"/>
      <c r="G7" s="272"/>
    </row>
    <row r="8" spans="1:7">
      <c r="A8" s="273">
        <v>1</v>
      </c>
      <c r="B8" s="274" t="s">
        <v>322</v>
      </c>
      <c r="C8" s="275">
        <f>SUM(C9:C10)</f>
        <v>0</v>
      </c>
      <c r="D8" s="275">
        <f>SUM(D9:D10)</f>
        <v>0</v>
      </c>
      <c r="E8" s="275">
        <f>SUM(E9:E10)</f>
        <v>0</v>
      </c>
      <c r="F8" s="275">
        <f>SUM(F9:F10)</f>
        <v>1382099571.2</v>
      </c>
      <c r="G8" s="276">
        <f>SUM(G9:G10)</f>
        <v>1382099571.2</v>
      </c>
    </row>
    <row r="9" spans="1:7">
      <c r="A9" s="273">
        <v>2</v>
      </c>
      <c r="B9" s="277" t="s">
        <v>74</v>
      </c>
      <c r="C9" s="275">
        <v>0</v>
      </c>
      <c r="D9" s="275">
        <v>0</v>
      </c>
      <c r="E9" s="275">
        <v>0</v>
      </c>
      <c r="F9" s="275">
        <v>729708654.50999999</v>
      </c>
      <c r="G9" s="276">
        <v>729708654.50999999</v>
      </c>
    </row>
    <row r="10" spans="1:7">
      <c r="A10" s="273">
        <v>3</v>
      </c>
      <c r="B10" s="277" t="s">
        <v>323</v>
      </c>
      <c r="C10" s="278"/>
      <c r="D10" s="278"/>
      <c r="E10" s="278"/>
      <c r="F10" s="275">
        <v>652390916.69000006</v>
      </c>
      <c r="G10" s="276">
        <v>652390916.69000006</v>
      </c>
    </row>
    <row r="11" spans="1:7" ht="26.25">
      <c r="A11" s="273">
        <v>4</v>
      </c>
      <c r="B11" s="274" t="s">
        <v>324</v>
      </c>
      <c r="C11" s="275">
        <f t="shared" ref="C11:F11" si="0">SUM(C12:C13)</f>
        <v>281093193.03000003</v>
      </c>
      <c r="D11" s="275">
        <f t="shared" si="0"/>
        <v>489080215.73000002</v>
      </c>
      <c r="E11" s="275">
        <f t="shared" si="0"/>
        <v>313619134.05000001</v>
      </c>
      <c r="F11" s="275">
        <f t="shared" si="0"/>
        <v>0</v>
      </c>
      <c r="G11" s="276">
        <f>SUM(G12:G13)</f>
        <v>898407376.27849996</v>
      </c>
    </row>
    <row r="12" spans="1:7">
      <c r="A12" s="273">
        <v>5</v>
      </c>
      <c r="B12" s="277" t="s">
        <v>325</v>
      </c>
      <c r="C12" s="275">
        <v>200451897.33000001</v>
      </c>
      <c r="D12" s="279">
        <v>344276050.56</v>
      </c>
      <c r="E12" s="275">
        <v>247518951.84999999</v>
      </c>
      <c r="F12" s="275"/>
      <c r="G12" s="276">
        <v>752634554.74349999</v>
      </c>
    </row>
    <row r="13" spans="1:7">
      <c r="A13" s="273">
        <v>6</v>
      </c>
      <c r="B13" s="277" t="s">
        <v>326</v>
      </c>
      <c r="C13" s="275">
        <v>80641295.700000003</v>
      </c>
      <c r="D13" s="279">
        <v>144804165.16999999</v>
      </c>
      <c r="E13" s="275">
        <v>66100182.200000003</v>
      </c>
      <c r="F13" s="275"/>
      <c r="G13" s="276">
        <v>145772821.535</v>
      </c>
    </row>
    <row r="14" spans="1:7">
      <c r="A14" s="273">
        <v>7</v>
      </c>
      <c r="B14" s="274" t="s">
        <v>327</v>
      </c>
      <c r="C14" s="275">
        <f t="shared" ref="C14:F14" si="1">SUM(C15:C16)</f>
        <v>436786326.34999996</v>
      </c>
      <c r="D14" s="275">
        <f t="shared" si="1"/>
        <v>561459968.99000001</v>
      </c>
      <c r="E14" s="275">
        <f t="shared" si="1"/>
        <v>475171470.87</v>
      </c>
      <c r="F14" s="275">
        <f t="shared" si="1"/>
        <v>0</v>
      </c>
      <c r="G14" s="276">
        <f>SUM(G15:G16)</f>
        <v>619389746.30499995</v>
      </c>
    </row>
    <row r="15" spans="1:7" ht="51.75">
      <c r="A15" s="273">
        <v>8</v>
      </c>
      <c r="B15" s="277" t="s">
        <v>328</v>
      </c>
      <c r="C15" s="275">
        <v>414054143.82999998</v>
      </c>
      <c r="D15" s="279">
        <v>349553877.91000003</v>
      </c>
      <c r="E15" s="275">
        <v>379721588.36000001</v>
      </c>
      <c r="F15" s="275"/>
      <c r="G15" s="276">
        <v>571664805.04999995</v>
      </c>
    </row>
    <row r="16" spans="1:7" ht="26.25">
      <c r="A16" s="273">
        <v>9</v>
      </c>
      <c r="B16" s="277" t="s">
        <v>329</v>
      </c>
      <c r="C16" s="275">
        <v>22732182.52</v>
      </c>
      <c r="D16" s="279">
        <v>211906091.08000001</v>
      </c>
      <c r="E16" s="275">
        <v>95449882.510000005</v>
      </c>
      <c r="F16" s="275"/>
      <c r="G16" s="276">
        <v>47724941.255000003</v>
      </c>
    </row>
    <row r="17" spans="1:7">
      <c r="A17" s="273">
        <v>10</v>
      </c>
      <c r="B17" s="274" t="s">
        <v>330</v>
      </c>
      <c r="C17" s="275">
        <v>0</v>
      </c>
      <c r="D17" s="279"/>
      <c r="E17" s="275"/>
      <c r="F17" s="275"/>
      <c r="G17" s="276">
        <v>0</v>
      </c>
    </row>
    <row r="18" spans="1:7">
      <c r="A18" s="273">
        <v>11</v>
      </c>
      <c r="B18" s="274" t="s">
        <v>78</v>
      </c>
      <c r="C18" s="275">
        <f>SUM(C19:C20)</f>
        <v>48567316.359999999</v>
      </c>
      <c r="D18" s="279">
        <f t="shared" ref="D18:G18" si="2">SUM(D19:D20)</f>
        <v>19057190.489999998</v>
      </c>
      <c r="E18" s="275">
        <f t="shared" si="2"/>
        <v>14652543.699999999</v>
      </c>
      <c r="F18" s="275">
        <f t="shared" si="2"/>
        <v>10922489.020000171</v>
      </c>
      <c r="G18" s="276">
        <f t="shared" si="2"/>
        <v>0</v>
      </c>
    </row>
    <row r="19" spans="1:7">
      <c r="A19" s="273">
        <v>12</v>
      </c>
      <c r="B19" s="277" t="s">
        <v>331</v>
      </c>
      <c r="C19" s="278"/>
      <c r="D19" s="279">
        <v>400000</v>
      </c>
      <c r="E19" s="275">
        <v>0</v>
      </c>
      <c r="F19" s="275">
        <v>0</v>
      </c>
      <c r="G19" s="276">
        <v>0</v>
      </c>
    </row>
    <row r="20" spans="1:7" ht="26.25">
      <c r="A20" s="273">
        <v>13</v>
      </c>
      <c r="B20" s="277" t="s">
        <v>332</v>
      </c>
      <c r="C20" s="275">
        <v>48567316.359999999</v>
      </c>
      <c r="D20" s="275">
        <v>18657190.489999998</v>
      </c>
      <c r="E20" s="275">
        <v>14652543.699999999</v>
      </c>
      <c r="F20" s="275">
        <v>10922489.020000171</v>
      </c>
      <c r="G20" s="276">
        <v>0</v>
      </c>
    </row>
    <row r="21" spans="1:7">
      <c r="A21" s="280">
        <v>14</v>
      </c>
      <c r="B21" s="281" t="s">
        <v>333</v>
      </c>
      <c r="C21" s="278"/>
      <c r="D21" s="278"/>
      <c r="E21" s="278"/>
      <c r="F21" s="278"/>
      <c r="G21" s="282">
        <f>SUM(G8,G11,G14,G17,G18)</f>
        <v>2899896693.7834997</v>
      </c>
    </row>
    <row r="22" spans="1:7">
      <c r="A22" s="283"/>
      <c r="B22" s="302" t="s">
        <v>334</v>
      </c>
      <c r="C22" s="284"/>
      <c r="D22" s="285"/>
      <c r="E22" s="284"/>
      <c r="F22" s="284"/>
      <c r="G22" s="286"/>
    </row>
    <row r="23" spans="1:7">
      <c r="A23" s="273">
        <v>15</v>
      </c>
      <c r="B23" s="274" t="s">
        <v>212</v>
      </c>
      <c r="C23" s="287">
        <v>543054209.22000003</v>
      </c>
      <c r="D23" s="288">
        <v>85728936.430000007</v>
      </c>
      <c r="E23" s="287">
        <v>43700000</v>
      </c>
      <c r="F23" s="287">
        <v>277481300</v>
      </c>
      <c r="G23" s="276">
        <v>28439325.349999998</v>
      </c>
    </row>
    <row r="24" spans="1:7">
      <c r="A24" s="273">
        <v>16</v>
      </c>
      <c r="B24" s="274" t="s">
        <v>335</v>
      </c>
      <c r="C24" s="275">
        <f>SUM(C25:C27,C29,C31)</f>
        <v>179529931.28</v>
      </c>
      <c r="D24" s="279">
        <f t="shared" ref="D24:G24" si="3">SUM(D25:D27,D29,D31)</f>
        <v>461534093.35079998</v>
      </c>
      <c r="E24" s="275">
        <f t="shared" si="3"/>
        <v>345698953.40999997</v>
      </c>
      <c r="F24" s="275">
        <f t="shared" si="3"/>
        <v>1764730122.1499999</v>
      </c>
      <c r="G24" s="276">
        <f t="shared" si="3"/>
        <v>1896305315.78158</v>
      </c>
    </row>
    <row r="25" spans="1:7" ht="26.25">
      <c r="A25" s="273">
        <v>17</v>
      </c>
      <c r="B25" s="277" t="s">
        <v>336</v>
      </c>
      <c r="C25" s="275">
        <v>0</v>
      </c>
      <c r="D25" s="279">
        <v>39964646.860799998</v>
      </c>
      <c r="E25" s="275">
        <v>0</v>
      </c>
      <c r="F25" s="275">
        <v>0</v>
      </c>
      <c r="G25" s="276">
        <v>3996464.6860799999</v>
      </c>
    </row>
    <row r="26" spans="1:7" ht="26.25">
      <c r="A26" s="273">
        <v>18</v>
      </c>
      <c r="B26" s="277" t="s">
        <v>337</v>
      </c>
      <c r="C26" s="275">
        <v>4564650.91</v>
      </c>
      <c r="D26" s="279">
        <v>58348705.939999998</v>
      </c>
      <c r="E26" s="275">
        <v>34318707.75</v>
      </c>
      <c r="F26" s="275">
        <v>14584999.609999999</v>
      </c>
      <c r="G26" s="276">
        <v>39973030.939999998</v>
      </c>
    </row>
    <row r="27" spans="1:7">
      <c r="A27" s="273">
        <v>19</v>
      </c>
      <c r="B27" s="277" t="s">
        <v>338</v>
      </c>
      <c r="C27" s="275">
        <v>149993360.03</v>
      </c>
      <c r="D27" s="279">
        <v>335198775.32999998</v>
      </c>
      <c r="E27" s="275">
        <v>277498624.64999998</v>
      </c>
      <c r="F27" s="275">
        <v>1418689156.1700001</v>
      </c>
      <c r="G27" s="276">
        <v>1586915484.1300001</v>
      </c>
    </row>
    <row r="28" spans="1:7">
      <c r="A28" s="273">
        <v>20</v>
      </c>
      <c r="B28" s="289" t="s">
        <v>339</v>
      </c>
      <c r="C28" s="275">
        <v>0</v>
      </c>
      <c r="D28" s="279">
        <v>0</v>
      </c>
      <c r="E28" s="275">
        <v>0</v>
      </c>
      <c r="F28" s="275">
        <v>0</v>
      </c>
      <c r="G28" s="276">
        <v>0</v>
      </c>
    </row>
    <row r="29" spans="1:7">
      <c r="A29" s="273">
        <v>21</v>
      </c>
      <c r="B29" s="277" t="s">
        <v>340</v>
      </c>
      <c r="C29" s="275">
        <v>24971920.34</v>
      </c>
      <c r="D29" s="279">
        <v>26922297.27</v>
      </c>
      <c r="E29" s="275">
        <v>25963907.329999998</v>
      </c>
      <c r="F29" s="275">
        <v>314593415.56</v>
      </c>
      <c r="G29" s="276">
        <v>243422393.4515</v>
      </c>
    </row>
    <row r="30" spans="1:7">
      <c r="A30" s="273">
        <v>22</v>
      </c>
      <c r="B30" s="289" t="s">
        <v>339</v>
      </c>
      <c r="C30" s="275">
        <v>24971920.34</v>
      </c>
      <c r="D30" s="279">
        <v>26922297.27</v>
      </c>
      <c r="E30" s="275">
        <v>25963907.329999998</v>
      </c>
      <c r="F30" s="275">
        <v>314593415.56</v>
      </c>
      <c r="G30" s="276">
        <v>243422393.4515</v>
      </c>
    </row>
    <row r="31" spans="1:7" ht="26.25">
      <c r="A31" s="273">
        <v>23</v>
      </c>
      <c r="B31" s="277" t="s">
        <v>341</v>
      </c>
      <c r="C31" s="275">
        <v>0</v>
      </c>
      <c r="D31" s="279">
        <v>1099667.95</v>
      </c>
      <c r="E31" s="275">
        <v>7917713.6799999997</v>
      </c>
      <c r="F31" s="275">
        <v>16862550.810000002</v>
      </c>
      <c r="G31" s="276">
        <v>21997942.574000001</v>
      </c>
    </row>
    <row r="32" spans="1:7">
      <c r="A32" s="273">
        <v>24</v>
      </c>
      <c r="B32" s="274" t="s">
        <v>342</v>
      </c>
      <c r="C32" s="275">
        <v>0</v>
      </c>
      <c r="D32" s="279">
        <v>0</v>
      </c>
      <c r="E32" s="275">
        <v>0</v>
      </c>
      <c r="F32" s="275">
        <v>0</v>
      </c>
      <c r="G32" s="276">
        <v>0</v>
      </c>
    </row>
    <row r="33" spans="1:7">
      <c r="A33" s="273">
        <v>25</v>
      </c>
      <c r="B33" s="274" t="s">
        <v>88</v>
      </c>
      <c r="C33" s="275">
        <f>SUM(C34:C35)</f>
        <v>22027962.850000001</v>
      </c>
      <c r="D33" s="275">
        <f>SUM(D34:D35)</f>
        <v>22862850.379999999</v>
      </c>
      <c r="E33" s="275">
        <f>SUM(E34:E35)</f>
        <v>15443556.460000001</v>
      </c>
      <c r="F33" s="275">
        <f>SUM(F34:F35)</f>
        <v>373482519.82999998</v>
      </c>
      <c r="G33" s="276">
        <f>SUM(G34:G35)</f>
        <v>388188807.64470011</v>
      </c>
    </row>
    <row r="34" spans="1:7">
      <c r="A34" s="273">
        <v>26</v>
      </c>
      <c r="B34" s="277" t="s">
        <v>343</v>
      </c>
      <c r="C34" s="278"/>
      <c r="D34" s="279">
        <v>0</v>
      </c>
      <c r="E34" s="275">
        <v>0</v>
      </c>
      <c r="F34" s="275">
        <v>0.01</v>
      </c>
      <c r="G34" s="276">
        <v>0.01</v>
      </c>
    </row>
    <row r="35" spans="1:7">
      <c r="A35" s="273">
        <v>27</v>
      </c>
      <c r="B35" s="277" t="s">
        <v>344</v>
      </c>
      <c r="C35" s="275">
        <v>22027962.850000001</v>
      </c>
      <c r="D35" s="279">
        <v>22862850.379999999</v>
      </c>
      <c r="E35" s="275">
        <v>15443556.460000001</v>
      </c>
      <c r="F35" s="275">
        <v>373482519.81999999</v>
      </c>
      <c r="G35" s="276">
        <v>388188807.63470012</v>
      </c>
    </row>
    <row r="36" spans="1:7">
      <c r="A36" s="273">
        <v>28</v>
      </c>
      <c r="B36" s="274" t="s">
        <v>345</v>
      </c>
      <c r="C36" s="275">
        <v>0</v>
      </c>
      <c r="D36" s="279">
        <v>402762060.22074795</v>
      </c>
      <c r="E36" s="275">
        <v>146747528.08000001</v>
      </c>
      <c r="F36" s="275">
        <v>76058295.099999994</v>
      </c>
      <c r="G36" s="276">
        <v>52777309.219037399</v>
      </c>
    </row>
    <row r="37" spans="1:7">
      <c r="A37" s="280">
        <v>29</v>
      </c>
      <c r="B37" s="281" t="s">
        <v>346</v>
      </c>
      <c r="C37" s="278"/>
      <c r="D37" s="278"/>
      <c r="E37" s="278"/>
      <c r="F37" s="278"/>
      <c r="G37" s="282">
        <f>SUM(G23:G24,G32:G33,G36)</f>
        <v>2365710757.9953175</v>
      </c>
    </row>
    <row r="38" spans="1:7">
      <c r="A38" s="269"/>
      <c r="B38" s="290"/>
      <c r="C38" s="291"/>
      <c r="D38" s="291"/>
      <c r="E38" s="291"/>
      <c r="F38" s="291"/>
      <c r="G38" s="292"/>
    </row>
    <row r="39" spans="1:7" ht="15.75" thickBot="1">
      <c r="A39" s="293">
        <v>30</v>
      </c>
      <c r="B39" s="294" t="s">
        <v>314</v>
      </c>
      <c r="C39" s="184"/>
      <c r="D39" s="169"/>
      <c r="E39" s="169"/>
      <c r="F39" s="295"/>
      <c r="G39" s="296">
        <f>IFERROR(G21/G37,0)</f>
        <v>1.225803570441911</v>
      </c>
    </row>
    <row r="42" spans="1:7" ht="39">
      <c r="B42" s="17" t="s">
        <v>347</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K38" sqref="K38"/>
    </sheetView>
  </sheetViews>
  <sheetFormatPr defaultColWidth="9.140625" defaultRowHeight="12.75"/>
  <cols>
    <col min="1" max="1" width="11.85546875" style="304" bestFit="1" customWidth="1"/>
    <col min="2" max="2" width="105.140625" style="304" bestFit="1" customWidth="1"/>
    <col min="3" max="3" width="19.28515625" style="304" bestFit="1" customWidth="1"/>
    <col min="4" max="4" width="18.42578125" style="304" bestFit="1" customWidth="1"/>
    <col min="5" max="6" width="19.28515625" style="304" bestFit="1" customWidth="1"/>
    <col min="7" max="7" width="30.42578125" style="304" customWidth="1"/>
    <col min="8" max="8" width="19.28515625" style="304" customWidth="1"/>
    <col min="9" max="16384" width="9.140625" style="304"/>
  </cols>
  <sheetData>
    <row r="1" spans="1:8" ht="13.5">
      <c r="A1" s="303" t="s">
        <v>97</v>
      </c>
      <c r="B1" s="229" t="str">
        <f>Info!C2</f>
        <v>სს "ბაზისბანკი"</v>
      </c>
    </row>
    <row r="2" spans="1:8">
      <c r="A2" s="303" t="s">
        <v>98</v>
      </c>
      <c r="B2" s="647">
        <f>'1. key ratios'!B2</f>
        <v>45747</v>
      </c>
    </row>
    <row r="3" spans="1:8">
      <c r="A3" s="305" t="s">
        <v>350</v>
      </c>
    </row>
    <row r="5" spans="1:8">
      <c r="A5" s="758" t="s">
        <v>351</v>
      </c>
      <c r="B5" s="759"/>
      <c r="C5" s="764" t="s">
        <v>352</v>
      </c>
      <c r="D5" s="765"/>
      <c r="E5" s="765"/>
      <c r="F5" s="765"/>
      <c r="G5" s="765"/>
      <c r="H5" s="766"/>
    </row>
    <row r="6" spans="1:8">
      <c r="A6" s="760"/>
      <c r="B6" s="761"/>
      <c r="C6" s="767"/>
      <c r="D6" s="768"/>
      <c r="E6" s="768"/>
      <c r="F6" s="768"/>
      <c r="G6" s="768"/>
      <c r="H6" s="769"/>
    </row>
    <row r="7" spans="1:8" ht="25.5">
      <c r="A7" s="762"/>
      <c r="B7" s="763"/>
      <c r="C7" s="344" t="s">
        <v>353</v>
      </c>
      <c r="D7" s="344" t="s">
        <v>354</v>
      </c>
      <c r="E7" s="344" t="s">
        <v>355</v>
      </c>
      <c r="F7" s="344" t="s">
        <v>356</v>
      </c>
      <c r="G7" s="344" t="s">
        <v>466</v>
      </c>
      <c r="H7" s="344" t="s">
        <v>66</v>
      </c>
    </row>
    <row r="8" spans="1:8">
      <c r="A8" s="340">
        <v>1</v>
      </c>
      <c r="B8" s="339" t="s">
        <v>123</v>
      </c>
      <c r="C8" s="649">
        <v>323748706.03600001</v>
      </c>
      <c r="D8" s="649">
        <v>19461047.664700001</v>
      </c>
      <c r="E8" s="649">
        <v>225954003.7281</v>
      </c>
      <c r="F8" s="649">
        <v>59739925.267399997</v>
      </c>
      <c r="G8" s="649">
        <v>0</v>
      </c>
      <c r="H8" s="648">
        <f t="shared" ref="H8:H20" si="0">SUM(C8:G8)</f>
        <v>628903682.69620013</v>
      </c>
    </row>
    <row r="9" spans="1:8">
      <c r="A9" s="340">
        <v>2</v>
      </c>
      <c r="B9" s="339" t="s">
        <v>124</v>
      </c>
      <c r="C9" s="649">
        <v>0</v>
      </c>
      <c r="D9" s="649">
        <v>0</v>
      </c>
      <c r="E9" s="649">
        <v>0</v>
      </c>
      <c r="F9" s="649">
        <v>0</v>
      </c>
      <c r="G9" s="649">
        <v>0</v>
      </c>
      <c r="H9" s="648">
        <f t="shared" si="0"/>
        <v>0</v>
      </c>
    </row>
    <row r="10" spans="1:8">
      <c r="A10" s="340">
        <v>3</v>
      </c>
      <c r="B10" s="339" t="s">
        <v>125</v>
      </c>
      <c r="C10" s="649">
        <v>0</v>
      </c>
      <c r="D10" s="649">
        <v>0</v>
      </c>
      <c r="E10" s="649">
        <v>76455.277400000006</v>
      </c>
      <c r="F10" s="649">
        <v>1036982.3372</v>
      </c>
      <c r="G10" s="649">
        <v>0</v>
      </c>
      <c r="H10" s="648">
        <f t="shared" si="0"/>
        <v>1113437.6146</v>
      </c>
    </row>
    <row r="11" spans="1:8">
      <c r="A11" s="340">
        <v>4</v>
      </c>
      <c r="B11" s="339" t="s">
        <v>126</v>
      </c>
      <c r="C11" s="649">
        <v>0</v>
      </c>
      <c r="D11" s="649">
        <v>0</v>
      </c>
      <c r="E11" s="649">
        <v>0</v>
      </c>
      <c r="F11" s="649">
        <v>0</v>
      </c>
      <c r="G11" s="649">
        <v>0</v>
      </c>
      <c r="H11" s="648">
        <f t="shared" si="0"/>
        <v>0</v>
      </c>
    </row>
    <row r="12" spans="1:8">
      <c r="A12" s="340">
        <v>5</v>
      </c>
      <c r="B12" s="339" t="s">
        <v>667</v>
      </c>
      <c r="C12" s="649">
        <v>0</v>
      </c>
      <c r="D12" s="649">
        <v>0</v>
      </c>
      <c r="E12" s="649">
        <v>0</v>
      </c>
      <c r="F12" s="649">
        <v>0</v>
      </c>
      <c r="G12" s="649">
        <v>0</v>
      </c>
      <c r="H12" s="648">
        <f t="shared" si="0"/>
        <v>0</v>
      </c>
    </row>
    <row r="13" spans="1:8">
      <c r="A13" s="340">
        <v>6</v>
      </c>
      <c r="B13" s="339" t="s">
        <v>127</v>
      </c>
      <c r="C13" s="649">
        <v>48213114.629600003</v>
      </c>
      <c r="D13" s="649">
        <v>138764128.8267</v>
      </c>
      <c r="E13" s="649">
        <v>7466567.2158000004</v>
      </c>
      <c r="F13" s="649">
        <v>0</v>
      </c>
      <c r="G13" s="649">
        <v>0</v>
      </c>
      <c r="H13" s="648">
        <f t="shared" si="0"/>
        <v>194443810.67210001</v>
      </c>
    </row>
    <row r="14" spans="1:8">
      <c r="A14" s="340">
        <v>7</v>
      </c>
      <c r="B14" s="339" t="s">
        <v>71</v>
      </c>
      <c r="C14" s="649">
        <v>281554.0722</v>
      </c>
      <c r="D14" s="649">
        <v>384899011.04460001</v>
      </c>
      <c r="E14" s="649">
        <v>502730936.16289997</v>
      </c>
      <c r="F14" s="649">
        <v>876388023.74730003</v>
      </c>
      <c r="G14" s="649">
        <v>2834901.2015999998</v>
      </c>
      <c r="H14" s="648">
        <f t="shared" si="0"/>
        <v>1767134426.2286</v>
      </c>
    </row>
    <row r="15" spans="1:8">
      <c r="A15" s="340">
        <v>8</v>
      </c>
      <c r="B15" s="341" t="s">
        <v>72</v>
      </c>
      <c r="C15" s="649">
        <v>198595.2003</v>
      </c>
      <c r="D15" s="649">
        <v>43514615.056299999</v>
      </c>
      <c r="E15" s="649">
        <v>179047873.59279999</v>
      </c>
      <c r="F15" s="649">
        <v>152289310.7525</v>
      </c>
      <c r="G15" s="649">
        <v>4589690.3411999997</v>
      </c>
      <c r="H15" s="648">
        <f t="shared" si="0"/>
        <v>379640084.94309998</v>
      </c>
    </row>
    <row r="16" spans="1:8">
      <c r="A16" s="340">
        <v>9</v>
      </c>
      <c r="B16" s="339" t="s">
        <v>668</v>
      </c>
      <c r="C16" s="649">
        <v>17342.808799999999</v>
      </c>
      <c r="D16" s="649">
        <v>15615558.749199999</v>
      </c>
      <c r="E16" s="649">
        <v>109580843.1953</v>
      </c>
      <c r="F16" s="649">
        <v>318502225.00230002</v>
      </c>
      <c r="G16" s="649">
        <v>459804.53840000002</v>
      </c>
      <c r="H16" s="648">
        <f t="shared" si="0"/>
        <v>444175774.29400003</v>
      </c>
    </row>
    <row r="17" spans="1:8">
      <c r="A17" s="340">
        <v>10</v>
      </c>
      <c r="B17" s="343" t="s">
        <v>371</v>
      </c>
      <c r="C17" s="649">
        <v>8393264.0322999991</v>
      </c>
      <c r="D17" s="649">
        <v>4758178.9859172301</v>
      </c>
      <c r="E17" s="649">
        <v>11407396.4703</v>
      </c>
      <c r="F17" s="649">
        <v>24834082.986200001</v>
      </c>
      <c r="G17" s="649">
        <v>971.56330000000003</v>
      </c>
      <c r="H17" s="648">
        <f t="shared" si="0"/>
        <v>49393894.038017228</v>
      </c>
    </row>
    <row r="18" spans="1:8">
      <c r="A18" s="340">
        <v>11</v>
      </c>
      <c r="B18" s="339" t="s">
        <v>68</v>
      </c>
      <c r="C18" s="649">
        <v>0</v>
      </c>
      <c r="D18" s="649">
        <v>0</v>
      </c>
      <c r="E18" s="649">
        <v>0</v>
      </c>
      <c r="F18" s="649">
        <v>0</v>
      </c>
      <c r="G18" s="649">
        <v>985555.46</v>
      </c>
      <c r="H18" s="648">
        <f t="shared" si="0"/>
        <v>985555.46</v>
      </c>
    </row>
    <row r="19" spans="1:8">
      <c r="A19" s="340">
        <v>12</v>
      </c>
      <c r="B19" s="339" t="s">
        <v>69</v>
      </c>
      <c r="C19" s="649">
        <v>-1.1999999999999999E-3</v>
      </c>
      <c r="D19" s="649">
        <v>29930354.8158</v>
      </c>
      <c r="E19" s="649">
        <v>0</v>
      </c>
      <c r="F19" s="649">
        <v>0</v>
      </c>
      <c r="G19" s="649">
        <v>2.8999999999999998E-3</v>
      </c>
      <c r="H19" s="648">
        <f t="shared" si="0"/>
        <v>29930354.817499999</v>
      </c>
    </row>
    <row r="20" spans="1:8">
      <c r="A20" s="342">
        <v>13</v>
      </c>
      <c r="B20" s="341" t="s">
        <v>70</v>
      </c>
      <c r="C20" s="649">
        <v>0</v>
      </c>
      <c r="D20" s="649">
        <v>0</v>
      </c>
      <c r="E20" s="649">
        <v>0</v>
      </c>
      <c r="F20" s="649">
        <v>0</v>
      </c>
      <c r="G20" s="649">
        <v>0</v>
      </c>
      <c r="H20" s="648">
        <f t="shared" si="0"/>
        <v>0</v>
      </c>
    </row>
    <row r="21" spans="1:8">
      <c r="A21" s="340">
        <v>14</v>
      </c>
      <c r="B21" s="339" t="s">
        <v>357</v>
      </c>
      <c r="C21" s="649">
        <v>41286.924200000001</v>
      </c>
      <c r="D21" s="649">
        <v>116257452.1463</v>
      </c>
      <c r="E21" s="649">
        <v>64526020.810500003</v>
      </c>
      <c r="F21" s="649">
        <v>171783091.9183</v>
      </c>
      <c r="G21" s="649">
        <v>234626070.65459943</v>
      </c>
      <c r="H21" s="648">
        <f>SUM(C21:G21)</f>
        <v>587233922.45389938</v>
      </c>
    </row>
    <row r="22" spans="1:8">
      <c r="A22" s="338">
        <v>15</v>
      </c>
      <c r="B22" s="337" t="s">
        <v>66</v>
      </c>
      <c r="C22" s="648">
        <f>SUM(C18:C21)+SUM(C8:C16)</f>
        <v>372500599.66989994</v>
      </c>
      <c r="D22" s="648">
        <f t="shared" ref="D22:H22" si="1">SUM(D18:D21)+SUM(D8:D16)</f>
        <v>748442168.30360007</v>
      </c>
      <c r="E22" s="648">
        <f t="shared" si="1"/>
        <v>1089382699.9828</v>
      </c>
      <c r="F22" s="648">
        <f t="shared" si="1"/>
        <v>1579739559.0249999</v>
      </c>
      <c r="G22" s="648">
        <f t="shared" si="1"/>
        <v>243496022.19869944</v>
      </c>
      <c r="H22" s="648">
        <f t="shared" si="1"/>
        <v>4033561049.1799998</v>
      </c>
    </row>
    <row r="26" spans="1:8" ht="38.25">
      <c r="B26" s="311"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H35" sqref="H35"/>
    </sheetView>
  </sheetViews>
  <sheetFormatPr defaultColWidth="9.140625" defaultRowHeight="12.75"/>
  <cols>
    <col min="1" max="1" width="11.85546875" style="306" bestFit="1" customWidth="1"/>
    <col min="2" max="2" width="86.85546875" style="304" customWidth="1"/>
    <col min="3" max="4" width="31.5703125" style="304" customWidth="1"/>
    <col min="5" max="5" width="16.42578125" style="304" bestFit="1" customWidth="1"/>
    <col min="6" max="6" width="14.140625" style="304" bestFit="1" customWidth="1"/>
    <col min="7" max="7" width="20" style="304" bestFit="1" customWidth="1"/>
    <col min="8" max="8" width="25.140625" style="304" bestFit="1" customWidth="1"/>
    <col min="9" max="16384" width="9.140625" style="304"/>
  </cols>
  <sheetData>
    <row r="1" spans="1:8" ht="13.5">
      <c r="A1" s="303" t="s">
        <v>97</v>
      </c>
      <c r="B1" s="229" t="str">
        <f>Info!C2</f>
        <v>სს "ბაზისბანკი"</v>
      </c>
      <c r="C1" s="355"/>
      <c r="D1" s="355"/>
      <c r="E1" s="355"/>
      <c r="F1" s="355"/>
      <c r="G1" s="355"/>
      <c r="H1" s="355"/>
    </row>
    <row r="2" spans="1:8">
      <c r="A2" s="303" t="s">
        <v>98</v>
      </c>
      <c r="B2" s="647">
        <f>'1. key ratios'!B2</f>
        <v>45747</v>
      </c>
      <c r="C2" s="355"/>
      <c r="D2" s="355"/>
      <c r="E2" s="355"/>
      <c r="F2" s="355"/>
      <c r="G2" s="355"/>
      <c r="H2" s="355"/>
    </row>
    <row r="3" spans="1:8">
      <c r="A3" s="305" t="s">
        <v>358</v>
      </c>
      <c r="B3" s="355"/>
      <c r="C3" s="355"/>
      <c r="D3" s="355"/>
      <c r="E3" s="355"/>
      <c r="F3" s="355"/>
      <c r="G3" s="355"/>
      <c r="H3" s="355"/>
    </row>
    <row r="4" spans="1:8">
      <c r="A4" s="356"/>
      <c r="B4" s="355"/>
      <c r="C4" s="354" t="s">
        <v>359</v>
      </c>
      <c r="D4" s="354" t="s">
        <v>360</v>
      </c>
      <c r="E4" s="354" t="s">
        <v>361</v>
      </c>
      <c r="F4" s="354" t="s">
        <v>362</v>
      </c>
      <c r="G4" s="354" t="s">
        <v>363</v>
      </c>
      <c r="H4" s="354" t="s">
        <v>364</v>
      </c>
    </row>
    <row r="5" spans="1:8" ht="33.950000000000003" customHeight="1">
      <c r="A5" s="758" t="s">
        <v>616</v>
      </c>
      <c r="B5" s="759"/>
      <c r="C5" s="772" t="s">
        <v>453</v>
      </c>
      <c r="D5" s="772"/>
      <c r="E5" s="772" t="s">
        <v>615</v>
      </c>
      <c r="F5" s="770" t="s">
        <v>614</v>
      </c>
      <c r="G5" s="770" t="s">
        <v>368</v>
      </c>
      <c r="H5" s="352" t="s">
        <v>613</v>
      </c>
    </row>
    <row r="6" spans="1:8" ht="25.5">
      <c r="A6" s="762"/>
      <c r="B6" s="763"/>
      <c r="C6" s="353" t="s">
        <v>369</v>
      </c>
      <c r="D6" s="353" t="s">
        <v>370</v>
      </c>
      <c r="E6" s="772"/>
      <c r="F6" s="771"/>
      <c r="G6" s="771"/>
      <c r="H6" s="352" t="s">
        <v>612</v>
      </c>
    </row>
    <row r="7" spans="1:8">
      <c r="A7" s="350">
        <v>1</v>
      </c>
      <c r="B7" s="339" t="s">
        <v>123</v>
      </c>
      <c r="C7" s="650">
        <v>0</v>
      </c>
      <c r="D7" s="650">
        <v>629205631.35409999</v>
      </c>
      <c r="E7" s="650">
        <v>331664.45600000001</v>
      </c>
      <c r="F7" s="650"/>
      <c r="G7" s="650">
        <v>0</v>
      </c>
      <c r="H7" s="651">
        <f t="shared" ref="H7:H20" si="0">C7+D7-E7-F7</f>
        <v>628873966.89810002</v>
      </c>
    </row>
    <row r="8" spans="1:8" ht="14.45" customHeight="1">
      <c r="A8" s="350">
        <v>2</v>
      </c>
      <c r="B8" s="339" t="s">
        <v>124</v>
      </c>
      <c r="C8" s="650">
        <v>0</v>
      </c>
      <c r="D8" s="650">
        <v>0</v>
      </c>
      <c r="E8" s="650">
        <v>0</v>
      </c>
      <c r="F8" s="650"/>
      <c r="G8" s="650">
        <v>0</v>
      </c>
      <c r="H8" s="651">
        <f t="shared" si="0"/>
        <v>0</v>
      </c>
    </row>
    <row r="9" spans="1:8">
      <c r="A9" s="350">
        <v>3</v>
      </c>
      <c r="B9" s="339" t="s">
        <v>125</v>
      </c>
      <c r="C9" s="650">
        <v>0</v>
      </c>
      <c r="D9" s="650">
        <v>1114819.9913000001</v>
      </c>
      <c r="E9" s="650">
        <v>1382.3767</v>
      </c>
      <c r="F9" s="650"/>
      <c r="G9" s="650">
        <v>0</v>
      </c>
      <c r="H9" s="651">
        <f t="shared" si="0"/>
        <v>1113437.6146000002</v>
      </c>
    </row>
    <row r="10" spans="1:8">
      <c r="A10" s="350">
        <v>4</v>
      </c>
      <c r="B10" s="339" t="s">
        <v>126</v>
      </c>
      <c r="C10" s="650">
        <v>0</v>
      </c>
      <c r="D10" s="650">
        <v>0</v>
      </c>
      <c r="E10" s="650">
        <v>0</v>
      </c>
      <c r="F10" s="650"/>
      <c r="G10" s="650">
        <v>0</v>
      </c>
      <c r="H10" s="651">
        <f t="shared" si="0"/>
        <v>0</v>
      </c>
    </row>
    <row r="11" spans="1:8">
      <c r="A11" s="350">
        <v>5</v>
      </c>
      <c r="B11" s="339" t="s">
        <v>667</v>
      </c>
      <c r="C11" s="650">
        <v>0</v>
      </c>
      <c r="D11" s="650">
        <v>0</v>
      </c>
      <c r="E11" s="650">
        <v>0</v>
      </c>
      <c r="F11" s="650"/>
      <c r="G11" s="650">
        <v>0</v>
      </c>
      <c r="H11" s="651">
        <f t="shared" si="0"/>
        <v>0</v>
      </c>
    </row>
    <row r="12" spans="1:8">
      <c r="A12" s="350">
        <v>6</v>
      </c>
      <c r="B12" s="339" t="s">
        <v>127</v>
      </c>
      <c r="C12" s="650">
        <v>0</v>
      </c>
      <c r="D12" s="650">
        <v>194591833.98760003</v>
      </c>
      <c r="E12" s="650">
        <v>148023.35279999999</v>
      </c>
      <c r="F12" s="650"/>
      <c r="G12" s="650">
        <v>0</v>
      </c>
      <c r="H12" s="651">
        <f t="shared" si="0"/>
        <v>194443810.63480002</v>
      </c>
    </row>
    <row r="13" spans="1:8">
      <c r="A13" s="350">
        <v>7</v>
      </c>
      <c r="B13" s="339" t="s">
        <v>71</v>
      </c>
      <c r="C13" s="650">
        <v>22619225.7432</v>
      </c>
      <c r="D13" s="650">
        <v>1756720536.9865</v>
      </c>
      <c r="E13" s="650">
        <v>12205336.5022096</v>
      </c>
      <c r="F13" s="650"/>
      <c r="G13" s="650">
        <v>5000</v>
      </c>
      <c r="H13" s="651">
        <f t="shared" si="0"/>
        <v>1767134426.2274904</v>
      </c>
    </row>
    <row r="14" spans="1:8">
      <c r="A14" s="350">
        <v>8</v>
      </c>
      <c r="B14" s="341" t="s">
        <v>72</v>
      </c>
      <c r="C14" s="650">
        <v>34996527.580009602</v>
      </c>
      <c r="D14" s="650">
        <v>358290446.51539898</v>
      </c>
      <c r="E14" s="650">
        <v>13646889.153176</v>
      </c>
      <c r="F14" s="650"/>
      <c r="G14" s="650">
        <v>2169399.6561540002</v>
      </c>
      <c r="H14" s="651">
        <f t="shared" si="0"/>
        <v>379640084.94223255</v>
      </c>
    </row>
    <row r="15" spans="1:8">
      <c r="A15" s="350">
        <v>9</v>
      </c>
      <c r="B15" s="339" t="s">
        <v>668</v>
      </c>
      <c r="C15" s="650">
        <v>23181705.9839992</v>
      </c>
      <c r="D15" s="650">
        <v>425532435.75052601</v>
      </c>
      <c r="E15" s="650">
        <v>4538367.4389002798</v>
      </c>
      <c r="F15" s="650"/>
      <c r="G15" s="650">
        <v>0</v>
      </c>
      <c r="H15" s="651">
        <f t="shared" si="0"/>
        <v>444175774.29562491</v>
      </c>
    </row>
    <row r="16" spans="1:8">
      <c r="A16" s="350">
        <v>10</v>
      </c>
      <c r="B16" s="343" t="s">
        <v>371</v>
      </c>
      <c r="C16" s="650">
        <v>61374503.131800003</v>
      </c>
      <c r="D16" s="650">
        <v>2825341.8810172202</v>
      </c>
      <c r="E16" s="650">
        <v>14805950.973280599</v>
      </c>
      <c r="F16" s="650"/>
      <c r="G16" s="650">
        <v>0</v>
      </c>
      <c r="H16" s="651">
        <f t="shared" si="0"/>
        <v>49393894.039536625</v>
      </c>
    </row>
    <row r="17" spans="1:8">
      <c r="A17" s="350">
        <v>11</v>
      </c>
      <c r="B17" s="339" t="s">
        <v>68</v>
      </c>
      <c r="C17" s="650">
        <v>0</v>
      </c>
      <c r="D17" s="650">
        <v>985555.46</v>
      </c>
      <c r="E17" s="650">
        <v>0</v>
      </c>
      <c r="F17" s="650"/>
      <c r="G17" s="650">
        <v>0</v>
      </c>
      <c r="H17" s="651">
        <f t="shared" si="0"/>
        <v>985555.46</v>
      </c>
    </row>
    <row r="18" spans="1:8">
      <c r="A18" s="350">
        <v>12</v>
      </c>
      <c r="B18" s="339" t="s">
        <v>69</v>
      </c>
      <c r="C18" s="650">
        <v>0</v>
      </c>
      <c r="D18" s="650">
        <v>30002869.121199999</v>
      </c>
      <c r="E18" s="650">
        <v>72514.303700000004</v>
      </c>
      <c r="F18" s="650"/>
      <c r="G18" s="650">
        <v>0</v>
      </c>
      <c r="H18" s="651">
        <f t="shared" si="0"/>
        <v>29930354.817499999</v>
      </c>
    </row>
    <row r="19" spans="1:8">
      <c r="A19" s="351">
        <v>13</v>
      </c>
      <c r="B19" s="341" t="s">
        <v>70</v>
      </c>
      <c r="C19" s="650">
        <v>0</v>
      </c>
      <c r="D19" s="650">
        <v>0</v>
      </c>
      <c r="E19" s="650">
        <v>0</v>
      </c>
      <c r="F19" s="650"/>
      <c r="G19" s="650">
        <v>0</v>
      </c>
      <c r="H19" s="651">
        <f t="shared" si="0"/>
        <v>0</v>
      </c>
    </row>
    <row r="20" spans="1:8">
      <c r="A20" s="350">
        <v>14</v>
      </c>
      <c r="B20" s="339" t="s">
        <v>357</v>
      </c>
      <c r="C20" s="650">
        <v>21102688.270691201</v>
      </c>
      <c r="D20" s="650">
        <v>605462694.48367298</v>
      </c>
      <c r="E20" s="650">
        <v>6729910.9976102496</v>
      </c>
      <c r="F20" s="650"/>
      <c r="G20" s="650">
        <v>0</v>
      </c>
      <c r="H20" s="651">
        <f t="shared" si="0"/>
        <v>619835471.75675392</v>
      </c>
    </row>
    <row r="21" spans="1:8" s="307" customFormat="1">
      <c r="A21" s="349">
        <v>15</v>
      </c>
      <c r="B21" s="348" t="s">
        <v>66</v>
      </c>
      <c r="C21" s="652">
        <f t="shared" ref="C21:H21" si="1">SUM(C7:C15)+SUM(C17:C20)</f>
        <v>101900147.57790001</v>
      </c>
      <c r="D21" s="652">
        <f t="shared" si="1"/>
        <v>4001906823.6502981</v>
      </c>
      <c r="E21" s="652">
        <f t="shared" si="1"/>
        <v>37674088.581096135</v>
      </c>
      <c r="F21" s="652">
        <f t="shared" si="1"/>
        <v>0</v>
      </c>
      <c r="G21" s="652">
        <f t="shared" si="1"/>
        <v>2174399.6561540002</v>
      </c>
      <c r="H21" s="651">
        <f t="shared" si="1"/>
        <v>4066132882.6471019</v>
      </c>
    </row>
    <row r="22" spans="1:8">
      <c r="A22" s="347">
        <v>16</v>
      </c>
      <c r="B22" s="346" t="s">
        <v>372</v>
      </c>
      <c r="C22" s="650">
        <v>100577660.72409999</v>
      </c>
      <c r="D22" s="650">
        <v>2912669974.4194999</v>
      </c>
      <c r="E22" s="650">
        <v>35686157.079999998</v>
      </c>
      <c r="F22" s="650"/>
      <c r="G22" s="650">
        <v>2174399.6561540002</v>
      </c>
      <c r="H22" s="651">
        <f>C22+D22-E22-F22</f>
        <v>2977561478.0636001</v>
      </c>
    </row>
    <row r="23" spans="1:8">
      <c r="A23" s="347">
        <v>17</v>
      </c>
      <c r="B23" s="346" t="s">
        <v>373</v>
      </c>
      <c r="C23" s="650">
        <v>0</v>
      </c>
      <c r="D23" s="650">
        <v>376711565.55000001</v>
      </c>
      <c r="E23" s="650">
        <v>360384.386</v>
      </c>
      <c r="F23" s="650"/>
      <c r="G23" s="650">
        <v>0</v>
      </c>
      <c r="H23" s="651">
        <f>C23+D23-E23-F23</f>
        <v>376351181.16400003</v>
      </c>
    </row>
    <row r="26" spans="1:8" ht="42.6" customHeight="1">
      <c r="B26" s="311" t="s">
        <v>465</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6"/>
  <sheetViews>
    <sheetView showGridLines="0" zoomScale="80" zoomScaleNormal="80" workbookViewId="0">
      <selection activeCell="H46" sqref="H46"/>
    </sheetView>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42.140625" style="304" bestFit="1" customWidth="1"/>
    <col min="9" max="16384" width="9.140625" style="304"/>
  </cols>
  <sheetData>
    <row r="1" spans="1:8" ht="13.5">
      <c r="A1" s="303" t="s">
        <v>97</v>
      </c>
      <c r="B1" s="229" t="str">
        <f>Info!C2</f>
        <v>სს "ბაზისბანკი"</v>
      </c>
      <c r="C1" s="355"/>
      <c r="D1" s="355"/>
      <c r="E1" s="355"/>
      <c r="F1" s="355"/>
      <c r="G1" s="355"/>
      <c r="H1" s="355"/>
    </row>
    <row r="2" spans="1:8">
      <c r="A2" s="303" t="s">
        <v>98</v>
      </c>
      <c r="B2" s="647">
        <f>'1. key ratios'!B2</f>
        <v>45747</v>
      </c>
      <c r="C2" s="355"/>
      <c r="D2" s="355"/>
      <c r="E2" s="355"/>
      <c r="F2" s="355"/>
      <c r="G2" s="355"/>
      <c r="H2" s="355"/>
    </row>
    <row r="3" spans="1:8">
      <c r="A3" s="305" t="s">
        <v>374</v>
      </c>
      <c r="B3" s="355"/>
      <c r="C3" s="355"/>
      <c r="D3" s="355"/>
      <c r="E3" s="355"/>
      <c r="F3" s="355"/>
      <c r="G3" s="355"/>
      <c r="H3" s="355"/>
    </row>
    <row r="4" spans="1:8">
      <c r="A4" s="355"/>
      <c r="B4" s="355"/>
      <c r="C4" s="354" t="s">
        <v>359</v>
      </c>
      <c r="D4" s="354" t="s">
        <v>360</v>
      </c>
      <c r="E4" s="354" t="s">
        <v>361</v>
      </c>
      <c r="F4" s="354" t="s">
        <v>362</v>
      </c>
      <c r="G4" s="354" t="s">
        <v>363</v>
      </c>
      <c r="H4" s="354" t="s">
        <v>364</v>
      </c>
    </row>
    <row r="5" spans="1:8" ht="41.45" customHeight="1">
      <c r="A5" s="758" t="s">
        <v>618</v>
      </c>
      <c r="B5" s="759"/>
      <c r="C5" s="773" t="s">
        <v>453</v>
      </c>
      <c r="D5" s="774"/>
      <c r="E5" s="770" t="s">
        <v>615</v>
      </c>
      <c r="F5" s="770" t="s">
        <v>614</v>
      </c>
      <c r="G5" s="770" t="s">
        <v>368</v>
      </c>
      <c r="H5" s="352" t="s">
        <v>613</v>
      </c>
    </row>
    <row r="6" spans="1:8" ht="25.5">
      <c r="A6" s="762"/>
      <c r="B6" s="763"/>
      <c r="C6" s="353" t="s">
        <v>369</v>
      </c>
      <c r="D6" s="353" t="s">
        <v>370</v>
      </c>
      <c r="E6" s="771"/>
      <c r="F6" s="771"/>
      <c r="G6" s="771"/>
      <c r="H6" s="352" t="s">
        <v>612</v>
      </c>
    </row>
    <row r="7" spans="1:8">
      <c r="A7" s="345">
        <v>1</v>
      </c>
      <c r="B7" s="358" t="s">
        <v>375</v>
      </c>
      <c r="C7" s="650">
        <v>3030604.8807999999</v>
      </c>
      <c r="D7" s="650">
        <v>686560537.92729998</v>
      </c>
      <c r="E7" s="650">
        <v>1513648.37643226</v>
      </c>
      <c r="F7" s="650">
        <v>0</v>
      </c>
      <c r="G7" s="650">
        <v>308163.71121799998</v>
      </c>
      <c r="H7" s="651">
        <f t="shared" ref="H7:H34" si="0">C7+D7-E7-F7</f>
        <v>688077494.43166769</v>
      </c>
    </row>
    <row r="8" spans="1:8">
      <c r="A8" s="345">
        <v>2</v>
      </c>
      <c r="B8" s="358" t="s">
        <v>376</v>
      </c>
      <c r="C8" s="650">
        <v>4488929.9780000001</v>
      </c>
      <c r="D8" s="650">
        <v>381870223.20459998</v>
      </c>
      <c r="E8" s="650">
        <v>1782808.17037326</v>
      </c>
      <c r="F8" s="650">
        <v>0</v>
      </c>
      <c r="G8" s="650">
        <v>2381.6669999999999</v>
      </c>
      <c r="H8" s="651">
        <f t="shared" si="0"/>
        <v>384576345.0122267</v>
      </c>
    </row>
    <row r="9" spans="1:8">
      <c r="A9" s="345">
        <v>3</v>
      </c>
      <c r="B9" s="358" t="s">
        <v>617</v>
      </c>
      <c r="C9" s="650">
        <v>0</v>
      </c>
      <c r="D9" s="650">
        <v>102022.08349999999</v>
      </c>
      <c r="E9" s="650">
        <v>6.8375023125999999</v>
      </c>
      <c r="F9" s="650">
        <v>0</v>
      </c>
      <c r="G9" s="650">
        <v>0</v>
      </c>
      <c r="H9" s="651">
        <f t="shared" si="0"/>
        <v>102015.24599768739</v>
      </c>
    </row>
    <row r="10" spans="1:8">
      <c r="A10" s="345">
        <v>4</v>
      </c>
      <c r="B10" s="358" t="s">
        <v>377</v>
      </c>
      <c r="C10" s="650">
        <v>7332589.4949000003</v>
      </c>
      <c r="D10" s="650">
        <v>267168634.78400001</v>
      </c>
      <c r="E10" s="650">
        <v>2217583.2289725901</v>
      </c>
      <c r="F10" s="650">
        <v>0</v>
      </c>
      <c r="G10" s="650">
        <v>27052.955000000002</v>
      </c>
      <c r="H10" s="651">
        <f t="shared" si="0"/>
        <v>272283641.04992741</v>
      </c>
    </row>
    <row r="11" spans="1:8">
      <c r="A11" s="345">
        <v>5</v>
      </c>
      <c r="B11" s="358" t="s">
        <v>378</v>
      </c>
      <c r="C11" s="650">
        <v>7114973.9423000002</v>
      </c>
      <c r="D11" s="650">
        <v>227770400.72889999</v>
      </c>
      <c r="E11" s="650">
        <v>1160612.2072985601</v>
      </c>
      <c r="F11" s="650">
        <v>0</v>
      </c>
      <c r="G11" s="650">
        <v>0</v>
      </c>
      <c r="H11" s="651">
        <f t="shared" si="0"/>
        <v>233724762.46390143</v>
      </c>
    </row>
    <row r="12" spans="1:8">
      <c r="A12" s="345">
        <v>6</v>
      </c>
      <c r="B12" s="358" t="s">
        <v>379</v>
      </c>
      <c r="C12" s="650">
        <v>3364218.8749000002</v>
      </c>
      <c r="D12" s="650">
        <v>67121100.917799994</v>
      </c>
      <c r="E12" s="650">
        <v>1065423.1694934999</v>
      </c>
      <c r="F12" s="650">
        <v>0</v>
      </c>
      <c r="G12" s="650">
        <v>1395.133</v>
      </c>
      <c r="H12" s="651">
        <f t="shared" si="0"/>
        <v>69419896.623206496</v>
      </c>
    </row>
    <row r="13" spans="1:8">
      <c r="A13" s="345">
        <v>7</v>
      </c>
      <c r="B13" s="358" t="s">
        <v>380</v>
      </c>
      <c r="C13" s="650">
        <v>124180.7849</v>
      </c>
      <c r="D13" s="650">
        <v>86535239.666099995</v>
      </c>
      <c r="E13" s="650">
        <v>379913.18652684899</v>
      </c>
      <c r="F13" s="650">
        <v>0</v>
      </c>
      <c r="G13" s="650">
        <v>1330.3150000000001</v>
      </c>
      <c r="H13" s="651">
        <f t="shared" si="0"/>
        <v>86279507.26447314</v>
      </c>
    </row>
    <row r="14" spans="1:8">
      <c r="A14" s="345">
        <v>8</v>
      </c>
      <c r="B14" s="358" t="s">
        <v>381</v>
      </c>
      <c r="C14" s="650">
        <v>1785794.5725</v>
      </c>
      <c r="D14" s="650">
        <v>131072465.2115</v>
      </c>
      <c r="E14" s="650">
        <v>820514.54738633195</v>
      </c>
      <c r="F14" s="650">
        <v>0</v>
      </c>
      <c r="G14" s="650">
        <v>51294.103000000003</v>
      </c>
      <c r="H14" s="651">
        <f t="shared" si="0"/>
        <v>132037745.23661368</v>
      </c>
    </row>
    <row r="15" spans="1:8">
      <c r="A15" s="345">
        <v>9</v>
      </c>
      <c r="B15" s="358" t="s">
        <v>382</v>
      </c>
      <c r="C15" s="650">
        <v>613362.32949999999</v>
      </c>
      <c r="D15" s="650">
        <v>93858030.829899997</v>
      </c>
      <c r="E15" s="650">
        <v>699629.21409985295</v>
      </c>
      <c r="F15" s="650">
        <v>0</v>
      </c>
      <c r="G15" s="650">
        <v>0</v>
      </c>
      <c r="H15" s="651">
        <f t="shared" si="0"/>
        <v>93771763.945300147</v>
      </c>
    </row>
    <row r="16" spans="1:8">
      <c r="A16" s="345">
        <v>10</v>
      </c>
      <c r="B16" s="358" t="s">
        <v>383</v>
      </c>
      <c r="C16" s="650">
        <v>98722.127699999997</v>
      </c>
      <c r="D16" s="650">
        <v>27045377.123199999</v>
      </c>
      <c r="E16" s="650">
        <v>47866.725813030003</v>
      </c>
      <c r="F16" s="650">
        <v>0</v>
      </c>
      <c r="G16" s="650">
        <v>5000</v>
      </c>
      <c r="H16" s="651">
        <f t="shared" si="0"/>
        <v>27096232.525086969</v>
      </c>
    </row>
    <row r="17" spans="1:8">
      <c r="A17" s="345">
        <v>11</v>
      </c>
      <c r="B17" s="358" t="s">
        <v>384</v>
      </c>
      <c r="C17" s="650">
        <v>271525.85800000001</v>
      </c>
      <c r="D17" s="650">
        <v>6110671.4003999997</v>
      </c>
      <c r="E17" s="650">
        <v>103997.377890403</v>
      </c>
      <c r="F17" s="650">
        <v>0</v>
      </c>
      <c r="G17" s="650">
        <v>0</v>
      </c>
      <c r="H17" s="651">
        <f t="shared" si="0"/>
        <v>6278199.8805095963</v>
      </c>
    </row>
    <row r="18" spans="1:8">
      <c r="A18" s="345">
        <v>12</v>
      </c>
      <c r="B18" s="358" t="s">
        <v>385</v>
      </c>
      <c r="C18" s="650">
        <v>1012805.524</v>
      </c>
      <c r="D18" s="650">
        <v>70181533.818100095</v>
      </c>
      <c r="E18" s="650">
        <v>544043.44011434703</v>
      </c>
      <c r="F18" s="650">
        <v>0</v>
      </c>
      <c r="G18" s="650">
        <v>6207.08</v>
      </c>
      <c r="H18" s="651">
        <f t="shared" si="0"/>
        <v>70650295.90198575</v>
      </c>
    </row>
    <row r="19" spans="1:8">
      <c r="A19" s="345">
        <v>13</v>
      </c>
      <c r="B19" s="358" t="s">
        <v>386</v>
      </c>
      <c r="C19" s="650">
        <v>1799235.6947000001</v>
      </c>
      <c r="D19" s="650">
        <v>80579925.913200006</v>
      </c>
      <c r="E19" s="650">
        <v>495242.141476975</v>
      </c>
      <c r="F19" s="650">
        <v>0</v>
      </c>
      <c r="G19" s="650">
        <v>2948.4229999999998</v>
      </c>
      <c r="H19" s="651">
        <f t="shared" si="0"/>
        <v>81883919.466423035</v>
      </c>
    </row>
    <row r="20" spans="1:8">
      <c r="A20" s="345">
        <v>14</v>
      </c>
      <c r="B20" s="358" t="s">
        <v>387</v>
      </c>
      <c r="C20" s="650">
        <v>22068273.711599998</v>
      </c>
      <c r="D20" s="650">
        <v>185249103.82679999</v>
      </c>
      <c r="E20" s="650">
        <v>6405912.2915732302</v>
      </c>
      <c r="F20" s="650">
        <v>0</v>
      </c>
      <c r="G20" s="650">
        <v>27784.63</v>
      </c>
      <c r="H20" s="651">
        <f t="shared" si="0"/>
        <v>200911465.24682677</v>
      </c>
    </row>
    <row r="21" spans="1:8">
      <c r="A21" s="345">
        <v>15</v>
      </c>
      <c r="B21" s="358" t="s">
        <v>388</v>
      </c>
      <c r="C21" s="650">
        <v>1012295.0483</v>
      </c>
      <c r="D21" s="650">
        <v>62993758.323800102</v>
      </c>
      <c r="E21" s="650">
        <v>143848.14889784699</v>
      </c>
      <c r="F21" s="650">
        <v>0</v>
      </c>
      <c r="G21" s="650">
        <v>486.238</v>
      </c>
      <c r="H21" s="651">
        <f t="shared" si="0"/>
        <v>63862205.223202251</v>
      </c>
    </row>
    <row r="22" spans="1:8">
      <c r="A22" s="345">
        <v>16</v>
      </c>
      <c r="B22" s="358" t="s">
        <v>389</v>
      </c>
      <c r="C22" s="650">
        <v>0</v>
      </c>
      <c r="D22" s="650">
        <v>13320751.574999999</v>
      </c>
      <c r="E22" s="650">
        <v>150622.97790174501</v>
      </c>
      <c r="F22" s="650">
        <v>0</v>
      </c>
      <c r="G22" s="650">
        <v>300.87200000000001</v>
      </c>
      <c r="H22" s="651">
        <f t="shared" si="0"/>
        <v>13170128.597098254</v>
      </c>
    </row>
    <row r="23" spans="1:8">
      <c r="A23" s="345">
        <v>17</v>
      </c>
      <c r="B23" s="358" t="s">
        <v>390</v>
      </c>
      <c r="C23" s="650">
        <v>359490.90509999997</v>
      </c>
      <c r="D23" s="650">
        <v>56327006.0189</v>
      </c>
      <c r="E23" s="650">
        <v>419675.69309999997</v>
      </c>
      <c r="F23" s="650">
        <v>0</v>
      </c>
      <c r="G23" s="650">
        <v>0</v>
      </c>
      <c r="H23" s="651">
        <f t="shared" si="0"/>
        <v>56266821.230900005</v>
      </c>
    </row>
    <row r="24" spans="1:8">
      <c r="A24" s="345">
        <v>18</v>
      </c>
      <c r="B24" s="358" t="s">
        <v>391</v>
      </c>
      <c r="C24" s="650">
        <v>1029745.4415</v>
      </c>
      <c r="D24" s="650">
        <v>248139288.91429999</v>
      </c>
      <c r="E24" s="650">
        <v>1059928.01411549</v>
      </c>
      <c r="F24" s="650">
        <v>0</v>
      </c>
      <c r="G24" s="650">
        <v>27137.114000000001</v>
      </c>
      <c r="H24" s="651">
        <f t="shared" si="0"/>
        <v>248109106.34168452</v>
      </c>
    </row>
    <row r="25" spans="1:8">
      <c r="A25" s="345">
        <v>19</v>
      </c>
      <c r="B25" s="358" t="s">
        <v>392</v>
      </c>
      <c r="C25" s="650">
        <v>0</v>
      </c>
      <c r="D25" s="650">
        <v>9147565.8373999894</v>
      </c>
      <c r="E25" s="650">
        <v>41075.0418992099</v>
      </c>
      <c r="F25" s="650">
        <v>0</v>
      </c>
      <c r="G25" s="650">
        <v>0</v>
      </c>
      <c r="H25" s="651">
        <f t="shared" si="0"/>
        <v>9106490.7955007795</v>
      </c>
    </row>
    <row r="26" spans="1:8">
      <c r="A26" s="345">
        <v>20</v>
      </c>
      <c r="B26" s="358" t="s">
        <v>393</v>
      </c>
      <c r="C26" s="650">
        <v>2085830.2079</v>
      </c>
      <c r="D26" s="650">
        <v>151338108.5451</v>
      </c>
      <c r="E26" s="650">
        <v>976530.69857196696</v>
      </c>
      <c r="F26" s="650">
        <v>0</v>
      </c>
      <c r="G26" s="650">
        <v>14907.683999999999</v>
      </c>
      <c r="H26" s="651">
        <f t="shared" si="0"/>
        <v>152447408.05442801</v>
      </c>
    </row>
    <row r="27" spans="1:8">
      <c r="A27" s="345">
        <v>21</v>
      </c>
      <c r="B27" s="358" t="s">
        <v>394</v>
      </c>
      <c r="C27" s="650">
        <v>690013.26</v>
      </c>
      <c r="D27" s="650">
        <v>38729899.604199998</v>
      </c>
      <c r="E27" s="650">
        <v>208954.07680350001</v>
      </c>
      <c r="F27" s="650">
        <v>0</v>
      </c>
      <c r="G27" s="650">
        <v>0</v>
      </c>
      <c r="H27" s="651">
        <f t="shared" si="0"/>
        <v>39210958.787396498</v>
      </c>
    </row>
    <row r="28" spans="1:8">
      <c r="A28" s="345">
        <v>22</v>
      </c>
      <c r="B28" s="358" t="s">
        <v>395</v>
      </c>
      <c r="C28" s="650">
        <v>302513.41149999999</v>
      </c>
      <c r="D28" s="650">
        <v>5085241.4559000004</v>
      </c>
      <c r="E28" s="650">
        <v>75532.738566429194</v>
      </c>
      <c r="F28" s="650">
        <v>0</v>
      </c>
      <c r="G28" s="650">
        <v>8426.6419999999998</v>
      </c>
      <c r="H28" s="651">
        <f t="shared" si="0"/>
        <v>5312222.1288335714</v>
      </c>
    </row>
    <row r="29" spans="1:8">
      <c r="A29" s="345">
        <v>23</v>
      </c>
      <c r="B29" s="358" t="s">
        <v>396</v>
      </c>
      <c r="C29" s="650">
        <v>9174475.1503999997</v>
      </c>
      <c r="D29" s="650">
        <v>349016852.47130001</v>
      </c>
      <c r="E29" s="650">
        <v>3819954.61036728</v>
      </c>
      <c r="F29" s="650">
        <v>0</v>
      </c>
      <c r="G29" s="650">
        <v>417955.59399999998</v>
      </c>
      <c r="H29" s="651">
        <f t="shared" si="0"/>
        <v>354371373.01133269</v>
      </c>
    </row>
    <row r="30" spans="1:8">
      <c r="A30" s="345">
        <v>24</v>
      </c>
      <c r="B30" s="358" t="s">
        <v>397</v>
      </c>
      <c r="C30" s="650">
        <v>4892956.3651999999</v>
      </c>
      <c r="D30" s="650">
        <v>154719590.83149999</v>
      </c>
      <c r="E30" s="650">
        <v>2041564.08339392</v>
      </c>
      <c r="F30" s="650">
        <v>0</v>
      </c>
      <c r="G30" s="650">
        <v>0</v>
      </c>
      <c r="H30" s="651">
        <f t="shared" si="0"/>
        <v>157570983.11330608</v>
      </c>
    </row>
    <row r="31" spans="1:8">
      <c r="A31" s="345">
        <v>25</v>
      </c>
      <c r="B31" s="358" t="s">
        <v>398</v>
      </c>
      <c r="C31" s="650">
        <v>13313124.4443</v>
      </c>
      <c r="D31" s="650">
        <v>225124069.76440099</v>
      </c>
      <c r="E31" s="650">
        <v>4823195.07688428</v>
      </c>
      <c r="F31" s="650">
        <v>0</v>
      </c>
      <c r="G31" s="650">
        <v>252486.08199999999</v>
      </c>
      <c r="H31" s="651">
        <f t="shared" si="0"/>
        <v>233613999.13181672</v>
      </c>
    </row>
    <row r="32" spans="1:8">
      <c r="A32" s="345">
        <v>26</v>
      </c>
      <c r="B32" s="358" t="s">
        <v>399</v>
      </c>
      <c r="C32" s="650">
        <v>14611998.7161</v>
      </c>
      <c r="D32" s="650">
        <v>136427786.26889801</v>
      </c>
      <c r="E32" s="650">
        <v>5343229.0153410798</v>
      </c>
      <c r="F32" s="650">
        <v>0</v>
      </c>
      <c r="G32" s="650">
        <v>1019141.4129359999</v>
      </c>
      <c r="H32" s="651">
        <f t="shared" si="0"/>
        <v>145696555.96965694</v>
      </c>
    </row>
    <row r="33" spans="1:8">
      <c r="A33" s="345">
        <v>27</v>
      </c>
      <c r="B33" s="345" t="s">
        <v>88</v>
      </c>
      <c r="C33" s="650">
        <v>1322486.8537999999</v>
      </c>
      <c r="D33" s="650">
        <v>240311636.17419818</v>
      </c>
      <c r="E33" s="650">
        <v>1332777.4902999999</v>
      </c>
      <c r="F33" s="650">
        <v>0</v>
      </c>
      <c r="G33" s="650">
        <v>0</v>
      </c>
      <c r="H33" s="651">
        <f t="shared" si="0"/>
        <v>240301345.53769818</v>
      </c>
    </row>
    <row r="34" spans="1:8">
      <c r="A34" s="345">
        <v>28</v>
      </c>
      <c r="B34" s="348" t="s">
        <v>66</v>
      </c>
      <c r="C34" s="652">
        <f>SUM(C7:C33)</f>
        <v>101900147.57789999</v>
      </c>
      <c r="D34" s="652">
        <f>SUM(D7:D33)</f>
        <v>4001906823.2201967</v>
      </c>
      <c r="E34" s="652">
        <f>SUM(E7:E33)</f>
        <v>37674088.581096254</v>
      </c>
      <c r="F34" s="652">
        <f>SUM(F7:F33)</f>
        <v>0</v>
      </c>
      <c r="G34" s="652">
        <f>SUM(G7:G33)</f>
        <v>2174399.6561540002</v>
      </c>
      <c r="H34" s="651">
        <f t="shared" si="0"/>
        <v>4066132882.2170005</v>
      </c>
    </row>
    <row r="36" spans="1:8">
      <c r="B36" s="308"/>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D46" sqref="D46"/>
    </sheetView>
  </sheetViews>
  <sheetFormatPr defaultColWidth="9.140625" defaultRowHeight="12.75"/>
  <cols>
    <col min="1" max="1" width="11.85546875" style="304" bestFit="1" customWidth="1"/>
    <col min="2" max="2" width="108" style="304" bestFit="1" customWidth="1"/>
    <col min="3" max="3" width="35.5703125" style="304" customWidth="1"/>
    <col min="4" max="4" width="38.42578125" style="304" customWidth="1"/>
    <col min="5" max="16384" width="9.140625" style="304"/>
  </cols>
  <sheetData>
    <row r="1" spans="1:4" ht="13.5">
      <c r="A1" s="303" t="s">
        <v>97</v>
      </c>
      <c r="B1" s="229" t="str">
        <f>Info!C2</f>
        <v>სს "ბაზისბანკი"</v>
      </c>
    </row>
    <row r="2" spans="1:4">
      <c r="A2" s="303" t="s">
        <v>98</v>
      </c>
      <c r="B2" s="647">
        <f>'1. key ratios'!B2</f>
        <v>45747</v>
      </c>
    </row>
    <row r="3" spans="1:4">
      <c r="A3" s="305" t="s">
        <v>400</v>
      </c>
    </row>
    <row r="5" spans="1:4">
      <c r="A5" s="775" t="s">
        <v>629</v>
      </c>
      <c r="B5" s="775"/>
      <c r="C5" s="366" t="s">
        <v>419</v>
      </c>
      <c r="D5" s="366" t="s">
        <v>628</v>
      </c>
    </row>
    <row r="6" spans="1:4">
      <c r="A6" s="365">
        <v>1</v>
      </c>
      <c r="B6" s="359" t="s">
        <v>627</v>
      </c>
      <c r="C6" s="653">
        <v>34976369.683744296</v>
      </c>
      <c r="D6" s="653">
        <v>318038.80793376942</v>
      </c>
    </row>
    <row r="7" spans="1:4">
      <c r="A7" s="362">
        <v>2</v>
      </c>
      <c r="B7" s="359" t="s">
        <v>626</v>
      </c>
      <c r="C7" s="653">
        <f>SUM(C8:C9)</f>
        <v>5518647.3736108961</v>
      </c>
      <c r="D7" s="653">
        <f>SUM(D8:D9)</f>
        <v>1027.0531744651471</v>
      </c>
    </row>
    <row r="8" spans="1:4">
      <c r="A8" s="364">
        <v>2.1</v>
      </c>
      <c r="B8" s="363" t="s">
        <v>625</v>
      </c>
      <c r="C8" s="653">
        <v>3193630.4346796051</v>
      </c>
      <c r="D8" s="653">
        <v>1027.0531744651471</v>
      </c>
    </row>
    <row r="9" spans="1:4">
      <c r="A9" s="364">
        <v>2.2000000000000002</v>
      </c>
      <c r="B9" s="363" t="s">
        <v>624</v>
      </c>
      <c r="C9" s="653">
        <v>2325016.938931291</v>
      </c>
      <c r="D9" s="653">
        <v>0</v>
      </c>
    </row>
    <row r="10" spans="1:4">
      <c r="A10" s="365">
        <v>3</v>
      </c>
      <c r="B10" s="359" t="s">
        <v>623</v>
      </c>
      <c r="C10" s="653">
        <f>SUM(C11:C13)</f>
        <v>5465489.0980266826</v>
      </c>
      <c r="D10" s="653">
        <f>SUM(D11:D13)</f>
        <v>24882.433012075278</v>
      </c>
    </row>
    <row r="11" spans="1:4">
      <c r="A11" s="364">
        <v>3.1</v>
      </c>
      <c r="B11" s="363" t="s">
        <v>401</v>
      </c>
      <c r="C11" s="653">
        <v>2174399.6561540007</v>
      </c>
      <c r="D11" s="653">
        <v>0</v>
      </c>
    </row>
    <row r="12" spans="1:4">
      <c r="A12" s="364">
        <v>3.2</v>
      </c>
      <c r="B12" s="363" t="s">
        <v>622</v>
      </c>
      <c r="C12" s="653">
        <v>2634344.6975286487</v>
      </c>
      <c r="D12" s="653">
        <v>24882.433012075278</v>
      </c>
    </row>
    <row r="13" spans="1:4">
      <c r="A13" s="364">
        <v>3.3</v>
      </c>
      <c r="B13" s="363" t="s">
        <v>621</v>
      </c>
      <c r="C13" s="653">
        <v>656744.74434403295</v>
      </c>
      <c r="D13" s="653">
        <v>0</v>
      </c>
    </row>
    <row r="14" spans="1:4">
      <c r="A14" s="362">
        <v>4</v>
      </c>
      <c r="B14" s="361" t="s">
        <v>620</v>
      </c>
      <c r="C14" s="653">
        <v>656629.12067148497</v>
      </c>
      <c r="D14" s="653">
        <v>0</v>
      </c>
    </row>
    <row r="15" spans="1:4">
      <c r="A15" s="360">
        <v>5</v>
      </c>
      <c r="B15" s="359" t="s">
        <v>619</v>
      </c>
      <c r="C15" s="654">
        <f>C6+C7-C10+C14</f>
        <v>35686157.079999998</v>
      </c>
      <c r="D15" s="654">
        <f>D6+D7-D10+D14</f>
        <v>294183.4280961593</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D14" sqref="D14"/>
    </sheetView>
  </sheetViews>
  <sheetFormatPr defaultColWidth="9.140625" defaultRowHeight="12.75"/>
  <cols>
    <col min="1" max="1" width="11.85546875" style="355" bestFit="1" customWidth="1"/>
    <col min="2" max="2" width="128.85546875" style="355" bestFit="1" customWidth="1"/>
    <col min="3" max="3" width="37" style="355" customWidth="1"/>
    <col min="4" max="4" width="50.5703125" style="355" customWidth="1"/>
    <col min="5" max="16384" width="9.140625" style="355"/>
  </cols>
  <sheetData>
    <row r="1" spans="1:4" ht="13.5">
      <c r="A1" s="303" t="s">
        <v>97</v>
      </c>
      <c r="B1" s="229" t="str">
        <f>Info!C2</f>
        <v>სს "ბაზისბანკი"</v>
      </c>
    </row>
    <row r="2" spans="1:4">
      <c r="A2" s="303" t="s">
        <v>98</v>
      </c>
      <c r="B2" s="647">
        <f>'1. key ratios'!B2</f>
        <v>45747</v>
      </c>
    </row>
    <row r="3" spans="1:4">
      <c r="A3" s="305" t="s">
        <v>402</v>
      </c>
    </row>
    <row r="4" spans="1:4">
      <c r="A4" s="305"/>
    </row>
    <row r="5" spans="1:4" ht="15" customHeight="1">
      <c r="A5" s="776" t="s">
        <v>403</v>
      </c>
      <c r="B5" s="777"/>
      <c r="C5" s="780" t="s">
        <v>404</v>
      </c>
      <c r="D5" s="780" t="s">
        <v>405</v>
      </c>
    </row>
    <row r="6" spans="1:4">
      <c r="A6" s="778"/>
      <c r="B6" s="779"/>
      <c r="C6" s="780"/>
      <c r="D6" s="780"/>
    </row>
    <row r="7" spans="1:4">
      <c r="A7" s="348">
        <v>1</v>
      </c>
      <c r="B7" s="348" t="s">
        <v>406</v>
      </c>
      <c r="C7" s="650">
        <v>92947701.357600003</v>
      </c>
      <c r="D7" s="655"/>
    </row>
    <row r="8" spans="1:4">
      <c r="A8" s="345">
        <v>2</v>
      </c>
      <c r="B8" s="345" t="s">
        <v>407</v>
      </c>
      <c r="C8" s="650">
        <v>20467350.214399997</v>
      </c>
      <c r="D8" s="655"/>
    </row>
    <row r="9" spans="1:4">
      <c r="A9" s="345">
        <v>3</v>
      </c>
      <c r="B9" s="369" t="s">
        <v>408</v>
      </c>
      <c r="C9" s="650">
        <v>275146.76612975536</v>
      </c>
      <c r="D9" s="655"/>
    </row>
    <row r="10" spans="1:4">
      <c r="A10" s="345">
        <v>4</v>
      </c>
      <c r="B10" s="345" t="s">
        <v>409</v>
      </c>
      <c r="C10" s="650">
        <f>SUM(C11:C17)</f>
        <v>13112537.623729764</v>
      </c>
      <c r="D10" s="655"/>
    </row>
    <row r="11" spans="1:4">
      <c r="A11" s="345">
        <v>5</v>
      </c>
      <c r="B11" s="368" t="s">
        <v>630</v>
      </c>
      <c r="C11" s="650">
        <v>1990097.8422000001</v>
      </c>
      <c r="D11" s="655"/>
    </row>
    <row r="12" spans="1:4">
      <c r="A12" s="345">
        <v>6</v>
      </c>
      <c r="B12" s="368" t="s">
        <v>410</v>
      </c>
      <c r="C12" s="650">
        <v>7850676.3802297572</v>
      </c>
      <c r="D12" s="655"/>
    </row>
    <row r="13" spans="1:4">
      <c r="A13" s="345">
        <v>7</v>
      </c>
      <c r="B13" s="368" t="s">
        <v>413</v>
      </c>
      <c r="C13" s="650">
        <v>2174399.6561540002</v>
      </c>
      <c r="D13" s="655"/>
    </row>
    <row r="14" spans="1:4">
      <c r="A14" s="345">
        <v>8</v>
      </c>
      <c r="B14" s="368" t="s">
        <v>411</v>
      </c>
      <c r="C14" s="650">
        <v>1000946.3337000001</v>
      </c>
      <c r="D14" s="650">
        <v>0</v>
      </c>
    </row>
    <row r="15" spans="1:4">
      <c r="A15" s="345">
        <v>9</v>
      </c>
      <c r="B15" s="368" t="s">
        <v>412</v>
      </c>
      <c r="C15" s="650">
        <v>0</v>
      </c>
      <c r="D15" s="650">
        <v>0</v>
      </c>
    </row>
    <row r="16" spans="1:4">
      <c r="A16" s="345">
        <v>10</v>
      </c>
      <c r="B16" s="368" t="s">
        <v>414</v>
      </c>
      <c r="C16" s="650">
        <v>0</v>
      </c>
      <c r="D16" s="650">
        <v>0</v>
      </c>
    </row>
    <row r="17" spans="1:4" ht="25.5">
      <c r="A17" s="345">
        <v>11</v>
      </c>
      <c r="B17" s="368" t="s">
        <v>415</v>
      </c>
      <c r="C17" s="650">
        <v>96417.411446005106</v>
      </c>
      <c r="D17" s="655"/>
    </row>
    <row r="18" spans="1:4">
      <c r="A18" s="348">
        <v>12</v>
      </c>
      <c r="B18" s="367" t="s">
        <v>416</v>
      </c>
      <c r="C18" s="652">
        <f>C7+C8+C9-C10</f>
        <v>100577660.71439999</v>
      </c>
      <c r="D18" s="655"/>
    </row>
    <row r="21" spans="1:4">
      <c r="B21" s="303"/>
    </row>
    <row r="22" spans="1:4">
      <c r="B22" s="303"/>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8" sqref="C8"/>
    </sheetView>
  </sheetViews>
  <sheetFormatPr defaultColWidth="9.140625" defaultRowHeight="12.75"/>
  <cols>
    <col min="1" max="1" width="11.85546875" style="355" bestFit="1" customWidth="1"/>
    <col min="2" max="2" width="63.85546875" style="355" customWidth="1"/>
    <col min="3" max="3" width="17.85546875" style="355" customWidth="1"/>
    <col min="4" max="18" width="22.140625" style="355" customWidth="1"/>
    <col min="19" max="19" width="23.140625" style="355" bestFit="1" customWidth="1"/>
    <col min="20" max="26" width="22.140625" style="355" customWidth="1"/>
    <col min="27" max="27" width="23.140625" style="355" bestFit="1" customWidth="1"/>
    <col min="28" max="28" width="20" style="355" customWidth="1"/>
    <col min="29" max="16384" width="9.140625" style="355"/>
  </cols>
  <sheetData>
    <row r="1" spans="1:28" ht="13.5">
      <c r="A1" s="303" t="s">
        <v>97</v>
      </c>
      <c r="B1" s="229" t="str">
        <f>Info!C2</f>
        <v>სს "ბაზისბანკი"</v>
      </c>
    </row>
    <row r="2" spans="1:28">
      <c r="A2" s="303" t="s">
        <v>98</v>
      </c>
      <c r="B2" s="647">
        <f>'1. key ratios'!B2</f>
        <v>45747</v>
      </c>
      <c r="C2" s="356"/>
    </row>
    <row r="3" spans="1:28">
      <c r="A3" s="305" t="s">
        <v>417</v>
      </c>
    </row>
    <row r="5" spans="1:28" ht="15" customHeight="1">
      <c r="A5" s="781" t="s">
        <v>643</v>
      </c>
      <c r="B5" s="782"/>
      <c r="C5" s="773" t="s">
        <v>642</v>
      </c>
      <c r="D5" s="787"/>
      <c r="E5" s="787"/>
      <c r="F5" s="787"/>
      <c r="G5" s="787"/>
      <c r="H5" s="787"/>
      <c r="I5" s="787"/>
      <c r="J5" s="787"/>
      <c r="K5" s="787"/>
      <c r="L5" s="787"/>
      <c r="M5" s="787"/>
      <c r="N5" s="787"/>
      <c r="O5" s="787"/>
      <c r="P5" s="787"/>
      <c r="Q5" s="787"/>
      <c r="R5" s="787"/>
      <c r="S5" s="787"/>
      <c r="T5" s="379"/>
      <c r="U5" s="379"/>
      <c r="V5" s="379"/>
      <c r="W5" s="379"/>
      <c r="X5" s="379"/>
      <c r="Y5" s="379"/>
      <c r="Z5" s="379"/>
      <c r="AA5" s="378"/>
      <c r="AB5" s="371"/>
    </row>
    <row r="6" spans="1:28">
      <c r="A6" s="783"/>
      <c r="B6" s="784"/>
      <c r="C6" s="788" t="s">
        <v>66</v>
      </c>
      <c r="D6" s="790" t="s">
        <v>641</v>
      </c>
      <c r="E6" s="790"/>
      <c r="F6" s="790"/>
      <c r="G6" s="790"/>
      <c r="H6" s="791" t="s">
        <v>640</v>
      </c>
      <c r="I6" s="792"/>
      <c r="J6" s="792"/>
      <c r="K6" s="793"/>
      <c r="L6" s="376"/>
      <c r="M6" s="794" t="s">
        <v>639</v>
      </c>
      <c r="N6" s="794"/>
      <c r="O6" s="794"/>
      <c r="P6" s="794"/>
      <c r="Q6" s="794"/>
      <c r="R6" s="794"/>
      <c r="S6" s="771"/>
      <c r="T6" s="377"/>
      <c r="U6" s="774" t="s">
        <v>638</v>
      </c>
      <c r="V6" s="774"/>
      <c r="W6" s="774"/>
      <c r="X6" s="774"/>
      <c r="Y6" s="774"/>
      <c r="Z6" s="774"/>
      <c r="AA6" s="772"/>
      <c r="AB6" s="376"/>
    </row>
    <row r="7" spans="1:28" ht="25.5">
      <c r="A7" s="785"/>
      <c r="B7" s="786"/>
      <c r="C7" s="789"/>
      <c r="D7" s="375"/>
      <c r="E7" s="352" t="s">
        <v>418</v>
      </c>
      <c r="F7" s="352" t="s">
        <v>636</v>
      </c>
      <c r="G7" s="352" t="s">
        <v>637</v>
      </c>
      <c r="H7" s="374"/>
      <c r="I7" s="352" t="s">
        <v>418</v>
      </c>
      <c r="J7" s="352" t="s">
        <v>636</v>
      </c>
      <c r="K7" s="352" t="s">
        <v>637</v>
      </c>
      <c r="L7" s="373"/>
      <c r="M7" s="352" t="s">
        <v>418</v>
      </c>
      <c r="N7" s="352" t="s">
        <v>636</v>
      </c>
      <c r="O7" s="352" t="s">
        <v>635</v>
      </c>
      <c r="P7" s="352" t="s">
        <v>634</v>
      </c>
      <c r="Q7" s="352" t="s">
        <v>633</v>
      </c>
      <c r="R7" s="352" t="s">
        <v>632</v>
      </c>
      <c r="S7" s="352" t="s">
        <v>631</v>
      </c>
      <c r="T7" s="372"/>
      <c r="U7" s="352" t="s">
        <v>418</v>
      </c>
      <c r="V7" s="352" t="s">
        <v>636</v>
      </c>
      <c r="W7" s="352" t="s">
        <v>635</v>
      </c>
      <c r="X7" s="352" t="s">
        <v>634</v>
      </c>
      <c r="Y7" s="352" t="s">
        <v>633</v>
      </c>
      <c r="Z7" s="352" t="s">
        <v>632</v>
      </c>
      <c r="AA7" s="352" t="s">
        <v>631</v>
      </c>
      <c r="AB7" s="371"/>
    </row>
    <row r="8" spans="1:28">
      <c r="A8" s="370">
        <v>1</v>
      </c>
      <c r="B8" s="348" t="s">
        <v>419</v>
      </c>
      <c r="C8" s="652">
        <v>3013247634.0176001</v>
      </c>
      <c r="D8" s="650">
        <v>2762098867.9479003</v>
      </c>
      <c r="E8" s="650">
        <v>46977693.540300034</v>
      </c>
      <c r="F8" s="650">
        <v>11074078.765999999</v>
      </c>
      <c r="G8" s="650">
        <v>0</v>
      </c>
      <c r="H8" s="650">
        <v>150571105.35529992</v>
      </c>
      <c r="I8" s="650">
        <v>10220118.718399996</v>
      </c>
      <c r="J8" s="650">
        <v>37887722.844899997</v>
      </c>
      <c r="K8" s="650">
        <v>0</v>
      </c>
      <c r="L8" s="650">
        <v>100577660.71440002</v>
      </c>
      <c r="M8" s="650">
        <v>4619696.0308999959</v>
      </c>
      <c r="N8" s="650">
        <v>14454377.9833</v>
      </c>
      <c r="O8" s="650">
        <v>15716160.478899993</v>
      </c>
      <c r="P8" s="650">
        <v>16249742.672700003</v>
      </c>
      <c r="Q8" s="650">
        <v>14737661.273999995</v>
      </c>
      <c r="R8" s="650">
        <v>11715655.936200004</v>
      </c>
      <c r="S8" s="650">
        <v>134456.55309999999</v>
      </c>
      <c r="T8" s="650">
        <v>0</v>
      </c>
      <c r="U8" s="650">
        <v>0</v>
      </c>
      <c r="V8" s="650">
        <v>0</v>
      </c>
      <c r="W8" s="650">
        <v>0</v>
      </c>
      <c r="X8" s="650">
        <v>0</v>
      </c>
      <c r="Y8" s="650">
        <v>0</v>
      </c>
      <c r="Z8" s="650">
        <v>0</v>
      </c>
      <c r="AA8" s="650">
        <v>0</v>
      </c>
    </row>
    <row r="9" spans="1:28">
      <c r="A9" s="345">
        <v>1.1000000000000001</v>
      </c>
      <c r="B9" s="362" t="s">
        <v>420</v>
      </c>
      <c r="C9" s="656">
        <v>0</v>
      </c>
      <c r="D9" s="650">
        <v>0</v>
      </c>
      <c r="E9" s="650">
        <v>0</v>
      </c>
      <c r="F9" s="650">
        <v>0</v>
      </c>
      <c r="G9" s="650">
        <v>0</v>
      </c>
      <c r="H9" s="650">
        <v>0</v>
      </c>
      <c r="I9" s="650">
        <v>0</v>
      </c>
      <c r="J9" s="650">
        <v>0</v>
      </c>
      <c r="K9" s="650">
        <v>0</v>
      </c>
      <c r="L9" s="650">
        <v>0</v>
      </c>
      <c r="M9" s="650">
        <v>0</v>
      </c>
      <c r="N9" s="650">
        <v>0</v>
      </c>
      <c r="O9" s="650">
        <v>0</v>
      </c>
      <c r="P9" s="650">
        <v>0</v>
      </c>
      <c r="Q9" s="650">
        <v>0</v>
      </c>
      <c r="R9" s="650">
        <v>0</v>
      </c>
      <c r="S9" s="650">
        <v>0</v>
      </c>
      <c r="T9" s="650">
        <v>0</v>
      </c>
      <c r="U9" s="650">
        <v>0</v>
      </c>
      <c r="V9" s="650">
        <v>0</v>
      </c>
      <c r="W9" s="650">
        <v>0</v>
      </c>
      <c r="X9" s="650">
        <v>0</v>
      </c>
      <c r="Y9" s="650">
        <v>0</v>
      </c>
      <c r="Z9" s="650">
        <v>0</v>
      </c>
      <c r="AA9" s="650">
        <v>0</v>
      </c>
    </row>
    <row r="10" spans="1:28">
      <c r="A10" s="345">
        <v>1.2</v>
      </c>
      <c r="B10" s="362" t="s">
        <v>421</v>
      </c>
      <c r="C10" s="656">
        <v>0</v>
      </c>
      <c r="D10" s="650">
        <v>0</v>
      </c>
      <c r="E10" s="650">
        <v>0</v>
      </c>
      <c r="F10" s="650">
        <v>0</v>
      </c>
      <c r="G10" s="650">
        <v>0</v>
      </c>
      <c r="H10" s="650">
        <v>0</v>
      </c>
      <c r="I10" s="650">
        <v>0</v>
      </c>
      <c r="J10" s="650">
        <v>0</v>
      </c>
      <c r="K10" s="650">
        <v>0</v>
      </c>
      <c r="L10" s="650">
        <v>0</v>
      </c>
      <c r="M10" s="650">
        <v>0</v>
      </c>
      <c r="N10" s="650">
        <v>0</v>
      </c>
      <c r="O10" s="650">
        <v>0</v>
      </c>
      <c r="P10" s="650">
        <v>0</v>
      </c>
      <c r="Q10" s="650">
        <v>0</v>
      </c>
      <c r="R10" s="650">
        <v>0</v>
      </c>
      <c r="S10" s="650">
        <v>0</v>
      </c>
      <c r="T10" s="650">
        <v>0</v>
      </c>
      <c r="U10" s="650">
        <v>0</v>
      </c>
      <c r="V10" s="650">
        <v>0</v>
      </c>
      <c r="W10" s="650">
        <v>0</v>
      </c>
      <c r="X10" s="650">
        <v>0</v>
      </c>
      <c r="Y10" s="650">
        <v>0</v>
      </c>
      <c r="Z10" s="650">
        <v>0</v>
      </c>
      <c r="AA10" s="650">
        <v>0</v>
      </c>
    </row>
    <row r="11" spans="1:28">
      <c r="A11" s="345">
        <v>1.3</v>
      </c>
      <c r="B11" s="362" t="s">
        <v>422</v>
      </c>
      <c r="C11" s="656">
        <v>67228091.180399999</v>
      </c>
      <c r="D11" s="650">
        <v>67228091.180399999</v>
      </c>
      <c r="E11" s="650">
        <v>0</v>
      </c>
      <c r="F11" s="650">
        <v>0</v>
      </c>
      <c r="G11" s="650">
        <v>0</v>
      </c>
      <c r="H11" s="650">
        <v>0</v>
      </c>
      <c r="I11" s="650">
        <v>0</v>
      </c>
      <c r="J11" s="650">
        <v>0</v>
      </c>
      <c r="K11" s="650">
        <v>0</v>
      </c>
      <c r="L11" s="650">
        <v>0</v>
      </c>
      <c r="M11" s="650">
        <v>0</v>
      </c>
      <c r="N11" s="650">
        <v>0</v>
      </c>
      <c r="O11" s="650">
        <v>0</v>
      </c>
      <c r="P11" s="650">
        <v>0</v>
      </c>
      <c r="Q11" s="650">
        <v>0</v>
      </c>
      <c r="R11" s="650">
        <v>0</v>
      </c>
      <c r="S11" s="650">
        <v>0</v>
      </c>
      <c r="T11" s="650">
        <v>0</v>
      </c>
      <c r="U11" s="650">
        <v>0</v>
      </c>
      <c r="V11" s="650">
        <v>0</v>
      </c>
      <c r="W11" s="650">
        <v>0</v>
      </c>
      <c r="X11" s="650">
        <v>0</v>
      </c>
      <c r="Y11" s="650">
        <v>0</v>
      </c>
      <c r="Z11" s="650">
        <v>0</v>
      </c>
      <c r="AA11" s="650">
        <v>0</v>
      </c>
    </row>
    <row r="12" spans="1:28">
      <c r="A12" s="345">
        <v>1.4</v>
      </c>
      <c r="B12" s="362" t="s">
        <v>423</v>
      </c>
      <c r="C12" s="656">
        <v>77627406.743599996</v>
      </c>
      <c r="D12" s="650">
        <v>76627095.605099991</v>
      </c>
      <c r="E12" s="650">
        <v>0</v>
      </c>
      <c r="F12" s="650">
        <v>0</v>
      </c>
      <c r="G12" s="650">
        <v>0</v>
      </c>
      <c r="H12" s="650">
        <v>1000311.1385</v>
      </c>
      <c r="I12" s="650">
        <v>0</v>
      </c>
      <c r="J12" s="650">
        <v>0</v>
      </c>
      <c r="K12" s="650">
        <v>0</v>
      </c>
      <c r="L12" s="650">
        <v>0</v>
      </c>
      <c r="M12" s="650">
        <v>0</v>
      </c>
      <c r="N12" s="650">
        <v>0</v>
      </c>
      <c r="O12" s="650">
        <v>0</v>
      </c>
      <c r="P12" s="650">
        <v>0</v>
      </c>
      <c r="Q12" s="650">
        <v>0</v>
      </c>
      <c r="R12" s="650">
        <v>0</v>
      </c>
      <c r="S12" s="650">
        <v>0</v>
      </c>
      <c r="T12" s="650">
        <v>0</v>
      </c>
      <c r="U12" s="650">
        <v>0</v>
      </c>
      <c r="V12" s="650">
        <v>0</v>
      </c>
      <c r="W12" s="650">
        <v>0</v>
      </c>
      <c r="X12" s="650">
        <v>0</v>
      </c>
      <c r="Y12" s="650">
        <v>0</v>
      </c>
      <c r="Z12" s="650">
        <v>0</v>
      </c>
      <c r="AA12" s="650">
        <v>0</v>
      </c>
    </row>
    <row r="13" spans="1:28">
      <c r="A13" s="345">
        <v>1.5</v>
      </c>
      <c r="B13" s="362" t="s">
        <v>424</v>
      </c>
      <c r="C13" s="656">
        <v>1777404362.0977011</v>
      </c>
      <c r="D13" s="650">
        <v>1644689664.283401</v>
      </c>
      <c r="E13" s="650">
        <v>22381379.577599995</v>
      </c>
      <c r="F13" s="650">
        <v>11074078.765999999</v>
      </c>
      <c r="G13" s="650">
        <v>0</v>
      </c>
      <c r="H13" s="650">
        <v>110995515.83850007</v>
      </c>
      <c r="I13" s="650">
        <v>1846246.5037999998</v>
      </c>
      <c r="J13" s="650">
        <v>29061706.529899999</v>
      </c>
      <c r="K13" s="650">
        <v>0</v>
      </c>
      <c r="L13" s="650">
        <v>21719181.9758</v>
      </c>
      <c r="M13" s="650">
        <v>251730.00700000001</v>
      </c>
      <c r="N13" s="650">
        <v>9501798.0679000001</v>
      </c>
      <c r="O13" s="650">
        <v>2817779.4139999999</v>
      </c>
      <c r="P13" s="650">
        <v>2841239.4051000001</v>
      </c>
      <c r="Q13" s="650">
        <v>2966744.4417999997</v>
      </c>
      <c r="R13" s="650">
        <v>1016011.1013</v>
      </c>
      <c r="S13" s="650">
        <v>134456.55309999999</v>
      </c>
      <c r="T13" s="650">
        <v>0</v>
      </c>
      <c r="U13" s="650">
        <v>0</v>
      </c>
      <c r="V13" s="650">
        <v>0</v>
      </c>
      <c r="W13" s="650">
        <v>0</v>
      </c>
      <c r="X13" s="650">
        <v>0</v>
      </c>
      <c r="Y13" s="650">
        <v>0</v>
      </c>
      <c r="Z13" s="650">
        <v>0</v>
      </c>
      <c r="AA13" s="650">
        <v>0</v>
      </c>
    </row>
    <row r="14" spans="1:28">
      <c r="A14" s="345">
        <v>1.6</v>
      </c>
      <c r="B14" s="362" t="s">
        <v>425</v>
      </c>
      <c r="C14" s="656">
        <v>1090987773.9958992</v>
      </c>
      <c r="D14" s="650">
        <v>973554016.87899923</v>
      </c>
      <c r="E14" s="650">
        <v>24596313.962700039</v>
      </c>
      <c r="F14" s="650">
        <v>0</v>
      </c>
      <c r="G14" s="650">
        <v>0</v>
      </c>
      <c r="H14" s="650">
        <v>38575278.37829984</v>
      </c>
      <c r="I14" s="650">
        <v>8373872.2145999968</v>
      </c>
      <c r="J14" s="650">
        <v>8826016.3150000013</v>
      </c>
      <c r="K14" s="650">
        <v>0</v>
      </c>
      <c r="L14" s="650">
        <v>78858478.738600031</v>
      </c>
      <c r="M14" s="650">
        <v>4367966.0238999957</v>
      </c>
      <c r="N14" s="650">
        <v>4952579.9154000012</v>
      </c>
      <c r="O14" s="650">
        <v>12898381.064899994</v>
      </c>
      <c r="P14" s="650">
        <v>13408503.267600004</v>
      </c>
      <c r="Q14" s="650">
        <v>11770916.832199994</v>
      </c>
      <c r="R14" s="650">
        <v>10699644.834900005</v>
      </c>
      <c r="S14" s="650">
        <v>0</v>
      </c>
      <c r="T14" s="650">
        <v>0</v>
      </c>
      <c r="U14" s="650">
        <v>0</v>
      </c>
      <c r="V14" s="650">
        <v>0</v>
      </c>
      <c r="W14" s="650">
        <v>0</v>
      </c>
      <c r="X14" s="650">
        <v>0</v>
      </c>
      <c r="Y14" s="650">
        <v>0</v>
      </c>
      <c r="Z14" s="650">
        <v>0</v>
      </c>
      <c r="AA14" s="650">
        <v>0</v>
      </c>
    </row>
    <row r="15" spans="1:28">
      <c r="A15" s="370">
        <v>2</v>
      </c>
      <c r="B15" s="348" t="s">
        <v>426</v>
      </c>
      <c r="C15" s="652">
        <v>376711565.52999997</v>
      </c>
      <c r="D15" s="650">
        <v>376711565.52999997</v>
      </c>
      <c r="E15" s="650">
        <v>0</v>
      </c>
      <c r="F15" s="650">
        <v>0</v>
      </c>
      <c r="G15" s="650">
        <v>0</v>
      </c>
      <c r="H15" s="650">
        <v>0</v>
      </c>
      <c r="I15" s="650">
        <v>0</v>
      </c>
      <c r="J15" s="650">
        <v>0</v>
      </c>
      <c r="K15" s="650">
        <v>0</v>
      </c>
      <c r="L15" s="650">
        <v>0</v>
      </c>
      <c r="M15" s="650">
        <v>0</v>
      </c>
      <c r="N15" s="650">
        <v>0</v>
      </c>
      <c r="O15" s="650">
        <v>0</v>
      </c>
      <c r="P15" s="650">
        <v>0</v>
      </c>
      <c r="Q15" s="650">
        <v>0</v>
      </c>
      <c r="R15" s="650">
        <v>0</v>
      </c>
      <c r="S15" s="650">
        <v>0</v>
      </c>
      <c r="T15" s="650">
        <v>0</v>
      </c>
      <c r="U15" s="650">
        <v>0</v>
      </c>
      <c r="V15" s="650">
        <v>0</v>
      </c>
      <c r="W15" s="650">
        <v>0</v>
      </c>
      <c r="X15" s="650">
        <v>0</v>
      </c>
      <c r="Y15" s="650">
        <v>0</v>
      </c>
      <c r="Z15" s="650">
        <v>0</v>
      </c>
      <c r="AA15" s="650">
        <v>0</v>
      </c>
    </row>
    <row r="16" spans="1:28">
      <c r="A16" s="345">
        <v>2.1</v>
      </c>
      <c r="B16" s="362" t="s">
        <v>420</v>
      </c>
      <c r="C16" s="656">
        <v>0</v>
      </c>
      <c r="D16" s="650">
        <v>0</v>
      </c>
      <c r="E16" s="650">
        <v>0</v>
      </c>
      <c r="F16" s="650">
        <v>0</v>
      </c>
      <c r="G16" s="650">
        <v>0</v>
      </c>
      <c r="H16" s="650">
        <v>0</v>
      </c>
      <c r="I16" s="650">
        <v>0</v>
      </c>
      <c r="J16" s="650">
        <v>0</v>
      </c>
      <c r="K16" s="650">
        <v>0</v>
      </c>
      <c r="L16" s="650">
        <v>0</v>
      </c>
      <c r="M16" s="650">
        <v>0</v>
      </c>
      <c r="N16" s="650">
        <v>0</v>
      </c>
      <c r="O16" s="650">
        <v>0</v>
      </c>
      <c r="P16" s="650">
        <v>0</v>
      </c>
      <c r="Q16" s="650">
        <v>0</v>
      </c>
      <c r="R16" s="650">
        <v>0</v>
      </c>
      <c r="S16" s="650">
        <v>0</v>
      </c>
      <c r="T16" s="650">
        <v>0</v>
      </c>
      <c r="U16" s="650">
        <v>0</v>
      </c>
      <c r="V16" s="650">
        <v>0</v>
      </c>
      <c r="W16" s="650">
        <v>0</v>
      </c>
      <c r="X16" s="650">
        <v>0</v>
      </c>
      <c r="Y16" s="650">
        <v>0</v>
      </c>
      <c r="Z16" s="650">
        <v>0</v>
      </c>
      <c r="AA16" s="650">
        <v>0</v>
      </c>
    </row>
    <row r="17" spans="1:27">
      <c r="A17" s="345">
        <v>2.2000000000000002</v>
      </c>
      <c r="B17" s="362" t="s">
        <v>421</v>
      </c>
      <c r="C17" s="656">
        <v>305191461.81999999</v>
      </c>
      <c r="D17" s="650">
        <v>305191461.81999999</v>
      </c>
      <c r="E17" s="650">
        <v>0</v>
      </c>
      <c r="F17" s="650">
        <v>0</v>
      </c>
      <c r="G17" s="650">
        <v>0</v>
      </c>
      <c r="H17" s="650">
        <v>0</v>
      </c>
      <c r="I17" s="650">
        <v>0</v>
      </c>
      <c r="J17" s="650">
        <v>0</v>
      </c>
      <c r="K17" s="650">
        <v>0</v>
      </c>
      <c r="L17" s="650">
        <v>0</v>
      </c>
      <c r="M17" s="650">
        <v>0</v>
      </c>
      <c r="N17" s="650">
        <v>0</v>
      </c>
      <c r="O17" s="650">
        <v>0</v>
      </c>
      <c r="P17" s="650">
        <v>0</v>
      </c>
      <c r="Q17" s="650">
        <v>0</v>
      </c>
      <c r="R17" s="650">
        <v>0</v>
      </c>
      <c r="S17" s="650">
        <v>0</v>
      </c>
      <c r="T17" s="650">
        <v>0</v>
      </c>
      <c r="U17" s="650">
        <v>0</v>
      </c>
      <c r="V17" s="650">
        <v>0</v>
      </c>
      <c r="W17" s="650">
        <v>0</v>
      </c>
      <c r="X17" s="650">
        <v>0</v>
      </c>
      <c r="Y17" s="650">
        <v>0</v>
      </c>
      <c r="Z17" s="650">
        <v>0</v>
      </c>
      <c r="AA17" s="650">
        <v>0</v>
      </c>
    </row>
    <row r="18" spans="1:27">
      <c r="A18" s="345">
        <v>2.2999999999999998</v>
      </c>
      <c r="B18" s="362" t="s">
        <v>422</v>
      </c>
      <c r="C18" s="656">
        <v>0</v>
      </c>
      <c r="D18" s="650">
        <v>0</v>
      </c>
      <c r="E18" s="650">
        <v>0</v>
      </c>
      <c r="F18" s="650">
        <v>0</v>
      </c>
      <c r="G18" s="650">
        <v>0</v>
      </c>
      <c r="H18" s="650">
        <v>0</v>
      </c>
      <c r="I18" s="650">
        <v>0</v>
      </c>
      <c r="J18" s="650">
        <v>0</v>
      </c>
      <c r="K18" s="650">
        <v>0</v>
      </c>
      <c r="L18" s="650">
        <v>0</v>
      </c>
      <c r="M18" s="650">
        <v>0</v>
      </c>
      <c r="N18" s="650">
        <v>0</v>
      </c>
      <c r="O18" s="650">
        <v>0</v>
      </c>
      <c r="P18" s="650">
        <v>0</v>
      </c>
      <c r="Q18" s="650">
        <v>0</v>
      </c>
      <c r="R18" s="650">
        <v>0</v>
      </c>
      <c r="S18" s="650">
        <v>0</v>
      </c>
      <c r="T18" s="650">
        <v>0</v>
      </c>
      <c r="U18" s="650">
        <v>0</v>
      </c>
      <c r="V18" s="650">
        <v>0</v>
      </c>
      <c r="W18" s="650">
        <v>0</v>
      </c>
      <c r="X18" s="650">
        <v>0</v>
      </c>
      <c r="Y18" s="650">
        <v>0</v>
      </c>
      <c r="Z18" s="650">
        <v>0</v>
      </c>
      <c r="AA18" s="650">
        <v>0</v>
      </c>
    </row>
    <row r="19" spans="1:27">
      <c r="A19" s="345">
        <v>2.4</v>
      </c>
      <c r="B19" s="362" t="s">
        <v>423</v>
      </c>
      <c r="C19" s="656">
        <v>24585147.210000001</v>
      </c>
      <c r="D19" s="650">
        <v>24585147.210000001</v>
      </c>
      <c r="E19" s="650">
        <v>0</v>
      </c>
      <c r="F19" s="650">
        <v>0</v>
      </c>
      <c r="G19" s="650">
        <v>0</v>
      </c>
      <c r="H19" s="650">
        <v>0</v>
      </c>
      <c r="I19" s="650">
        <v>0</v>
      </c>
      <c r="J19" s="650">
        <v>0</v>
      </c>
      <c r="K19" s="650">
        <v>0</v>
      </c>
      <c r="L19" s="650">
        <v>0</v>
      </c>
      <c r="M19" s="650">
        <v>0</v>
      </c>
      <c r="N19" s="650">
        <v>0</v>
      </c>
      <c r="O19" s="650">
        <v>0</v>
      </c>
      <c r="P19" s="650">
        <v>0</v>
      </c>
      <c r="Q19" s="650">
        <v>0</v>
      </c>
      <c r="R19" s="650">
        <v>0</v>
      </c>
      <c r="S19" s="650">
        <v>0</v>
      </c>
      <c r="T19" s="650">
        <v>0</v>
      </c>
      <c r="U19" s="650">
        <v>0</v>
      </c>
      <c r="V19" s="650">
        <v>0</v>
      </c>
      <c r="W19" s="650">
        <v>0</v>
      </c>
      <c r="X19" s="650">
        <v>0</v>
      </c>
      <c r="Y19" s="650">
        <v>0</v>
      </c>
      <c r="Z19" s="650">
        <v>0</v>
      </c>
      <c r="AA19" s="650">
        <v>0</v>
      </c>
    </row>
    <row r="20" spans="1:27">
      <c r="A20" s="345">
        <v>2.5</v>
      </c>
      <c r="B20" s="362" t="s">
        <v>424</v>
      </c>
      <c r="C20" s="656">
        <v>46934956.5</v>
      </c>
      <c r="D20" s="650">
        <v>46934956.5</v>
      </c>
      <c r="E20" s="650">
        <v>0</v>
      </c>
      <c r="F20" s="650">
        <v>0</v>
      </c>
      <c r="G20" s="650">
        <v>0</v>
      </c>
      <c r="H20" s="650">
        <v>0</v>
      </c>
      <c r="I20" s="650">
        <v>0</v>
      </c>
      <c r="J20" s="650">
        <v>0</v>
      </c>
      <c r="K20" s="650">
        <v>0</v>
      </c>
      <c r="L20" s="650">
        <v>0</v>
      </c>
      <c r="M20" s="650">
        <v>0</v>
      </c>
      <c r="N20" s="650">
        <v>0</v>
      </c>
      <c r="O20" s="650">
        <v>0</v>
      </c>
      <c r="P20" s="650">
        <v>0</v>
      </c>
      <c r="Q20" s="650">
        <v>0</v>
      </c>
      <c r="R20" s="650">
        <v>0</v>
      </c>
      <c r="S20" s="650">
        <v>0</v>
      </c>
      <c r="T20" s="650">
        <v>0</v>
      </c>
      <c r="U20" s="650">
        <v>0</v>
      </c>
      <c r="V20" s="650">
        <v>0</v>
      </c>
      <c r="W20" s="650">
        <v>0</v>
      </c>
      <c r="X20" s="650">
        <v>0</v>
      </c>
      <c r="Y20" s="650">
        <v>0</v>
      </c>
      <c r="Z20" s="650">
        <v>0</v>
      </c>
      <c r="AA20" s="650">
        <v>0</v>
      </c>
    </row>
    <row r="21" spans="1:27">
      <c r="A21" s="345">
        <v>2.6</v>
      </c>
      <c r="B21" s="362" t="s">
        <v>425</v>
      </c>
      <c r="C21" s="656">
        <v>0</v>
      </c>
      <c r="D21" s="650">
        <v>0</v>
      </c>
      <c r="E21" s="650">
        <v>0</v>
      </c>
      <c r="F21" s="650">
        <v>0</v>
      </c>
      <c r="G21" s="650">
        <v>0</v>
      </c>
      <c r="H21" s="650">
        <v>0</v>
      </c>
      <c r="I21" s="650">
        <v>0</v>
      </c>
      <c r="J21" s="650">
        <v>0</v>
      </c>
      <c r="K21" s="650">
        <v>0</v>
      </c>
      <c r="L21" s="650">
        <v>0</v>
      </c>
      <c r="M21" s="650">
        <v>0</v>
      </c>
      <c r="N21" s="650">
        <v>0</v>
      </c>
      <c r="O21" s="650">
        <v>0</v>
      </c>
      <c r="P21" s="650">
        <v>0</v>
      </c>
      <c r="Q21" s="650">
        <v>0</v>
      </c>
      <c r="R21" s="650">
        <v>0</v>
      </c>
      <c r="S21" s="650">
        <v>0</v>
      </c>
      <c r="T21" s="650">
        <v>0</v>
      </c>
      <c r="U21" s="650">
        <v>0</v>
      </c>
      <c r="V21" s="650">
        <v>0</v>
      </c>
      <c r="W21" s="650">
        <v>0</v>
      </c>
      <c r="X21" s="650">
        <v>0</v>
      </c>
      <c r="Y21" s="650">
        <v>0</v>
      </c>
      <c r="Z21" s="650">
        <v>0</v>
      </c>
      <c r="AA21" s="650">
        <v>0</v>
      </c>
    </row>
    <row r="22" spans="1:27">
      <c r="A22" s="370">
        <v>3</v>
      </c>
      <c r="B22" s="348" t="s">
        <v>427</v>
      </c>
      <c r="C22" s="652">
        <v>627103701.76820004</v>
      </c>
      <c r="D22" s="652">
        <v>590967663.48600006</v>
      </c>
      <c r="E22" s="657"/>
      <c r="F22" s="657"/>
      <c r="G22" s="657"/>
      <c r="H22" s="652">
        <v>31252117.3642</v>
      </c>
      <c r="I22" s="657"/>
      <c r="J22" s="657"/>
      <c r="K22" s="657"/>
      <c r="L22" s="652">
        <v>4883920.9180000005</v>
      </c>
      <c r="M22" s="657"/>
      <c r="N22" s="657"/>
      <c r="O22" s="657"/>
      <c r="P22" s="657"/>
      <c r="Q22" s="657"/>
      <c r="R22" s="657"/>
      <c r="S22" s="657"/>
      <c r="T22" s="652">
        <v>0</v>
      </c>
      <c r="U22" s="657"/>
      <c r="V22" s="657"/>
      <c r="W22" s="657"/>
      <c r="X22" s="657"/>
      <c r="Y22" s="657"/>
      <c r="Z22" s="657"/>
      <c r="AA22" s="657"/>
    </row>
    <row r="23" spans="1:27">
      <c r="A23" s="345">
        <v>3.1</v>
      </c>
      <c r="B23" s="362" t="s">
        <v>420</v>
      </c>
      <c r="C23" s="656">
        <v>0</v>
      </c>
      <c r="D23" s="652">
        <v>0</v>
      </c>
      <c r="E23" s="657"/>
      <c r="F23" s="657"/>
      <c r="G23" s="657"/>
      <c r="H23" s="652">
        <v>0</v>
      </c>
      <c r="I23" s="657"/>
      <c r="J23" s="657"/>
      <c r="K23" s="657"/>
      <c r="L23" s="652">
        <v>0</v>
      </c>
      <c r="M23" s="657"/>
      <c r="N23" s="657"/>
      <c r="O23" s="657"/>
      <c r="P23" s="657"/>
      <c r="Q23" s="657"/>
      <c r="R23" s="657"/>
      <c r="S23" s="657"/>
      <c r="T23" s="652">
        <v>0</v>
      </c>
      <c r="U23" s="657"/>
      <c r="V23" s="657"/>
      <c r="W23" s="657"/>
      <c r="X23" s="657"/>
      <c r="Y23" s="657"/>
      <c r="Z23" s="657"/>
      <c r="AA23" s="657"/>
    </row>
    <row r="24" spans="1:27">
      <c r="A24" s="345">
        <v>3.2</v>
      </c>
      <c r="B24" s="362" t="s">
        <v>421</v>
      </c>
      <c r="C24" s="656">
        <v>0</v>
      </c>
      <c r="D24" s="652">
        <v>0</v>
      </c>
      <c r="E24" s="657"/>
      <c r="F24" s="657"/>
      <c r="G24" s="657"/>
      <c r="H24" s="652">
        <v>0</v>
      </c>
      <c r="I24" s="657"/>
      <c r="J24" s="657"/>
      <c r="K24" s="657"/>
      <c r="L24" s="652">
        <v>0</v>
      </c>
      <c r="M24" s="657"/>
      <c r="N24" s="657"/>
      <c r="O24" s="657"/>
      <c r="P24" s="657"/>
      <c r="Q24" s="657"/>
      <c r="R24" s="657"/>
      <c r="S24" s="657"/>
      <c r="T24" s="652">
        <v>0</v>
      </c>
      <c r="U24" s="657"/>
      <c r="V24" s="657"/>
      <c r="W24" s="657"/>
      <c r="X24" s="657"/>
      <c r="Y24" s="657"/>
      <c r="Z24" s="657"/>
      <c r="AA24" s="657"/>
    </row>
    <row r="25" spans="1:27">
      <c r="A25" s="345">
        <v>3.3</v>
      </c>
      <c r="B25" s="362" t="s">
        <v>422</v>
      </c>
      <c r="C25" s="656">
        <v>0</v>
      </c>
      <c r="D25" s="652">
        <v>0</v>
      </c>
      <c r="E25" s="657"/>
      <c r="F25" s="657"/>
      <c r="G25" s="657"/>
      <c r="H25" s="652">
        <v>0</v>
      </c>
      <c r="I25" s="657"/>
      <c r="J25" s="657"/>
      <c r="K25" s="657"/>
      <c r="L25" s="652">
        <v>0</v>
      </c>
      <c r="M25" s="657"/>
      <c r="N25" s="657"/>
      <c r="O25" s="657"/>
      <c r="P25" s="657"/>
      <c r="Q25" s="657"/>
      <c r="R25" s="657"/>
      <c r="S25" s="657"/>
      <c r="T25" s="652">
        <v>0</v>
      </c>
      <c r="U25" s="657"/>
      <c r="V25" s="657"/>
      <c r="W25" s="657"/>
      <c r="X25" s="657"/>
      <c r="Y25" s="657"/>
      <c r="Z25" s="657"/>
      <c r="AA25" s="657"/>
    </row>
    <row r="26" spans="1:27">
      <c r="A26" s="345">
        <v>3.4</v>
      </c>
      <c r="B26" s="362" t="s">
        <v>423</v>
      </c>
      <c r="C26" s="656">
        <v>7313457.0239999993</v>
      </c>
      <c r="D26" s="652">
        <v>7313457.0239999993</v>
      </c>
      <c r="E26" s="657"/>
      <c r="F26" s="657"/>
      <c r="G26" s="657"/>
      <c r="H26" s="652">
        <v>0</v>
      </c>
      <c r="I26" s="657"/>
      <c r="J26" s="657"/>
      <c r="K26" s="657"/>
      <c r="L26" s="652">
        <v>0</v>
      </c>
      <c r="M26" s="657"/>
      <c r="N26" s="657"/>
      <c r="O26" s="657"/>
      <c r="P26" s="657"/>
      <c r="Q26" s="657"/>
      <c r="R26" s="657"/>
      <c r="S26" s="657"/>
      <c r="T26" s="652">
        <v>0</v>
      </c>
      <c r="U26" s="657"/>
      <c r="V26" s="657"/>
      <c r="W26" s="657"/>
      <c r="X26" s="657"/>
      <c r="Y26" s="657"/>
      <c r="Z26" s="657"/>
      <c r="AA26" s="657"/>
    </row>
    <row r="27" spans="1:27">
      <c r="A27" s="345">
        <v>3.5</v>
      </c>
      <c r="B27" s="362" t="s">
        <v>424</v>
      </c>
      <c r="C27" s="656">
        <v>585029487.35849988</v>
      </c>
      <c r="D27" s="652">
        <v>549171567.95429993</v>
      </c>
      <c r="E27" s="657"/>
      <c r="F27" s="657"/>
      <c r="G27" s="657"/>
      <c r="H27" s="652">
        <v>31118871.8442</v>
      </c>
      <c r="I27" s="657"/>
      <c r="J27" s="657"/>
      <c r="K27" s="657"/>
      <c r="L27" s="652">
        <v>4739047.5600000005</v>
      </c>
      <c r="M27" s="657"/>
      <c r="N27" s="657"/>
      <c r="O27" s="657"/>
      <c r="P27" s="657"/>
      <c r="Q27" s="657"/>
      <c r="R27" s="657"/>
      <c r="S27" s="657"/>
      <c r="T27" s="652">
        <v>0</v>
      </c>
      <c r="U27" s="657"/>
      <c r="V27" s="657"/>
      <c r="W27" s="657"/>
      <c r="X27" s="657"/>
      <c r="Y27" s="657"/>
      <c r="Z27" s="657"/>
      <c r="AA27" s="657"/>
    </row>
    <row r="28" spans="1:27">
      <c r="A28" s="345">
        <v>3.6</v>
      </c>
      <c r="B28" s="362" t="s">
        <v>425</v>
      </c>
      <c r="C28" s="656">
        <v>34760757.385700054</v>
      </c>
      <c r="D28" s="652">
        <v>34482638.507700048</v>
      </c>
      <c r="E28" s="657"/>
      <c r="F28" s="657"/>
      <c r="G28" s="657"/>
      <c r="H28" s="652">
        <v>133245.52000000002</v>
      </c>
      <c r="I28" s="657"/>
      <c r="J28" s="657"/>
      <c r="K28" s="657"/>
      <c r="L28" s="652">
        <v>144873.35799999998</v>
      </c>
      <c r="M28" s="657"/>
      <c r="N28" s="657"/>
      <c r="O28" s="657"/>
      <c r="P28" s="657"/>
      <c r="Q28" s="657"/>
      <c r="R28" s="657"/>
      <c r="S28" s="657"/>
      <c r="T28" s="652">
        <v>0</v>
      </c>
      <c r="U28" s="657"/>
      <c r="V28" s="657"/>
      <c r="W28" s="657"/>
      <c r="X28" s="657"/>
      <c r="Y28" s="657"/>
      <c r="Z28" s="657"/>
      <c r="AA28" s="65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D21" sqref="D21"/>
    </sheetView>
  </sheetViews>
  <sheetFormatPr defaultColWidth="9.140625" defaultRowHeight="12.75"/>
  <cols>
    <col min="1" max="1" width="11.85546875" style="355" bestFit="1" customWidth="1"/>
    <col min="2" max="2" width="90.140625" style="355" bestFit="1" customWidth="1"/>
    <col min="3" max="3" width="20.140625" style="355" customWidth="1"/>
    <col min="4" max="4" width="22.140625" style="355" customWidth="1"/>
    <col min="5" max="7" width="17.140625" style="355" customWidth="1"/>
    <col min="8" max="8" width="22.140625" style="355" customWidth="1"/>
    <col min="9" max="10" width="17.140625" style="355" customWidth="1"/>
    <col min="11" max="27" width="22.140625" style="355" customWidth="1"/>
    <col min="28" max="16384" width="9.140625" style="355"/>
  </cols>
  <sheetData>
    <row r="1" spans="1:27" ht="13.5">
      <c r="A1" s="303" t="s">
        <v>97</v>
      </c>
      <c r="B1" s="229" t="str">
        <f>Info!C2</f>
        <v>სს "ბაზისბანკი"</v>
      </c>
    </row>
    <row r="2" spans="1:27">
      <c r="A2" s="303" t="s">
        <v>98</v>
      </c>
      <c r="B2" s="647">
        <f>'1. key ratios'!B2</f>
        <v>45747</v>
      </c>
    </row>
    <row r="3" spans="1:27">
      <c r="A3" s="305" t="s">
        <v>428</v>
      </c>
      <c r="C3" s="357"/>
    </row>
    <row r="4" spans="1:27" ht="13.5" thickBot="1">
      <c r="A4" s="305"/>
      <c r="B4" s="357"/>
      <c r="C4" s="357"/>
    </row>
    <row r="5" spans="1:27" ht="13.5" customHeight="1">
      <c r="A5" s="799" t="s">
        <v>650</v>
      </c>
      <c r="B5" s="800"/>
      <c r="C5" s="796" t="s">
        <v>429</v>
      </c>
      <c r="D5" s="797"/>
      <c r="E5" s="797"/>
      <c r="F5" s="797"/>
      <c r="G5" s="797"/>
      <c r="H5" s="797"/>
      <c r="I5" s="797"/>
      <c r="J5" s="797"/>
      <c r="K5" s="797"/>
      <c r="L5" s="797"/>
      <c r="M5" s="797"/>
      <c r="N5" s="797"/>
      <c r="O5" s="797"/>
      <c r="P5" s="797"/>
      <c r="Q5" s="797"/>
      <c r="R5" s="797"/>
      <c r="S5" s="797"/>
      <c r="T5" s="797"/>
      <c r="U5" s="797"/>
      <c r="V5" s="797"/>
      <c r="W5" s="797"/>
      <c r="X5" s="797"/>
      <c r="Y5" s="797"/>
      <c r="Z5" s="797"/>
      <c r="AA5" s="798"/>
    </row>
    <row r="6" spans="1:27" ht="12" customHeight="1">
      <c r="A6" s="801"/>
      <c r="B6" s="802"/>
      <c r="C6" s="805" t="s">
        <v>66</v>
      </c>
      <c r="D6" s="770" t="s">
        <v>641</v>
      </c>
      <c r="E6" s="770"/>
      <c r="F6" s="770"/>
      <c r="G6" s="770"/>
      <c r="H6" s="791" t="s">
        <v>640</v>
      </c>
      <c r="I6" s="792"/>
      <c r="J6" s="792"/>
      <c r="K6" s="792"/>
      <c r="L6" s="377"/>
      <c r="M6" s="774" t="s">
        <v>639</v>
      </c>
      <c r="N6" s="774"/>
      <c r="O6" s="774"/>
      <c r="P6" s="774"/>
      <c r="Q6" s="774"/>
      <c r="R6" s="774"/>
      <c r="S6" s="772"/>
      <c r="T6" s="377"/>
      <c r="U6" s="774" t="s">
        <v>638</v>
      </c>
      <c r="V6" s="774"/>
      <c r="W6" s="774"/>
      <c r="X6" s="774"/>
      <c r="Y6" s="774"/>
      <c r="Z6" s="774"/>
      <c r="AA6" s="795"/>
    </row>
    <row r="7" spans="1:27" ht="38.25">
      <c r="A7" s="803"/>
      <c r="B7" s="804"/>
      <c r="C7" s="806"/>
      <c r="D7" s="375"/>
      <c r="E7" s="352" t="s">
        <v>418</v>
      </c>
      <c r="F7" s="352" t="s">
        <v>636</v>
      </c>
      <c r="G7" s="352" t="s">
        <v>637</v>
      </c>
      <c r="H7" s="356"/>
      <c r="I7" s="352" t="s">
        <v>418</v>
      </c>
      <c r="J7" s="352" t="s">
        <v>636</v>
      </c>
      <c r="K7" s="352" t="s">
        <v>637</v>
      </c>
      <c r="L7" s="372"/>
      <c r="M7" s="352" t="s">
        <v>418</v>
      </c>
      <c r="N7" s="352" t="s">
        <v>649</v>
      </c>
      <c r="O7" s="352" t="s">
        <v>648</v>
      </c>
      <c r="P7" s="352" t="s">
        <v>647</v>
      </c>
      <c r="Q7" s="352" t="s">
        <v>646</v>
      </c>
      <c r="R7" s="352" t="s">
        <v>645</v>
      </c>
      <c r="S7" s="352" t="s">
        <v>631</v>
      </c>
      <c r="T7" s="372"/>
      <c r="U7" s="352" t="s">
        <v>418</v>
      </c>
      <c r="V7" s="352" t="s">
        <v>649</v>
      </c>
      <c r="W7" s="352" t="s">
        <v>648</v>
      </c>
      <c r="X7" s="352" t="s">
        <v>647</v>
      </c>
      <c r="Y7" s="352" t="s">
        <v>646</v>
      </c>
      <c r="Z7" s="352" t="s">
        <v>645</v>
      </c>
      <c r="AA7" s="352" t="s">
        <v>631</v>
      </c>
    </row>
    <row r="8" spans="1:27">
      <c r="A8" s="398">
        <v>1</v>
      </c>
      <c r="B8" s="397" t="s">
        <v>419</v>
      </c>
      <c r="C8" s="658">
        <v>3013247634.017612</v>
      </c>
      <c r="D8" s="652">
        <v>2762098867.9479003</v>
      </c>
      <c r="E8" s="652">
        <v>46977693.540300034</v>
      </c>
      <c r="F8" s="652">
        <v>11074078.765999999</v>
      </c>
      <c r="G8" s="652">
        <v>0</v>
      </c>
      <c r="H8" s="652">
        <v>150571105.35529992</v>
      </c>
      <c r="I8" s="652">
        <v>10220118.718399996</v>
      </c>
      <c r="J8" s="652">
        <v>37887722.844899997</v>
      </c>
      <c r="K8" s="652">
        <v>0</v>
      </c>
      <c r="L8" s="652">
        <v>100577660.71440002</v>
      </c>
      <c r="M8" s="652">
        <v>4619696.0308999959</v>
      </c>
      <c r="N8" s="652">
        <v>14454377.9833</v>
      </c>
      <c r="O8" s="652">
        <v>15716160.478899993</v>
      </c>
      <c r="P8" s="652">
        <v>16249742.672700003</v>
      </c>
      <c r="Q8" s="652">
        <v>14737661.273999995</v>
      </c>
      <c r="R8" s="652">
        <v>11715655.936200004</v>
      </c>
      <c r="S8" s="652">
        <v>134456.55309999999</v>
      </c>
      <c r="T8" s="652">
        <v>0</v>
      </c>
      <c r="U8" s="652">
        <v>0</v>
      </c>
      <c r="V8" s="652">
        <v>0</v>
      </c>
      <c r="W8" s="652">
        <v>0</v>
      </c>
      <c r="X8" s="652">
        <v>0</v>
      </c>
      <c r="Y8" s="652">
        <v>0</v>
      </c>
      <c r="Z8" s="652">
        <v>0</v>
      </c>
      <c r="AA8" s="689">
        <v>0</v>
      </c>
    </row>
    <row r="9" spans="1:27">
      <c r="A9" s="390">
        <v>1.1000000000000001</v>
      </c>
      <c r="B9" s="396" t="s">
        <v>430</v>
      </c>
      <c r="C9" s="660">
        <v>2535763820.2437</v>
      </c>
      <c r="D9" s="650">
        <v>2295337106.0283999</v>
      </c>
      <c r="E9" s="650">
        <v>43301792.001800001</v>
      </c>
      <c r="F9" s="650">
        <v>11074078.766000001</v>
      </c>
      <c r="G9" s="650">
        <v>0</v>
      </c>
      <c r="H9" s="650">
        <v>147760775.29859999</v>
      </c>
      <c r="I9" s="650">
        <v>9700602.2107999995</v>
      </c>
      <c r="J9" s="650">
        <v>36712855.710100003</v>
      </c>
      <c r="K9" s="650">
        <v>0</v>
      </c>
      <c r="L9" s="650">
        <v>92665938.916699991</v>
      </c>
      <c r="M9" s="650">
        <v>3943622.9745999998</v>
      </c>
      <c r="N9" s="650">
        <v>13538316.6251</v>
      </c>
      <c r="O9" s="650">
        <v>13676679.937200001</v>
      </c>
      <c r="P9" s="650">
        <v>13875692.189200001</v>
      </c>
      <c r="Q9" s="650">
        <v>14629635.284499999</v>
      </c>
      <c r="R9" s="650">
        <v>11715655.9362</v>
      </c>
      <c r="S9" s="650">
        <v>134456.55309999999</v>
      </c>
      <c r="T9" s="650">
        <v>0</v>
      </c>
      <c r="U9" s="650">
        <v>0</v>
      </c>
      <c r="V9" s="650">
        <v>0</v>
      </c>
      <c r="W9" s="650">
        <v>0</v>
      </c>
      <c r="X9" s="650">
        <v>0</v>
      </c>
      <c r="Y9" s="650">
        <v>0</v>
      </c>
      <c r="Z9" s="650">
        <v>0</v>
      </c>
      <c r="AA9" s="659">
        <v>0</v>
      </c>
    </row>
    <row r="10" spans="1:27">
      <c r="A10" s="394" t="s">
        <v>146</v>
      </c>
      <c r="B10" s="395" t="s">
        <v>431</v>
      </c>
      <c r="C10" s="661">
        <v>2479123132.7609992</v>
      </c>
      <c r="D10" s="650">
        <v>2239365191.0536995</v>
      </c>
      <c r="E10" s="650">
        <v>43250690.546999998</v>
      </c>
      <c r="F10" s="650">
        <v>11074078.766000001</v>
      </c>
      <c r="G10" s="650">
        <v>0</v>
      </c>
      <c r="H10" s="650">
        <v>147714401.8626</v>
      </c>
      <c r="I10" s="650">
        <v>9688641.5083000008</v>
      </c>
      <c r="J10" s="650">
        <v>36692944.876500003</v>
      </c>
      <c r="K10" s="650">
        <v>0</v>
      </c>
      <c r="L10" s="650">
        <v>92043539.844699994</v>
      </c>
      <c r="M10" s="650">
        <v>3611904.3265</v>
      </c>
      <c r="N10" s="650">
        <v>13492451.077500001</v>
      </c>
      <c r="O10" s="650">
        <v>13609985.389799999</v>
      </c>
      <c r="P10" s="650">
        <v>13847412.957</v>
      </c>
      <c r="Q10" s="650">
        <v>14601930.7994</v>
      </c>
      <c r="R10" s="650">
        <v>11715655.9362</v>
      </c>
      <c r="S10" s="650">
        <v>134456.55309999999</v>
      </c>
      <c r="T10" s="650">
        <v>0</v>
      </c>
      <c r="U10" s="650">
        <v>0</v>
      </c>
      <c r="V10" s="650">
        <v>0</v>
      </c>
      <c r="W10" s="650">
        <v>0</v>
      </c>
      <c r="X10" s="650">
        <v>0</v>
      </c>
      <c r="Y10" s="650">
        <v>0</v>
      </c>
      <c r="Z10" s="650">
        <v>0</v>
      </c>
      <c r="AA10" s="659">
        <v>0</v>
      </c>
    </row>
    <row r="11" spans="1:27">
      <c r="A11" s="392" t="s">
        <v>432</v>
      </c>
      <c r="B11" s="393" t="s">
        <v>433</v>
      </c>
      <c r="C11" s="662">
        <v>1699329030.5715001</v>
      </c>
      <c r="D11" s="650">
        <v>1510209600.7943001</v>
      </c>
      <c r="E11" s="650">
        <v>32137725.665100001</v>
      </c>
      <c r="F11" s="650">
        <v>5808638.8653999995</v>
      </c>
      <c r="G11" s="650">
        <v>0</v>
      </c>
      <c r="H11" s="650">
        <v>123288256.99599999</v>
      </c>
      <c r="I11" s="650">
        <v>8476565.4935999997</v>
      </c>
      <c r="J11" s="650">
        <v>27523157.7579</v>
      </c>
      <c r="K11" s="650">
        <v>0</v>
      </c>
      <c r="L11" s="650">
        <v>65831172.781199999</v>
      </c>
      <c r="M11" s="650">
        <v>3065318.3620000002</v>
      </c>
      <c r="N11" s="650">
        <v>12512907.0945</v>
      </c>
      <c r="O11" s="650">
        <v>11499816.413899999</v>
      </c>
      <c r="P11" s="650">
        <v>9895700.8574999999</v>
      </c>
      <c r="Q11" s="650">
        <v>8748742.4057</v>
      </c>
      <c r="R11" s="650">
        <v>3926772.4164</v>
      </c>
      <c r="S11" s="650">
        <v>134456.55309999999</v>
      </c>
      <c r="T11" s="650">
        <v>0</v>
      </c>
      <c r="U11" s="650">
        <v>0</v>
      </c>
      <c r="V11" s="650">
        <v>0</v>
      </c>
      <c r="W11" s="650">
        <v>0</v>
      </c>
      <c r="X11" s="650">
        <v>0</v>
      </c>
      <c r="Y11" s="650">
        <v>0</v>
      </c>
      <c r="Z11" s="650">
        <v>0</v>
      </c>
      <c r="AA11" s="659">
        <v>0</v>
      </c>
    </row>
    <row r="12" spans="1:27">
      <c r="A12" s="392" t="s">
        <v>434</v>
      </c>
      <c r="B12" s="393" t="s">
        <v>435</v>
      </c>
      <c r="C12" s="662">
        <v>262814204.06339997</v>
      </c>
      <c r="D12" s="650">
        <v>236453575.28259999</v>
      </c>
      <c r="E12" s="650">
        <v>3635751.9087999999</v>
      </c>
      <c r="F12" s="650">
        <v>5265439.9006000003</v>
      </c>
      <c r="G12" s="650">
        <v>0</v>
      </c>
      <c r="H12" s="650">
        <v>10031790.231800001</v>
      </c>
      <c r="I12" s="650">
        <v>922604.13769999996</v>
      </c>
      <c r="J12" s="650">
        <v>1167518.1233000001</v>
      </c>
      <c r="K12" s="650">
        <v>0</v>
      </c>
      <c r="L12" s="650">
        <v>16328838.549000001</v>
      </c>
      <c r="M12" s="650">
        <v>340151.60680000001</v>
      </c>
      <c r="N12" s="650">
        <v>512434.35119999998</v>
      </c>
      <c r="O12" s="650">
        <v>1541515.4129000001</v>
      </c>
      <c r="P12" s="650">
        <v>3145600.2196</v>
      </c>
      <c r="Q12" s="650">
        <v>3114745.9076</v>
      </c>
      <c r="R12" s="650">
        <v>3962390.9802000001</v>
      </c>
      <c r="S12" s="650">
        <v>0</v>
      </c>
      <c r="T12" s="650">
        <v>0</v>
      </c>
      <c r="U12" s="650">
        <v>0</v>
      </c>
      <c r="V12" s="650">
        <v>0</v>
      </c>
      <c r="W12" s="650">
        <v>0</v>
      </c>
      <c r="X12" s="650">
        <v>0</v>
      </c>
      <c r="Y12" s="650">
        <v>0</v>
      </c>
      <c r="Z12" s="650">
        <v>0</v>
      </c>
      <c r="AA12" s="659">
        <v>0</v>
      </c>
    </row>
    <row r="13" spans="1:27">
      <c r="A13" s="392" t="s">
        <v>436</v>
      </c>
      <c r="B13" s="393" t="s">
        <v>437</v>
      </c>
      <c r="C13" s="662">
        <v>132423140.33379999</v>
      </c>
      <c r="D13" s="650">
        <v>126081669.498</v>
      </c>
      <c r="E13" s="650">
        <v>7078016.1485000001</v>
      </c>
      <c r="F13" s="650">
        <v>0</v>
      </c>
      <c r="G13" s="650">
        <v>0</v>
      </c>
      <c r="H13" s="650">
        <v>579121.68900000001</v>
      </c>
      <c r="I13" s="650">
        <v>289471.87699999998</v>
      </c>
      <c r="J13" s="650">
        <v>0</v>
      </c>
      <c r="K13" s="650">
        <v>0</v>
      </c>
      <c r="L13" s="650">
        <v>5762349.1467999993</v>
      </c>
      <c r="M13" s="650">
        <v>206434.35769999999</v>
      </c>
      <c r="N13" s="650">
        <v>467109.63179999997</v>
      </c>
      <c r="O13" s="650">
        <v>374526.04580000002</v>
      </c>
      <c r="P13" s="650">
        <v>524057.24219999998</v>
      </c>
      <c r="Q13" s="650">
        <v>1880293.2087999999</v>
      </c>
      <c r="R13" s="650">
        <v>1978222.9617999999</v>
      </c>
      <c r="S13" s="650">
        <v>0</v>
      </c>
      <c r="T13" s="650">
        <v>0</v>
      </c>
      <c r="U13" s="650">
        <v>0</v>
      </c>
      <c r="V13" s="650">
        <v>0</v>
      </c>
      <c r="W13" s="650">
        <v>0</v>
      </c>
      <c r="X13" s="650">
        <v>0</v>
      </c>
      <c r="Y13" s="650">
        <v>0</v>
      </c>
      <c r="Z13" s="650">
        <v>0</v>
      </c>
      <c r="AA13" s="659">
        <v>0</v>
      </c>
    </row>
    <row r="14" spans="1:27">
      <c r="A14" s="392" t="s">
        <v>438</v>
      </c>
      <c r="B14" s="393" t="s">
        <v>439</v>
      </c>
      <c r="C14" s="662">
        <v>384556757.79229999</v>
      </c>
      <c r="D14" s="650">
        <v>366620345.4788</v>
      </c>
      <c r="E14" s="650">
        <v>399196.82459999999</v>
      </c>
      <c r="F14" s="650">
        <v>0</v>
      </c>
      <c r="G14" s="650">
        <v>0</v>
      </c>
      <c r="H14" s="650">
        <v>13815232.945799999</v>
      </c>
      <c r="I14" s="650">
        <v>0</v>
      </c>
      <c r="J14" s="650">
        <v>8002268.9952999996</v>
      </c>
      <c r="K14" s="650">
        <v>0</v>
      </c>
      <c r="L14" s="650">
        <v>4121179.3677000003</v>
      </c>
      <c r="M14" s="650">
        <v>0</v>
      </c>
      <c r="N14" s="650">
        <v>0</v>
      </c>
      <c r="O14" s="650">
        <v>194127.5172</v>
      </c>
      <c r="P14" s="650">
        <v>282054.63770000002</v>
      </c>
      <c r="Q14" s="650">
        <v>858149.27729999996</v>
      </c>
      <c r="R14" s="650">
        <v>1848269.5778000001</v>
      </c>
      <c r="S14" s="650">
        <v>0</v>
      </c>
      <c r="T14" s="650">
        <v>0</v>
      </c>
      <c r="U14" s="650">
        <v>0</v>
      </c>
      <c r="V14" s="650">
        <v>0</v>
      </c>
      <c r="W14" s="650">
        <v>0</v>
      </c>
      <c r="X14" s="650">
        <v>0</v>
      </c>
      <c r="Y14" s="650">
        <v>0</v>
      </c>
      <c r="Z14" s="650">
        <v>0</v>
      </c>
      <c r="AA14" s="659">
        <v>0</v>
      </c>
    </row>
    <row r="15" spans="1:27">
      <c r="A15" s="391">
        <v>1.2</v>
      </c>
      <c r="B15" s="389" t="s">
        <v>644</v>
      </c>
      <c r="C15" s="660">
        <v>24459500.114496958</v>
      </c>
      <c r="D15" s="650">
        <v>4142542.4159619398</v>
      </c>
      <c r="E15" s="650">
        <v>49095.81524032</v>
      </c>
      <c r="F15" s="650">
        <v>13731.857669839999</v>
      </c>
      <c r="G15" s="650">
        <v>0</v>
      </c>
      <c r="H15" s="650">
        <v>1225434.54135991</v>
      </c>
      <c r="I15" s="650">
        <v>25551.250641070001</v>
      </c>
      <c r="J15" s="650">
        <v>283359.14539696003</v>
      </c>
      <c r="K15" s="650">
        <v>0</v>
      </c>
      <c r="L15" s="650">
        <v>19091523.157175109</v>
      </c>
      <c r="M15" s="650">
        <v>589054.91915454005</v>
      </c>
      <c r="N15" s="650">
        <v>4575392.7368714996</v>
      </c>
      <c r="O15" s="650">
        <v>2193195.1205122299</v>
      </c>
      <c r="P15" s="650">
        <v>2086612.52548606</v>
      </c>
      <c r="Q15" s="650">
        <v>3410895.27609355</v>
      </c>
      <c r="R15" s="650">
        <v>2680811.3800285701</v>
      </c>
      <c r="S15" s="650">
        <v>6722.827655</v>
      </c>
      <c r="T15" s="650">
        <v>0</v>
      </c>
      <c r="U15" s="650">
        <v>0</v>
      </c>
      <c r="V15" s="650">
        <v>0</v>
      </c>
      <c r="W15" s="650">
        <v>0</v>
      </c>
      <c r="X15" s="650">
        <v>0</v>
      </c>
      <c r="Y15" s="650">
        <v>0</v>
      </c>
      <c r="Z15" s="650">
        <v>0</v>
      </c>
      <c r="AA15" s="659">
        <v>0</v>
      </c>
    </row>
    <row r="16" spans="1:27">
      <c r="A16" s="390">
        <v>1.3</v>
      </c>
      <c r="B16" s="389" t="s">
        <v>440</v>
      </c>
      <c r="C16" s="663"/>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5"/>
    </row>
    <row r="17" spans="1:27" ht="25.5">
      <c r="A17" s="386" t="s">
        <v>441</v>
      </c>
      <c r="B17" s="388" t="s">
        <v>442</v>
      </c>
      <c r="C17" s="666">
        <v>2441685673.3058214</v>
      </c>
      <c r="D17" s="650">
        <v>2203043273.2798672</v>
      </c>
      <c r="E17" s="650">
        <v>43081833.500357002</v>
      </c>
      <c r="F17" s="650">
        <v>11074078.766000001</v>
      </c>
      <c r="G17" s="650">
        <v>0</v>
      </c>
      <c r="H17" s="650">
        <v>146442260.880059</v>
      </c>
      <c r="I17" s="650">
        <v>9700602.2107999995</v>
      </c>
      <c r="J17" s="650">
        <v>36711993.446800001</v>
      </c>
      <c r="K17" s="650">
        <v>0</v>
      </c>
      <c r="L17" s="650">
        <v>92200139.145895004</v>
      </c>
      <c r="M17" s="650">
        <v>3943622.9745999998</v>
      </c>
      <c r="N17" s="650">
        <v>13538316.6251</v>
      </c>
      <c r="O17" s="650">
        <v>13669518.1263</v>
      </c>
      <c r="P17" s="650">
        <v>13868139.174206</v>
      </c>
      <c r="Q17" s="650">
        <v>14486881.878644001</v>
      </c>
      <c r="R17" s="650">
        <v>11588116.283895001</v>
      </c>
      <c r="S17" s="650">
        <v>134456.55309999999</v>
      </c>
      <c r="T17" s="650">
        <v>0</v>
      </c>
      <c r="U17" s="650">
        <v>0</v>
      </c>
      <c r="V17" s="650">
        <v>0</v>
      </c>
      <c r="W17" s="650">
        <v>0</v>
      </c>
      <c r="X17" s="650">
        <v>0</v>
      </c>
      <c r="Y17" s="650">
        <v>0</v>
      </c>
      <c r="Z17" s="650">
        <v>0</v>
      </c>
      <c r="AA17" s="659">
        <v>0</v>
      </c>
    </row>
    <row r="18" spans="1:27" ht="25.5">
      <c r="A18" s="384" t="s">
        <v>443</v>
      </c>
      <c r="B18" s="385" t="s">
        <v>444</v>
      </c>
      <c r="C18" s="667">
        <v>2303355213.5810728</v>
      </c>
      <c r="D18" s="650">
        <v>2069574298.48089</v>
      </c>
      <c r="E18" s="650">
        <v>43019911.479970001</v>
      </c>
      <c r="F18" s="650">
        <v>11074078.766000001</v>
      </c>
      <c r="G18" s="650">
        <v>0</v>
      </c>
      <c r="H18" s="650">
        <v>142456573.52552402</v>
      </c>
      <c r="I18" s="650">
        <v>9688641.5083000008</v>
      </c>
      <c r="J18" s="650">
        <v>34240701.204972997</v>
      </c>
      <c r="K18" s="650">
        <v>0</v>
      </c>
      <c r="L18" s="650">
        <v>91324341.574659005</v>
      </c>
      <c r="M18" s="650">
        <v>3611904.3265</v>
      </c>
      <c r="N18" s="650">
        <v>13492451.077500001</v>
      </c>
      <c r="O18" s="650">
        <v>13602823.5789</v>
      </c>
      <c r="P18" s="650">
        <v>13839859.942005999</v>
      </c>
      <c r="Q18" s="650">
        <v>14482281.878644001</v>
      </c>
      <c r="R18" s="650">
        <v>11311613.299559001</v>
      </c>
      <c r="S18" s="650">
        <v>134456.55309999999</v>
      </c>
      <c r="T18" s="650">
        <v>0</v>
      </c>
      <c r="U18" s="650">
        <v>0</v>
      </c>
      <c r="V18" s="650">
        <v>0</v>
      </c>
      <c r="W18" s="650">
        <v>0</v>
      </c>
      <c r="X18" s="650">
        <v>0</v>
      </c>
      <c r="Y18" s="650">
        <v>0</v>
      </c>
      <c r="Z18" s="650">
        <v>0</v>
      </c>
      <c r="AA18" s="659">
        <v>0</v>
      </c>
    </row>
    <row r="19" spans="1:27">
      <c r="A19" s="386" t="s">
        <v>445</v>
      </c>
      <c r="B19" s="387" t="s">
        <v>446</v>
      </c>
      <c r="C19" s="668">
        <v>4102829387.0540361</v>
      </c>
      <c r="D19" s="650">
        <v>3741625158.6193151</v>
      </c>
      <c r="E19" s="650">
        <v>78270912.588734001</v>
      </c>
      <c r="F19" s="650">
        <v>28148567.347591002</v>
      </c>
      <c r="G19" s="650">
        <v>0</v>
      </c>
      <c r="H19" s="650">
        <v>230097869.49817401</v>
      </c>
      <c r="I19" s="650">
        <v>16305255.278736001</v>
      </c>
      <c r="J19" s="650">
        <v>68545858.297957003</v>
      </c>
      <c r="K19" s="650">
        <v>0</v>
      </c>
      <c r="L19" s="650">
        <v>131106358.93654701</v>
      </c>
      <c r="M19" s="650">
        <v>6998755.1984989997</v>
      </c>
      <c r="N19" s="650">
        <v>18000027.621056002</v>
      </c>
      <c r="O19" s="650">
        <v>25331363.355250999</v>
      </c>
      <c r="P19" s="650">
        <v>17348331.048645001</v>
      </c>
      <c r="Q19" s="650">
        <v>20247409.184666</v>
      </c>
      <c r="R19" s="650">
        <v>8114376.0296010002</v>
      </c>
      <c r="S19" s="650">
        <v>397961.60929200001</v>
      </c>
      <c r="T19" s="650">
        <v>0</v>
      </c>
      <c r="U19" s="650">
        <v>0</v>
      </c>
      <c r="V19" s="650">
        <v>0</v>
      </c>
      <c r="W19" s="650">
        <v>0</v>
      </c>
      <c r="X19" s="650">
        <v>0</v>
      </c>
      <c r="Y19" s="650">
        <v>0</v>
      </c>
      <c r="Z19" s="650">
        <v>0</v>
      </c>
      <c r="AA19" s="659">
        <v>0</v>
      </c>
    </row>
    <row r="20" spans="1:27">
      <c r="A20" s="384" t="s">
        <v>447</v>
      </c>
      <c r="B20" s="385" t="s">
        <v>448</v>
      </c>
      <c r="C20" s="667">
        <v>3692536900.1089835</v>
      </c>
      <c r="D20" s="650">
        <v>3377397550.5975332</v>
      </c>
      <c r="E20" s="650">
        <v>74230066.841618001</v>
      </c>
      <c r="F20" s="650">
        <v>25730671.325135</v>
      </c>
      <c r="G20" s="650">
        <v>0</v>
      </c>
      <c r="H20" s="650">
        <v>186306379.94960001</v>
      </c>
      <c r="I20" s="650">
        <v>16285556.699862</v>
      </c>
      <c r="J20" s="650">
        <v>56497545.462883003</v>
      </c>
      <c r="K20" s="650">
        <v>0</v>
      </c>
      <c r="L20" s="650">
        <v>128832969.56185</v>
      </c>
      <c r="M20" s="650">
        <v>5662660.9839989999</v>
      </c>
      <c r="N20" s="650">
        <v>17579680.039229002</v>
      </c>
      <c r="O20" s="650">
        <v>25129886.980083998</v>
      </c>
      <c r="P20" s="650">
        <v>17314471.280845001</v>
      </c>
      <c r="Q20" s="650">
        <v>20247409.184666</v>
      </c>
      <c r="R20" s="650">
        <v>7997922.413958</v>
      </c>
      <c r="S20" s="650">
        <v>397961.60929200001</v>
      </c>
      <c r="T20" s="650">
        <v>0</v>
      </c>
      <c r="U20" s="650">
        <v>0</v>
      </c>
      <c r="V20" s="650">
        <v>0</v>
      </c>
      <c r="W20" s="650">
        <v>0</v>
      </c>
      <c r="X20" s="650">
        <v>0</v>
      </c>
      <c r="Y20" s="650">
        <v>0</v>
      </c>
      <c r="Z20" s="650">
        <v>0</v>
      </c>
      <c r="AA20" s="659">
        <v>0</v>
      </c>
    </row>
    <row r="21" spans="1:27">
      <c r="A21" s="383">
        <v>1.4</v>
      </c>
      <c r="B21" s="382" t="s">
        <v>467</v>
      </c>
      <c r="C21" s="669">
        <v>34406609.775863945</v>
      </c>
      <c r="D21" s="650">
        <v>34104968.649973944</v>
      </c>
      <c r="E21" s="650">
        <v>11913.81854</v>
      </c>
      <c r="F21" s="650">
        <v>0</v>
      </c>
      <c r="G21" s="650">
        <v>0</v>
      </c>
      <c r="H21" s="650">
        <v>128481.12960000001</v>
      </c>
      <c r="I21" s="650">
        <v>52694.696060000002</v>
      </c>
      <c r="J21" s="650">
        <v>0</v>
      </c>
      <c r="K21" s="650">
        <v>0</v>
      </c>
      <c r="L21" s="650">
        <v>95241.658049999998</v>
      </c>
      <c r="M21" s="650">
        <v>11036.376820000001</v>
      </c>
      <c r="N21" s="650">
        <v>0</v>
      </c>
      <c r="O21" s="650">
        <v>2273.4468200000001</v>
      </c>
      <c r="P21" s="650">
        <v>0</v>
      </c>
      <c r="Q21" s="650">
        <v>0</v>
      </c>
      <c r="R21" s="650">
        <v>0</v>
      </c>
      <c r="S21" s="650">
        <v>0</v>
      </c>
      <c r="T21" s="650">
        <v>0</v>
      </c>
      <c r="U21" s="650">
        <v>0</v>
      </c>
      <c r="V21" s="650">
        <v>0</v>
      </c>
      <c r="W21" s="650">
        <v>0</v>
      </c>
      <c r="X21" s="650">
        <v>0</v>
      </c>
      <c r="Y21" s="650">
        <v>0</v>
      </c>
      <c r="Z21" s="650">
        <v>0</v>
      </c>
      <c r="AA21" s="659">
        <v>0</v>
      </c>
    </row>
    <row r="22" spans="1:27" ht="13.5" thickBot="1">
      <c r="A22" s="381">
        <v>1.5</v>
      </c>
      <c r="B22" s="380" t="s">
        <v>468</v>
      </c>
      <c r="C22" s="670">
        <v>7560141.4383000005</v>
      </c>
      <c r="D22" s="671">
        <v>7560141.4383000005</v>
      </c>
      <c r="E22" s="671">
        <v>7560141.4383000005</v>
      </c>
      <c r="F22" s="671">
        <v>0</v>
      </c>
      <c r="G22" s="671">
        <v>0</v>
      </c>
      <c r="H22" s="671">
        <v>0</v>
      </c>
      <c r="I22" s="671">
        <v>0</v>
      </c>
      <c r="J22" s="671">
        <v>0</v>
      </c>
      <c r="K22" s="671">
        <v>0</v>
      </c>
      <c r="L22" s="671">
        <v>0</v>
      </c>
      <c r="M22" s="671">
        <v>0</v>
      </c>
      <c r="N22" s="671">
        <v>0</v>
      </c>
      <c r="O22" s="671">
        <v>0</v>
      </c>
      <c r="P22" s="671">
        <v>0</v>
      </c>
      <c r="Q22" s="671">
        <v>0</v>
      </c>
      <c r="R22" s="671">
        <v>0</v>
      </c>
      <c r="S22" s="671">
        <v>0</v>
      </c>
      <c r="T22" s="671">
        <v>0</v>
      </c>
      <c r="U22" s="671">
        <v>0</v>
      </c>
      <c r="V22" s="671">
        <v>0</v>
      </c>
      <c r="W22" s="671">
        <v>0</v>
      </c>
      <c r="X22" s="671">
        <v>0</v>
      </c>
      <c r="Y22" s="671">
        <v>0</v>
      </c>
      <c r="Z22" s="671">
        <v>0</v>
      </c>
      <c r="AA22" s="672">
        <v>0</v>
      </c>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70"/>
  <sheetViews>
    <sheetView topLeftCell="A20" zoomScale="55" zoomScaleNormal="55" workbookViewId="0">
      <selection activeCell="E2" sqref="E2"/>
    </sheetView>
  </sheetViews>
  <sheetFormatPr defaultRowHeight="15"/>
  <cols>
    <col min="1" max="1" width="8.85546875" style="332"/>
    <col min="2" max="2" width="69.140625" style="322" customWidth="1"/>
    <col min="3" max="4" width="17" bestFit="1" customWidth="1"/>
    <col min="5" max="5" width="16.85546875" bestFit="1" customWidth="1"/>
    <col min="6" max="8" width="15.140625" style="541" bestFit="1" customWidth="1"/>
    <col min="9" max="9" width="12.5703125" bestFit="1" customWidth="1"/>
  </cols>
  <sheetData>
    <row r="1" spans="1:14" ht="15.75">
      <c r="A1" s="13" t="s">
        <v>97</v>
      </c>
      <c r="B1" s="229" t="str">
        <f>Info!C2</f>
        <v>სს "ბაზისბანკი"</v>
      </c>
      <c r="C1" s="12"/>
      <c r="D1" s="1"/>
      <c r="E1" s="1"/>
      <c r="F1" s="533"/>
      <c r="G1" s="533"/>
    </row>
    <row r="2" spans="1:14" ht="15.75">
      <c r="A2" s="13" t="s">
        <v>98</v>
      </c>
      <c r="B2" s="260">
        <f>'1. key ratios'!B2</f>
        <v>45747</v>
      </c>
      <c r="C2" s="12"/>
      <c r="D2" s="1"/>
      <c r="E2" s="1"/>
      <c r="F2" s="535"/>
      <c r="G2" s="535"/>
      <c r="H2" s="583"/>
    </row>
    <row r="3" spans="1:14" ht="15.75">
      <c r="A3" s="13"/>
      <c r="B3" s="12"/>
      <c r="C3" s="12"/>
      <c r="D3" s="1"/>
      <c r="E3" s="1"/>
      <c r="F3" s="535"/>
      <c r="G3" s="535"/>
      <c r="H3" s="583"/>
    </row>
    <row r="4" spans="1:14" ht="21" customHeight="1">
      <c r="A4" s="701" t="s">
        <v>25</v>
      </c>
      <c r="B4" s="702" t="s">
        <v>493</v>
      </c>
      <c r="C4" s="704" t="s">
        <v>103</v>
      </c>
      <c r="D4" s="704"/>
      <c r="E4" s="704"/>
      <c r="F4" s="705" t="s">
        <v>104</v>
      </c>
      <c r="G4" s="705"/>
      <c r="H4" s="706"/>
    </row>
    <row r="5" spans="1:14" ht="21" customHeight="1">
      <c r="A5" s="701"/>
      <c r="B5" s="703"/>
      <c r="C5" s="313" t="s">
        <v>26</v>
      </c>
      <c r="D5" s="313" t="s">
        <v>77</v>
      </c>
      <c r="E5" s="313" t="s">
        <v>66</v>
      </c>
      <c r="F5" s="584" t="s">
        <v>26</v>
      </c>
      <c r="G5" s="584" t="s">
        <v>77</v>
      </c>
      <c r="H5" s="584" t="s">
        <v>66</v>
      </c>
    </row>
    <row r="6" spans="1:14" ht="26.45" customHeight="1">
      <c r="A6" s="701"/>
      <c r="B6" s="314" t="s">
        <v>84</v>
      </c>
      <c r="C6" s="707"/>
      <c r="D6" s="708"/>
      <c r="E6" s="708"/>
      <c r="F6" s="708"/>
      <c r="G6" s="708"/>
      <c r="H6" s="709"/>
    </row>
    <row r="7" spans="1:14" ht="23.1" customHeight="1">
      <c r="A7" s="509">
        <v>1</v>
      </c>
      <c r="B7" s="510" t="s">
        <v>607</v>
      </c>
      <c r="C7" s="505">
        <f>SUM(C8:C10)</f>
        <v>87914489.291000009</v>
      </c>
      <c r="D7" s="505">
        <f>SUM(D8:D10)</f>
        <v>413008153.28199995</v>
      </c>
      <c r="E7" s="506">
        <f>C7+D7</f>
        <v>500922642.57299995</v>
      </c>
      <c r="F7" s="505">
        <v>50092512.034699999</v>
      </c>
      <c r="G7" s="505">
        <v>343351273.54480004</v>
      </c>
      <c r="H7" s="506">
        <f>F7+G7</f>
        <v>393443785.57950002</v>
      </c>
      <c r="I7" s="522"/>
      <c r="J7" s="522"/>
      <c r="K7" s="522"/>
      <c r="L7" s="522"/>
      <c r="M7" s="522"/>
      <c r="N7" s="522"/>
    </row>
    <row r="8" spans="1:14">
      <c r="A8" s="509">
        <v>1.1000000000000001</v>
      </c>
      <c r="B8" s="511" t="s">
        <v>85</v>
      </c>
      <c r="C8" s="505">
        <v>30344815.649999999</v>
      </c>
      <c r="D8" s="505">
        <v>27143162.849699996</v>
      </c>
      <c r="E8" s="506">
        <f t="shared" ref="E8:E36" si="0">C8+D8</f>
        <v>57487978.499699995</v>
      </c>
      <c r="F8" s="505">
        <v>30378082.850000001</v>
      </c>
      <c r="G8" s="505">
        <v>30302958.201200001</v>
      </c>
      <c r="H8" s="506">
        <f t="shared" ref="H8:H36" si="1">F8+G8</f>
        <v>60681041.051200002</v>
      </c>
      <c r="I8" s="522"/>
      <c r="J8" s="522"/>
      <c r="K8" s="522"/>
      <c r="L8" s="522"/>
      <c r="M8" s="522"/>
      <c r="N8" s="522"/>
    </row>
    <row r="9" spans="1:14">
      <c r="A9" s="509">
        <v>1.2</v>
      </c>
      <c r="B9" s="511" t="s">
        <v>86</v>
      </c>
      <c r="C9" s="505">
        <v>56439773.997700006</v>
      </c>
      <c r="D9" s="505">
        <v>267308932.0183</v>
      </c>
      <c r="E9" s="506">
        <f t="shared" si="0"/>
        <v>323748706.01600003</v>
      </c>
      <c r="F9" s="505">
        <v>18238442.4201</v>
      </c>
      <c r="G9" s="505">
        <v>180193180.95100001</v>
      </c>
      <c r="H9" s="506">
        <f t="shared" si="1"/>
        <v>198431623.37110001</v>
      </c>
      <c r="I9" s="522"/>
      <c r="J9" s="522"/>
      <c r="K9" s="522"/>
      <c r="L9" s="522"/>
      <c r="M9" s="522"/>
      <c r="N9" s="522"/>
    </row>
    <row r="10" spans="1:14">
      <c r="A10" s="509">
        <v>1.3</v>
      </c>
      <c r="B10" s="511" t="s">
        <v>87</v>
      </c>
      <c r="C10" s="505">
        <v>1129899.6432999999</v>
      </c>
      <c r="D10" s="505">
        <v>118556058.414</v>
      </c>
      <c r="E10" s="506">
        <f t="shared" si="0"/>
        <v>119685958.0573</v>
      </c>
      <c r="F10" s="505">
        <v>1475986.7646000001</v>
      </c>
      <c r="G10" s="505">
        <v>132855134.39260001</v>
      </c>
      <c r="H10" s="506">
        <f t="shared" si="1"/>
        <v>134331121.15720001</v>
      </c>
      <c r="I10" s="522"/>
      <c r="J10" s="522"/>
      <c r="K10" s="522"/>
      <c r="L10" s="522"/>
      <c r="M10" s="522"/>
      <c r="N10" s="522"/>
    </row>
    <row r="11" spans="1:14">
      <c r="A11" s="509">
        <v>2</v>
      </c>
      <c r="B11" s="512" t="s">
        <v>494</v>
      </c>
      <c r="C11" s="505"/>
      <c r="D11" s="505"/>
      <c r="E11" s="506">
        <f t="shared" si="0"/>
        <v>0</v>
      </c>
      <c r="F11" s="505"/>
      <c r="G11" s="505"/>
      <c r="H11" s="506">
        <f t="shared" si="1"/>
        <v>0</v>
      </c>
      <c r="I11" s="522"/>
      <c r="J11" s="522"/>
      <c r="K11" s="522"/>
      <c r="L11" s="522"/>
      <c r="M11" s="522"/>
      <c r="N11" s="522"/>
    </row>
    <row r="12" spans="1:14">
      <c r="A12" s="509">
        <v>2.1</v>
      </c>
      <c r="B12" s="513" t="s">
        <v>495</v>
      </c>
      <c r="C12" s="505"/>
      <c r="D12" s="505"/>
      <c r="E12" s="506">
        <f t="shared" si="0"/>
        <v>0</v>
      </c>
      <c r="F12" s="505"/>
      <c r="G12" s="505"/>
      <c r="H12" s="506">
        <f t="shared" si="1"/>
        <v>0</v>
      </c>
      <c r="I12" s="522"/>
      <c r="J12" s="522"/>
      <c r="K12" s="522"/>
      <c r="L12" s="522"/>
      <c r="M12" s="522"/>
      <c r="N12" s="522"/>
    </row>
    <row r="13" spans="1:14" ht="26.45" customHeight="1">
      <c r="A13" s="509">
        <v>3</v>
      </c>
      <c r="B13" s="514" t="s">
        <v>496</v>
      </c>
      <c r="C13" s="505"/>
      <c r="D13" s="505"/>
      <c r="E13" s="506">
        <f t="shared" si="0"/>
        <v>0</v>
      </c>
      <c r="F13" s="505"/>
      <c r="G13" s="505"/>
      <c r="H13" s="506">
        <f t="shared" si="1"/>
        <v>0</v>
      </c>
      <c r="I13" s="522"/>
      <c r="J13" s="522"/>
      <c r="K13" s="522"/>
      <c r="L13" s="522"/>
      <c r="M13" s="522"/>
      <c r="N13" s="522"/>
    </row>
    <row r="14" spans="1:14" ht="26.45" customHeight="1">
      <c r="A14" s="509">
        <v>4</v>
      </c>
      <c r="B14" s="515" t="s">
        <v>497</v>
      </c>
      <c r="C14" s="505"/>
      <c r="D14" s="505"/>
      <c r="E14" s="506">
        <f t="shared" si="0"/>
        <v>0</v>
      </c>
      <c r="F14" s="505"/>
      <c r="G14" s="505"/>
      <c r="H14" s="506">
        <f t="shared" si="1"/>
        <v>0</v>
      </c>
      <c r="I14" s="522"/>
      <c r="J14" s="522"/>
      <c r="K14" s="522"/>
      <c r="L14" s="522"/>
      <c r="M14" s="522"/>
      <c r="N14" s="522"/>
    </row>
    <row r="15" spans="1:14" ht="24.6" customHeight="1">
      <c r="A15" s="509">
        <v>5</v>
      </c>
      <c r="B15" s="515" t="s">
        <v>498</v>
      </c>
      <c r="C15" s="507">
        <f>SUM(C16:C18)</f>
        <v>225924287.93000001</v>
      </c>
      <c r="D15" s="507">
        <f>SUM(D16:D18)</f>
        <v>0</v>
      </c>
      <c r="E15" s="508">
        <f t="shared" si="0"/>
        <v>225924287.93000001</v>
      </c>
      <c r="F15" s="507">
        <v>221506465.19</v>
      </c>
      <c r="G15" s="507">
        <v>0</v>
      </c>
      <c r="H15" s="508">
        <f t="shared" si="1"/>
        <v>221506465.19</v>
      </c>
      <c r="I15" s="522"/>
      <c r="J15" s="522"/>
      <c r="K15" s="522"/>
      <c r="L15" s="522"/>
      <c r="M15" s="522"/>
      <c r="N15" s="522"/>
    </row>
    <row r="16" spans="1:14">
      <c r="A16" s="509">
        <v>5.0999999999999996</v>
      </c>
      <c r="B16" s="516" t="s">
        <v>499</v>
      </c>
      <c r="C16" s="505"/>
      <c r="D16" s="505"/>
      <c r="E16" s="506">
        <f t="shared" si="0"/>
        <v>0</v>
      </c>
      <c r="F16" s="505"/>
      <c r="G16" s="505"/>
      <c r="H16" s="506">
        <f t="shared" si="1"/>
        <v>0</v>
      </c>
      <c r="I16" s="522"/>
      <c r="J16" s="522"/>
      <c r="K16" s="522"/>
      <c r="L16" s="522"/>
      <c r="M16" s="522"/>
      <c r="N16" s="522"/>
    </row>
    <row r="17" spans="1:14">
      <c r="A17" s="509">
        <v>5.2</v>
      </c>
      <c r="B17" s="516" t="s">
        <v>426</v>
      </c>
      <c r="C17" s="505">
        <v>225924287.93000001</v>
      </c>
      <c r="D17" s="505">
        <v>0</v>
      </c>
      <c r="E17" s="506">
        <f t="shared" si="0"/>
        <v>225924287.93000001</v>
      </c>
      <c r="F17" s="505">
        <v>221506465.19</v>
      </c>
      <c r="G17" s="505">
        <v>0</v>
      </c>
      <c r="H17" s="506">
        <f t="shared" si="1"/>
        <v>221506465.19</v>
      </c>
      <c r="I17" s="522"/>
      <c r="J17" s="522"/>
      <c r="K17" s="522"/>
      <c r="L17" s="522"/>
      <c r="M17" s="522"/>
      <c r="N17" s="522"/>
    </row>
    <row r="18" spans="1:14">
      <c r="A18" s="509">
        <v>5.3</v>
      </c>
      <c r="B18" s="516" t="s">
        <v>500</v>
      </c>
      <c r="C18" s="505"/>
      <c r="D18" s="505"/>
      <c r="E18" s="506">
        <f t="shared" si="0"/>
        <v>0</v>
      </c>
      <c r="F18" s="505"/>
      <c r="G18" s="505"/>
      <c r="H18" s="506">
        <f t="shared" si="1"/>
        <v>0</v>
      </c>
      <c r="I18" s="522"/>
      <c r="J18" s="522"/>
      <c r="K18" s="522"/>
      <c r="L18" s="522"/>
      <c r="M18" s="522"/>
      <c r="N18" s="522"/>
    </row>
    <row r="19" spans="1:14">
      <c r="A19" s="509">
        <v>6</v>
      </c>
      <c r="B19" s="514" t="s">
        <v>501</v>
      </c>
      <c r="C19" s="505">
        <f>SUM(C20:C21)</f>
        <v>1672436444.6440001</v>
      </c>
      <c r="D19" s="505">
        <f>SUM(D20:D21)</f>
        <v>1455551925.8000002</v>
      </c>
      <c r="E19" s="506">
        <f t="shared" si="0"/>
        <v>3127988370.4440002</v>
      </c>
      <c r="F19" s="505">
        <v>1437527416.4231999</v>
      </c>
      <c r="G19" s="505">
        <v>1201852787.0700002</v>
      </c>
      <c r="H19" s="506">
        <f t="shared" si="1"/>
        <v>2639380203.4932003</v>
      </c>
      <c r="I19" s="522"/>
      <c r="J19" s="607"/>
      <c r="K19" s="522"/>
      <c r="L19" s="522"/>
      <c r="M19" s="522"/>
      <c r="N19" s="522"/>
    </row>
    <row r="20" spans="1:14">
      <c r="A20" s="509">
        <v>6.1</v>
      </c>
      <c r="B20" s="516" t="s">
        <v>426</v>
      </c>
      <c r="C20" s="505">
        <v>150426893.234</v>
      </c>
      <c r="D20" s="505">
        <v>0</v>
      </c>
      <c r="E20" s="506">
        <f t="shared" si="0"/>
        <v>150426893.234</v>
      </c>
      <c r="F20" s="505">
        <v>148374168.64319998</v>
      </c>
      <c r="G20" s="505">
        <v>0</v>
      </c>
      <c r="H20" s="506">
        <f t="shared" si="1"/>
        <v>148374168.64319998</v>
      </c>
      <c r="I20" s="522"/>
      <c r="J20" s="522"/>
      <c r="K20" s="522"/>
      <c r="L20" s="522"/>
      <c r="M20" s="522"/>
      <c r="N20" s="522"/>
    </row>
    <row r="21" spans="1:14">
      <c r="A21" s="509">
        <v>6.2</v>
      </c>
      <c r="B21" s="516" t="s">
        <v>500</v>
      </c>
      <c r="C21" s="505">
        <v>1522009551.4100001</v>
      </c>
      <c r="D21" s="505">
        <v>1455551925.8000002</v>
      </c>
      <c r="E21" s="506">
        <f t="shared" si="0"/>
        <v>2977561477.21</v>
      </c>
      <c r="F21" s="505">
        <v>1289153247.78</v>
      </c>
      <c r="G21" s="505">
        <v>1201852787.0700002</v>
      </c>
      <c r="H21" s="506">
        <f t="shared" si="1"/>
        <v>2491006034.8500004</v>
      </c>
      <c r="I21" s="522"/>
      <c r="J21" s="522"/>
      <c r="K21" s="522"/>
      <c r="L21" s="522"/>
      <c r="M21" s="522"/>
      <c r="N21" s="522"/>
    </row>
    <row r="22" spans="1:14">
      <c r="A22" s="509">
        <v>7</v>
      </c>
      <c r="B22" s="517" t="s">
        <v>502</v>
      </c>
      <c r="C22" s="505">
        <v>27859354.66</v>
      </c>
      <c r="D22" s="505">
        <v>0</v>
      </c>
      <c r="E22" s="506">
        <f t="shared" si="0"/>
        <v>27859354.66</v>
      </c>
      <c r="F22" s="505">
        <v>27859354.66</v>
      </c>
      <c r="G22" s="505">
        <v>0</v>
      </c>
      <c r="H22" s="506">
        <f t="shared" si="1"/>
        <v>27859354.66</v>
      </c>
      <c r="I22" s="522"/>
      <c r="J22" s="522"/>
      <c r="K22" s="522"/>
      <c r="L22" s="522"/>
      <c r="M22" s="522"/>
      <c r="N22" s="522"/>
    </row>
    <row r="23" spans="1:14" ht="21">
      <c r="A23" s="509">
        <v>8</v>
      </c>
      <c r="B23" s="517" t="s">
        <v>503</v>
      </c>
      <c r="C23" s="505">
        <v>772047.06</v>
      </c>
      <c r="D23" s="505">
        <v>0</v>
      </c>
      <c r="E23" s="506">
        <f t="shared" si="0"/>
        <v>772047.06</v>
      </c>
      <c r="F23" s="505">
        <v>424088.08847110043</v>
      </c>
      <c r="G23" s="505">
        <v>0</v>
      </c>
      <c r="H23" s="506">
        <f t="shared" si="1"/>
        <v>424088.08847110043</v>
      </c>
      <c r="I23" s="522"/>
      <c r="J23" s="522"/>
      <c r="K23" s="522"/>
      <c r="L23" s="522"/>
      <c r="M23" s="522"/>
      <c r="N23" s="522"/>
    </row>
    <row r="24" spans="1:14">
      <c r="A24" s="509">
        <v>9</v>
      </c>
      <c r="B24" s="515" t="s">
        <v>504</v>
      </c>
      <c r="C24" s="505">
        <f>SUM(C25:C26)</f>
        <v>117406523.67999999</v>
      </c>
      <c r="D24" s="505">
        <f>SUM(D25:D26)</f>
        <v>0</v>
      </c>
      <c r="E24" s="506">
        <f t="shared" si="0"/>
        <v>117406523.67999999</v>
      </c>
      <c r="F24" s="505">
        <v>111868226.28</v>
      </c>
      <c r="G24" s="505">
        <v>0</v>
      </c>
      <c r="H24" s="506">
        <f t="shared" si="1"/>
        <v>111868226.28</v>
      </c>
      <c r="I24" s="522"/>
      <c r="J24" s="522"/>
      <c r="K24" s="522"/>
      <c r="L24" s="522"/>
      <c r="M24" s="522"/>
      <c r="N24" s="522"/>
    </row>
    <row r="25" spans="1:14">
      <c r="A25" s="509">
        <v>9.1</v>
      </c>
      <c r="B25" s="518" t="s">
        <v>505</v>
      </c>
      <c r="C25" s="505">
        <v>117406523.67999999</v>
      </c>
      <c r="D25" s="505">
        <v>0</v>
      </c>
      <c r="E25" s="506">
        <f t="shared" si="0"/>
        <v>117406523.67999999</v>
      </c>
      <c r="F25" s="505">
        <v>111868226.28</v>
      </c>
      <c r="G25" s="505">
        <v>0</v>
      </c>
      <c r="H25" s="506">
        <f t="shared" si="1"/>
        <v>111868226.28</v>
      </c>
      <c r="I25" s="522"/>
      <c r="J25" s="522"/>
      <c r="K25" s="522"/>
      <c r="L25" s="522"/>
      <c r="M25" s="522"/>
      <c r="N25" s="522"/>
    </row>
    <row r="26" spans="1:14">
      <c r="A26" s="509">
        <v>9.1999999999999993</v>
      </c>
      <c r="B26" s="518" t="s">
        <v>506</v>
      </c>
      <c r="C26" s="505">
        <v>0</v>
      </c>
      <c r="D26" s="505">
        <v>0</v>
      </c>
      <c r="E26" s="506">
        <f t="shared" si="0"/>
        <v>0</v>
      </c>
      <c r="F26" s="505">
        <v>0</v>
      </c>
      <c r="G26" s="505">
        <v>0</v>
      </c>
      <c r="H26" s="506">
        <f t="shared" si="1"/>
        <v>0</v>
      </c>
      <c r="I26" s="522"/>
      <c r="J26" s="522"/>
      <c r="K26" s="522"/>
      <c r="L26" s="522"/>
      <c r="M26" s="522"/>
      <c r="N26" s="522"/>
    </row>
    <row r="27" spans="1:14">
      <c r="A27" s="509">
        <v>10</v>
      </c>
      <c r="B27" s="515" t="s">
        <v>36</v>
      </c>
      <c r="C27" s="505">
        <f>SUM(C28:C29)</f>
        <v>14442896.469999999</v>
      </c>
      <c r="D27" s="505">
        <f>SUM(D28:D29)</f>
        <v>0</v>
      </c>
      <c r="E27" s="506">
        <f t="shared" si="0"/>
        <v>14442896.469999999</v>
      </c>
      <c r="F27" s="505">
        <v>11886100.23</v>
      </c>
      <c r="G27" s="505">
        <v>0</v>
      </c>
      <c r="H27" s="506">
        <f t="shared" si="1"/>
        <v>11886100.23</v>
      </c>
      <c r="I27" s="522"/>
      <c r="J27" s="522"/>
      <c r="K27" s="522"/>
      <c r="L27" s="522"/>
      <c r="M27" s="522"/>
      <c r="N27" s="522"/>
    </row>
    <row r="28" spans="1:14">
      <c r="A28" s="509">
        <v>10.1</v>
      </c>
      <c r="B28" s="518" t="s">
        <v>507</v>
      </c>
      <c r="C28" s="505"/>
      <c r="D28" s="505"/>
      <c r="E28" s="506">
        <f t="shared" si="0"/>
        <v>0</v>
      </c>
      <c r="F28" s="505">
        <v>0</v>
      </c>
      <c r="G28" s="505">
        <v>0</v>
      </c>
      <c r="H28" s="506">
        <f t="shared" si="1"/>
        <v>0</v>
      </c>
      <c r="I28" s="522"/>
      <c r="J28" s="522"/>
      <c r="K28" s="522"/>
      <c r="L28" s="522"/>
      <c r="M28" s="522"/>
      <c r="N28" s="522"/>
    </row>
    <row r="29" spans="1:14">
      <c r="A29" s="509">
        <v>10.199999999999999</v>
      </c>
      <c r="B29" s="518" t="s">
        <v>508</v>
      </c>
      <c r="C29" s="505">
        <v>14442896.469999999</v>
      </c>
      <c r="D29" s="505">
        <v>0</v>
      </c>
      <c r="E29" s="506">
        <f t="shared" si="0"/>
        <v>14442896.469999999</v>
      </c>
      <c r="F29" s="505">
        <v>11886100.23</v>
      </c>
      <c r="G29" s="505">
        <v>0</v>
      </c>
      <c r="H29" s="506">
        <f t="shared" si="1"/>
        <v>11886100.23</v>
      </c>
      <c r="I29" s="522"/>
      <c r="J29" s="522"/>
      <c r="K29" s="522"/>
      <c r="L29" s="522"/>
      <c r="M29" s="522"/>
      <c r="N29" s="522"/>
    </row>
    <row r="30" spans="1:14">
      <c r="A30" s="509">
        <v>11</v>
      </c>
      <c r="B30" s="515" t="s">
        <v>509</v>
      </c>
      <c r="C30" s="505">
        <f>SUM(C31:C32)</f>
        <v>4127099.27</v>
      </c>
      <c r="D30" s="505">
        <f>SUM(D31:D32)</f>
        <v>0</v>
      </c>
      <c r="E30" s="506">
        <f t="shared" si="0"/>
        <v>4127099.27</v>
      </c>
      <c r="F30" s="505">
        <v>47695.35</v>
      </c>
      <c r="G30" s="505">
        <v>0</v>
      </c>
      <c r="H30" s="506">
        <f t="shared" si="1"/>
        <v>47695.35</v>
      </c>
      <c r="I30" s="522"/>
      <c r="J30" s="522"/>
      <c r="K30" s="522"/>
      <c r="L30" s="522"/>
      <c r="M30" s="522"/>
      <c r="N30" s="522"/>
    </row>
    <row r="31" spans="1:14">
      <c r="A31" s="509">
        <v>11.1</v>
      </c>
      <c r="B31" s="518" t="s">
        <v>510</v>
      </c>
      <c r="C31" s="505">
        <v>4127099.27</v>
      </c>
      <c r="D31" s="505">
        <v>0</v>
      </c>
      <c r="E31" s="506">
        <f t="shared" si="0"/>
        <v>4127099.27</v>
      </c>
      <c r="F31" s="505">
        <v>47695.35</v>
      </c>
      <c r="G31" s="505">
        <v>0</v>
      </c>
      <c r="H31" s="506">
        <f t="shared" si="1"/>
        <v>47695.35</v>
      </c>
      <c r="I31" s="522"/>
      <c r="J31" s="522"/>
      <c r="K31" s="522"/>
      <c r="L31" s="522"/>
      <c r="M31" s="522"/>
      <c r="N31" s="522"/>
    </row>
    <row r="32" spans="1:14">
      <c r="A32" s="509">
        <v>11.2</v>
      </c>
      <c r="B32" s="518" t="s">
        <v>511</v>
      </c>
      <c r="C32" s="505">
        <v>0</v>
      </c>
      <c r="D32" s="505">
        <v>0</v>
      </c>
      <c r="E32" s="506">
        <f t="shared" si="0"/>
        <v>0</v>
      </c>
      <c r="F32" s="505">
        <v>0</v>
      </c>
      <c r="G32" s="505">
        <v>0</v>
      </c>
      <c r="H32" s="506">
        <f t="shared" si="1"/>
        <v>0</v>
      </c>
      <c r="I32" s="522"/>
      <c r="J32" s="522"/>
      <c r="K32" s="522"/>
      <c r="L32" s="522"/>
      <c r="M32" s="522"/>
      <c r="N32" s="522"/>
    </row>
    <row r="33" spans="1:14">
      <c r="A33" s="509">
        <v>13</v>
      </c>
      <c r="B33" s="515" t="s">
        <v>88</v>
      </c>
      <c r="C33" s="505">
        <v>42214002.999999985</v>
      </c>
      <c r="D33" s="505">
        <v>4475657.12</v>
      </c>
      <c r="E33" s="506">
        <f t="shared" si="0"/>
        <v>46689660.119999982</v>
      </c>
      <c r="F33" s="505">
        <v>32685623.331528902</v>
      </c>
      <c r="G33" s="505">
        <v>3006965.68</v>
      </c>
      <c r="H33" s="506">
        <f t="shared" si="1"/>
        <v>35692589.011528902</v>
      </c>
      <c r="I33" s="522"/>
      <c r="J33" s="522"/>
      <c r="K33" s="522"/>
      <c r="L33" s="522"/>
      <c r="M33" s="522"/>
      <c r="N33" s="522"/>
    </row>
    <row r="34" spans="1:14">
      <c r="A34" s="509">
        <v>13.1</v>
      </c>
      <c r="B34" s="519" t="s">
        <v>512</v>
      </c>
      <c r="C34" s="505">
        <v>26584670.260000002</v>
      </c>
      <c r="D34" s="505">
        <v>0</v>
      </c>
      <c r="E34" s="506">
        <f t="shared" si="0"/>
        <v>26584670.260000002</v>
      </c>
      <c r="F34" s="505">
        <v>19129893.351528898</v>
      </c>
      <c r="G34" s="505">
        <v>0</v>
      </c>
      <c r="H34" s="506">
        <f t="shared" si="1"/>
        <v>19129893.351528898</v>
      </c>
      <c r="I34" s="522"/>
      <c r="J34" s="522"/>
      <c r="K34" s="522"/>
      <c r="L34" s="522"/>
      <c r="M34" s="522"/>
      <c r="N34" s="522"/>
    </row>
    <row r="35" spans="1:14">
      <c r="A35" s="509">
        <v>13.2</v>
      </c>
      <c r="B35" s="519" t="s">
        <v>513</v>
      </c>
      <c r="C35" s="505"/>
      <c r="D35" s="505"/>
      <c r="E35" s="506">
        <f t="shared" si="0"/>
        <v>0</v>
      </c>
      <c r="F35" s="505"/>
      <c r="G35" s="505"/>
      <c r="H35" s="506">
        <f t="shared" si="1"/>
        <v>0</v>
      </c>
      <c r="I35" s="522"/>
      <c r="J35" s="522"/>
      <c r="K35" s="522"/>
      <c r="L35" s="522"/>
      <c r="M35" s="522"/>
      <c r="N35" s="522"/>
    </row>
    <row r="36" spans="1:14">
      <c r="A36" s="324">
        <v>14</v>
      </c>
      <c r="B36" s="316" t="s">
        <v>514</v>
      </c>
      <c r="C36" s="505">
        <f>SUM(C7,C11,C13,C14,C15,C19,C22,C23,C24,C27,C30,C33)</f>
        <v>2193097146.0050001</v>
      </c>
      <c r="D36" s="505">
        <f>SUM(D7,D11,D13,D14,D15,D19,D22,D23,D24,D27,D30,D33)</f>
        <v>1873035736.2020001</v>
      </c>
      <c r="E36" s="506">
        <f t="shared" si="0"/>
        <v>4066132882.2070003</v>
      </c>
      <c r="F36" s="505">
        <v>1893897481.5878999</v>
      </c>
      <c r="G36" s="505">
        <v>1548211026.2948003</v>
      </c>
      <c r="H36" s="506">
        <f t="shared" si="1"/>
        <v>3442108507.8827</v>
      </c>
      <c r="I36" s="522"/>
      <c r="J36" s="607"/>
      <c r="K36" s="522"/>
      <c r="L36" s="522"/>
      <c r="M36" s="522"/>
      <c r="N36" s="522"/>
    </row>
    <row r="37" spans="1:14" ht="22.5" customHeight="1">
      <c r="A37" s="324"/>
      <c r="B37" s="317" t="s">
        <v>93</v>
      </c>
      <c r="C37" s="695"/>
      <c r="D37" s="696"/>
      <c r="E37" s="696"/>
      <c r="F37" s="696"/>
      <c r="G37" s="696"/>
      <c r="H37" s="697"/>
      <c r="I37" s="522"/>
      <c r="J37" s="522"/>
      <c r="K37" s="522"/>
      <c r="L37" s="522"/>
      <c r="M37" s="522"/>
      <c r="N37" s="522"/>
    </row>
    <row r="38" spans="1:14">
      <c r="A38" s="324">
        <v>15</v>
      </c>
      <c r="B38" s="318" t="s">
        <v>515</v>
      </c>
      <c r="C38" s="520">
        <v>400000</v>
      </c>
      <c r="D38" s="520">
        <v>0</v>
      </c>
      <c r="E38" s="521">
        <f>C38+D38</f>
        <v>400000</v>
      </c>
      <c r="F38" s="520">
        <v>213348.6</v>
      </c>
      <c r="G38" s="520">
        <v>0</v>
      </c>
      <c r="H38" s="521">
        <f>F38+G38</f>
        <v>213348.6</v>
      </c>
      <c r="I38" s="522"/>
      <c r="J38" s="522"/>
      <c r="K38" s="522"/>
      <c r="L38" s="522"/>
      <c r="M38" s="522"/>
      <c r="N38" s="522"/>
    </row>
    <row r="39" spans="1:14">
      <c r="A39" s="324">
        <v>15.1</v>
      </c>
      <c r="B39" s="513" t="s">
        <v>495</v>
      </c>
      <c r="C39" s="520">
        <v>400000</v>
      </c>
      <c r="D39" s="520">
        <v>0</v>
      </c>
      <c r="E39" s="521">
        <f t="shared" ref="E39:E53" si="2">C39+D39</f>
        <v>400000</v>
      </c>
      <c r="F39" s="520">
        <v>213348.6</v>
      </c>
      <c r="G39" s="520">
        <v>0</v>
      </c>
      <c r="H39" s="521">
        <f t="shared" ref="H39:H53" si="3">F39+G39</f>
        <v>213348.6</v>
      </c>
      <c r="I39" s="522"/>
      <c r="J39" s="522"/>
      <c r="K39" s="522"/>
      <c r="L39" s="522"/>
      <c r="M39" s="522"/>
      <c r="N39" s="522"/>
    </row>
    <row r="40" spans="1:14" ht="24" customHeight="1">
      <c r="A40" s="324">
        <v>16</v>
      </c>
      <c r="B40" s="517" t="s">
        <v>516</v>
      </c>
      <c r="C40" s="520"/>
      <c r="D40" s="520"/>
      <c r="E40" s="521">
        <f t="shared" si="2"/>
        <v>0</v>
      </c>
      <c r="F40" s="520">
        <v>0</v>
      </c>
      <c r="G40" s="520">
        <v>0</v>
      </c>
      <c r="H40" s="521">
        <f t="shared" si="3"/>
        <v>0</v>
      </c>
      <c r="I40" s="522"/>
      <c r="J40" s="522"/>
      <c r="K40" s="522"/>
      <c r="L40" s="522"/>
      <c r="M40" s="522"/>
      <c r="N40" s="522"/>
    </row>
    <row r="41" spans="1:14" ht="21">
      <c r="A41" s="324">
        <v>17</v>
      </c>
      <c r="B41" s="517" t="s">
        <v>517</v>
      </c>
      <c r="C41" s="520">
        <f>SUM(C42:C45)</f>
        <v>1503740795.3906994</v>
      </c>
      <c r="D41" s="520">
        <f>SUM(D42:D45)</f>
        <v>1732206078.3617082</v>
      </c>
      <c r="E41" s="521">
        <f t="shared" si="2"/>
        <v>3235946873.7524076</v>
      </c>
      <c r="F41" s="520">
        <v>1320705754.9517</v>
      </c>
      <c r="G41" s="520">
        <v>1421456820.9516025</v>
      </c>
      <c r="H41" s="521">
        <f t="shared" si="3"/>
        <v>2742162575.9033022</v>
      </c>
      <c r="I41" s="522"/>
      <c r="J41" s="522"/>
      <c r="K41" s="522"/>
      <c r="L41" s="522"/>
      <c r="M41" s="522"/>
      <c r="N41" s="522"/>
    </row>
    <row r="42" spans="1:14">
      <c r="A42" s="324">
        <v>17.100000000000001</v>
      </c>
      <c r="B42" s="610" t="s">
        <v>518</v>
      </c>
      <c r="C42" s="520">
        <v>1395260094.9299994</v>
      </c>
      <c r="D42" s="520">
        <v>1238205671.5160079</v>
      </c>
      <c r="E42" s="521">
        <f t="shared" si="2"/>
        <v>2633465766.4460073</v>
      </c>
      <c r="F42" s="520">
        <v>1126584498.49</v>
      </c>
      <c r="G42" s="520">
        <v>1082821767.5433023</v>
      </c>
      <c r="H42" s="521">
        <f t="shared" si="3"/>
        <v>2209406266.0333023</v>
      </c>
      <c r="I42" s="522"/>
      <c r="J42" s="522"/>
      <c r="K42" s="522"/>
      <c r="L42" s="522"/>
      <c r="M42" s="522"/>
      <c r="N42" s="522"/>
    </row>
    <row r="43" spans="1:14">
      <c r="A43" s="324">
        <v>17.2</v>
      </c>
      <c r="B43" s="511" t="s">
        <v>89</v>
      </c>
      <c r="C43" s="520">
        <v>106731956.2207</v>
      </c>
      <c r="D43" s="520">
        <v>426696699.27569997</v>
      </c>
      <c r="E43" s="521">
        <f t="shared" si="2"/>
        <v>533428655.4964</v>
      </c>
      <c r="F43" s="520">
        <v>192048765.18169999</v>
      </c>
      <c r="G43" s="520">
        <v>325083753.25830001</v>
      </c>
      <c r="H43" s="521">
        <f t="shared" si="3"/>
        <v>517132518.44</v>
      </c>
      <c r="I43" s="522"/>
      <c r="J43" s="522"/>
      <c r="K43" s="522"/>
      <c r="L43" s="522"/>
      <c r="M43" s="522"/>
      <c r="N43" s="522"/>
    </row>
    <row r="44" spans="1:14">
      <c r="A44" s="324">
        <v>17.3</v>
      </c>
      <c r="B44" s="610" t="s">
        <v>519</v>
      </c>
      <c r="C44" s="520">
        <v>0</v>
      </c>
      <c r="D44" s="520">
        <v>55897943.650000006</v>
      </c>
      <c r="E44" s="521">
        <f t="shared" si="2"/>
        <v>55897943.650000006</v>
      </c>
      <c r="F44" s="520">
        <v>0</v>
      </c>
      <c r="G44" s="520">
        <v>0</v>
      </c>
      <c r="H44" s="521">
        <f t="shared" si="3"/>
        <v>0</v>
      </c>
      <c r="I44" s="522"/>
      <c r="J44" s="522"/>
      <c r="K44" s="522"/>
      <c r="L44" s="522"/>
      <c r="M44" s="522"/>
      <c r="N44" s="522"/>
    </row>
    <row r="45" spans="1:14">
      <c r="A45" s="324">
        <v>17.399999999999999</v>
      </c>
      <c r="B45" s="610" t="s">
        <v>520</v>
      </c>
      <c r="C45" s="520">
        <v>1748744.2400000002</v>
      </c>
      <c r="D45" s="520">
        <v>11405763.92</v>
      </c>
      <c r="E45" s="521">
        <f t="shared" si="2"/>
        <v>13154508.16</v>
      </c>
      <c r="F45" s="520">
        <v>2072491.28</v>
      </c>
      <c r="G45" s="520">
        <v>13551300.15</v>
      </c>
      <c r="H45" s="521">
        <f t="shared" si="3"/>
        <v>15623791.43</v>
      </c>
      <c r="I45" s="522"/>
      <c r="J45" s="522"/>
      <c r="K45" s="522"/>
      <c r="L45" s="522"/>
      <c r="M45" s="522"/>
      <c r="N45" s="522"/>
    </row>
    <row r="46" spans="1:14">
      <c r="A46" s="324">
        <v>18</v>
      </c>
      <c r="B46" s="515" t="s">
        <v>521</v>
      </c>
      <c r="C46" s="520">
        <v>1720423.29</v>
      </c>
      <c r="D46" s="520">
        <v>471358.77999999997</v>
      </c>
      <c r="E46" s="521">
        <f t="shared" si="2"/>
        <v>2191782.0699999998</v>
      </c>
      <c r="F46" s="520">
        <v>1138588.8500000001</v>
      </c>
      <c r="G46" s="520">
        <v>313230.33</v>
      </c>
      <c r="H46" s="521">
        <f t="shared" si="3"/>
        <v>1451819.1800000002</v>
      </c>
      <c r="I46" s="522"/>
      <c r="J46" s="522"/>
      <c r="K46" s="522"/>
      <c r="L46" s="522"/>
      <c r="M46" s="522"/>
      <c r="N46" s="522"/>
    </row>
    <row r="47" spans="1:14">
      <c r="A47" s="324">
        <v>19</v>
      </c>
      <c r="B47" s="515" t="s">
        <v>522</v>
      </c>
      <c r="C47" s="520">
        <f>SUM(C48:C49)</f>
        <v>4535764.17</v>
      </c>
      <c r="D47" s="520">
        <f>SUM(D48:D49)</f>
        <v>0</v>
      </c>
      <c r="E47" s="521">
        <f t="shared" si="2"/>
        <v>4535764.17</v>
      </c>
      <c r="F47" s="520">
        <v>4107501.16</v>
      </c>
      <c r="G47" s="520">
        <v>0</v>
      </c>
      <c r="H47" s="521">
        <f t="shared" si="3"/>
        <v>4107501.16</v>
      </c>
      <c r="I47" s="522"/>
      <c r="J47" s="522"/>
      <c r="K47" s="522"/>
      <c r="L47" s="522"/>
      <c r="M47" s="522"/>
      <c r="N47" s="522"/>
    </row>
    <row r="48" spans="1:14">
      <c r="A48" s="324">
        <v>19.100000000000001</v>
      </c>
      <c r="B48" s="525" t="s">
        <v>523</v>
      </c>
      <c r="C48" s="520">
        <v>4753183.24</v>
      </c>
      <c r="D48" s="520">
        <v>0</v>
      </c>
      <c r="E48" s="521">
        <f t="shared" si="2"/>
        <v>4753183.24</v>
      </c>
      <c r="F48" s="520">
        <v>1906957.98</v>
      </c>
      <c r="G48" s="520">
        <v>0</v>
      </c>
      <c r="H48" s="521">
        <f t="shared" si="3"/>
        <v>1906957.98</v>
      </c>
      <c r="I48" s="522"/>
      <c r="J48" s="522"/>
      <c r="K48" s="522"/>
      <c r="L48" s="522"/>
      <c r="M48" s="522"/>
      <c r="N48" s="522"/>
    </row>
    <row r="49" spans="1:14">
      <c r="A49" s="324">
        <v>19.2</v>
      </c>
      <c r="B49" s="525" t="s">
        <v>524</v>
      </c>
      <c r="C49" s="520">
        <v>-217419.07</v>
      </c>
      <c r="D49" s="520">
        <v>0</v>
      </c>
      <c r="E49" s="521">
        <f t="shared" si="2"/>
        <v>-217419.07</v>
      </c>
      <c r="F49" s="520">
        <v>2200543.1800000002</v>
      </c>
      <c r="G49" s="520">
        <v>0</v>
      </c>
      <c r="H49" s="521">
        <f t="shared" si="3"/>
        <v>2200543.1800000002</v>
      </c>
      <c r="I49" s="522"/>
      <c r="J49" s="522"/>
      <c r="K49" s="522"/>
      <c r="L49" s="522"/>
      <c r="M49" s="522"/>
      <c r="N49" s="522"/>
    </row>
    <row r="50" spans="1:14">
      <c r="A50" s="324">
        <v>20</v>
      </c>
      <c r="B50" s="453" t="s">
        <v>90</v>
      </c>
      <c r="C50" s="520">
        <v>0</v>
      </c>
      <c r="D50" s="520">
        <v>164027481.25</v>
      </c>
      <c r="E50" s="521">
        <f t="shared" si="2"/>
        <v>164027481.25</v>
      </c>
      <c r="F50" s="520">
        <v>0</v>
      </c>
      <c r="G50" s="520">
        <v>115214939.14</v>
      </c>
      <c r="H50" s="521">
        <f t="shared" si="3"/>
        <v>115214939.14</v>
      </c>
      <c r="I50" s="522"/>
      <c r="J50" s="522"/>
      <c r="K50" s="522"/>
      <c r="L50" s="522"/>
      <c r="M50" s="522"/>
      <c r="N50" s="522"/>
    </row>
    <row r="51" spans="1:14">
      <c r="A51" s="324">
        <v>21</v>
      </c>
      <c r="B51" s="512" t="s">
        <v>78</v>
      </c>
      <c r="C51" s="520">
        <v>25397575.310000002</v>
      </c>
      <c r="D51" s="520">
        <v>6288774.5</v>
      </c>
      <c r="E51" s="521">
        <f t="shared" si="2"/>
        <v>31686349.810000002</v>
      </c>
      <c r="F51" s="520">
        <v>22958773.780000001</v>
      </c>
      <c r="G51" s="520">
        <v>8323336.3399999999</v>
      </c>
      <c r="H51" s="521">
        <f t="shared" si="3"/>
        <v>31282110.120000001</v>
      </c>
      <c r="I51" s="522"/>
      <c r="J51" s="522"/>
      <c r="K51" s="522"/>
      <c r="L51" s="522"/>
      <c r="M51" s="522"/>
      <c r="N51" s="522"/>
    </row>
    <row r="52" spans="1:14">
      <c r="A52" s="324">
        <v>21.1</v>
      </c>
      <c r="B52" s="511" t="s">
        <v>525</v>
      </c>
      <c r="C52" s="520"/>
      <c r="D52" s="520"/>
      <c r="E52" s="521">
        <f t="shared" si="2"/>
        <v>0</v>
      </c>
      <c r="F52" s="520">
        <v>0</v>
      </c>
      <c r="G52" s="520">
        <v>0</v>
      </c>
      <c r="H52" s="521">
        <f t="shared" si="3"/>
        <v>0</v>
      </c>
      <c r="I52" s="522"/>
      <c r="J52" s="522"/>
      <c r="K52" s="522"/>
      <c r="L52" s="522"/>
      <c r="M52" s="522"/>
      <c r="N52" s="522"/>
    </row>
    <row r="53" spans="1:14">
      <c r="A53" s="324">
        <v>22</v>
      </c>
      <c r="B53" s="453" t="s">
        <v>526</v>
      </c>
      <c r="C53" s="520">
        <f>SUM(C38,C40,C41,C46,C47,C50,C51)</f>
        <v>1535794558.1606994</v>
      </c>
      <c r="D53" s="520">
        <f>SUM(D38,D40,D41,D46,D47,D50,D51)</f>
        <v>1902993692.8917081</v>
      </c>
      <c r="E53" s="521">
        <f t="shared" si="2"/>
        <v>3438788251.0524073</v>
      </c>
      <c r="F53" s="520">
        <v>1349123967.3416998</v>
      </c>
      <c r="G53" s="520">
        <v>1545308326.7616024</v>
      </c>
      <c r="H53" s="521">
        <f t="shared" si="3"/>
        <v>2894432294.103302</v>
      </c>
      <c r="I53" s="522"/>
      <c r="J53" s="522"/>
      <c r="K53" s="522"/>
      <c r="L53" s="522"/>
      <c r="M53" s="522"/>
      <c r="N53" s="522"/>
    </row>
    <row r="54" spans="1:14" ht="24" customHeight="1">
      <c r="A54" s="324"/>
      <c r="B54" s="319" t="s">
        <v>527</v>
      </c>
      <c r="C54" s="698"/>
      <c r="D54" s="699"/>
      <c r="E54" s="699"/>
      <c r="F54" s="699"/>
      <c r="G54" s="699"/>
      <c r="H54" s="700"/>
      <c r="I54" s="522"/>
      <c r="J54" s="522"/>
      <c r="K54" s="522"/>
      <c r="L54" s="522"/>
      <c r="M54" s="522"/>
      <c r="N54" s="522"/>
    </row>
    <row r="55" spans="1:14">
      <c r="A55" s="324">
        <v>23</v>
      </c>
      <c r="B55" s="453" t="s">
        <v>711</v>
      </c>
      <c r="C55" s="520">
        <v>18212575</v>
      </c>
      <c r="D55" s="520">
        <v>0</v>
      </c>
      <c r="E55" s="521">
        <f>C55+D55</f>
        <v>18212575</v>
      </c>
      <c r="F55" s="520">
        <v>18199416</v>
      </c>
      <c r="G55" s="520">
        <v>0</v>
      </c>
      <c r="H55" s="521">
        <f>F55+G55</f>
        <v>18199416</v>
      </c>
      <c r="I55" s="522"/>
      <c r="J55" s="522"/>
      <c r="K55" s="522"/>
      <c r="L55" s="522"/>
      <c r="M55" s="522"/>
      <c r="N55" s="522"/>
    </row>
    <row r="56" spans="1:14">
      <c r="A56" s="324">
        <v>24</v>
      </c>
      <c r="B56" s="453" t="s">
        <v>528</v>
      </c>
      <c r="C56" s="520">
        <v>0</v>
      </c>
      <c r="D56" s="520">
        <v>0</v>
      </c>
      <c r="E56" s="521">
        <f t="shared" ref="E56:E69" si="4">C56+D56</f>
        <v>0</v>
      </c>
      <c r="F56" s="520">
        <v>0</v>
      </c>
      <c r="G56" s="520">
        <v>0</v>
      </c>
      <c r="H56" s="521">
        <f t="shared" ref="H56:H69" si="5">F56+G56</f>
        <v>0</v>
      </c>
      <c r="I56" s="522"/>
      <c r="J56" s="522"/>
      <c r="K56" s="522"/>
      <c r="L56" s="522"/>
      <c r="M56" s="522"/>
      <c r="N56" s="522"/>
    </row>
    <row r="57" spans="1:14">
      <c r="A57" s="324">
        <v>25</v>
      </c>
      <c r="B57" s="453" t="s">
        <v>91</v>
      </c>
      <c r="C57" s="520">
        <v>130405755.95</v>
      </c>
      <c r="D57" s="520">
        <v>0</v>
      </c>
      <c r="E57" s="521">
        <f t="shared" si="4"/>
        <v>130405755.95</v>
      </c>
      <c r="F57" s="520">
        <v>130071526.56999999</v>
      </c>
      <c r="G57" s="520">
        <v>0</v>
      </c>
      <c r="H57" s="521">
        <f t="shared" si="5"/>
        <v>130071526.56999999</v>
      </c>
      <c r="I57" s="522"/>
      <c r="J57" s="522"/>
      <c r="K57" s="522"/>
      <c r="L57" s="522"/>
      <c r="M57" s="522"/>
      <c r="N57" s="522"/>
    </row>
    <row r="58" spans="1:14">
      <c r="A58" s="324">
        <v>26</v>
      </c>
      <c r="B58" s="515" t="s">
        <v>529</v>
      </c>
      <c r="C58" s="520"/>
      <c r="D58" s="520">
        <v>0</v>
      </c>
      <c r="E58" s="521">
        <f t="shared" si="4"/>
        <v>0</v>
      </c>
      <c r="F58" s="520">
        <v>0</v>
      </c>
      <c r="G58" s="520">
        <v>0</v>
      </c>
      <c r="H58" s="521">
        <f t="shared" si="5"/>
        <v>0</v>
      </c>
      <c r="I58" s="522"/>
      <c r="J58" s="522"/>
      <c r="K58" s="522"/>
      <c r="L58" s="522"/>
      <c r="M58" s="522"/>
      <c r="N58" s="522"/>
    </row>
    <row r="59" spans="1:14" ht="21">
      <c r="A59" s="324">
        <v>27</v>
      </c>
      <c r="B59" s="515" t="s">
        <v>530</v>
      </c>
      <c r="C59" s="520">
        <f>SUM(C60:C61)</f>
        <v>0</v>
      </c>
      <c r="D59" s="520">
        <v>0</v>
      </c>
      <c r="E59" s="521">
        <f t="shared" si="4"/>
        <v>0</v>
      </c>
      <c r="F59" s="520"/>
      <c r="G59" s="520">
        <v>0</v>
      </c>
      <c r="H59" s="521">
        <f t="shared" si="5"/>
        <v>0</v>
      </c>
      <c r="I59" s="522"/>
      <c r="J59" s="522"/>
      <c r="K59" s="522"/>
      <c r="L59" s="522"/>
      <c r="M59" s="522"/>
      <c r="N59" s="522"/>
    </row>
    <row r="60" spans="1:14">
      <c r="A60" s="324">
        <v>27.1</v>
      </c>
      <c r="B60" s="525" t="s">
        <v>531</v>
      </c>
      <c r="C60" s="520"/>
      <c r="D60" s="520">
        <v>0</v>
      </c>
      <c r="E60" s="521">
        <f t="shared" si="4"/>
        <v>0</v>
      </c>
      <c r="F60" s="520">
        <v>0</v>
      </c>
      <c r="G60" s="520"/>
      <c r="H60" s="521">
        <f t="shared" si="5"/>
        <v>0</v>
      </c>
      <c r="I60" s="522"/>
      <c r="J60" s="522"/>
      <c r="K60" s="522"/>
      <c r="L60" s="522"/>
      <c r="M60" s="522"/>
      <c r="N60" s="522"/>
    </row>
    <row r="61" spans="1:14">
      <c r="A61" s="324">
        <v>27.2</v>
      </c>
      <c r="B61" s="610" t="s">
        <v>532</v>
      </c>
      <c r="C61" s="520"/>
      <c r="D61" s="520">
        <v>0</v>
      </c>
      <c r="E61" s="521">
        <f t="shared" si="4"/>
        <v>0</v>
      </c>
      <c r="F61" s="520"/>
      <c r="G61" s="520"/>
      <c r="H61" s="521">
        <f t="shared" si="5"/>
        <v>0</v>
      </c>
      <c r="I61" s="522"/>
      <c r="J61" s="522"/>
      <c r="K61" s="522"/>
      <c r="L61" s="522"/>
      <c r="M61" s="522"/>
      <c r="N61" s="522"/>
    </row>
    <row r="62" spans="1:14">
      <c r="A62" s="324">
        <v>28</v>
      </c>
      <c r="B62" s="512" t="s">
        <v>533</v>
      </c>
      <c r="C62" s="520"/>
      <c r="D62" s="520">
        <v>0</v>
      </c>
      <c r="E62" s="521">
        <f t="shared" si="4"/>
        <v>0</v>
      </c>
      <c r="F62" s="520">
        <v>0</v>
      </c>
      <c r="G62" s="520">
        <v>0</v>
      </c>
      <c r="H62" s="521">
        <f t="shared" si="5"/>
        <v>0</v>
      </c>
      <c r="I62" s="522"/>
      <c r="J62" s="522"/>
      <c r="K62" s="522"/>
      <c r="L62" s="522"/>
      <c r="M62" s="522"/>
      <c r="N62" s="522"/>
    </row>
    <row r="63" spans="1:14">
      <c r="A63" s="324">
        <v>29</v>
      </c>
      <c r="B63" s="515" t="s">
        <v>534</v>
      </c>
      <c r="C63" s="520">
        <f>SUM(C64:C66)</f>
        <v>14332286.77</v>
      </c>
      <c r="D63" s="520">
        <v>0</v>
      </c>
      <c r="E63" s="521">
        <f t="shared" si="4"/>
        <v>14332286.77</v>
      </c>
      <c r="F63" s="520">
        <v>12239247.780000001</v>
      </c>
      <c r="G63" s="520">
        <v>0</v>
      </c>
      <c r="H63" s="521">
        <f t="shared" si="5"/>
        <v>12239247.780000001</v>
      </c>
      <c r="I63" s="522"/>
      <c r="J63" s="522"/>
      <c r="K63" s="522"/>
      <c r="L63" s="522"/>
      <c r="M63" s="522"/>
      <c r="N63" s="522"/>
    </row>
    <row r="64" spans="1:14">
      <c r="A64" s="324">
        <v>29.1</v>
      </c>
      <c r="B64" s="516" t="s">
        <v>535</v>
      </c>
      <c r="C64" s="520">
        <v>14362002.5</v>
      </c>
      <c r="D64" s="520">
        <v>0</v>
      </c>
      <c r="E64" s="521">
        <f t="shared" si="4"/>
        <v>14362002.5</v>
      </c>
      <c r="F64" s="520">
        <v>10870260.66</v>
      </c>
      <c r="G64" s="520"/>
      <c r="H64" s="521">
        <f t="shared" si="5"/>
        <v>10870260.66</v>
      </c>
      <c r="I64" s="522"/>
      <c r="J64" s="522"/>
      <c r="K64" s="522"/>
      <c r="L64" s="522"/>
      <c r="M64" s="522"/>
      <c r="N64" s="522"/>
    </row>
    <row r="65" spans="1:14" ht="24.95" customHeight="1">
      <c r="A65" s="324">
        <v>29.2</v>
      </c>
      <c r="B65" s="525" t="s">
        <v>536</v>
      </c>
      <c r="C65" s="520"/>
      <c r="D65" s="520">
        <v>0</v>
      </c>
      <c r="E65" s="521">
        <f t="shared" si="4"/>
        <v>0</v>
      </c>
      <c r="F65" s="520"/>
      <c r="G65" s="520"/>
      <c r="H65" s="521">
        <f t="shared" si="5"/>
        <v>0</v>
      </c>
      <c r="I65" s="522"/>
      <c r="J65" s="522"/>
      <c r="K65" s="522"/>
      <c r="L65" s="522"/>
      <c r="M65" s="522"/>
      <c r="N65" s="522"/>
    </row>
    <row r="66" spans="1:14" ht="22.5" customHeight="1">
      <c r="A66" s="324">
        <v>29.3</v>
      </c>
      <c r="B66" s="518" t="s">
        <v>537</v>
      </c>
      <c r="C66" s="520">
        <v>-29715.730000000447</v>
      </c>
      <c r="D66" s="520">
        <v>0</v>
      </c>
      <c r="E66" s="521">
        <f t="shared" si="4"/>
        <v>-29715.730000000447</v>
      </c>
      <c r="F66" s="520">
        <v>1368987.12</v>
      </c>
      <c r="G66" s="520"/>
      <c r="H66" s="521">
        <f t="shared" si="5"/>
        <v>1368987.12</v>
      </c>
      <c r="I66" s="522"/>
      <c r="J66" s="522"/>
      <c r="K66" s="522"/>
      <c r="L66" s="522"/>
      <c r="M66" s="522"/>
      <c r="N66" s="522"/>
    </row>
    <row r="67" spans="1:14">
      <c r="A67" s="324">
        <v>30</v>
      </c>
      <c r="B67" s="515" t="s">
        <v>92</v>
      </c>
      <c r="C67" s="520">
        <v>464394013.63</v>
      </c>
      <c r="D67" s="520">
        <v>0</v>
      </c>
      <c r="E67" s="521">
        <f t="shared" si="4"/>
        <v>464394013.63</v>
      </c>
      <c r="F67" s="520">
        <v>387166023.43000001</v>
      </c>
      <c r="G67" s="520"/>
      <c r="H67" s="521">
        <f t="shared" si="5"/>
        <v>387166023.43000001</v>
      </c>
      <c r="I67" s="522"/>
      <c r="J67" s="522"/>
      <c r="K67" s="522"/>
      <c r="L67" s="522"/>
      <c r="M67" s="522"/>
      <c r="N67" s="522"/>
    </row>
    <row r="68" spans="1:14">
      <c r="A68" s="324">
        <v>31</v>
      </c>
      <c r="B68" s="320" t="s">
        <v>538</v>
      </c>
      <c r="C68" s="520">
        <f>SUM(C55,C56,C57,C58,C59,C62,C63,C67)</f>
        <v>627344631.35000002</v>
      </c>
      <c r="D68" s="520">
        <f>SUM(D55,D56,D57,D58,D59,D62,D63,D67)</f>
        <v>0</v>
      </c>
      <c r="E68" s="521">
        <f t="shared" si="4"/>
        <v>627344631.35000002</v>
      </c>
      <c r="F68" s="520">
        <f>SUM(F55,F56,F57,F58,F59,F62,F63,F67)</f>
        <v>547676213.77999997</v>
      </c>
      <c r="G68" s="520">
        <f>SUM(G55,G56,G57,G58,G59,G62,G63,G67)</f>
        <v>0</v>
      </c>
      <c r="H68" s="521">
        <f t="shared" si="5"/>
        <v>547676213.77999997</v>
      </c>
      <c r="I68" s="522"/>
      <c r="J68" s="522"/>
      <c r="K68" s="522"/>
      <c r="L68" s="522"/>
      <c r="M68" s="522"/>
      <c r="N68" s="522"/>
    </row>
    <row r="69" spans="1:14">
      <c r="A69" s="324">
        <v>32</v>
      </c>
      <c r="B69" s="321" t="s">
        <v>539</v>
      </c>
      <c r="C69" s="520">
        <f>SUM(C53,C68)</f>
        <v>2163139189.5106993</v>
      </c>
      <c r="D69" s="520">
        <f>SUM(D53,D68)</f>
        <v>1902993692.8917081</v>
      </c>
      <c r="E69" s="521">
        <f t="shared" si="4"/>
        <v>4066132882.4024076</v>
      </c>
      <c r="F69" s="520">
        <f>SUM(F53,F68)</f>
        <v>1896800181.1216998</v>
      </c>
      <c r="G69" s="520">
        <f>SUM(G53,G68)</f>
        <v>1545308326.7616024</v>
      </c>
      <c r="H69" s="521">
        <f t="shared" si="5"/>
        <v>3442108507.8833022</v>
      </c>
      <c r="I69" s="522"/>
      <c r="J69" s="522"/>
      <c r="K69" s="522"/>
      <c r="L69" s="522"/>
      <c r="M69" s="522"/>
      <c r="N69" s="522"/>
    </row>
    <row r="70" spans="1:14">
      <c r="E70" s="522"/>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B2" sqref="B2"/>
    </sheetView>
  </sheetViews>
  <sheetFormatPr defaultColWidth="9.140625" defaultRowHeight="12.75"/>
  <cols>
    <col min="1" max="1" width="11.85546875" style="355" bestFit="1" customWidth="1"/>
    <col min="2" max="2" width="93.42578125" style="355" customWidth="1"/>
    <col min="3" max="3" width="19.42578125" style="355" customWidth="1"/>
    <col min="4" max="5" width="16.140625" style="355" customWidth="1"/>
    <col min="6" max="6" width="16.140625" style="371" customWidth="1"/>
    <col min="7" max="7" width="25.140625" style="371" customWidth="1"/>
    <col min="8" max="8" width="16.140625" style="355" customWidth="1"/>
    <col min="9" max="11" width="16.140625" style="371" customWidth="1"/>
    <col min="12" max="12" width="26.140625" style="371" customWidth="1"/>
    <col min="13" max="16384" width="9.140625" style="355"/>
  </cols>
  <sheetData>
    <row r="1" spans="1:12" ht="13.5">
      <c r="A1" s="303" t="s">
        <v>97</v>
      </c>
      <c r="B1" s="229" t="str">
        <f>Info!C2</f>
        <v>სს "ბაზისბანკი"</v>
      </c>
      <c r="F1" s="355"/>
      <c r="G1" s="355"/>
      <c r="I1" s="355"/>
      <c r="J1" s="355"/>
      <c r="K1" s="355"/>
      <c r="L1" s="355"/>
    </row>
    <row r="2" spans="1:12">
      <c r="A2" s="303" t="s">
        <v>98</v>
      </c>
      <c r="B2" s="647">
        <f>'1. key ratios'!B2</f>
        <v>45747</v>
      </c>
      <c r="F2" s="355"/>
      <c r="G2" s="355"/>
      <c r="I2" s="355"/>
      <c r="J2" s="355"/>
      <c r="K2" s="355"/>
      <c r="L2" s="355"/>
    </row>
    <row r="3" spans="1:12">
      <c r="A3" s="305" t="s">
        <v>451</v>
      </c>
      <c r="F3" s="355"/>
      <c r="G3" s="355"/>
      <c r="I3" s="355"/>
      <c r="J3" s="355"/>
      <c r="K3" s="355"/>
      <c r="L3" s="355"/>
    </row>
    <row r="4" spans="1:12">
      <c r="F4" s="355"/>
      <c r="G4" s="355"/>
      <c r="I4" s="355"/>
      <c r="J4" s="355"/>
      <c r="K4" s="355"/>
      <c r="L4" s="355"/>
    </row>
    <row r="5" spans="1:12" ht="37.5" customHeight="1">
      <c r="A5" s="758" t="s">
        <v>452</v>
      </c>
      <c r="B5" s="759"/>
      <c r="C5" s="807" t="s">
        <v>453</v>
      </c>
      <c r="D5" s="808"/>
      <c r="E5" s="808"/>
      <c r="F5" s="808"/>
      <c r="G5" s="808"/>
      <c r="H5" s="807" t="s">
        <v>656</v>
      </c>
      <c r="I5" s="809"/>
      <c r="J5" s="809"/>
      <c r="K5" s="809"/>
      <c r="L5" s="810"/>
    </row>
    <row r="6" spans="1:12" ht="39.6" customHeight="1">
      <c r="A6" s="762"/>
      <c r="B6" s="763"/>
      <c r="C6" s="309"/>
      <c r="D6" s="353" t="s">
        <v>641</v>
      </c>
      <c r="E6" s="353" t="s">
        <v>640</v>
      </c>
      <c r="F6" s="353" t="s">
        <v>639</v>
      </c>
      <c r="G6" s="353" t="s">
        <v>638</v>
      </c>
      <c r="H6" s="372"/>
      <c r="I6" s="353" t="s">
        <v>641</v>
      </c>
      <c r="J6" s="353" t="s">
        <v>640</v>
      </c>
      <c r="K6" s="353" t="s">
        <v>639</v>
      </c>
      <c r="L6" s="353" t="s">
        <v>638</v>
      </c>
    </row>
    <row r="7" spans="1:12">
      <c r="A7" s="345">
        <v>1</v>
      </c>
      <c r="B7" s="358" t="s">
        <v>375</v>
      </c>
      <c r="C7" s="673">
        <v>60385511.420299999</v>
      </c>
      <c r="D7" s="650">
        <v>55909458.869800001</v>
      </c>
      <c r="E7" s="650">
        <v>1445447.6697</v>
      </c>
      <c r="F7" s="674">
        <v>3030604.8807999999</v>
      </c>
      <c r="G7" s="674">
        <v>0</v>
      </c>
      <c r="H7" s="650">
        <v>39.706017136122611</v>
      </c>
      <c r="I7" s="674">
        <v>39.706017136122611</v>
      </c>
      <c r="J7" s="674">
        <v>0</v>
      </c>
      <c r="K7" s="674">
        <v>0</v>
      </c>
      <c r="L7" s="674">
        <v>0</v>
      </c>
    </row>
    <row r="8" spans="1:12">
      <c r="A8" s="345">
        <v>2</v>
      </c>
      <c r="B8" s="358" t="s">
        <v>376</v>
      </c>
      <c r="C8" s="673">
        <v>210331120.75550002</v>
      </c>
      <c r="D8" s="650">
        <v>202995387.58230001</v>
      </c>
      <c r="E8" s="650">
        <v>2846803.2023999998</v>
      </c>
      <c r="F8" s="674">
        <v>4488929.9708000002</v>
      </c>
      <c r="G8" s="674">
        <v>0</v>
      </c>
      <c r="H8" s="650">
        <v>358343.55313303735</v>
      </c>
      <c r="I8" s="674">
        <v>348614.82017654931</v>
      </c>
      <c r="J8" s="674">
        <v>9728.7329564880438</v>
      </c>
      <c r="K8" s="674">
        <v>0</v>
      </c>
      <c r="L8" s="674">
        <v>0</v>
      </c>
    </row>
    <row r="9" spans="1:12">
      <c r="A9" s="345">
        <v>3</v>
      </c>
      <c r="B9" s="358" t="s">
        <v>617</v>
      </c>
      <c r="C9" s="673">
        <v>102022.0748</v>
      </c>
      <c r="D9" s="650">
        <v>102022.0748</v>
      </c>
      <c r="E9" s="650">
        <v>0</v>
      </c>
      <c r="F9" s="675">
        <v>0</v>
      </c>
      <c r="G9" s="675">
        <v>0</v>
      </c>
      <c r="H9" s="650">
        <v>6.8375053839056061</v>
      </c>
      <c r="I9" s="675">
        <v>6.8375053839056061</v>
      </c>
      <c r="J9" s="675">
        <v>0</v>
      </c>
      <c r="K9" s="675">
        <v>0</v>
      </c>
      <c r="L9" s="675">
        <v>0</v>
      </c>
    </row>
    <row r="10" spans="1:12">
      <c r="A10" s="345">
        <v>4</v>
      </c>
      <c r="B10" s="358" t="s">
        <v>377</v>
      </c>
      <c r="C10" s="673">
        <v>274493568.387299</v>
      </c>
      <c r="D10" s="650">
        <v>261755425.689899</v>
      </c>
      <c r="E10" s="650">
        <v>5405553.2066000002</v>
      </c>
      <c r="F10" s="675">
        <v>7332589.4907999998</v>
      </c>
      <c r="G10" s="675">
        <v>0</v>
      </c>
      <c r="H10" s="650">
        <v>1525392.8564481719</v>
      </c>
      <c r="I10" s="675">
        <v>323968.97986435844</v>
      </c>
      <c r="J10" s="675">
        <v>53905.43401237746</v>
      </c>
      <c r="K10" s="675">
        <v>1147518.4425714361</v>
      </c>
      <c r="L10" s="675">
        <v>0</v>
      </c>
    </row>
    <row r="11" spans="1:12">
      <c r="A11" s="345">
        <v>5</v>
      </c>
      <c r="B11" s="358" t="s">
        <v>378</v>
      </c>
      <c r="C11" s="673">
        <v>231087115.94849879</v>
      </c>
      <c r="D11" s="650">
        <v>199176538.19009891</v>
      </c>
      <c r="E11" s="650">
        <v>24795603.80929989</v>
      </c>
      <c r="F11" s="675">
        <v>7114973.9491000008</v>
      </c>
      <c r="G11" s="675">
        <v>0</v>
      </c>
      <c r="H11" s="650">
        <v>763975.78446774953</v>
      </c>
      <c r="I11" s="675">
        <v>192181.14351948077</v>
      </c>
      <c r="J11" s="675">
        <v>93508.644806197655</v>
      </c>
      <c r="K11" s="675">
        <v>478285.99614207103</v>
      </c>
      <c r="L11" s="675">
        <v>0</v>
      </c>
    </row>
    <row r="12" spans="1:12">
      <c r="A12" s="345">
        <v>6</v>
      </c>
      <c r="B12" s="358" t="s">
        <v>379</v>
      </c>
      <c r="C12" s="673">
        <v>70219087.828699782</v>
      </c>
      <c r="D12" s="650">
        <v>64169381.650399789</v>
      </c>
      <c r="E12" s="650">
        <v>2685487.3034999999</v>
      </c>
      <c r="F12" s="675">
        <v>3364218.8748000003</v>
      </c>
      <c r="G12" s="675">
        <v>0</v>
      </c>
      <c r="H12" s="650">
        <v>1038142.1377530973</v>
      </c>
      <c r="I12" s="675">
        <v>246895.97210286156</v>
      </c>
      <c r="J12" s="675">
        <v>39087.966620012216</v>
      </c>
      <c r="K12" s="675">
        <v>752158.19903022354</v>
      </c>
      <c r="L12" s="675">
        <v>0</v>
      </c>
    </row>
    <row r="13" spans="1:12">
      <c r="A13" s="345">
        <v>7</v>
      </c>
      <c r="B13" s="358" t="s">
        <v>380</v>
      </c>
      <c r="C13" s="673">
        <v>86639324.481999904</v>
      </c>
      <c r="D13" s="650">
        <v>81812303.061399907</v>
      </c>
      <c r="E13" s="650">
        <v>4702840.6357000005</v>
      </c>
      <c r="F13" s="675">
        <v>124180.7849</v>
      </c>
      <c r="G13" s="675">
        <v>0</v>
      </c>
      <c r="H13" s="650">
        <v>326874.98457037471</v>
      </c>
      <c r="I13" s="675">
        <v>282293.82789082528</v>
      </c>
      <c r="J13" s="675">
        <v>44581.156679549415</v>
      </c>
      <c r="K13" s="675">
        <v>0</v>
      </c>
      <c r="L13" s="675">
        <v>0</v>
      </c>
    </row>
    <row r="14" spans="1:12">
      <c r="A14" s="345">
        <v>8</v>
      </c>
      <c r="B14" s="358" t="s">
        <v>381</v>
      </c>
      <c r="C14" s="673">
        <v>122592972.8612999</v>
      </c>
      <c r="D14" s="650">
        <v>116626271.03759989</v>
      </c>
      <c r="E14" s="650">
        <v>4180907.2512000003</v>
      </c>
      <c r="F14" s="675">
        <v>1785794.5725</v>
      </c>
      <c r="G14" s="675">
        <v>0</v>
      </c>
      <c r="H14" s="650">
        <v>730175.68334922858</v>
      </c>
      <c r="I14" s="675">
        <v>186375.44457297807</v>
      </c>
      <c r="J14" s="675">
        <v>30671.246829175358</v>
      </c>
      <c r="K14" s="675">
        <v>513128.99194707518</v>
      </c>
      <c r="L14" s="675">
        <v>0</v>
      </c>
    </row>
    <row r="15" spans="1:12">
      <c r="A15" s="345">
        <v>9</v>
      </c>
      <c r="B15" s="358" t="s">
        <v>382</v>
      </c>
      <c r="C15" s="673">
        <v>92448396.176099971</v>
      </c>
      <c r="D15" s="650">
        <v>60435639.145699985</v>
      </c>
      <c r="E15" s="650">
        <v>31399394.700899988</v>
      </c>
      <c r="F15" s="675">
        <v>613362.32949999999</v>
      </c>
      <c r="G15" s="675">
        <v>0</v>
      </c>
      <c r="H15" s="650">
        <v>678795.53773223981</v>
      </c>
      <c r="I15" s="675">
        <v>164872.22394034229</v>
      </c>
      <c r="J15" s="675">
        <v>369424.01706514572</v>
      </c>
      <c r="K15" s="675">
        <v>144499.29672675187</v>
      </c>
      <c r="L15" s="675">
        <v>0</v>
      </c>
    </row>
    <row r="16" spans="1:12">
      <c r="A16" s="345">
        <v>10</v>
      </c>
      <c r="B16" s="358" t="s">
        <v>383</v>
      </c>
      <c r="C16" s="673">
        <v>27143227.585499994</v>
      </c>
      <c r="D16" s="650">
        <v>27030412.046999995</v>
      </c>
      <c r="E16" s="650">
        <v>14093.4107</v>
      </c>
      <c r="F16" s="675">
        <v>98722.127800000002</v>
      </c>
      <c r="G16" s="675">
        <v>0</v>
      </c>
      <c r="H16" s="650">
        <v>47519.13208105338</v>
      </c>
      <c r="I16" s="675">
        <v>34098.167451683519</v>
      </c>
      <c r="J16" s="675">
        <v>6.7871441636489998</v>
      </c>
      <c r="K16" s="675">
        <v>13414.177485206204</v>
      </c>
      <c r="L16" s="675">
        <v>0</v>
      </c>
    </row>
    <row r="17" spans="1:12">
      <c r="A17" s="345">
        <v>11</v>
      </c>
      <c r="B17" s="358" t="s">
        <v>384</v>
      </c>
      <c r="C17" s="673">
        <v>6382103.9585999902</v>
      </c>
      <c r="D17" s="650">
        <v>6110578.1005999902</v>
      </c>
      <c r="E17" s="650">
        <v>0</v>
      </c>
      <c r="F17" s="675">
        <v>271525.85800000001</v>
      </c>
      <c r="G17" s="675">
        <v>0</v>
      </c>
      <c r="H17" s="650">
        <v>81107.536501509967</v>
      </c>
      <c r="I17" s="675">
        <v>19674.346299037927</v>
      </c>
      <c r="J17" s="675">
        <v>0</v>
      </c>
      <c r="K17" s="675">
        <v>61433.19020247204</v>
      </c>
      <c r="L17" s="675">
        <v>0</v>
      </c>
    </row>
    <row r="18" spans="1:12">
      <c r="A18" s="345">
        <v>12</v>
      </c>
      <c r="B18" s="358" t="s">
        <v>385</v>
      </c>
      <c r="C18" s="673">
        <v>46081540.516999967</v>
      </c>
      <c r="D18" s="650">
        <v>44712114.422699973</v>
      </c>
      <c r="E18" s="650">
        <v>356620.57030000002</v>
      </c>
      <c r="F18" s="675">
        <v>1012805.524</v>
      </c>
      <c r="G18" s="675">
        <v>0</v>
      </c>
      <c r="H18" s="650">
        <v>52321.59833320223</v>
      </c>
      <c r="I18" s="675">
        <v>48023.6455652558</v>
      </c>
      <c r="J18" s="675">
        <v>371.76501320218301</v>
      </c>
      <c r="K18" s="675">
        <v>3926.1877547442527</v>
      </c>
      <c r="L18" s="675">
        <v>0</v>
      </c>
    </row>
    <row r="19" spans="1:12">
      <c r="A19" s="345">
        <v>13</v>
      </c>
      <c r="B19" s="358" t="s">
        <v>386</v>
      </c>
      <c r="C19" s="673">
        <v>82377902.320199788</v>
      </c>
      <c r="D19" s="650">
        <v>80062181.214699775</v>
      </c>
      <c r="E19" s="650">
        <v>516485.41149999999</v>
      </c>
      <c r="F19" s="675">
        <v>1799235.6940000001</v>
      </c>
      <c r="G19" s="675">
        <v>0</v>
      </c>
      <c r="H19" s="650">
        <v>132959.46024883253</v>
      </c>
      <c r="I19" s="675">
        <v>132959.46024883253</v>
      </c>
      <c r="J19" s="675">
        <v>0</v>
      </c>
      <c r="K19" s="675">
        <v>0</v>
      </c>
      <c r="L19" s="675">
        <v>0</v>
      </c>
    </row>
    <row r="20" spans="1:12">
      <c r="A20" s="345">
        <v>14</v>
      </c>
      <c r="B20" s="358" t="s">
        <v>387</v>
      </c>
      <c r="C20" s="673">
        <v>207309216.51939976</v>
      </c>
      <c r="D20" s="650">
        <v>154446599.19239986</v>
      </c>
      <c r="E20" s="650">
        <v>30794343.608799901</v>
      </c>
      <c r="F20" s="675">
        <v>22068273.718199998</v>
      </c>
      <c r="G20" s="675">
        <v>0</v>
      </c>
      <c r="H20" s="650">
        <v>6404773.8622158226</v>
      </c>
      <c r="I20" s="675">
        <v>211218.44477887466</v>
      </c>
      <c r="J20" s="675">
        <v>262162.63609631784</v>
      </c>
      <c r="K20" s="675">
        <v>5931392.7813406298</v>
      </c>
      <c r="L20" s="675">
        <v>0</v>
      </c>
    </row>
    <row r="21" spans="1:12">
      <c r="A21" s="345">
        <v>15</v>
      </c>
      <c r="B21" s="358" t="s">
        <v>388</v>
      </c>
      <c r="C21" s="673">
        <v>64005557.054300003</v>
      </c>
      <c r="D21" s="650">
        <v>62323263.4903</v>
      </c>
      <c r="E21" s="650">
        <v>669998.51560000004</v>
      </c>
      <c r="F21" s="675">
        <v>1012295.0484</v>
      </c>
      <c r="G21" s="675">
        <v>0</v>
      </c>
      <c r="H21" s="650">
        <v>143819.41224161975</v>
      </c>
      <c r="I21" s="675">
        <v>82119.50084695885</v>
      </c>
      <c r="J21" s="675">
        <v>11085.158974660908</v>
      </c>
      <c r="K21" s="675">
        <v>50614.75241999999</v>
      </c>
      <c r="L21" s="675">
        <v>0</v>
      </c>
    </row>
    <row r="22" spans="1:12">
      <c r="A22" s="345">
        <v>16</v>
      </c>
      <c r="B22" s="358" t="s">
        <v>389</v>
      </c>
      <c r="C22" s="673">
        <v>13320751.571699992</v>
      </c>
      <c r="D22" s="650">
        <v>4615648.6145000001</v>
      </c>
      <c r="E22" s="650">
        <v>8705102.9571999907</v>
      </c>
      <c r="F22" s="675">
        <v>0</v>
      </c>
      <c r="G22" s="675">
        <v>0</v>
      </c>
      <c r="H22" s="650">
        <v>149628.40387183515</v>
      </c>
      <c r="I22" s="675">
        <v>10712.46926152685</v>
      </c>
      <c r="J22" s="675">
        <v>138915.93461030829</v>
      </c>
      <c r="K22" s="675">
        <v>0</v>
      </c>
      <c r="L22" s="675">
        <v>0</v>
      </c>
    </row>
    <row r="23" spans="1:12">
      <c r="A23" s="345">
        <v>17</v>
      </c>
      <c r="B23" s="358" t="s">
        <v>390</v>
      </c>
      <c r="C23" s="673">
        <v>56686419.140699901</v>
      </c>
      <c r="D23" s="650">
        <v>56326928.235599898</v>
      </c>
      <c r="E23" s="650">
        <v>0</v>
      </c>
      <c r="F23" s="675">
        <v>359490.90509999997</v>
      </c>
      <c r="G23" s="675">
        <v>0</v>
      </c>
      <c r="H23" s="650">
        <v>342779.95907794632</v>
      </c>
      <c r="I23" s="675">
        <v>342779.95907794632</v>
      </c>
      <c r="J23" s="675">
        <v>0</v>
      </c>
      <c r="K23" s="675">
        <v>0</v>
      </c>
      <c r="L23" s="675">
        <v>0</v>
      </c>
    </row>
    <row r="24" spans="1:12">
      <c r="A24" s="345">
        <v>18</v>
      </c>
      <c r="B24" s="358" t="s">
        <v>391</v>
      </c>
      <c r="C24" s="673">
        <v>249117653.20499992</v>
      </c>
      <c r="D24" s="650">
        <v>247764340.22039992</v>
      </c>
      <c r="E24" s="650">
        <v>323567.54359999998</v>
      </c>
      <c r="F24" s="675">
        <v>1029745.441</v>
      </c>
      <c r="G24" s="675">
        <v>0</v>
      </c>
      <c r="H24" s="650">
        <v>706655.08536822814</v>
      </c>
      <c r="I24" s="675">
        <v>620712.93486128584</v>
      </c>
      <c r="J24" s="675">
        <v>0</v>
      </c>
      <c r="K24" s="675">
        <v>85942.150506942329</v>
      </c>
      <c r="L24" s="675">
        <v>0</v>
      </c>
    </row>
    <row r="25" spans="1:12">
      <c r="A25" s="345">
        <v>19</v>
      </c>
      <c r="B25" s="358" t="s">
        <v>392</v>
      </c>
      <c r="C25" s="673">
        <v>9134177.5353999995</v>
      </c>
      <c r="D25" s="650">
        <v>9124214.0529999994</v>
      </c>
      <c r="E25" s="650">
        <v>9963.4824000000008</v>
      </c>
      <c r="F25" s="675">
        <v>0</v>
      </c>
      <c r="G25" s="675">
        <v>0</v>
      </c>
      <c r="H25" s="650">
        <v>40937.770197755817</v>
      </c>
      <c r="I25" s="675">
        <v>40826.604774226456</v>
      </c>
      <c r="J25" s="675">
        <v>111.1654235293588</v>
      </c>
      <c r="K25" s="675">
        <v>0</v>
      </c>
      <c r="L25" s="675">
        <v>0</v>
      </c>
    </row>
    <row r="26" spans="1:12">
      <c r="A26" s="345">
        <v>20</v>
      </c>
      <c r="B26" s="358" t="s">
        <v>393</v>
      </c>
      <c r="C26" s="673">
        <v>153423485.2908999</v>
      </c>
      <c r="D26" s="650">
        <v>150995247.91959992</v>
      </c>
      <c r="E26" s="650">
        <v>342407.16340000002</v>
      </c>
      <c r="F26" s="675">
        <v>2085830.2078999998</v>
      </c>
      <c r="G26" s="675">
        <v>0</v>
      </c>
      <c r="H26" s="650">
        <v>508565.6977376276</v>
      </c>
      <c r="I26" s="675">
        <v>445303.54653024016</v>
      </c>
      <c r="J26" s="675">
        <v>142.9404675444656</v>
      </c>
      <c r="K26" s="675">
        <v>63119.210739842987</v>
      </c>
      <c r="L26" s="675">
        <v>0</v>
      </c>
    </row>
    <row r="27" spans="1:12">
      <c r="A27" s="345">
        <v>21</v>
      </c>
      <c r="B27" s="358" t="s">
        <v>394</v>
      </c>
      <c r="C27" s="673">
        <v>39419912.865299888</v>
      </c>
      <c r="D27" s="650">
        <v>38298231.160799891</v>
      </c>
      <c r="E27" s="650">
        <v>431668.44449999998</v>
      </c>
      <c r="F27" s="675">
        <v>690013.26</v>
      </c>
      <c r="G27" s="675">
        <v>0</v>
      </c>
      <c r="H27" s="650">
        <v>36083.969424406801</v>
      </c>
      <c r="I27" s="675">
        <v>35822.506912178804</v>
      </c>
      <c r="J27" s="675">
        <v>261.46251222799998</v>
      </c>
      <c r="K27" s="675">
        <v>0</v>
      </c>
      <c r="L27" s="675">
        <v>0</v>
      </c>
    </row>
    <row r="28" spans="1:12">
      <c r="A28" s="345">
        <v>22</v>
      </c>
      <c r="B28" s="358" t="s">
        <v>395</v>
      </c>
      <c r="C28" s="673">
        <v>5387754.8454</v>
      </c>
      <c r="D28" s="650">
        <v>4909776.8498999998</v>
      </c>
      <c r="E28" s="650">
        <v>175464.584</v>
      </c>
      <c r="F28" s="675">
        <v>302513.41149999999</v>
      </c>
      <c r="G28" s="675">
        <v>0</v>
      </c>
      <c r="H28" s="650">
        <v>8.2598342039070491</v>
      </c>
      <c r="I28" s="675">
        <v>8.2598342039070491</v>
      </c>
      <c r="J28" s="675">
        <v>0</v>
      </c>
      <c r="K28" s="675">
        <v>0</v>
      </c>
      <c r="L28" s="675">
        <v>0</v>
      </c>
    </row>
    <row r="29" spans="1:12">
      <c r="A29" s="345">
        <v>23</v>
      </c>
      <c r="B29" s="358" t="s">
        <v>396</v>
      </c>
      <c r="C29" s="673">
        <v>356069946.7175988</v>
      </c>
      <c r="D29" s="650">
        <v>339531123.89229882</v>
      </c>
      <c r="E29" s="650">
        <v>7364347.6765999999</v>
      </c>
      <c r="F29" s="675">
        <v>9174475.1487000007</v>
      </c>
      <c r="G29" s="675">
        <v>0</v>
      </c>
      <c r="H29" s="650">
        <v>901882.65900099231</v>
      </c>
      <c r="I29" s="675">
        <v>357916.38987184118</v>
      </c>
      <c r="J29" s="675">
        <v>25574.875227292265</v>
      </c>
      <c r="K29" s="675">
        <v>518391.39390185889</v>
      </c>
      <c r="L29" s="675">
        <v>0</v>
      </c>
    </row>
    <row r="30" spans="1:12">
      <c r="A30" s="345">
        <v>24</v>
      </c>
      <c r="B30" s="358" t="s">
        <v>397</v>
      </c>
      <c r="C30" s="673">
        <v>159611886.07929966</v>
      </c>
      <c r="D30" s="650">
        <v>145937794.31389967</v>
      </c>
      <c r="E30" s="650">
        <v>8781135.40169999</v>
      </c>
      <c r="F30" s="675">
        <v>4892956.3636999996</v>
      </c>
      <c r="G30" s="675">
        <v>0</v>
      </c>
      <c r="H30" s="650">
        <v>2038709.7542712416</v>
      </c>
      <c r="I30" s="675">
        <v>200538.81632889656</v>
      </c>
      <c r="J30" s="675">
        <v>78169.580940378975</v>
      </c>
      <c r="K30" s="675">
        <v>1760001.3570019661</v>
      </c>
      <c r="L30" s="675">
        <v>0</v>
      </c>
    </row>
    <row r="31" spans="1:12">
      <c r="A31" s="345">
        <v>25</v>
      </c>
      <c r="B31" s="358" t="s">
        <v>398</v>
      </c>
      <c r="C31" s="673">
        <v>238437194.03509989</v>
      </c>
      <c r="D31" s="650">
        <v>216306769.13649991</v>
      </c>
      <c r="E31" s="650">
        <v>8817300.4589999896</v>
      </c>
      <c r="F31" s="675">
        <v>13313124.4396</v>
      </c>
      <c r="G31" s="675">
        <v>0</v>
      </c>
      <c r="H31" s="650">
        <v>17781.973437994318</v>
      </c>
      <c r="I31" s="675">
        <v>17781.973437994318</v>
      </c>
      <c r="J31" s="675">
        <v>0</v>
      </c>
      <c r="K31" s="675">
        <v>0</v>
      </c>
      <c r="L31" s="675">
        <v>0</v>
      </c>
    </row>
    <row r="32" spans="1:12">
      <c r="A32" s="345">
        <v>26</v>
      </c>
      <c r="B32" s="358" t="s">
        <v>454</v>
      </c>
      <c r="C32" s="673">
        <v>151039784.84130111</v>
      </c>
      <c r="D32" s="650">
        <v>130621217.78130114</v>
      </c>
      <c r="E32" s="650">
        <v>5806568.3466999866</v>
      </c>
      <c r="F32" s="675">
        <v>14611998.713299997</v>
      </c>
      <c r="G32" s="675">
        <v>0</v>
      </c>
      <c r="H32" s="650">
        <v>18658875.498980619</v>
      </c>
      <c r="I32" s="675">
        <v>3739384.3906232184</v>
      </c>
      <c r="J32" s="675">
        <v>197114.24668638041</v>
      </c>
      <c r="K32" s="675">
        <v>14722376.861671021</v>
      </c>
      <c r="L32" s="675">
        <v>0</v>
      </c>
    </row>
    <row r="33" spans="1:12">
      <c r="A33" s="345">
        <v>27</v>
      </c>
      <c r="B33" s="400" t="s">
        <v>66</v>
      </c>
      <c r="C33" s="676">
        <v>3013247634.0171962</v>
      </c>
      <c r="D33" s="650">
        <v>2762098867.9474959</v>
      </c>
      <c r="E33" s="650">
        <v>150571105.35529974</v>
      </c>
      <c r="F33" s="675">
        <v>100577660.71440002</v>
      </c>
      <c r="G33" s="675">
        <v>0</v>
      </c>
      <c r="H33" s="650">
        <v>35686157.113801308</v>
      </c>
      <c r="I33" s="675">
        <v>8085130.3722941186</v>
      </c>
      <c r="J33" s="675">
        <v>1354823.7520649522</v>
      </c>
      <c r="K33" s="675">
        <v>26246202.989442244</v>
      </c>
      <c r="L33" s="675">
        <v>0</v>
      </c>
    </row>
    <row r="35" spans="1:12">
      <c r="B35" s="399"/>
      <c r="C35" s="39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2" sqref="B2"/>
    </sheetView>
  </sheetViews>
  <sheetFormatPr defaultColWidth="8.85546875" defaultRowHeight="12"/>
  <cols>
    <col min="1" max="1" width="11.85546875" style="310" bestFit="1" customWidth="1"/>
    <col min="2" max="2" width="165.140625" style="310" customWidth="1"/>
    <col min="3" max="11" width="28.140625" style="310" customWidth="1"/>
    <col min="12" max="16384" width="8.85546875" style="310"/>
  </cols>
  <sheetData>
    <row r="1" spans="1:11" s="304" customFormat="1" ht="13.5">
      <c r="A1" s="303" t="s">
        <v>97</v>
      </c>
      <c r="B1" s="229" t="str">
        <f>Info!C2</f>
        <v>სს "ბაზისბანკი"</v>
      </c>
      <c r="C1" s="355"/>
      <c r="D1" s="355"/>
      <c r="E1" s="355"/>
      <c r="F1" s="355"/>
      <c r="G1" s="355"/>
      <c r="H1" s="355"/>
      <c r="I1" s="355"/>
      <c r="J1" s="355"/>
      <c r="K1" s="355"/>
    </row>
    <row r="2" spans="1:11" s="304" customFormat="1" ht="12.75">
      <c r="A2" s="303" t="s">
        <v>98</v>
      </c>
      <c r="B2" s="647">
        <f>'1. key ratios'!B2</f>
        <v>45747</v>
      </c>
      <c r="C2" s="355"/>
      <c r="D2" s="355"/>
      <c r="E2" s="355"/>
      <c r="F2" s="355"/>
      <c r="G2" s="355"/>
      <c r="H2" s="355"/>
      <c r="I2" s="355"/>
      <c r="J2" s="355"/>
      <c r="K2" s="355"/>
    </row>
    <row r="3" spans="1:11" s="304" customFormat="1" ht="12.75">
      <c r="A3" s="305" t="s">
        <v>455</v>
      </c>
      <c r="B3" s="355"/>
      <c r="C3" s="355"/>
      <c r="D3" s="355"/>
      <c r="E3" s="355"/>
      <c r="F3" s="355"/>
      <c r="G3" s="355"/>
      <c r="H3" s="355"/>
      <c r="I3" s="355"/>
      <c r="J3" s="355"/>
      <c r="K3" s="355"/>
    </row>
    <row r="4" spans="1:11">
      <c r="A4" s="405"/>
      <c r="B4" s="405"/>
      <c r="C4" s="404" t="s">
        <v>359</v>
      </c>
      <c r="D4" s="404" t="s">
        <v>360</v>
      </c>
      <c r="E4" s="404" t="s">
        <v>361</v>
      </c>
      <c r="F4" s="404" t="s">
        <v>362</v>
      </c>
      <c r="G4" s="404" t="s">
        <v>363</v>
      </c>
      <c r="H4" s="404" t="s">
        <v>364</v>
      </c>
      <c r="I4" s="404" t="s">
        <v>365</v>
      </c>
      <c r="J4" s="404" t="s">
        <v>366</v>
      </c>
      <c r="K4" s="404" t="s">
        <v>367</v>
      </c>
    </row>
    <row r="5" spans="1:11" ht="104.1" customHeight="1">
      <c r="A5" s="811" t="s">
        <v>655</v>
      </c>
      <c r="B5" s="812"/>
      <c r="C5" s="403" t="s">
        <v>456</v>
      </c>
      <c r="D5" s="403" t="s">
        <v>449</v>
      </c>
      <c r="E5" s="403" t="s">
        <v>450</v>
      </c>
      <c r="F5" s="403" t="s">
        <v>654</v>
      </c>
      <c r="G5" s="403" t="s">
        <v>457</v>
      </c>
      <c r="H5" s="403" t="s">
        <v>458</v>
      </c>
      <c r="I5" s="403" t="s">
        <v>459</v>
      </c>
      <c r="J5" s="403" t="s">
        <v>460</v>
      </c>
      <c r="K5" s="403" t="s">
        <v>461</v>
      </c>
    </row>
    <row r="6" spans="1:11" ht="12.75">
      <c r="A6" s="345">
        <v>1</v>
      </c>
      <c r="B6" s="345" t="s">
        <v>462</v>
      </c>
      <c r="C6" s="650">
        <v>96633386.069696993</v>
      </c>
      <c r="D6" s="650">
        <v>34406609.775863945</v>
      </c>
      <c r="E6" s="650">
        <v>7466136.4273000006</v>
      </c>
      <c r="F6" s="650">
        <v>0</v>
      </c>
      <c r="G6" s="650">
        <v>2263152877.2473626</v>
      </c>
      <c r="H6" s="650">
        <v>101780617.02927205</v>
      </c>
      <c r="I6" s="650">
        <v>132909531.06805991</v>
      </c>
      <c r="J6" s="650">
        <v>50949131.206672996</v>
      </c>
      <c r="K6" s="650">
        <v>325949345.19338721</v>
      </c>
    </row>
    <row r="7" spans="1:11" ht="12.75">
      <c r="A7" s="345">
        <v>2</v>
      </c>
      <c r="B7" s="345" t="s">
        <v>463</v>
      </c>
      <c r="C7" s="650">
        <v>0</v>
      </c>
      <c r="D7" s="650">
        <v>0</v>
      </c>
      <c r="E7" s="650">
        <v>0</v>
      </c>
      <c r="F7" s="650">
        <v>0</v>
      </c>
      <c r="G7" s="650">
        <v>0</v>
      </c>
      <c r="H7" s="650">
        <v>0</v>
      </c>
      <c r="I7" s="650">
        <v>0</v>
      </c>
      <c r="J7" s="650">
        <v>0</v>
      </c>
      <c r="K7" s="650">
        <v>71520103.709999993</v>
      </c>
    </row>
    <row r="8" spans="1:11" ht="12.75">
      <c r="A8" s="345">
        <v>3</v>
      </c>
      <c r="B8" s="345" t="s">
        <v>427</v>
      </c>
      <c r="C8" s="650">
        <v>112984867.79529995</v>
      </c>
      <c r="D8" s="650">
        <v>0</v>
      </c>
      <c r="E8" s="650">
        <v>0</v>
      </c>
      <c r="F8" s="650">
        <v>0</v>
      </c>
      <c r="G8" s="650">
        <v>348756496.57282495</v>
      </c>
      <c r="H8" s="650">
        <v>4685276.7263270002</v>
      </c>
      <c r="I8" s="650">
        <v>20131759.214861996</v>
      </c>
      <c r="J8" s="650">
        <v>73441258.933632985</v>
      </c>
      <c r="K8" s="650">
        <v>67104042.525253162</v>
      </c>
    </row>
    <row r="9" spans="1:11" ht="12.75">
      <c r="A9" s="345">
        <v>4</v>
      </c>
      <c r="B9" s="362" t="s">
        <v>653</v>
      </c>
      <c r="C9" s="677">
        <v>541606.39720000001</v>
      </c>
      <c r="D9" s="677">
        <v>108551.48169</v>
      </c>
      <c r="E9" s="677">
        <v>0</v>
      </c>
      <c r="F9" s="677">
        <v>0</v>
      </c>
      <c r="G9" s="677">
        <v>90674183.695768997</v>
      </c>
      <c r="H9" s="677">
        <v>0</v>
      </c>
      <c r="I9" s="677">
        <v>875797.57123599981</v>
      </c>
      <c r="J9" s="677">
        <v>300340.64733300003</v>
      </c>
      <c r="K9" s="677">
        <v>8077180.9211719884</v>
      </c>
    </row>
    <row r="10" spans="1:11" ht="12.75">
      <c r="A10" s="345">
        <v>5</v>
      </c>
      <c r="B10" s="362" t="s">
        <v>652</v>
      </c>
      <c r="C10" s="677">
        <v>0</v>
      </c>
      <c r="D10" s="677">
        <v>0</v>
      </c>
      <c r="E10" s="677">
        <v>0</v>
      </c>
      <c r="F10" s="677">
        <v>0</v>
      </c>
      <c r="G10" s="677">
        <v>0</v>
      </c>
      <c r="H10" s="677">
        <v>0</v>
      </c>
      <c r="I10" s="677">
        <v>0</v>
      </c>
      <c r="J10" s="677">
        <v>0</v>
      </c>
      <c r="K10" s="677">
        <v>0</v>
      </c>
    </row>
    <row r="11" spans="1:11" ht="12.75">
      <c r="A11" s="345">
        <v>6</v>
      </c>
      <c r="B11" s="362" t="s">
        <v>651</v>
      </c>
      <c r="C11" s="677">
        <v>2455531.8400999997</v>
      </c>
      <c r="D11" s="677">
        <v>0</v>
      </c>
      <c r="E11" s="677">
        <v>0</v>
      </c>
      <c r="F11" s="677">
        <v>0</v>
      </c>
      <c r="G11" s="677">
        <v>2376275.8879000004</v>
      </c>
      <c r="H11" s="677">
        <v>0</v>
      </c>
      <c r="I11" s="677">
        <v>0</v>
      </c>
      <c r="J11" s="677">
        <v>0</v>
      </c>
      <c r="K11" s="677">
        <v>52113.189999999988</v>
      </c>
    </row>
    <row r="13" spans="1:11" ht="15">
      <c r="B13" s="40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T32" sqref="T32"/>
    </sheetView>
  </sheetViews>
  <sheetFormatPr defaultColWidth="8.85546875" defaultRowHeight="15"/>
  <cols>
    <col min="1" max="1" width="10" style="406" bestFit="1" customWidth="1"/>
    <col min="2" max="2" width="71.85546875" style="406" customWidth="1"/>
    <col min="3" max="3" width="15.5703125" style="406" bestFit="1" customWidth="1"/>
    <col min="4" max="4" width="15.85546875" style="406" bestFit="1" customWidth="1"/>
    <col min="5" max="5" width="15.28515625" style="406" bestFit="1" customWidth="1"/>
    <col min="6" max="6" width="20.140625" style="406" bestFit="1" customWidth="1"/>
    <col min="7" max="7" width="37.7109375" style="406" bestFit="1" customWidth="1"/>
    <col min="8" max="9" width="15.85546875" style="406" bestFit="1" customWidth="1"/>
    <col min="10" max="10" width="15.28515625" style="406" bestFit="1" customWidth="1"/>
    <col min="11" max="11" width="20.140625" style="406" bestFit="1" customWidth="1"/>
    <col min="12" max="12" width="37.7109375" style="406" bestFit="1" customWidth="1"/>
    <col min="13" max="13" width="14.42578125" style="406" bestFit="1" customWidth="1"/>
    <col min="14" max="15" width="15.28515625" style="406" bestFit="1" customWidth="1"/>
    <col min="16" max="16" width="20.140625" style="406" bestFit="1" customWidth="1"/>
    <col min="17" max="17" width="37.7109375" style="406" bestFit="1" customWidth="1"/>
    <col min="18" max="18" width="18" style="406" bestFit="1" customWidth="1"/>
    <col min="19" max="19" width="48" style="406" bestFit="1" customWidth="1"/>
    <col min="20" max="20" width="45.85546875" style="406" bestFit="1" customWidth="1"/>
    <col min="21" max="21" width="48" style="406" bestFit="1" customWidth="1"/>
    <col min="22" max="22" width="44.42578125" style="406" bestFit="1" customWidth="1"/>
    <col min="23" max="16384" width="8.85546875" style="406"/>
  </cols>
  <sheetData>
    <row r="1" spans="1:22">
      <c r="A1" s="303" t="s">
        <v>97</v>
      </c>
      <c r="B1" s="229" t="str">
        <f>Info!C2</f>
        <v>სს "ბაზისბანკი"</v>
      </c>
    </row>
    <row r="2" spans="1:22">
      <c r="A2" s="303" t="s">
        <v>98</v>
      </c>
      <c r="B2" s="647">
        <f>'1. key ratios'!B2</f>
        <v>45747</v>
      </c>
    </row>
    <row r="3" spans="1:22">
      <c r="A3" s="305" t="s">
        <v>469</v>
      </c>
      <c r="B3" s="355"/>
    </row>
    <row r="4" spans="1:22">
      <c r="A4" s="305"/>
      <c r="B4" s="355"/>
    </row>
    <row r="5" spans="1:22" ht="24" customHeight="1">
      <c r="A5" s="813" t="s">
        <v>483</v>
      </c>
      <c r="B5" s="813"/>
      <c r="C5" s="815" t="s">
        <v>657</v>
      </c>
      <c r="D5" s="815"/>
      <c r="E5" s="815"/>
      <c r="F5" s="815"/>
      <c r="G5" s="815"/>
      <c r="H5" s="815" t="s">
        <v>453</v>
      </c>
      <c r="I5" s="815"/>
      <c r="J5" s="815"/>
      <c r="K5" s="815"/>
      <c r="L5" s="815"/>
      <c r="M5" s="815" t="s">
        <v>656</v>
      </c>
      <c r="N5" s="815"/>
      <c r="O5" s="815"/>
      <c r="P5" s="815"/>
      <c r="Q5" s="815"/>
      <c r="R5" s="814" t="s">
        <v>482</v>
      </c>
      <c r="S5" s="814" t="s">
        <v>486</v>
      </c>
      <c r="T5" s="814" t="s">
        <v>485</v>
      </c>
      <c r="U5" s="814" t="s">
        <v>669</v>
      </c>
      <c r="V5" s="814" t="s">
        <v>670</v>
      </c>
    </row>
    <row r="6" spans="1:22" ht="36" customHeight="1">
      <c r="A6" s="813"/>
      <c r="B6" s="813"/>
      <c r="C6" s="416"/>
      <c r="D6" s="353" t="s">
        <v>641</v>
      </c>
      <c r="E6" s="353" t="s">
        <v>640</v>
      </c>
      <c r="F6" s="353" t="s">
        <v>639</v>
      </c>
      <c r="G6" s="353" t="s">
        <v>638</v>
      </c>
      <c r="H6" s="416"/>
      <c r="I6" s="353" t="s">
        <v>641</v>
      </c>
      <c r="J6" s="353" t="s">
        <v>640</v>
      </c>
      <c r="K6" s="353" t="s">
        <v>639</v>
      </c>
      <c r="L6" s="353" t="s">
        <v>638</v>
      </c>
      <c r="M6" s="416"/>
      <c r="N6" s="353" t="s">
        <v>641</v>
      </c>
      <c r="O6" s="353" t="s">
        <v>640</v>
      </c>
      <c r="P6" s="353" t="s">
        <v>639</v>
      </c>
      <c r="Q6" s="353" t="s">
        <v>638</v>
      </c>
      <c r="R6" s="814"/>
      <c r="S6" s="814"/>
      <c r="T6" s="814"/>
      <c r="U6" s="814"/>
      <c r="V6" s="814"/>
    </row>
    <row r="7" spans="1:22">
      <c r="A7" s="410">
        <v>1</v>
      </c>
      <c r="B7" s="415" t="s">
        <v>470</v>
      </c>
      <c r="C7" s="677">
        <v>1968060.2213999999</v>
      </c>
      <c r="D7" s="677">
        <v>1654018.0014</v>
      </c>
      <c r="E7" s="677">
        <v>41857.46</v>
      </c>
      <c r="F7" s="677">
        <v>272184.76</v>
      </c>
      <c r="G7" s="677">
        <v>0</v>
      </c>
      <c r="H7" s="677">
        <v>2008884.8239</v>
      </c>
      <c r="I7" s="677">
        <v>1681162.0127999999</v>
      </c>
      <c r="J7" s="677">
        <v>46373.436000000002</v>
      </c>
      <c r="K7" s="677">
        <v>281349.3751</v>
      </c>
      <c r="L7" s="677">
        <v>0</v>
      </c>
      <c r="M7" s="677">
        <v>141257.99592181118</v>
      </c>
      <c r="N7" s="677">
        <v>7711.148477750884</v>
      </c>
      <c r="O7" s="677">
        <v>339.58692867242274</v>
      </c>
      <c r="P7" s="677">
        <v>133207.26051538787</v>
      </c>
      <c r="Q7" s="677">
        <v>0</v>
      </c>
      <c r="R7" s="402">
        <v>96</v>
      </c>
      <c r="S7" s="679">
        <v>0</v>
      </c>
      <c r="T7" s="679">
        <v>0</v>
      </c>
      <c r="U7" s="679">
        <v>0.14319699999999999</v>
      </c>
      <c r="V7" s="681">
        <v>23.842925999999999</v>
      </c>
    </row>
    <row r="8" spans="1:22">
      <c r="A8" s="410">
        <v>2</v>
      </c>
      <c r="B8" s="414" t="s">
        <v>471</v>
      </c>
      <c r="C8" s="677">
        <v>320984281.03980005</v>
      </c>
      <c r="D8" s="677">
        <v>294487581.81910002</v>
      </c>
      <c r="E8" s="677">
        <v>8011156.1645</v>
      </c>
      <c r="F8" s="677">
        <v>18485543.056200001</v>
      </c>
      <c r="G8" s="677">
        <v>0</v>
      </c>
      <c r="H8" s="677">
        <v>322898091.46800005</v>
      </c>
      <c r="I8" s="677">
        <v>295041165.01910001</v>
      </c>
      <c r="J8" s="677">
        <v>8122846.5187999997</v>
      </c>
      <c r="K8" s="677">
        <v>19734079.930100001</v>
      </c>
      <c r="L8" s="677">
        <v>0</v>
      </c>
      <c r="M8" s="677">
        <v>11433368.060247716</v>
      </c>
      <c r="N8" s="677">
        <v>2955354.2752744793</v>
      </c>
      <c r="O8" s="677">
        <v>115443.84715184419</v>
      </c>
      <c r="P8" s="677">
        <v>8362569.9378213929</v>
      </c>
      <c r="Q8" s="677">
        <v>0</v>
      </c>
      <c r="R8" s="402">
        <v>16592</v>
      </c>
      <c r="S8" s="679">
        <v>0.12549523333885673</v>
      </c>
      <c r="T8" s="679">
        <v>0.14375506513240838</v>
      </c>
      <c r="U8" s="679">
        <v>0.130298</v>
      </c>
      <c r="V8" s="681">
        <v>55.291705999999998</v>
      </c>
    </row>
    <row r="9" spans="1:22">
      <c r="A9" s="410">
        <v>3</v>
      </c>
      <c r="B9" s="414" t="s">
        <v>472</v>
      </c>
      <c r="C9" s="677">
        <v>0</v>
      </c>
      <c r="D9" s="677">
        <v>0</v>
      </c>
      <c r="E9" s="677">
        <v>0</v>
      </c>
      <c r="F9" s="677">
        <v>0</v>
      </c>
      <c r="G9" s="677">
        <v>0</v>
      </c>
      <c r="H9" s="677">
        <v>0</v>
      </c>
      <c r="I9" s="677">
        <v>0</v>
      </c>
      <c r="J9" s="677">
        <v>0</v>
      </c>
      <c r="K9" s="677">
        <v>0</v>
      </c>
      <c r="L9" s="677">
        <v>0</v>
      </c>
      <c r="M9" s="677">
        <v>0</v>
      </c>
      <c r="N9" s="677">
        <v>0</v>
      </c>
      <c r="O9" s="677">
        <v>0</v>
      </c>
      <c r="P9" s="677">
        <v>0</v>
      </c>
      <c r="Q9" s="677">
        <v>0</v>
      </c>
      <c r="R9" s="402">
        <v>0</v>
      </c>
      <c r="S9" s="679">
        <v>0</v>
      </c>
      <c r="T9" s="679">
        <v>0</v>
      </c>
      <c r="U9" s="679">
        <v>0</v>
      </c>
      <c r="V9" s="681">
        <v>0</v>
      </c>
    </row>
    <row r="10" spans="1:22">
      <c r="A10" s="410">
        <v>4</v>
      </c>
      <c r="B10" s="414" t="s">
        <v>473</v>
      </c>
      <c r="C10" s="677">
        <v>286582.92</v>
      </c>
      <c r="D10" s="677">
        <v>286582.92</v>
      </c>
      <c r="E10" s="677">
        <v>0</v>
      </c>
      <c r="F10" s="677">
        <v>0</v>
      </c>
      <c r="G10" s="677">
        <v>0</v>
      </c>
      <c r="H10" s="677">
        <v>286202.63789999997</v>
      </c>
      <c r="I10" s="677">
        <v>286202.63789999997</v>
      </c>
      <c r="J10" s="677">
        <v>0</v>
      </c>
      <c r="K10" s="677">
        <v>0</v>
      </c>
      <c r="L10" s="677">
        <v>0</v>
      </c>
      <c r="M10" s="677">
        <v>5396.404209991696</v>
      </c>
      <c r="N10" s="677">
        <v>5396.404209991696</v>
      </c>
      <c r="O10" s="677">
        <v>0</v>
      </c>
      <c r="P10" s="677">
        <v>0</v>
      </c>
      <c r="Q10" s="677">
        <v>0</v>
      </c>
      <c r="R10" s="402">
        <v>57</v>
      </c>
      <c r="S10" s="679">
        <v>3.7324481122330412E-3</v>
      </c>
      <c r="T10" s="679">
        <v>2.2202771552620203E-2</v>
      </c>
      <c r="U10" s="679">
        <v>1.6739E-2</v>
      </c>
      <c r="V10" s="681">
        <v>14.707314</v>
      </c>
    </row>
    <row r="11" spans="1:22">
      <c r="A11" s="410">
        <v>5</v>
      </c>
      <c r="B11" s="414" t="s">
        <v>474</v>
      </c>
      <c r="C11" s="677">
        <v>843770.91959999991</v>
      </c>
      <c r="D11" s="677">
        <v>823815.12959999999</v>
      </c>
      <c r="E11" s="677">
        <v>7424.34</v>
      </c>
      <c r="F11" s="677">
        <v>12531.45</v>
      </c>
      <c r="G11" s="677">
        <v>0</v>
      </c>
      <c r="H11" s="677">
        <v>846672.82180000003</v>
      </c>
      <c r="I11" s="677">
        <v>826109.70960000006</v>
      </c>
      <c r="J11" s="677">
        <v>7573.13</v>
      </c>
      <c r="K11" s="677">
        <v>12989.9822</v>
      </c>
      <c r="L11" s="677">
        <v>0</v>
      </c>
      <c r="M11" s="677">
        <v>23306.358281717832</v>
      </c>
      <c r="N11" s="677">
        <v>14010.629470120184</v>
      </c>
      <c r="O11" s="677">
        <v>820.47115964615966</v>
      </c>
      <c r="P11" s="677">
        <v>8475.2576519514878</v>
      </c>
      <c r="Q11" s="677">
        <v>0</v>
      </c>
      <c r="R11" s="402">
        <v>1952</v>
      </c>
      <c r="S11" s="679">
        <v>0.17896012533482025</v>
      </c>
      <c r="T11" s="679">
        <v>0.23606461107140592</v>
      </c>
      <c r="U11" s="679">
        <v>0.181092</v>
      </c>
      <c r="V11" s="681">
        <v>9.9899579999999997</v>
      </c>
    </row>
    <row r="12" spans="1:22">
      <c r="A12" s="410">
        <v>6</v>
      </c>
      <c r="B12" s="414" t="s">
        <v>475</v>
      </c>
      <c r="C12" s="677">
        <v>19426004.445503358</v>
      </c>
      <c r="D12" s="677">
        <v>18431288.253403358</v>
      </c>
      <c r="E12" s="677">
        <v>510769.75439999998</v>
      </c>
      <c r="F12" s="677">
        <v>483946.43770000001</v>
      </c>
      <c r="G12" s="677">
        <v>0</v>
      </c>
      <c r="H12" s="677">
        <v>19781998.1644</v>
      </c>
      <c r="I12" s="677">
        <v>18729768.9485</v>
      </c>
      <c r="J12" s="677">
        <v>528694.76439999999</v>
      </c>
      <c r="K12" s="677">
        <v>523534.45149999997</v>
      </c>
      <c r="L12" s="677">
        <v>0</v>
      </c>
      <c r="M12" s="677">
        <v>752933.15228638041</v>
      </c>
      <c r="N12" s="677">
        <v>351773.67213245505</v>
      </c>
      <c r="O12" s="677">
        <v>57682.898625259295</v>
      </c>
      <c r="P12" s="677">
        <v>343476.58152866608</v>
      </c>
      <c r="Q12" s="677">
        <v>0</v>
      </c>
      <c r="R12" s="402">
        <v>20596</v>
      </c>
      <c r="S12" s="679">
        <v>0.19920254497986317</v>
      </c>
      <c r="T12" s="679">
        <v>0.32684898123304001</v>
      </c>
      <c r="U12" s="679">
        <v>0.21004</v>
      </c>
      <c r="V12" s="681">
        <v>26.764695</v>
      </c>
    </row>
    <row r="13" spans="1:22">
      <c r="A13" s="410">
        <v>7</v>
      </c>
      <c r="B13" s="414" t="s">
        <v>476</v>
      </c>
      <c r="C13" s="677">
        <v>514671910.34350002</v>
      </c>
      <c r="D13" s="677">
        <v>466503864.44030005</v>
      </c>
      <c r="E13" s="677">
        <v>16506740.039500002</v>
      </c>
      <c r="F13" s="677">
        <v>31661305.863699995</v>
      </c>
      <c r="G13" s="677">
        <v>0</v>
      </c>
      <c r="H13" s="677">
        <v>521880407.59989989</v>
      </c>
      <c r="I13" s="677">
        <v>470919021.51109987</v>
      </c>
      <c r="J13" s="677">
        <v>16735029.349799979</v>
      </c>
      <c r="K13" s="677">
        <v>34226356.738999993</v>
      </c>
      <c r="L13" s="677">
        <v>0</v>
      </c>
      <c r="M13" s="677">
        <v>6302613.5280328859</v>
      </c>
      <c r="N13" s="677">
        <v>405138.26105831255</v>
      </c>
      <c r="O13" s="677">
        <v>22827.442820958313</v>
      </c>
      <c r="P13" s="677">
        <v>5874647.8241536152</v>
      </c>
      <c r="Q13" s="677">
        <v>0</v>
      </c>
      <c r="R13" s="402">
        <v>6975</v>
      </c>
      <c r="S13" s="679">
        <v>0.11739048780095666</v>
      </c>
      <c r="T13" s="679">
        <v>0.135849</v>
      </c>
      <c r="U13" s="679">
        <v>0.106785</v>
      </c>
      <c r="V13" s="681">
        <v>109.07214999999999</v>
      </c>
    </row>
    <row r="14" spans="1:22">
      <c r="A14" s="408">
        <v>7.1</v>
      </c>
      <c r="B14" s="407" t="s">
        <v>477</v>
      </c>
      <c r="C14" s="677">
        <v>385356092.70949996</v>
      </c>
      <c r="D14" s="677">
        <v>345976457.1789</v>
      </c>
      <c r="E14" s="677">
        <v>12547302.8379</v>
      </c>
      <c r="F14" s="677">
        <v>26832332.692699999</v>
      </c>
      <c r="G14" s="677">
        <v>0</v>
      </c>
      <c r="H14" s="677">
        <v>391130887.91229987</v>
      </c>
      <c r="I14" s="677">
        <v>349361455.19649994</v>
      </c>
      <c r="J14" s="677">
        <v>12753181.73539998</v>
      </c>
      <c r="K14" s="677">
        <v>29016250.980399989</v>
      </c>
      <c r="L14" s="677">
        <v>0</v>
      </c>
      <c r="M14" s="677">
        <v>5361169.9753411282</v>
      </c>
      <c r="N14" s="677">
        <v>278477.58412222657</v>
      </c>
      <c r="O14" s="677">
        <v>17276.531608449844</v>
      </c>
      <c r="P14" s="677">
        <v>5065415.8596104514</v>
      </c>
      <c r="Q14" s="677">
        <v>0</v>
      </c>
      <c r="R14" s="402">
        <v>5117</v>
      </c>
      <c r="S14" s="679">
        <v>0.11502647223419704</v>
      </c>
      <c r="T14" s="679">
        <v>0.13478100000000001</v>
      </c>
      <c r="U14" s="679">
        <v>0.10403800000000001</v>
      </c>
      <c r="V14" s="681">
        <v>108.551096</v>
      </c>
    </row>
    <row r="15" spans="1:22" ht="25.5">
      <c r="A15" s="408">
        <v>7.2</v>
      </c>
      <c r="B15" s="407" t="s">
        <v>478</v>
      </c>
      <c r="C15" s="677">
        <v>102821757.2748</v>
      </c>
      <c r="D15" s="677">
        <v>95603905.537699997</v>
      </c>
      <c r="E15" s="677">
        <v>2955462.2422000002</v>
      </c>
      <c r="F15" s="677">
        <v>4262389.4948999994</v>
      </c>
      <c r="G15" s="677">
        <v>0</v>
      </c>
      <c r="H15" s="677">
        <v>104004177.54350001</v>
      </c>
      <c r="I15" s="677">
        <v>96422904.313800007</v>
      </c>
      <c r="J15" s="677">
        <v>2995870.8671999997</v>
      </c>
      <c r="K15" s="677">
        <v>4585402.3624999998</v>
      </c>
      <c r="L15" s="677">
        <v>0</v>
      </c>
      <c r="M15" s="677">
        <v>862809.29371286533</v>
      </c>
      <c r="N15" s="677">
        <v>104808.38392158873</v>
      </c>
      <c r="O15" s="677">
        <v>4111.2821096181942</v>
      </c>
      <c r="P15" s="677">
        <v>753889.62768165837</v>
      </c>
      <c r="Q15" s="677">
        <v>0</v>
      </c>
      <c r="R15" s="402">
        <v>1314</v>
      </c>
      <c r="S15" s="679">
        <v>0.12958859131614173</v>
      </c>
      <c r="T15" s="679">
        <v>0.144256</v>
      </c>
      <c r="U15" s="679">
        <v>0.116005</v>
      </c>
      <c r="V15" s="681">
        <v>111.993796</v>
      </c>
    </row>
    <row r="16" spans="1:22">
      <c r="A16" s="408">
        <v>7.3</v>
      </c>
      <c r="B16" s="407" t="s">
        <v>479</v>
      </c>
      <c r="C16" s="677">
        <v>26494060.359200001</v>
      </c>
      <c r="D16" s="677">
        <v>24923501.723700002</v>
      </c>
      <c r="E16" s="677">
        <v>1003974.9594000001</v>
      </c>
      <c r="F16" s="677">
        <v>566583.67610000004</v>
      </c>
      <c r="G16" s="677">
        <v>0</v>
      </c>
      <c r="H16" s="677">
        <v>26745342.144099999</v>
      </c>
      <c r="I16" s="677">
        <v>25134662.000799999</v>
      </c>
      <c r="J16" s="677">
        <v>985976.74719999998</v>
      </c>
      <c r="K16" s="677">
        <v>624703.39610000001</v>
      </c>
      <c r="L16" s="677">
        <v>0</v>
      </c>
      <c r="M16" s="677">
        <v>78634.258978892554</v>
      </c>
      <c r="N16" s="677">
        <v>21852.293014497285</v>
      </c>
      <c r="O16" s="677">
        <v>1439.6291028902735</v>
      </c>
      <c r="P16" s="677">
        <v>55342.336861504999</v>
      </c>
      <c r="Q16" s="677">
        <v>0</v>
      </c>
      <c r="R16" s="402">
        <v>544</v>
      </c>
      <c r="S16" s="679">
        <v>0.12583009835260914</v>
      </c>
      <c r="T16" s="679">
        <v>0.14352599999999999</v>
      </c>
      <c r="U16" s="679">
        <v>0.111098</v>
      </c>
      <c r="V16" s="681">
        <v>105.330811</v>
      </c>
    </row>
    <row r="17" spans="1:22">
      <c r="A17" s="410">
        <v>8</v>
      </c>
      <c r="B17" s="414" t="s">
        <v>480</v>
      </c>
      <c r="C17" s="677">
        <v>0</v>
      </c>
      <c r="D17" s="677">
        <v>0</v>
      </c>
      <c r="E17" s="677">
        <v>0</v>
      </c>
      <c r="F17" s="677">
        <v>0</v>
      </c>
      <c r="G17" s="677">
        <v>0</v>
      </c>
      <c r="H17" s="677">
        <v>0</v>
      </c>
      <c r="I17" s="677">
        <v>0</v>
      </c>
      <c r="J17" s="677">
        <v>0</v>
      </c>
      <c r="K17" s="677">
        <v>0</v>
      </c>
      <c r="L17" s="677">
        <v>0</v>
      </c>
      <c r="M17" s="677">
        <v>0</v>
      </c>
      <c r="N17" s="677">
        <v>0</v>
      </c>
      <c r="O17" s="677">
        <v>0</v>
      </c>
      <c r="P17" s="677">
        <v>0</v>
      </c>
      <c r="Q17" s="677">
        <v>0</v>
      </c>
      <c r="R17" s="402">
        <v>0</v>
      </c>
      <c r="S17" s="679">
        <v>0</v>
      </c>
      <c r="T17" s="679">
        <v>0</v>
      </c>
      <c r="U17" s="679">
        <v>0</v>
      </c>
      <c r="V17" s="681">
        <v>0</v>
      </c>
    </row>
    <row r="18" spans="1:22">
      <c r="A18" s="413">
        <v>9</v>
      </c>
      <c r="B18" s="412" t="s">
        <v>481</v>
      </c>
      <c r="C18" s="678">
        <v>0</v>
      </c>
      <c r="D18" s="678">
        <v>0</v>
      </c>
      <c r="E18" s="678">
        <v>0</v>
      </c>
      <c r="F18" s="678">
        <v>0</v>
      </c>
      <c r="G18" s="678">
        <v>0</v>
      </c>
      <c r="H18" s="678">
        <v>0</v>
      </c>
      <c r="I18" s="678">
        <v>0</v>
      </c>
      <c r="J18" s="678">
        <v>0</v>
      </c>
      <c r="K18" s="678">
        <v>0</v>
      </c>
      <c r="L18" s="678">
        <v>0</v>
      </c>
      <c r="M18" s="678">
        <v>0</v>
      </c>
      <c r="N18" s="678">
        <v>0</v>
      </c>
      <c r="O18" s="678">
        <v>0</v>
      </c>
      <c r="P18" s="678">
        <v>0</v>
      </c>
      <c r="Q18" s="678">
        <v>0</v>
      </c>
      <c r="R18" s="411">
        <v>0</v>
      </c>
      <c r="S18" s="680">
        <v>0</v>
      </c>
      <c r="T18" s="680">
        <v>0</v>
      </c>
      <c r="U18" s="680">
        <v>0</v>
      </c>
      <c r="V18" s="682">
        <v>0</v>
      </c>
    </row>
    <row r="19" spans="1:22">
      <c r="A19" s="410">
        <v>10</v>
      </c>
      <c r="B19" s="409" t="s">
        <v>484</v>
      </c>
      <c r="C19" s="677">
        <v>858173529.20719993</v>
      </c>
      <c r="D19" s="677">
        <v>782180069.88119996</v>
      </c>
      <c r="E19" s="677">
        <v>25077947.758399997</v>
      </c>
      <c r="F19" s="677">
        <v>50915511.567599997</v>
      </c>
      <c r="G19" s="677">
        <v>0</v>
      </c>
      <c r="H19" s="677">
        <v>867702257.5158999</v>
      </c>
      <c r="I19" s="677">
        <v>787483429.83899987</v>
      </c>
      <c r="J19" s="677">
        <v>25440517.198999979</v>
      </c>
      <c r="K19" s="677">
        <v>54778310.477899998</v>
      </c>
      <c r="L19" s="677">
        <v>0</v>
      </c>
      <c r="M19" s="677">
        <v>18658875.498980504</v>
      </c>
      <c r="N19" s="677">
        <v>3739384.3906231099</v>
      </c>
      <c r="O19" s="677">
        <v>197114.24668638036</v>
      </c>
      <c r="P19" s="677">
        <v>14722376.861671012</v>
      </c>
      <c r="Q19" s="677">
        <v>0</v>
      </c>
      <c r="R19" s="402">
        <v>46268</v>
      </c>
      <c r="S19" s="679">
        <v>0.13776932888886412</v>
      </c>
      <c r="T19" s="679">
        <v>0.16115773951961584</v>
      </c>
      <c r="U19" s="679">
        <v>0.118016</v>
      </c>
      <c r="V19" s="681">
        <v>86.857246000000004</v>
      </c>
    </row>
    <row r="20" spans="1:22" ht="25.5">
      <c r="A20" s="408">
        <v>10.1</v>
      </c>
      <c r="B20" s="407" t="s">
        <v>487</v>
      </c>
      <c r="C20" s="677">
        <v>0</v>
      </c>
      <c r="D20" s="677">
        <v>0</v>
      </c>
      <c r="E20" s="677">
        <v>0</v>
      </c>
      <c r="F20" s="677">
        <v>0</v>
      </c>
      <c r="G20" s="677">
        <v>0</v>
      </c>
      <c r="H20" s="677">
        <v>0</v>
      </c>
      <c r="I20" s="677">
        <v>0</v>
      </c>
      <c r="J20" s="677">
        <v>0</v>
      </c>
      <c r="K20" s="677">
        <v>0</v>
      </c>
      <c r="L20" s="677">
        <v>0</v>
      </c>
      <c r="M20" s="677">
        <v>0</v>
      </c>
      <c r="N20" s="677">
        <v>0</v>
      </c>
      <c r="O20" s="677">
        <v>0</v>
      </c>
      <c r="P20" s="677">
        <v>0</v>
      </c>
      <c r="Q20" s="677">
        <v>0</v>
      </c>
      <c r="R20" s="402">
        <v>0</v>
      </c>
      <c r="S20" s="679">
        <v>0</v>
      </c>
      <c r="T20" s="679">
        <v>0</v>
      </c>
      <c r="U20" s="679">
        <v>0</v>
      </c>
      <c r="V20" s="68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80" zoomScaleNormal="80" workbookViewId="0">
      <selection activeCell="O21" sqref="O21"/>
    </sheetView>
  </sheetViews>
  <sheetFormatPr defaultRowHeight="15"/>
  <cols>
    <col min="2" max="2" width="66.5703125" customWidth="1"/>
    <col min="3" max="5" width="17.85546875" customWidth="1"/>
    <col min="6" max="8" width="17.85546875" style="541" customWidth="1"/>
  </cols>
  <sheetData>
    <row r="1" spans="1:14" ht="15.75">
      <c r="A1" s="13" t="s">
        <v>97</v>
      </c>
      <c r="B1" s="229" t="str">
        <f>Info!C2</f>
        <v>სს "ბაზისბანკი"</v>
      </c>
      <c r="C1" s="12"/>
      <c r="D1" s="1"/>
      <c r="E1" s="1"/>
      <c r="F1" s="533"/>
      <c r="G1" s="533"/>
    </row>
    <row r="2" spans="1:14" ht="15.75">
      <c r="A2" s="13" t="s">
        <v>98</v>
      </c>
      <c r="B2" s="260">
        <f>'1. key ratios'!B2</f>
        <v>45747</v>
      </c>
      <c r="C2" s="12"/>
      <c r="D2" s="1"/>
      <c r="E2" s="1"/>
      <c r="F2" s="535"/>
      <c r="G2" s="535"/>
      <c r="H2" s="583"/>
    </row>
    <row r="3" spans="1:14" ht="15.75">
      <c r="A3" s="13"/>
      <c r="B3" s="12"/>
      <c r="C3" s="12"/>
      <c r="D3" s="1"/>
      <c r="E3" s="1"/>
      <c r="F3" s="535"/>
      <c r="G3" s="535"/>
      <c r="H3" s="583"/>
    </row>
    <row r="4" spans="1:14">
      <c r="A4" s="712" t="s">
        <v>25</v>
      </c>
      <c r="B4" s="710" t="s">
        <v>155</v>
      </c>
      <c r="C4" s="704" t="s">
        <v>103</v>
      </c>
      <c r="D4" s="704"/>
      <c r="E4" s="704"/>
      <c r="F4" s="705" t="s">
        <v>104</v>
      </c>
      <c r="G4" s="705"/>
      <c r="H4" s="706"/>
    </row>
    <row r="5" spans="1:14" ht="15.6" customHeight="1">
      <c r="A5" s="713"/>
      <c r="B5" s="711"/>
      <c r="C5" s="323" t="s">
        <v>26</v>
      </c>
      <c r="D5" s="323" t="s">
        <v>77</v>
      </c>
      <c r="E5" s="323" t="s">
        <v>66</v>
      </c>
      <c r="F5" s="536" t="s">
        <v>26</v>
      </c>
      <c r="G5" s="536" t="s">
        <v>77</v>
      </c>
      <c r="H5" s="536" t="s">
        <v>66</v>
      </c>
    </row>
    <row r="6" spans="1:14">
      <c r="A6" s="333">
        <v>1</v>
      </c>
      <c r="B6" s="524" t="s">
        <v>540</v>
      </c>
      <c r="C6" s="520">
        <f>SUM(C7:C12)</f>
        <v>59260874.300000004</v>
      </c>
      <c r="D6" s="520">
        <f>SUM(D7:D12)</f>
        <v>36543805.860000007</v>
      </c>
      <c r="E6" s="521">
        <f>C6+D6</f>
        <v>95804680.160000011</v>
      </c>
      <c r="F6" s="520">
        <v>55931784.069999993</v>
      </c>
      <c r="G6" s="520">
        <v>30913824.380000003</v>
      </c>
      <c r="H6" s="521">
        <f>F6+G6</f>
        <v>86845608.449999988</v>
      </c>
      <c r="L6" s="522"/>
      <c r="M6" s="522"/>
      <c r="N6" s="522"/>
    </row>
    <row r="7" spans="1:14">
      <c r="A7" s="333">
        <v>1.1000000000000001</v>
      </c>
      <c r="B7" s="525" t="s">
        <v>494</v>
      </c>
      <c r="C7" s="520"/>
      <c r="D7" s="520"/>
      <c r="E7" s="521">
        <f t="shared" ref="E7:E45" si="0">C7+D7</f>
        <v>0</v>
      </c>
      <c r="F7" s="520">
        <v>0</v>
      </c>
      <c r="G7" s="520">
        <v>0</v>
      </c>
      <c r="H7" s="521">
        <f t="shared" ref="H7:H44" si="1">F7+G7</f>
        <v>0</v>
      </c>
      <c r="L7" s="522"/>
      <c r="M7" s="522"/>
      <c r="N7" s="522"/>
    </row>
    <row r="8" spans="1:14" ht="21">
      <c r="A8" s="333">
        <v>1.2</v>
      </c>
      <c r="B8" s="525" t="s">
        <v>541</v>
      </c>
      <c r="C8" s="520"/>
      <c r="D8" s="520"/>
      <c r="E8" s="521">
        <f t="shared" si="0"/>
        <v>0</v>
      </c>
      <c r="F8" s="520">
        <v>0</v>
      </c>
      <c r="G8" s="520">
        <v>0</v>
      </c>
      <c r="H8" s="521">
        <f t="shared" si="1"/>
        <v>0</v>
      </c>
      <c r="L8" s="522"/>
      <c r="M8" s="522"/>
      <c r="N8" s="522"/>
    </row>
    <row r="9" spans="1:14" ht="21.6" customHeight="1">
      <c r="A9" s="333">
        <v>1.3</v>
      </c>
      <c r="B9" s="525" t="s">
        <v>542</v>
      </c>
      <c r="C9" s="520"/>
      <c r="D9" s="520"/>
      <c r="E9" s="521">
        <f t="shared" si="0"/>
        <v>0</v>
      </c>
      <c r="F9" s="520">
        <v>0</v>
      </c>
      <c r="G9" s="520">
        <v>0</v>
      </c>
      <c r="H9" s="521">
        <f t="shared" si="1"/>
        <v>0</v>
      </c>
      <c r="L9" s="522"/>
      <c r="M9" s="522"/>
      <c r="N9" s="522"/>
    </row>
    <row r="10" spans="1:14" ht="21">
      <c r="A10" s="333">
        <v>1.4</v>
      </c>
      <c r="B10" s="525" t="s">
        <v>498</v>
      </c>
      <c r="C10" s="520">
        <v>4854951.49</v>
      </c>
      <c r="D10" s="520">
        <v>0</v>
      </c>
      <c r="E10" s="521">
        <f t="shared" si="0"/>
        <v>4854951.49</v>
      </c>
      <c r="F10" s="520">
        <v>5756972.1299999999</v>
      </c>
      <c r="G10" s="520">
        <v>0</v>
      </c>
      <c r="H10" s="521">
        <f t="shared" si="1"/>
        <v>5756972.1299999999</v>
      </c>
      <c r="L10" s="522"/>
      <c r="M10" s="522"/>
      <c r="N10" s="522"/>
    </row>
    <row r="11" spans="1:14">
      <c r="A11" s="333">
        <v>1.5</v>
      </c>
      <c r="B11" s="525" t="s">
        <v>501</v>
      </c>
      <c r="C11" s="520">
        <v>54405922.810000002</v>
      </c>
      <c r="D11" s="520">
        <v>36543805.860000007</v>
      </c>
      <c r="E11" s="521">
        <f t="shared" si="0"/>
        <v>90949728.670000017</v>
      </c>
      <c r="F11" s="520">
        <v>50174811.93999999</v>
      </c>
      <c r="G11" s="520">
        <v>30913824.380000003</v>
      </c>
      <c r="H11" s="521">
        <f t="shared" si="1"/>
        <v>81088636.319999993</v>
      </c>
      <c r="L11" s="522"/>
      <c r="M11" s="522"/>
      <c r="N11" s="522"/>
    </row>
    <row r="12" spans="1:14">
      <c r="A12" s="333">
        <v>1.6</v>
      </c>
      <c r="B12" s="525" t="s">
        <v>88</v>
      </c>
      <c r="C12" s="520"/>
      <c r="D12" s="520"/>
      <c r="E12" s="521">
        <f t="shared" si="0"/>
        <v>0</v>
      </c>
      <c r="F12" s="520">
        <v>0</v>
      </c>
      <c r="G12" s="520">
        <v>0</v>
      </c>
      <c r="H12" s="521">
        <f t="shared" si="1"/>
        <v>0</v>
      </c>
      <c r="L12" s="522"/>
      <c r="M12" s="522"/>
      <c r="N12" s="522"/>
    </row>
    <row r="13" spans="1:14">
      <c r="A13" s="333">
        <v>2</v>
      </c>
      <c r="B13" s="524" t="s">
        <v>543</v>
      </c>
      <c r="C13" s="520">
        <f>SUM(C14:C17)</f>
        <v>-32633034.180000003</v>
      </c>
      <c r="D13" s="520">
        <f>SUM(D14:D17)</f>
        <v>-21901502.030000001</v>
      </c>
      <c r="E13" s="521">
        <f t="shared" si="0"/>
        <v>-54534536.210000008</v>
      </c>
      <c r="F13" s="520">
        <v>-33051422.319999997</v>
      </c>
      <c r="G13" s="520">
        <v>-16115141.08</v>
      </c>
      <c r="H13" s="521">
        <f t="shared" si="1"/>
        <v>-49166563.399999999</v>
      </c>
      <c r="L13" s="522"/>
      <c r="M13" s="522"/>
      <c r="N13" s="522"/>
    </row>
    <row r="14" spans="1:14">
      <c r="A14" s="333">
        <v>2.1</v>
      </c>
      <c r="B14" s="525" t="s">
        <v>544</v>
      </c>
      <c r="C14" s="520"/>
      <c r="D14" s="520"/>
      <c r="E14" s="521">
        <f t="shared" si="0"/>
        <v>0</v>
      </c>
      <c r="F14" s="520"/>
      <c r="G14" s="520"/>
      <c r="H14" s="521">
        <f t="shared" si="1"/>
        <v>0</v>
      </c>
      <c r="L14" s="522"/>
      <c r="M14" s="522"/>
      <c r="N14" s="522"/>
    </row>
    <row r="15" spans="1:14" ht="24.6" customHeight="1">
      <c r="A15" s="333">
        <v>2.2000000000000002</v>
      </c>
      <c r="B15" s="525" t="s">
        <v>545</v>
      </c>
      <c r="C15" s="520"/>
      <c r="D15" s="520"/>
      <c r="E15" s="521">
        <f t="shared" si="0"/>
        <v>0</v>
      </c>
      <c r="F15" s="520"/>
      <c r="G15" s="520"/>
      <c r="H15" s="521">
        <f t="shared" si="1"/>
        <v>0</v>
      </c>
      <c r="L15" s="522"/>
      <c r="M15" s="522"/>
      <c r="N15" s="522"/>
    </row>
    <row r="16" spans="1:14" ht="20.45" customHeight="1">
      <c r="A16" s="333">
        <v>2.2999999999999998</v>
      </c>
      <c r="B16" s="525" t="s">
        <v>546</v>
      </c>
      <c r="C16" s="520">
        <v>-32633034.180000003</v>
      </c>
      <c r="D16" s="520">
        <v>-21901502.030000001</v>
      </c>
      <c r="E16" s="521">
        <f t="shared" si="0"/>
        <v>-54534536.210000008</v>
      </c>
      <c r="F16" s="520">
        <v>-33051422.319999997</v>
      </c>
      <c r="G16" s="520">
        <v>-16115141.08</v>
      </c>
      <c r="H16" s="521">
        <f t="shared" si="1"/>
        <v>-49166563.399999999</v>
      </c>
      <c r="L16" s="522"/>
      <c r="M16" s="522"/>
      <c r="N16" s="522"/>
    </row>
    <row r="17" spans="1:14">
      <c r="A17" s="333">
        <v>2.4</v>
      </c>
      <c r="B17" s="525" t="s">
        <v>547</v>
      </c>
      <c r="C17" s="520"/>
      <c r="D17" s="520"/>
      <c r="E17" s="521">
        <f t="shared" si="0"/>
        <v>0</v>
      </c>
      <c r="F17" s="520">
        <v>0</v>
      </c>
      <c r="G17" s="520">
        <v>0</v>
      </c>
      <c r="H17" s="521">
        <f t="shared" si="1"/>
        <v>0</v>
      </c>
      <c r="L17" s="522"/>
      <c r="M17" s="522"/>
      <c r="N17" s="522"/>
    </row>
    <row r="18" spans="1:14">
      <c r="A18" s="333">
        <v>3</v>
      </c>
      <c r="B18" s="524" t="s">
        <v>548</v>
      </c>
      <c r="C18" s="520"/>
      <c r="D18" s="520"/>
      <c r="E18" s="521">
        <f t="shared" si="0"/>
        <v>0</v>
      </c>
      <c r="F18" s="520">
        <v>0</v>
      </c>
      <c r="G18" s="520">
        <v>0</v>
      </c>
      <c r="H18" s="521">
        <f t="shared" si="1"/>
        <v>0</v>
      </c>
      <c r="L18" s="522"/>
      <c r="M18" s="522"/>
      <c r="N18" s="522"/>
    </row>
    <row r="19" spans="1:14">
      <c r="A19" s="333">
        <v>4</v>
      </c>
      <c r="B19" s="524" t="s">
        <v>549</v>
      </c>
      <c r="C19" s="520">
        <v>4578453.66</v>
      </c>
      <c r="D19" s="520">
        <v>1929755.47</v>
      </c>
      <c r="E19" s="521">
        <f t="shared" si="0"/>
        <v>6508209.1299999999</v>
      </c>
      <c r="F19" s="520">
        <v>3115991.94</v>
      </c>
      <c r="G19" s="520">
        <v>928879.69000000006</v>
      </c>
      <c r="H19" s="521">
        <f t="shared" si="1"/>
        <v>4044871.63</v>
      </c>
      <c r="L19" s="522"/>
      <c r="M19" s="522"/>
      <c r="N19" s="522"/>
    </row>
    <row r="20" spans="1:14">
      <c r="A20" s="333">
        <v>5</v>
      </c>
      <c r="B20" s="524" t="s">
        <v>550</v>
      </c>
      <c r="C20" s="520">
        <v>-479014.66</v>
      </c>
      <c r="D20" s="520">
        <v>-1403469.18</v>
      </c>
      <c r="E20" s="521">
        <f t="shared" si="0"/>
        <v>-1882483.8399999999</v>
      </c>
      <c r="F20" s="520">
        <v>-459132.68</v>
      </c>
      <c r="G20" s="520">
        <v>-1427537.3699999999</v>
      </c>
      <c r="H20" s="521">
        <f t="shared" si="1"/>
        <v>-1886670.0499999998</v>
      </c>
      <c r="L20" s="522"/>
      <c r="M20" s="522"/>
      <c r="N20" s="522"/>
    </row>
    <row r="21" spans="1:14" ht="38.450000000000003" customHeight="1">
      <c r="A21" s="333">
        <v>6</v>
      </c>
      <c r="B21" s="524" t="s">
        <v>551</v>
      </c>
      <c r="C21" s="608"/>
      <c r="D21" s="520"/>
      <c r="E21" s="521">
        <f t="shared" si="0"/>
        <v>0</v>
      </c>
      <c r="F21" s="520">
        <v>62017.47</v>
      </c>
      <c r="G21" s="520">
        <v>6271.3</v>
      </c>
      <c r="H21" s="521">
        <f t="shared" si="1"/>
        <v>68288.77</v>
      </c>
      <c r="L21" s="522"/>
      <c r="M21" s="522"/>
      <c r="N21" s="522"/>
    </row>
    <row r="22" spans="1:14" ht="27.6" customHeight="1">
      <c r="A22" s="333">
        <v>7</v>
      </c>
      <c r="B22" s="524" t="s">
        <v>552</v>
      </c>
      <c r="C22" s="608">
        <v>840784.15</v>
      </c>
      <c r="D22" s="520">
        <v>0</v>
      </c>
      <c r="E22" s="521">
        <f t="shared" si="0"/>
        <v>840784.15</v>
      </c>
      <c r="F22" s="520">
        <v>-213348.6</v>
      </c>
      <c r="G22" s="520">
        <v>0</v>
      </c>
      <c r="H22" s="521">
        <f t="shared" si="1"/>
        <v>-213348.6</v>
      </c>
      <c r="L22" s="522"/>
      <c r="M22" s="522"/>
      <c r="N22" s="522"/>
    </row>
    <row r="23" spans="1:14" ht="36.950000000000003" customHeight="1">
      <c r="A23" s="333">
        <v>8</v>
      </c>
      <c r="B23" s="526" t="s">
        <v>553</v>
      </c>
      <c r="C23" s="608"/>
      <c r="D23" s="520"/>
      <c r="E23" s="521">
        <f t="shared" si="0"/>
        <v>0</v>
      </c>
      <c r="F23" s="520">
        <v>0</v>
      </c>
      <c r="G23" s="520">
        <v>0</v>
      </c>
      <c r="H23" s="521">
        <f t="shared" si="1"/>
        <v>0</v>
      </c>
      <c r="L23" s="522"/>
      <c r="M23" s="522"/>
      <c r="N23" s="522"/>
    </row>
    <row r="24" spans="1:14" ht="34.5" customHeight="1">
      <c r="A24" s="333">
        <v>9</v>
      </c>
      <c r="B24" s="526" t="s">
        <v>554</v>
      </c>
      <c r="C24" s="520"/>
      <c r="D24" s="520"/>
      <c r="E24" s="521">
        <f t="shared" si="0"/>
        <v>0</v>
      </c>
      <c r="F24" s="520">
        <v>0</v>
      </c>
      <c r="G24" s="520">
        <v>0</v>
      </c>
      <c r="H24" s="521">
        <f t="shared" si="1"/>
        <v>0</v>
      </c>
      <c r="L24" s="522"/>
      <c r="M24" s="522"/>
      <c r="N24" s="522"/>
    </row>
    <row r="25" spans="1:14">
      <c r="A25" s="333">
        <v>10</v>
      </c>
      <c r="B25" s="524" t="s">
        <v>555</v>
      </c>
      <c r="C25" s="520">
        <v>2644653.0999999996</v>
      </c>
      <c r="D25" s="520">
        <v>0</v>
      </c>
      <c r="E25" s="521">
        <f t="shared" si="0"/>
        <v>2644653.0999999996</v>
      </c>
      <c r="F25" s="520">
        <v>2948960.5000000005</v>
      </c>
      <c r="G25" s="520">
        <v>0</v>
      </c>
      <c r="H25" s="521">
        <f t="shared" si="1"/>
        <v>2948960.5000000005</v>
      </c>
      <c r="L25" s="522"/>
      <c r="M25" s="522"/>
      <c r="N25" s="522"/>
    </row>
    <row r="26" spans="1:14" ht="27" customHeight="1">
      <c r="A26" s="333">
        <v>11</v>
      </c>
      <c r="B26" s="527" t="s">
        <v>556</v>
      </c>
      <c r="C26" s="520">
        <v>193247.84999999998</v>
      </c>
      <c r="D26" s="520">
        <v>0</v>
      </c>
      <c r="E26" s="521">
        <f t="shared" si="0"/>
        <v>193247.84999999998</v>
      </c>
      <c r="F26" s="520">
        <v>500</v>
      </c>
      <c r="G26" s="520">
        <v>0</v>
      </c>
      <c r="H26" s="521">
        <f t="shared" si="1"/>
        <v>500</v>
      </c>
      <c r="L26" s="522"/>
      <c r="M26" s="522"/>
      <c r="N26" s="522"/>
    </row>
    <row r="27" spans="1:14">
      <c r="A27" s="333">
        <v>12</v>
      </c>
      <c r="B27" s="524" t="s">
        <v>557</v>
      </c>
      <c r="C27" s="520">
        <v>217319.32</v>
      </c>
      <c r="D27" s="520">
        <v>270808.22000000003</v>
      </c>
      <c r="E27" s="521">
        <f t="shared" si="0"/>
        <v>488127.54000000004</v>
      </c>
      <c r="F27" s="520">
        <v>178626.84</v>
      </c>
      <c r="G27" s="520">
        <v>97116.58</v>
      </c>
      <c r="H27" s="521">
        <f t="shared" si="1"/>
        <v>275743.42</v>
      </c>
      <c r="L27" s="522"/>
      <c r="M27" s="522"/>
      <c r="N27" s="522"/>
    </row>
    <row r="28" spans="1:14">
      <c r="A28" s="333">
        <v>13</v>
      </c>
      <c r="B28" s="524" t="s">
        <v>558</v>
      </c>
      <c r="C28" s="520">
        <v>-4239869.42</v>
      </c>
      <c r="D28" s="520">
        <v>-61651.14</v>
      </c>
      <c r="E28" s="521">
        <f t="shared" si="0"/>
        <v>-4301520.5599999996</v>
      </c>
      <c r="F28" s="520">
        <v>-4350356.93</v>
      </c>
      <c r="G28" s="520">
        <v>-42271.94</v>
      </c>
      <c r="H28" s="521">
        <f t="shared" si="1"/>
        <v>-4392628.87</v>
      </c>
      <c r="L28" s="522"/>
      <c r="M28" s="522"/>
      <c r="N28" s="522"/>
    </row>
    <row r="29" spans="1:14">
      <c r="A29" s="333">
        <v>14</v>
      </c>
      <c r="B29" s="524" t="s">
        <v>559</v>
      </c>
      <c r="C29" s="520">
        <f>SUM(C30:C31)</f>
        <v>-14770211.880000001</v>
      </c>
      <c r="D29" s="520">
        <f>SUM(D30:D31)</f>
        <v>-192325.25</v>
      </c>
      <c r="E29" s="521">
        <f t="shared" si="0"/>
        <v>-14962537.130000001</v>
      </c>
      <c r="F29" s="520">
        <v>-14751021.250000002</v>
      </c>
      <c r="G29" s="520">
        <v>-318249.15000000002</v>
      </c>
      <c r="H29" s="521">
        <f t="shared" si="1"/>
        <v>-15069270.400000002</v>
      </c>
      <c r="L29" s="522"/>
      <c r="M29" s="522"/>
      <c r="N29" s="522"/>
    </row>
    <row r="30" spans="1:14">
      <c r="A30" s="333">
        <v>14.1</v>
      </c>
      <c r="B30" s="518" t="s">
        <v>560</v>
      </c>
      <c r="C30" s="520">
        <v>-13652525.32</v>
      </c>
      <c r="D30" s="520">
        <v>0</v>
      </c>
      <c r="E30" s="521">
        <f t="shared" si="0"/>
        <v>-13652525.32</v>
      </c>
      <c r="F30" s="520">
        <v>-13034214.100000001</v>
      </c>
      <c r="G30" s="520">
        <v>-2707.25</v>
      </c>
      <c r="H30" s="521">
        <f t="shared" si="1"/>
        <v>-13036921.350000001</v>
      </c>
      <c r="L30" s="522"/>
      <c r="M30" s="522"/>
      <c r="N30" s="522"/>
    </row>
    <row r="31" spans="1:14">
      <c r="A31" s="333">
        <v>14.2</v>
      </c>
      <c r="B31" s="518" t="s">
        <v>561</v>
      </c>
      <c r="C31" s="520">
        <v>-1117686.56</v>
      </c>
      <c r="D31" s="520">
        <v>-192325.25</v>
      </c>
      <c r="E31" s="521">
        <f t="shared" si="0"/>
        <v>-1310011.81</v>
      </c>
      <c r="F31" s="520">
        <v>-1716807.15</v>
      </c>
      <c r="G31" s="520">
        <v>-315541.90000000002</v>
      </c>
      <c r="H31" s="521">
        <f t="shared" si="1"/>
        <v>-2032349.0499999998</v>
      </c>
      <c r="L31" s="522"/>
      <c r="M31" s="522"/>
      <c r="N31" s="522"/>
    </row>
    <row r="32" spans="1:14">
      <c r="A32" s="333">
        <v>15</v>
      </c>
      <c r="B32" s="528" t="s">
        <v>562</v>
      </c>
      <c r="C32" s="520">
        <v>-2553176.1800000002</v>
      </c>
      <c r="D32" s="520">
        <v>0</v>
      </c>
      <c r="E32" s="521">
        <f t="shared" si="0"/>
        <v>-2553176.1800000002</v>
      </c>
      <c r="F32" s="520">
        <v>-2650447.46</v>
      </c>
      <c r="G32" s="520">
        <v>0</v>
      </c>
      <c r="H32" s="521">
        <f t="shared" si="1"/>
        <v>-2650447.46</v>
      </c>
      <c r="L32" s="522"/>
      <c r="M32" s="522"/>
      <c r="N32" s="522"/>
    </row>
    <row r="33" spans="1:14" ht="22.5" customHeight="1">
      <c r="A33" s="333">
        <v>16</v>
      </c>
      <c r="B33" s="515" t="s">
        <v>563</v>
      </c>
      <c r="C33" s="520"/>
      <c r="D33" s="520"/>
      <c r="E33" s="521">
        <f t="shared" si="0"/>
        <v>0</v>
      </c>
      <c r="F33" s="520"/>
      <c r="G33" s="520"/>
      <c r="H33" s="521">
        <f t="shared" si="1"/>
        <v>0</v>
      </c>
      <c r="L33" s="522"/>
      <c r="M33" s="522"/>
      <c r="N33" s="522"/>
    </row>
    <row r="34" spans="1:14">
      <c r="A34" s="333">
        <v>17</v>
      </c>
      <c r="B34" s="524" t="s">
        <v>564</v>
      </c>
      <c r="C34" s="520">
        <f>SUM(C35:C36)</f>
        <v>-199356.95</v>
      </c>
      <c r="D34" s="520">
        <f>SUM(D35:D36)</f>
        <v>77513.789999999994</v>
      </c>
      <c r="E34" s="521">
        <f t="shared" si="0"/>
        <v>-121843.16000000002</v>
      </c>
      <c r="F34" s="520">
        <v>198591.62</v>
      </c>
      <c r="G34" s="520">
        <v>-383410.14</v>
      </c>
      <c r="H34" s="521">
        <f t="shared" si="1"/>
        <v>-184818.52000000002</v>
      </c>
      <c r="L34" s="522"/>
      <c r="M34" s="522"/>
      <c r="N34" s="522"/>
    </row>
    <row r="35" spans="1:14">
      <c r="A35" s="333">
        <v>17.100000000000001</v>
      </c>
      <c r="B35" s="518" t="s">
        <v>565</v>
      </c>
      <c r="C35" s="520">
        <v>-199356.95</v>
      </c>
      <c r="D35" s="520">
        <v>77513.789999999994</v>
      </c>
      <c r="E35" s="521">
        <f t="shared" si="0"/>
        <v>-121843.16000000002</v>
      </c>
      <c r="F35" s="520">
        <v>193211.86</v>
      </c>
      <c r="G35" s="520">
        <v>10399.530000000001</v>
      </c>
      <c r="H35" s="521">
        <f t="shared" si="1"/>
        <v>203611.38999999998</v>
      </c>
      <c r="L35" s="522"/>
      <c r="M35" s="522"/>
      <c r="N35" s="522"/>
    </row>
    <row r="36" spans="1:14">
      <c r="A36" s="333">
        <v>17.2</v>
      </c>
      <c r="B36" s="518" t="s">
        <v>566</v>
      </c>
      <c r="C36" s="520">
        <v>0</v>
      </c>
      <c r="D36" s="520">
        <v>0</v>
      </c>
      <c r="E36" s="521">
        <f t="shared" si="0"/>
        <v>0</v>
      </c>
      <c r="F36" s="520">
        <v>5379.7599999999948</v>
      </c>
      <c r="G36" s="520">
        <v>-393809.67000000004</v>
      </c>
      <c r="H36" s="521">
        <f t="shared" si="1"/>
        <v>-388429.91000000003</v>
      </c>
      <c r="L36" s="522"/>
      <c r="M36" s="522"/>
      <c r="N36" s="522"/>
    </row>
    <row r="37" spans="1:14" ht="41.45" customHeight="1">
      <c r="A37" s="333">
        <v>18</v>
      </c>
      <c r="B37" s="529" t="s">
        <v>567</v>
      </c>
      <c r="C37" s="520">
        <f>SUM(C38:C39)</f>
        <v>-471644.51999999996</v>
      </c>
      <c r="D37" s="520">
        <f>SUM(D38:D39)</f>
        <v>-823239.4800000001</v>
      </c>
      <c r="E37" s="521">
        <f t="shared" si="0"/>
        <v>-1294884</v>
      </c>
      <c r="F37" s="520">
        <v>-533785.29</v>
      </c>
      <c r="G37" s="585">
        <v>-453112.61000000004</v>
      </c>
      <c r="H37" s="521">
        <f t="shared" si="1"/>
        <v>-986897.90000000014</v>
      </c>
      <c r="L37" s="522"/>
      <c r="M37" s="522"/>
      <c r="N37" s="522"/>
    </row>
    <row r="38" spans="1:14" ht="21">
      <c r="A38" s="333">
        <v>18.100000000000001</v>
      </c>
      <c r="B38" s="525" t="s">
        <v>568</v>
      </c>
      <c r="C38" s="520">
        <v>0</v>
      </c>
      <c r="D38" s="520"/>
      <c r="E38" s="521">
        <f t="shared" si="0"/>
        <v>0</v>
      </c>
      <c r="F38" s="520"/>
      <c r="G38" s="520"/>
      <c r="H38" s="521">
        <f t="shared" si="1"/>
        <v>0</v>
      </c>
      <c r="L38" s="522"/>
      <c r="M38" s="522"/>
      <c r="N38" s="522"/>
    </row>
    <row r="39" spans="1:14">
      <c r="A39" s="333">
        <v>18.2</v>
      </c>
      <c r="B39" s="525" t="s">
        <v>569</v>
      </c>
      <c r="C39" s="520">
        <v>-471644.51999999996</v>
      </c>
      <c r="D39" s="520">
        <v>-823239.4800000001</v>
      </c>
      <c r="E39" s="521">
        <f t="shared" si="0"/>
        <v>-1294884</v>
      </c>
      <c r="F39" s="520">
        <v>-533785.29</v>
      </c>
      <c r="G39" s="520">
        <v>-453112.61000000004</v>
      </c>
      <c r="H39" s="521">
        <f t="shared" si="1"/>
        <v>-986897.90000000014</v>
      </c>
      <c r="L39" s="522"/>
      <c r="M39" s="522"/>
      <c r="N39" s="522"/>
    </row>
    <row r="40" spans="1:14" ht="24.6" customHeight="1">
      <c r="A40" s="333">
        <v>19</v>
      </c>
      <c r="B40" s="529" t="s">
        <v>570</v>
      </c>
      <c r="C40" s="520"/>
      <c r="D40" s="520"/>
      <c r="E40" s="521">
        <f t="shared" si="0"/>
        <v>0</v>
      </c>
      <c r="F40" s="520"/>
      <c r="G40" s="520"/>
      <c r="H40" s="521">
        <f t="shared" si="1"/>
        <v>0</v>
      </c>
      <c r="L40" s="522"/>
      <c r="M40" s="522"/>
      <c r="N40" s="522"/>
    </row>
    <row r="41" spans="1:14" ht="24.95" customHeight="1">
      <c r="A41" s="333">
        <v>20</v>
      </c>
      <c r="B41" s="529" t="s">
        <v>571</v>
      </c>
      <c r="C41" s="520">
        <v>1711.13</v>
      </c>
      <c r="D41" s="520"/>
      <c r="E41" s="521">
        <f t="shared" si="0"/>
        <v>1711.13</v>
      </c>
      <c r="F41" s="520">
        <v>11305.62</v>
      </c>
      <c r="G41" s="520">
        <v>0</v>
      </c>
      <c r="H41" s="521">
        <f t="shared" si="1"/>
        <v>11305.62</v>
      </c>
      <c r="L41" s="522"/>
      <c r="M41" s="522"/>
      <c r="N41" s="522"/>
    </row>
    <row r="42" spans="1:14" ht="33" customHeight="1">
      <c r="A42" s="333">
        <v>21</v>
      </c>
      <c r="B42" s="530" t="s">
        <v>572</v>
      </c>
      <c r="C42" s="520"/>
      <c r="D42" s="520"/>
      <c r="E42" s="521">
        <f t="shared" si="0"/>
        <v>0</v>
      </c>
      <c r="F42" s="520"/>
      <c r="G42" s="520"/>
      <c r="H42" s="521">
        <f t="shared" si="1"/>
        <v>0</v>
      </c>
      <c r="L42" s="522"/>
      <c r="M42" s="522"/>
      <c r="N42" s="522"/>
    </row>
    <row r="43" spans="1:14">
      <c r="A43" s="333">
        <v>22</v>
      </c>
      <c r="B43" s="531" t="s">
        <v>573</v>
      </c>
      <c r="C43" s="520">
        <f>SUM(C6,C13,C18,C19,C20,C21,C22,C23,C24,C25,C26,C27,C28,C29,C32,C33,C34,C37,C40,C41,C42)</f>
        <v>12390735.719999999</v>
      </c>
      <c r="D43" s="520">
        <f>SUM(D6,D13,D18,D19,D20,D21,D22,D23,D24,D25,D26,D27,D28,D29,D32,D33,D34,D37,D40,D41,D42)</f>
        <v>14439696.260000005</v>
      </c>
      <c r="E43" s="521">
        <f t="shared" si="0"/>
        <v>26830431.980000004</v>
      </c>
      <c r="F43" s="520">
        <v>6438263.5299999937</v>
      </c>
      <c r="G43" s="520">
        <v>13206369.660000004</v>
      </c>
      <c r="H43" s="521">
        <f t="shared" si="1"/>
        <v>19644633.189999998</v>
      </c>
      <c r="L43" s="522"/>
      <c r="M43" s="522"/>
      <c r="N43" s="522"/>
    </row>
    <row r="44" spans="1:14">
      <c r="A44" s="333">
        <v>23</v>
      </c>
      <c r="B44" s="531" t="s">
        <v>574</v>
      </c>
      <c r="C44" s="520">
        <v>-3603400.8200000003</v>
      </c>
      <c r="D44" s="520"/>
      <c r="E44" s="521">
        <f t="shared" si="0"/>
        <v>-3603400.8200000003</v>
      </c>
      <c r="F44" s="520">
        <v>-2593156.4000000004</v>
      </c>
      <c r="G44" s="520">
        <v>0</v>
      </c>
      <c r="H44" s="521">
        <f t="shared" si="1"/>
        <v>-2593156.4000000004</v>
      </c>
      <c r="L44" s="522"/>
      <c r="M44" s="522"/>
      <c r="N44" s="522"/>
    </row>
    <row r="45" spans="1:14">
      <c r="A45" s="333">
        <v>24</v>
      </c>
      <c r="B45" s="531" t="s">
        <v>575</v>
      </c>
      <c r="C45" s="523">
        <f>C43+C44</f>
        <v>8787334.8999999985</v>
      </c>
      <c r="D45" s="523">
        <f>D43+D44</f>
        <v>14439696.260000005</v>
      </c>
      <c r="E45" s="521">
        <f t="shared" si="0"/>
        <v>23227031.160000004</v>
      </c>
      <c r="F45" s="523">
        <v>3845107.1299999934</v>
      </c>
      <c r="G45" s="523">
        <v>13206369.660000004</v>
      </c>
      <c r="H45" s="521">
        <f>F45+G45</f>
        <v>17051476.789999999</v>
      </c>
      <c r="L45" s="522"/>
      <c r="M45" s="522"/>
      <c r="N45" s="522"/>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85" zoomScaleNormal="85" workbookViewId="0">
      <selection activeCell="B39" sqref="B39"/>
    </sheetView>
  </sheetViews>
  <sheetFormatPr defaultRowHeight="15"/>
  <cols>
    <col min="1" max="1" width="8.85546875" style="332"/>
    <col min="2" max="2" width="87.5703125" bestFit="1" customWidth="1"/>
    <col min="3" max="3" width="16.28515625" style="541" bestFit="1" customWidth="1"/>
    <col min="4" max="5" width="17.85546875" style="541" bestFit="1" customWidth="1"/>
    <col min="6" max="6" width="13.42578125" style="541" bestFit="1" customWidth="1"/>
    <col min="7" max="8" width="15.140625" style="541" bestFit="1" customWidth="1"/>
  </cols>
  <sheetData>
    <row r="1" spans="1:14" ht="15.75">
      <c r="A1" s="13" t="s">
        <v>97</v>
      </c>
      <c r="B1" s="229" t="str">
        <f>Info!C2</f>
        <v>სს "ბაზისბანკი"</v>
      </c>
      <c r="C1" s="532"/>
      <c r="D1" s="533"/>
      <c r="E1" s="533"/>
      <c r="F1" s="533"/>
      <c r="G1" s="533"/>
    </row>
    <row r="2" spans="1:14" ht="15.75">
      <c r="A2" s="13" t="s">
        <v>98</v>
      </c>
      <c r="B2" s="646">
        <f>'1. key ratios'!B2</f>
        <v>45747</v>
      </c>
      <c r="C2" s="534"/>
      <c r="D2" s="535"/>
      <c r="E2" s="535"/>
      <c r="F2" s="535"/>
      <c r="G2" s="535"/>
      <c r="H2" s="583"/>
    </row>
    <row r="3" spans="1:14" ht="15.75">
      <c r="A3" s="13"/>
      <c r="B3" s="12"/>
      <c r="C3" s="534"/>
      <c r="D3" s="535"/>
      <c r="E3" s="535"/>
      <c r="F3" s="535"/>
      <c r="G3" s="535"/>
      <c r="H3" s="583"/>
    </row>
    <row r="4" spans="1:14" ht="15.75">
      <c r="A4" s="701" t="s">
        <v>25</v>
      </c>
      <c r="B4" s="714" t="s">
        <v>140</v>
      </c>
      <c r="C4" s="715" t="s">
        <v>103</v>
      </c>
      <c r="D4" s="715"/>
      <c r="E4" s="715"/>
      <c r="F4" s="715" t="s">
        <v>104</v>
      </c>
      <c r="G4" s="715"/>
      <c r="H4" s="716"/>
    </row>
    <row r="5" spans="1:14">
      <c r="A5" s="701"/>
      <c r="B5" s="714"/>
      <c r="C5" s="536" t="s">
        <v>26</v>
      </c>
      <c r="D5" s="536" t="s">
        <v>77</v>
      </c>
      <c r="E5" s="536" t="s">
        <v>66</v>
      </c>
      <c r="F5" s="536" t="s">
        <v>26</v>
      </c>
      <c r="G5" s="536" t="s">
        <v>77</v>
      </c>
      <c r="H5" s="586" t="s">
        <v>66</v>
      </c>
    </row>
    <row r="6" spans="1:14" ht="15.75">
      <c r="A6" s="324">
        <v>1</v>
      </c>
      <c r="B6" s="325" t="s">
        <v>576</v>
      </c>
      <c r="C6" s="537">
        <v>80283200</v>
      </c>
      <c r="D6" s="537">
        <v>43396344.560000002</v>
      </c>
      <c r="E6" s="538">
        <f t="shared" ref="E6:E43" si="0">C6+D6</f>
        <v>123679544.56</v>
      </c>
      <c r="F6" s="537">
        <v>35684000</v>
      </c>
      <c r="G6" s="537">
        <v>75541981.689999998</v>
      </c>
      <c r="H6" s="587">
        <f t="shared" ref="H6:H43" si="1">F6+G6</f>
        <v>111225981.69</v>
      </c>
      <c r="L6" s="522"/>
      <c r="M6" s="522"/>
      <c r="N6" s="522"/>
    </row>
    <row r="7" spans="1:14" ht="15.75">
      <c r="A7" s="324">
        <v>2</v>
      </c>
      <c r="B7" s="325" t="s">
        <v>166</v>
      </c>
      <c r="C7" s="537">
        <v>0</v>
      </c>
      <c r="D7" s="537">
        <v>93218056.280000001</v>
      </c>
      <c r="E7" s="538">
        <f t="shared" si="0"/>
        <v>93218056.280000001</v>
      </c>
      <c r="F7" s="537">
        <v>0</v>
      </c>
      <c r="G7" s="537">
        <v>40231606.869999997</v>
      </c>
      <c r="H7" s="587">
        <f t="shared" si="1"/>
        <v>40231606.869999997</v>
      </c>
      <c r="L7" s="522"/>
      <c r="M7" s="522"/>
      <c r="N7" s="522"/>
    </row>
    <row r="8" spans="1:14" ht="15.75">
      <c r="A8" s="324">
        <v>3</v>
      </c>
      <c r="B8" s="325" t="s">
        <v>168</v>
      </c>
      <c r="C8" s="537">
        <f>C9+C10</f>
        <v>504106171.06250626</v>
      </c>
      <c r="D8" s="537">
        <f>D9+D10</f>
        <v>801402319.04014552</v>
      </c>
      <c r="E8" s="538">
        <f t="shared" si="0"/>
        <v>1305508490.1026518</v>
      </c>
      <c r="F8" s="537">
        <v>83936421.369877011</v>
      </c>
      <c r="G8" s="537">
        <v>963367873.47974789</v>
      </c>
      <c r="H8" s="587">
        <f t="shared" si="1"/>
        <v>1047304294.8496249</v>
      </c>
      <c r="L8" s="522"/>
      <c r="M8" s="522"/>
      <c r="N8" s="522"/>
    </row>
    <row r="9" spans="1:14" ht="15.75">
      <c r="A9" s="324">
        <v>3.1</v>
      </c>
      <c r="B9" s="326" t="s">
        <v>577</v>
      </c>
      <c r="C9" s="537">
        <v>488975978.85250628</v>
      </c>
      <c r="D9" s="537">
        <v>786943481.04014552</v>
      </c>
      <c r="E9" s="538">
        <f t="shared" si="0"/>
        <v>1275919459.8926518</v>
      </c>
      <c r="F9" s="537">
        <v>49547241.949877001</v>
      </c>
      <c r="G9" s="537">
        <v>962755605.16974795</v>
      </c>
      <c r="H9" s="587">
        <f t="shared" si="1"/>
        <v>1012302847.119625</v>
      </c>
      <c r="L9" s="522"/>
      <c r="M9" s="522"/>
      <c r="N9" s="522"/>
    </row>
    <row r="10" spans="1:14" ht="15.75">
      <c r="A10" s="324">
        <v>3.2</v>
      </c>
      <c r="B10" s="326" t="s">
        <v>578</v>
      </c>
      <c r="C10" s="537">
        <v>15130192.210000001</v>
      </c>
      <c r="D10" s="537">
        <v>14458838</v>
      </c>
      <c r="E10" s="538">
        <f t="shared" si="0"/>
        <v>29589030.210000001</v>
      </c>
      <c r="F10" s="537">
        <v>34389179.420000002</v>
      </c>
      <c r="G10" s="537">
        <v>612268.31000000006</v>
      </c>
      <c r="H10" s="587">
        <f t="shared" si="1"/>
        <v>35001447.730000004</v>
      </c>
      <c r="L10" s="522"/>
      <c r="M10" s="522"/>
      <c r="N10" s="522"/>
    </row>
    <row r="11" spans="1:14" ht="15.75">
      <c r="A11" s="324">
        <v>4</v>
      </c>
      <c r="B11" s="325" t="s">
        <v>167</v>
      </c>
      <c r="C11" s="537">
        <f>C12+C13</f>
        <v>312020000</v>
      </c>
      <c r="D11" s="537">
        <f>D12+D13</f>
        <v>0</v>
      </c>
      <c r="E11" s="538">
        <f t="shared" si="0"/>
        <v>312020000</v>
      </c>
      <c r="F11" s="537">
        <v>241730000</v>
      </c>
      <c r="G11" s="537">
        <v>0</v>
      </c>
      <c r="H11" s="587">
        <f t="shared" si="1"/>
        <v>241730000</v>
      </c>
      <c r="L11" s="522"/>
      <c r="M11" s="522"/>
      <c r="N11" s="522"/>
    </row>
    <row r="12" spans="1:14" ht="15.75">
      <c r="A12" s="324">
        <v>4.0999999999999996</v>
      </c>
      <c r="B12" s="326" t="s">
        <v>579</v>
      </c>
      <c r="C12" s="537">
        <v>312020000</v>
      </c>
      <c r="D12" s="537">
        <v>0</v>
      </c>
      <c r="E12" s="538">
        <f t="shared" si="0"/>
        <v>312020000</v>
      </c>
      <c r="F12" s="537">
        <v>241730000</v>
      </c>
      <c r="G12" s="537">
        <v>0</v>
      </c>
      <c r="H12" s="587">
        <f t="shared" si="1"/>
        <v>241730000</v>
      </c>
      <c r="L12" s="522"/>
      <c r="M12" s="522"/>
      <c r="N12" s="522"/>
    </row>
    <row r="13" spans="1:14" ht="15.75">
      <c r="A13" s="324">
        <v>4.2</v>
      </c>
      <c r="B13" s="326" t="s">
        <v>580</v>
      </c>
      <c r="C13" s="537"/>
      <c r="D13" s="537"/>
      <c r="E13" s="538">
        <f t="shared" si="0"/>
        <v>0</v>
      </c>
      <c r="F13" s="537">
        <v>0</v>
      </c>
      <c r="G13" s="537">
        <v>0</v>
      </c>
      <c r="H13" s="587">
        <f t="shared" si="1"/>
        <v>0</v>
      </c>
      <c r="L13" s="522"/>
      <c r="M13" s="522"/>
      <c r="N13" s="522"/>
    </row>
    <row r="14" spans="1:14" ht="15.75">
      <c r="A14" s="324">
        <v>5</v>
      </c>
      <c r="B14" s="327" t="s">
        <v>581</v>
      </c>
      <c r="C14" s="537">
        <f>C15+C16+C17+C23+C24+C25+C26</f>
        <v>140896850.54999998</v>
      </c>
      <c r="D14" s="537">
        <f>D15+D16+D17+D23+D24+D25+D26</f>
        <v>4937667320.1799994</v>
      </c>
      <c r="E14" s="538">
        <f t="shared" si="0"/>
        <v>5078564170.7299995</v>
      </c>
      <c r="F14" s="537">
        <v>125118087.42999998</v>
      </c>
      <c r="G14" s="537">
        <v>3939902168.6799998</v>
      </c>
      <c r="H14" s="587">
        <f t="shared" si="1"/>
        <v>4065020256.1099997</v>
      </c>
      <c r="L14" s="522"/>
      <c r="M14" s="522"/>
      <c r="N14" s="522"/>
    </row>
    <row r="15" spans="1:14" ht="15.75">
      <c r="A15" s="324">
        <v>5.0999999999999996</v>
      </c>
      <c r="B15" s="328" t="s">
        <v>582</v>
      </c>
      <c r="C15" s="537">
        <v>132570570.23</v>
      </c>
      <c r="D15" s="537">
        <v>105415165.15000001</v>
      </c>
      <c r="E15" s="538">
        <f t="shared" si="0"/>
        <v>237985735.38</v>
      </c>
      <c r="F15" s="537">
        <v>79578279.019999996</v>
      </c>
      <c r="G15" s="537">
        <v>102631469.68000001</v>
      </c>
      <c r="H15" s="587">
        <f t="shared" si="1"/>
        <v>182209748.69999999</v>
      </c>
      <c r="L15" s="522"/>
      <c r="M15" s="522"/>
      <c r="N15" s="522"/>
    </row>
    <row r="16" spans="1:14" ht="15.75">
      <c r="A16" s="324">
        <v>5.2</v>
      </c>
      <c r="B16" s="328" t="s">
        <v>583</v>
      </c>
      <c r="C16" s="537">
        <v>0</v>
      </c>
      <c r="D16" s="537">
        <v>0</v>
      </c>
      <c r="E16" s="538">
        <f t="shared" si="0"/>
        <v>0</v>
      </c>
      <c r="F16" s="537"/>
      <c r="G16" s="537"/>
      <c r="H16" s="587">
        <f t="shared" si="1"/>
        <v>0</v>
      </c>
      <c r="L16" s="522"/>
      <c r="M16" s="522"/>
      <c r="N16" s="522"/>
    </row>
    <row r="17" spans="1:14" ht="15.75">
      <c r="A17" s="324">
        <v>5.3</v>
      </c>
      <c r="B17" s="328" t="s">
        <v>584</v>
      </c>
      <c r="C17" s="537">
        <v>2606116.0499999998</v>
      </c>
      <c r="D17" s="537">
        <v>3980745451.5799999</v>
      </c>
      <c r="E17" s="538">
        <f t="shared" si="0"/>
        <v>3983351567.6300001</v>
      </c>
      <c r="F17" s="537">
        <v>2448479.6</v>
      </c>
      <c r="G17" s="537">
        <v>3123978550.4299998</v>
      </c>
      <c r="H17" s="587">
        <f t="shared" si="1"/>
        <v>3126427030.0299997</v>
      </c>
      <c r="L17" s="522"/>
      <c r="M17" s="522"/>
      <c r="N17" s="522"/>
    </row>
    <row r="18" spans="1:14" ht="15.75">
      <c r="A18" s="324" t="s">
        <v>169</v>
      </c>
      <c r="B18" s="329" t="s">
        <v>585</v>
      </c>
      <c r="C18" s="537">
        <v>1653600.2</v>
      </c>
      <c r="D18" s="537">
        <v>1393123290.8299999</v>
      </c>
      <c r="E18" s="538">
        <f t="shared" si="0"/>
        <v>1394776891.03</v>
      </c>
      <c r="F18" s="537">
        <v>1499366.31</v>
      </c>
      <c r="G18" s="537">
        <v>1082506977.1199999</v>
      </c>
      <c r="H18" s="587">
        <f t="shared" si="1"/>
        <v>1084006343.4299998</v>
      </c>
      <c r="L18" s="522"/>
      <c r="M18" s="522"/>
      <c r="N18" s="522"/>
    </row>
    <row r="19" spans="1:14" ht="15.75">
      <c r="A19" s="324" t="s">
        <v>170</v>
      </c>
      <c r="B19" s="330" t="s">
        <v>586</v>
      </c>
      <c r="C19" s="537">
        <v>41524</v>
      </c>
      <c r="D19" s="537">
        <v>1335830358.47</v>
      </c>
      <c r="E19" s="538">
        <f t="shared" si="0"/>
        <v>1335871882.47</v>
      </c>
      <c r="F19" s="537">
        <v>90826.46</v>
      </c>
      <c r="G19" s="537">
        <v>975089584.11000001</v>
      </c>
      <c r="H19" s="587">
        <f t="shared" si="1"/>
        <v>975180410.57000005</v>
      </c>
      <c r="L19" s="522"/>
      <c r="M19" s="522"/>
      <c r="N19" s="522"/>
    </row>
    <row r="20" spans="1:14" ht="15.75">
      <c r="A20" s="324" t="s">
        <v>171</v>
      </c>
      <c r="B20" s="330" t="s">
        <v>587</v>
      </c>
      <c r="C20" s="537">
        <v>0</v>
      </c>
      <c r="D20" s="537">
        <v>0</v>
      </c>
      <c r="E20" s="538">
        <f t="shared" si="0"/>
        <v>0</v>
      </c>
      <c r="F20" s="537">
        <v>0</v>
      </c>
      <c r="G20" s="537">
        <v>0</v>
      </c>
      <c r="H20" s="587">
        <f t="shared" si="1"/>
        <v>0</v>
      </c>
      <c r="L20" s="522"/>
      <c r="M20" s="522"/>
      <c r="N20" s="522"/>
    </row>
    <row r="21" spans="1:14" ht="15.75">
      <c r="A21" s="324" t="s">
        <v>172</v>
      </c>
      <c r="B21" s="330" t="s">
        <v>588</v>
      </c>
      <c r="C21" s="537">
        <v>282219.90000000002</v>
      </c>
      <c r="D21" s="537">
        <v>902938435.60000002</v>
      </c>
      <c r="E21" s="538">
        <f t="shared" si="0"/>
        <v>903220655.5</v>
      </c>
      <c r="F21" s="537">
        <v>227473.58</v>
      </c>
      <c r="G21" s="537">
        <v>660313065.87</v>
      </c>
      <c r="H21" s="587">
        <f t="shared" si="1"/>
        <v>660540539.45000005</v>
      </c>
      <c r="L21" s="522"/>
      <c r="M21" s="522"/>
      <c r="N21" s="522"/>
    </row>
    <row r="22" spans="1:14" ht="15.75">
      <c r="A22" s="324" t="s">
        <v>173</v>
      </c>
      <c r="B22" s="330" t="s">
        <v>398</v>
      </c>
      <c r="C22" s="537">
        <v>628771.94999999995</v>
      </c>
      <c r="D22" s="537">
        <v>348853366.68000001</v>
      </c>
      <c r="E22" s="538">
        <f t="shared" si="0"/>
        <v>349482138.63</v>
      </c>
      <c r="F22" s="537">
        <v>630813.25</v>
      </c>
      <c r="G22" s="537">
        <v>406068923.32999998</v>
      </c>
      <c r="H22" s="587">
        <f t="shared" si="1"/>
        <v>406699736.57999998</v>
      </c>
      <c r="L22" s="522"/>
      <c r="M22" s="522"/>
      <c r="N22" s="522"/>
    </row>
    <row r="23" spans="1:14" ht="15.75">
      <c r="A23" s="324">
        <v>5.4</v>
      </c>
      <c r="B23" s="328" t="s">
        <v>589</v>
      </c>
      <c r="C23" s="537">
        <v>5311928.7</v>
      </c>
      <c r="D23" s="537">
        <v>491269044.66000003</v>
      </c>
      <c r="E23" s="538">
        <f t="shared" si="0"/>
        <v>496580973.36000001</v>
      </c>
      <c r="F23" s="537">
        <v>19138715.18</v>
      </c>
      <c r="G23" s="537">
        <v>345073287.75999999</v>
      </c>
      <c r="H23" s="587">
        <f t="shared" si="1"/>
        <v>364212002.94</v>
      </c>
      <c r="L23" s="522"/>
      <c r="M23" s="522"/>
      <c r="N23" s="522"/>
    </row>
    <row r="24" spans="1:14" ht="15.75">
      <c r="A24" s="324">
        <v>5.5</v>
      </c>
      <c r="B24" s="328" t="s">
        <v>590</v>
      </c>
      <c r="C24" s="537">
        <v>400035</v>
      </c>
      <c r="D24" s="537">
        <v>252290112.65000001</v>
      </c>
      <c r="E24" s="538">
        <f t="shared" si="0"/>
        <v>252690147.65000001</v>
      </c>
      <c r="F24" s="537">
        <v>20194415.600000001</v>
      </c>
      <c r="G24" s="537">
        <v>275859471.36000001</v>
      </c>
      <c r="H24" s="587">
        <f t="shared" si="1"/>
        <v>296053886.96000004</v>
      </c>
      <c r="L24" s="522"/>
      <c r="M24" s="522"/>
      <c r="N24" s="522"/>
    </row>
    <row r="25" spans="1:14" ht="15.75">
      <c r="A25" s="324">
        <v>5.6</v>
      </c>
      <c r="B25" s="328" t="s">
        <v>591</v>
      </c>
      <c r="C25" s="537">
        <v>0</v>
      </c>
      <c r="D25" s="537">
        <v>94406209.939999998</v>
      </c>
      <c r="E25" s="538">
        <f t="shared" si="0"/>
        <v>94406209.939999998</v>
      </c>
      <c r="F25" s="537">
        <v>0</v>
      </c>
      <c r="G25" s="537">
        <v>51700002.700000003</v>
      </c>
      <c r="H25" s="587">
        <f t="shared" si="1"/>
        <v>51700002.700000003</v>
      </c>
      <c r="L25" s="522"/>
      <c r="M25" s="522"/>
      <c r="N25" s="522"/>
    </row>
    <row r="26" spans="1:14" ht="15.75">
      <c r="A26" s="324">
        <v>5.7</v>
      </c>
      <c r="B26" s="328" t="s">
        <v>398</v>
      </c>
      <c r="C26" s="537">
        <v>8200.57</v>
      </c>
      <c r="D26" s="537">
        <v>13541336.199999999</v>
      </c>
      <c r="E26" s="538">
        <f t="shared" si="0"/>
        <v>13549536.77</v>
      </c>
      <c r="F26" s="537">
        <v>3758198.03</v>
      </c>
      <c r="G26" s="537">
        <v>40659386.75</v>
      </c>
      <c r="H26" s="587">
        <f t="shared" si="1"/>
        <v>44417584.780000001</v>
      </c>
      <c r="L26" s="522"/>
      <c r="M26" s="522"/>
      <c r="N26" s="522"/>
    </row>
    <row r="27" spans="1:14" ht="15.75">
      <c r="A27" s="324">
        <v>6</v>
      </c>
      <c r="B27" s="327" t="s">
        <v>592</v>
      </c>
      <c r="C27" s="537">
        <v>121406611.41000001</v>
      </c>
      <c r="D27" s="537">
        <v>150526921.21000001</v>
      </c>
      <c r="E27" s="538">
        <f t="shared" si="0"/>
        <v>271933532.62</v>
      </c>
      <c r="F27" s="537">
        <v>170785556.87</v>
      </c>
      <c r="G27" s="537">
        <v>161884658.53</v>
      </c>
      <c r="H27" s="587">
        <f t="shared" si="1"/>
        <v>332670215.39999998</v>
      </c>
      <c r="L27" s="522"/>
      <c r="M27" s="522"/>
      <c r="N27" s="522"/>
    </row>
    <row r="28" spans="1:14" ht="15.75">
      <c r="A28" s="324">
        <v>7</v>
      </c>
      <c r="B28" s="327" t="s">
        <v>593</v>
      </c>
      <c r="C28" s="537">
        <v>241425998.10999998</v>
      </c>
      <c r="D28" s="537">
        <v>113103502.73999999</v>
      </c>
      <c r="E28" s="538">
        <f t="shared" si="0"/>
        <v>354529500.84999996</v>
      </c>
      <c r="F28" s="537">
        <v>166202425.29000002</v>
      </c>
      <c r="G28" s="537">
        <v>95365100.260000005</v>
      </c>
      <c r="H28" s="587">
        <f t="shared" si="1"/>
        <v>261567525.55000001</v>
      </c>
      <c r="L28" s="522"/>
      <c r="M28" s="522"/>
      <c r="N28" s="522"/>
    </row>
    <row r="29" spans="1:14" ht="15.75">
      <c r="A29" s="324">
        <v>8</v>
      </c>
      <c r="B29" s="327" t="s">
        <v>594</v>
      </c>
      <c r="C29" s="537">
        <v>0</v>
      </c>
      <c r="D29" s="537">
        <v>715632</v>
      </c>
      <c r="E29" s="538">
        <f t="shared" si="0"/>
        <v>715632</v>
      </c>
      <c r="F29" s="537">
        <v>0</v>
      </c>
      <c r="G29" s="537">
        <v>1818070.41</v>
      </c>
      <c r="H29" s="587">
        <f t="shared" si="1"/>
        <v>1818070.41</v>
      </c>
      <c r="L29" s="522"/>
      <c r="M29" s="522"/>
      <c r="N29" s="522"/>
    </row>
    <row r="30" spans="1:14" ht="15.75">
      <c r="A30" s="324">
        <v>9</v>
      </c>
      <c r="B30" s="325" t="s">
        <v>174</v>
      </c>
      <c r="C30" s="537">
        <f>C31+C32+C33+C34+C35+C36+C37</f>
        <v>30218000</v>
      </c>
      <c r="D30" s="537">
        <f>D31+D32+D33+D34+D35+D36+D37</f>
        <v>29817999.999999996</v>
      </c>
      <c r="E30" s="538">
        <f t="shared" si="0"/>
        <v>60036000</v>
      </c>
      <c r="F30" s="537">
        <v>0</v>
      </c>
      <c r="G30" s="537">
        <v>58339348.600000001</v>
      </c>
      <c r="H30" s="587">
        <f t="shared" si="1"/>
        <v>58339348.600000001</v>
      </c>
      <c r="L30" s="522"/>
      <c r="M30" s="522"/>
      <c r="N30" s="522"/>
    </row>
    <row r="31" spans="1:14" ht="25.5">
      <c r="A31" s="324">
        <v>9.1</v>
      </c>
      <c r="B31" s="326" t="s">
        <v>595</v>
      </c>
      <c r="C31" s="537">
        <v>0</v>
      </c>
      <c r="D31" s="537">
        <v>29817999.999999996</v>
      </c>
      <c r="E31" s="538">
        <f t="shared" si="0"/>
        <v>29817999.999999996</v>
      </c>
      <c r="F31" s="537">
        <v>0</v>
      </c>
      <c r="G31" s="537">
        <v>29063000</v>
      </c>
      <c r="H31" s="587">
        <f t="shared" si="1"/>
        <v>29063000</v>
      </c>
      <c r="L31" s="522"/>
      <c r="M31" s="522"/>
      <c r="N31" s="522"/>
    </row>
    <row r="32" spans="1:14" ht="25.5">
      <c r="A32" s="324">
        <v>9.1999999999999993</v>
      </c>
      <c r="B32" s="326" t="s">
        <v>596</v>
      </c>
      <c r="C32" s="537">
        <v>30218000</v>
      </c>
      <c r="D32" s="537">
        <v>0</v>
      </c>
      <c r="E32" s="538">
        <f t="shared" si="0"/>
        <v>30218000</v>
      </c>
      <c r="F32" s="537">
        <v>0</v>
      </c>
      <c r="G32" s="537">
        <v>29276348.600000001</v>
      </c>
      <c r="H32" s="587">
        <f t="shared" si="1"/>
        <v>29276348.600000001</v>
      </c>
      <c r="L32" s="522"/>
      <c r="M32" s="522"/>
      <c r="N32" s="522"/>
    </row>
    <row r="33" spans="1:14" ht="15.75">
      <c r="A33" s="324">
        <v>9.3000000000000007</v>
      </c>
      <c r="B33" s="326" t="s">
        <v>597</v>
      </c>
      <c r="C33" s="537">
        <v>0</v>
      </c>
      <c r="D33" s="537">
        <v>0</v>
      </c>
      <c r="E33" s="538">
        <f t="shared" si="0"/>
        <v>0</v>
      </c>
      <c r="F33" s="537">
        <v>0</v>
      </c>
      <c r="G33" s="537">
        <v>0</v>
      </c>
      <c r="H33" s="587">
        <f t="shared" si="1"/>
        <v>0</v>
      </c>
      <c r="L33" s="522"/>
      <c r="M33" s="522"/>
      <c r="N33" s="522"/>
    </row>
    <row r="34" spans="1:14" ht="15.75">
      <c r="A34" s="324">
        <v>9.4</v>
      </c>
      <c r="B34" s="326" t="s">
        <v>598</v>
      </c>
      <c r="C34" s="537">
        <v>0</v>
      </c>
      <c r="D34" s="537">
        <v>0</v>
      </c>
      <c r="E34" s="538">
        <f t="shared" si="0"/>
        <v>0</v>
      </c>
      <c r="F34" s="537">
        <v>0</v>
      </c>
      <c r="G34" s="537">
        <v>0</v>
      </c>
      <c r="H34" s="587">
        <f t="shared" si="1"/>
        <v>0</v>
      </c>
      <c r="L34" s="522"/>
      <c r="M34" s="522"/>
      <c r="N34" s="522"/>
    </row>
    <row r="35" spans="1:14" ht="15.75">
      <c r="A35" s="324">
        <v>9.5</v>
      </c>
      <c r="B35" s="326" t="s">
        <v>599</v>
      </c>
      <c r="C35" s="537">
        <v>0</v>
      </c>
      <c r="D35" s="537">
        <v>0</v>
      </c>
      <c r="E35" s="538">
        <f t="shared" si="0"/>
        <v>0</v>
      </c>
      <c r="F35" s="537">
        <v>0</v>
      </c>
      <c r="G35" s="537">
        <v>0</v>
      </c>
      <c r="H35" s="587">
        <f t="shared" si="1"/>
        <v>0</v>
      </c>
      <c r="L35" s="522"/>
      <c r="M35" s="522"/>
      <c r="N35" s="522"/>
    </row>
    <row r="36" spans="1:14" ht="25.5">
      <c r="A36" s="324">
        <v>9.6</v>
      </c>
      <c r="B36" s="326" t="s">
        <v>600</v>
      </c>
      <c r="C36" s="537">
        <v>0</v>
      </c>
      <c r="D36" s="537">
        <v>0</v>
      </c>
      <c r="E36" s="538">
        <f t="shared" si="0"/>
        <v>0</v>
      </c>
      <c r="F36" s="537">
        <v>0</v>
      </c>
      <c r="G36" s="537">
        <v>0</v>
      </c>
      <c r="H36" s="587">
        <f t="shared" si="1"/>
        <v>0</v>
      </c>
      <c r="L36" s="522"/>
      <c r="M36" s="522"/>
      <c r="N36" s="522"/>
    </row>
    <row r="37" spans="1:14" ht="25.5">
      <c r="A37" s="324">
        <v>9.6999999999999993</v>
      </c>
      <c r="B37" s="326" t="s">
        <v>601</v>
      </c>
      <c r="C37" s="537">
        <v>0</v>
      </c>
      <c r="D37" s="537">
        <v>0</v>
      </c>
      <c r="E37" s="538">
        <f t="shared" si="0"/>
        <v>0</v>
      </c>
      <c r="F37" s="537">
        <v>0</v>
      </c>
      <c r="G37" s="537">
        <v>0</v>
      </c>
      <c r="H37" s="587">
        <f t="shared" si="1"/>
        <v>0</v>
      </c>
      <c r="L37" s="522"/>
      <c r="M37" s="522"/>
      <c r="N37" s="522"/>
    </row>
    <row r="38" spans="1:14" ht="15.75">
      <c r="A38" s="324">
        <v>10</v>
      </c>
      <c r="B38" s="327" t="s">
        <v>602</v>
      </c>
      <c r="C38" s="539">
        <f>C41+C42</f>
        <v>85697025.689999819</v>
      </c>
      <c r="D38" s="539">
        <f>D41+D42</f>
        <v>12496579.747165997</v>
      </c>
      <c r="E38" s="538">
        <f t="shared" si="0"/>
        <v>98193605.437165812</v>
      </c>
      <c r="F38" s="539">
        <v>80252880.543680906</v>
      </c>
      <c r="G38" s="539">
        <v>21433977.421829991</v>
      </c>
      <c r="H38" s="587">
        <f t="shared" si="1"/>
        <v>101686857.9655109</v>
      </c>
      <c r="L38" s="522"/>
      <c r="M38" s="522"/>
      <c r="N38" s="522"/>
    </row>
    <row r="39" spans="1:14" ht="15.75">
      <c r="A39" s="324">
        <v>10.1</v>
      </c>
      <c r="B39" s="326" t="s">
        <v>603</v>
      </c>
      <c r="C39" s="537">
        <v>1877729.3800000011</v>
      </c>
      <c r="D39" s="537">
        <v>95335.971374000015</v>
      </c>
      <c r="E39" s="538">
        <f t="shared" si="0"/>
        <v>1973065.351374001</v>
      </c>
      <c r="F39" s="537">
        <v>2867606.018999998</v>
      </c>
      <c r="G39" s="537">
        <v>250853.67357199997</v>
      </c>
      <c r="H39" s="587">
        <f t="shared" si="1"/>
        <v>3118459.6925719981</v>
      </c>
      <c r="L39" s="522"/>
      <c r="M39" s="522"/>
      <c r="N39" s="522"/>
    </row>
    <row r="40" spans="1:14" ht="25.5">
      <c r="A40" s="324">
        <v>10.199999999999999</v>
      </c>
      <c r="B40" s="326" t="s">
        <v>604</v>
      </c>
      <c r="C40" s="537">
        <v>277703.90099999995</v>
      </c>
      <c r="D40" s="537">
        <v>144.44900000000001</v>
      </c>
      <c r="E40" s="538">
        <f t="shared" si="0"/>
        <v>277848.34999999998</v>
      </c>
      <c r="F40" s="537">
        <v>2226215.4099999983</v>
      </c>
      <c r="G40" s="537">
        <v>1531874.2185000002</v>
      </c>
      <c r="H40" s="587">
        <f t="shared" si="1"/>
        <v>3758089.6284999987</v>
      </c>
      <c r="L40" s="522"/>
      <c r="M40" s="522"/>
      <c r="N40" s="522"/>
    </row>
    <row r="41" spans="1:14" ht="25.5">
      <c r="A41" s="324">
        <v>10.3</v>
      </c>
      <c r="B41" s="326" t="s">
        <v>605</v>
      </c>
      <c r="C41" s="537">
        <v>58432879.229999982</v>
      </c>
      <c r="D41" s="537">
        <v>6657274.3758660005</v>
      </c>
      <c r="E41" s="538">
        <f t="shared" si="0"/>
        <v>65090153.605865985</v>
      </c>
      <c r="F41" s="537">
        <v>50080714.104681022</v>
      </c>
      <c r="G41" s="537">
        <v>10316235.612758001</v>
      </c>
      <c r="H41" s="587">
        <f t="shared" si="1"/>
        <v>60396949.717439026</v>
      </c>
      <c r="L41" s="522"/>
      <c r="M41" s="522"/>
      <c r="N41" s="522"/>
    </row>
    <row r="42" spans="1:14" ht="25.5">
      <c r="A42" s="324">
        <v>10.4</v>
      </c>
      <c r="B42" s="326" t="s">
        <v>606</v>
      </c>
      <c r="C42" s="537">
        <v>27264146.459999844</v>
      </c>
      <c r="D42" s="537">
        <v>5839305.371299996</v>
      </c>
      <c r="E42" s="538">
        <f t="shared" si="0"/>
        <v>33103451.831299841</v>
      </c>
      <c r="F42" s="537">
        <v>25078345.009999886</v>
      </c>
      <c r="G42" s="537">
        <v>9335013.916999992</v>
      </c>
      <c r="H42" s="587">
        <f t="shared" si="1"/>
        <v>34413358.926999882</v>
      </c>
      <c r="L42" s="522"/>
      <c r="M42" s="522"/>
      <c r="N42" s="522"/>
    </row>
    <row r="43" spans="1:14" ht="15.75">
      <c r="A43" s="324">
        <v>11</v>
      </c>
      <c r="B43" s="331" t="s">
        <v>175</v>
      </c>
      <c r="C43" s="537"/>
      <c r="D43" s="537"/>
      <c r="E43" s="538">
        <f t="shared" si="0"/>
        <v>0</v>
      </c>
      <c r="F43" s="537">
        <v>0</v>
      </c>
      <c r="G43" s="537">
        <v>0</v>
      </c>
      <c r="H43" s="587">
        <f t="shared" si="1"/>
        <v>0</v>
      </c>
      <c r="L43" s="522"/>
      <c r="M43" s="522"/>
      <c r="N43" s="522"/>
    </row>
    <row r="44" spans="1:14" ht="15.75">
      <c r="C44" s="540"/>
      <c r="D44" s="540"/>
      <c r="E44" s="540"/>
      <c r="F44" s="540"/>
      <c r="G44" s="540"/>
      <c r="H44" s="540"/>
    </row>
    <row r="45" spans="1:14" ht="15.75">
      <c r="C45" s="540"/>
      <c r="D45" s="540"/>
      <c r="E45" s="540"/>
      <c r="F45" s="540"/>
      <c r="G45" s="540"/>
      <c r="H45" s="540"/>
    </row>
    <row r="46" spans="1:14" ht="15.75">
      <c r="C46" s="540"/>
      <c r="D46" s="540"/>
      <c r="E46" s="540"/>
      <c r="F46" s="540"/>
      <c r="G46" s="540"/>
      <c r="H46" s="540"/>
    </row>
    <row r="47" spans="1:14" ht="15.75">
      <c r="C47" s="540"/>
      <c r="D47" s="540"/>
      <c r="E47" s="540"/>
      <c r="F47" s="540"/>
      <c r="G47" s="540"/>
      <c r="H47" s="540"/>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J30" sqref="J30"/>
    </sheetView>
  </sheetViews>
  <sheetFormatPr defaultColWidth="9.140625" defaultRowHeight="12.75"/>
  <cols>
    <col min="1" max="1" width="9.5703125" style="1" bestFit="1" customWidth="1"/>
    <col min="2" max="2" width="93.5703125" style="1" customWidth="1"/>
    <col min="3" max="3" width="16.28515625" style="1" customWidth="1"/>
    <col min="4" max="4" width="14.85546875" style="1" bestFit="1" customWidth="1"/>
    <col min="5" max="7" width="14.85546875" style="8" bestFit="1" customWidth="1"/>
    <col min="8" max="11" width="9.85546875" style="8" customWidth="1"/>
    <col min="12" max="16384" width="9.140625" style="8"/>
  </cols>
  <sheetData>
    <row r="1" spans="1:9" ht="15">
      <c r="A1" s="13" t="s">
        <v>97</v>
      </c>
      <c r="B1" s="12" t="str">
        <f>Info!C2</f>
        <v>სს "ბაზისბანკი"</v>
      </c>
      <c r="C1" s="12"/>
    </row>
    <row r="2" spans="1:9" ht="15">
      <c r="A2" s="13" t="s">
        <v>98</v>
      </c>
      <c r="B2" s="260">
        <f>'1. key ratios'!B2</f>
        <v>45747</v>
      </c>
      <c r="C2" s="12"/>
    </row>
    <row r="3" spans="1:9" ht="15">
      <c r="A3" s="13"/>
      <c r="B3" s="12"/>
      <c r="C3" s="12"/>
    </row>
    <row r="4" spans="1:9" ht="15" customHeight="1" thickBot="1">
      <c r="A4" s="114" t="s">
        <v>179</v>
      </c>
      <c r="B4" s="115" t="s">
        <v>96</v>
      </c>
      <c r="C4" s="116" t="s">
        <v>76</v>
      </c>
    </row>
    <row r="5" spans="1:9" ht="15" customHeight="1">
      <c r="A5" s="112" t="s">
        <v>25</v>
      </c>
      <c r="B5" s="113"/>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4" t="str">
        <f>IF(INT(MONTH($B$2))=3, "1"&amp;"Q"&amp;"-"&amp;YEAR($B$2)-1, IF(INT(MONTH($B$2))=6, "2"&amp;"Q"&amp;"-"&amp;YEAR($B$2)-1, IF(INT(MONTH($B$2))=9, "3"&amp;"Q"&amp;"-"&amp;YEAR($B$2)-1,IF(INT(MONTH($B$2))=12, "4"&amp;"Q"&amp;"-"&amp;YEAR($B$2)-1, 0))))</f>
        <v>1Q-2024</v>
      </c>
    </row>
    <row r="6" spans="1:9" ht="15" customHeight="1">
      <c r="A6" s="209">
        <v>1</v>
      </c>
      <c r="B6" s="235" t="s">
        <v>101</v>
      </c>
      <c r="C6" s="210">
        <f>C7+C9+C10</f>
        <v>3352434036.554338</v>
      </c>
      <c r="D6" s="590">
        <f>D7+D9+D10</f>
        <v>3372142342.6453967</v>
      </c>
      <c r="E6" s="591">
        <f t="shared" ref="E6:G6" si="0">E7+E9+E10</f>
        <v>3179286114.9582949</v>
      </c>
      <c r="F6" s="592">
        <f t="shared" si="0"/>
        <v>3081810630.6116071</v>
      </c>
      <c r="G6" s="593">
        <f t="shared" si="0"/>
        <v>2924832301.7596374</v>
      </c>
      <c r="I6" s="542"/>
    </row>
    <row r="7" spans="1:9" ht="15" customHeight="1">
      <c r="A7" s="209">
        <v>1.1000000000000001</v>
      </c>
      <c r="B7" s="211" t="s">
        <v>738</v>
      </c>
      <c r="C7" s="212">
        <v>3061733794.927104</v>
      </c>
      <c r="D7" s="594">
        <v>3041986248.9932318</v>
      </c>
      <c r="E7" s="595">
        <v>2841843678.7346096</v>
      </c>
      <c r="F7" s="595">
        <v>2781386094.4984279</v>
      </c>
      <c r="G7" s="596">
        <v>2612320048.1889806</v>
      </c>
      <c r="I7" s="542"/>
    </row>
    <row r="8" spans="1:9" ht="25.5">
      <c r="A8" s="209" t="s">
        <v>146</v>
      </c>
      <c r="B8" s="213" t="s">
        <v>176</v>
      </c>
      <c r="C8" s="212">
        <v>24000000</v>
      </c>
      <c r="D8" s="212">
        <v>24000000</v>
      </c>
      <c r="E8" s="596">
        <v>24000000</v>
      </c>
      <c r="F8" s="596">
        <v>24000000</v>
      </c>
      <c r="G8" s="596">
        <v>24000000</v>
      </c>
      <c r="I8" s="542"/>
    </row>
    <row r="9" spans="1:9" ht="15" customHeight="1">
      <c r="A9" s="209">
        <v>1.2</v>
      </c>
      <c r="B9" s="211" t="s">
        <v>21</v>
      </c>
      <c r="C9" s="212">
        <v>289829105.39041364</v>
      </c>
      <c r="D9" s="594">
        <v>330081933.26216507</v>
      </c>
      <c r="E9" s="595">
        <v>337442436.22368515</v>
      </c>
      <c r="F9" s="595">
        <v>300424536.11317939</v>
      </c>
      <c r="G9" s="596">
        <v>312512253.57065666</v>
      </c>
      <c r="I9" s="542"/>
    </row>
    <row r="10" spans="1:9" ht="15" customHeight="1">
      <c r="A10" s="209">
        <v>1.3</v>
      </c>
      <c r="B10" s="236" t="s">
        <v>73</v>
      </c>
      <c r="C10" s="212">
        <v>871136.23682043562</v>
      </c>
      <c r="D10" s="594">
        <v>74160.39</v>
      </c>
      <c r="E10" s="597">
        <v>0</v>
      </c>
      <c r="F10" s="595">
        <v>0</v>
      </c>
      <c r="G10" s="598">
        <v>0</v>
      </c>
      <c r="I10" s="542"/>
    </row>
    <row r="11" spans="1:9" ht="15" customHeight="1">
      <c r="A11" s="209">
        <v>2</v>
      </c>
      <c r="B11" s="235" t="s">
        <v>102</v>
      </c>
      <c r="C11" s="212">
        <v>423569.76157426427</v>
      </c>
      <c r="D11" s="594">
        <v>18757478.262939617</v>
      </c>
      <c r="E11" s="595">
        <v>14410781.201254373</v>
      </c>
      <c r="F11" s="595">
        <v>4013922.5416549002</v>
      </c>
      <c r="G11" s="596">
        <v>3275947.2101940056</v>
      </c>
      <c r="I11" s="542"/>
    </row>
    <row r="12" spans="1:9" ht="15" customHeight="1">
      <c r="A12" s="209">
        <v>3</v>
      </c>
      <c r="B12" s="235" t="s">
        <v>100</v>
      </c>
      <c r="C12" s="212">
        <v>303985205.05393749</v>
      </c>
      <c r="D12" s="594">
        <v>303985205.05393749</v>
      </c>
      <c r="E12" s="597">
        <v>232089595.27241173</v>
      </c>
      <c r="F12" s="595">
        <v>232089595.27241173</v>
      </c>
      <c r="G12" s="598">
        <v>232089595.27241173</v>
      </c>
      <c r="I12" s="542"/>
    </row>
    <row r="13" spans="1:9" ht="15" customHeight="1" thickBot="1">
      <c r="A13" s="62">
        <v>4</v>
      </c>
      <c r="B13" s="237" t="s">
        <v>147</v>
      </c>
      <c r="C13" s="124">
        <f>C6+C11+C12</f>
        <v>3656842811.3698497</v>
      </c>
      <c r="D13" s="599">
        <f>D6+D11+D12</f>
        <v>3694885025.9622736</v>
      </c>
      <c r="E13" s="600">
        <f t="shared" ref="E13:G13" si="1">E6+E11+E12</f>
        <v>3425786491.4319611</v>
      </c>
      <c r="F13" s="601">
        <f t="shared" si="1"/>
        <v>3317914148.425674</v>
      </c>
      <c r="G13" s="602">
        <f t="shared" si="1"/>
        <v>3160197844.2422433</v>
      </c>
      <c r="I13" s="542"/>
    </row>
    <row r="14" spans="1:9">
      <c r="B14" s="17"/>
    </row>
    <row r="15" spans="1:9">
      <c r="B15" s="17"/>
    </row>
    <row r="16" spans="1:9">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80" zoomScaleNormal="80" workbookViewId="0">
      <pane xSplit="1" ySplit="4" topLeftCell="B17" activePane="bottomRight" state="frozen"/>
      <selection pane="topRight" activeCell="B1" sqref="B1"/>
      <selection pane="bottomLeft" activeCell="A4" sqref="A4"/>
      <selection pane="bottomRight" activeCell="C45" sqref="C45"/>
    </sheetView>
  </sheetViews>
  <sheetFormatPr defaultRowHeight="15"/>
  <cols>
    <col min="1" max="1" width="9.5703125" style="1" bestFit="1" customWidth="1"/>
    <col min="2" max="2" width="58.85546875" style="1" customWidth="1"/>
    <col min="3" max="3" width="59.140625" style="1" customWidth="1"/>
  </cols>
  <sheetData>
    <row r="1" spans="1:8">
      <c r="A1" s="1" t="s">
        <v>97</v>
      </c>
      <c r="B1" s="1" t="str">
        <f>Info!C2</f>
        <v>სს "ბაზისბანკი"</v>
      </c>
    </row>
    <row r="2" spans="1:8">
      <c r="A2" s="1" t="s">
        <v>98</v>
      </c>
      <c r="B2" s="260">
        <f>'1. key ratios'!B2</f>
        <v>45747</v>
      </c>
    </row>
    <row r="4" spans="1:8" ht="25.5" customHeight="1" thickBot="1">
      <c r="A4" s="118" t="s">
        <v>180</v>
      </c>
      <c r="B4" s="23" t="s">
        <v>80</v>
      </c>
      <c r="C4" s="9"/>
    </row>
    <row r="5" spans="1:8" ht="15.75">
      <c r="A5" s="7"/>
      <c r="B5" s="231" t="s">
        <v>81</v>
      </c>
      <c r="C5" s="242" t="s">
        <v>311</v>
      </c>
    </row>
    <row r="6" spans="1:8">
      <c r="A6" s="10">
        <v>1</v>
      </c>
      <c r="B6" s="24" t="s">
        <v>747</v>
      </c>
      <c r="C6" s="238" t="s">
        <v>750</v>
      </c>
    </row>
    <row r="7" spans="1:8">
      <c r="A7" s="10">
        <v>2</v>
      </c>
      <c r="B7" s="24" t="s">
        <v>751</v>
      </c>
      <c r="C7" s="238" t="s">
        <v>752</v>
      </c>
    </row>
    <row r="8" spans="1:8">
      <c r="A8" s="10">
        <v>3</v>
      </c>
      <c r="B8" s="24" t="s">
        <v>753</v>
      </c>
      <c r="C8" s="238" t="s">
        <v>754</v>
      </c>
    </row>
    <row r="9" spans="1:8">
      <c r="A9" s="10">
        <v>4</v>
      </c>
      <c r="B9" s="24" t="s">
        <v>755</v>
      </c>
      <c r="C9" s="238" t="s">
        <v>756</v>
      </c>
    </row>
    <row r="10" spans="1:8">
      <c r="A10" s="10">
        <v>5</v>
      </c>
      <c r="B10" s="24" t="s">
        <v>757</v>
      </c>
      <c r="C10" s="238" t="s">
        <v>754</v>
      </c>
    </row>
    <row r="11" spans="1:8">
      <c r="A11" s="10">
        <v>6</v>
      </c>
      <c r="B11" s="24" t="s">
        <v>758</v>
      </c>
      <c r="C11" s="238" t="s">
        <v>754</v>
      </c>
    </row>
    <row r="12" spans="1:8">
      <c r="A12" s="10">
        <v>7</v>
      </c>
      <c r="B12" s="24"/>
      <c r="C12" s="238"/>
      <c r="H12" s="2"/>
    </row>
    <row r="13" spans="1:8">
      <c r="A13" s="10">
        <v>8</v>
      </c>
      <c r="B13" s="24"/>
      <c r="C13" s="238"/>
    </row>
    <row r="14" spans="1:8">
      <c r="A14" s="10">
        <v>9</v>
      </c>
      <c r="B14" s="24"/>
      <c r="C14" s="238"/>
    </row>
    <row r="15" spans="1:8">
      <c r="A15" s="10">
        <v>10</v>
      </c>
      <c r="B15" s="24"/>
      <c r="C15" s="238"/>
    </row>
    <row r="16" spans="1:8">
      <c r="A16" s="10"/>
      <c r="B16" s="717"/>
      <c r="C16" s="718"/>
    </row>
    <row r="17" spans="1:3" ht="30">
      <c r="A17" s="10"/>
      <c r="B17" s="232" t="s">
        <v>82</v>
      </c>
      <c r="C17" s="243" t="s">
        <v>312</v>
      </c>
    </row>
    <row r="18" spans="1:3" ht="15.75">
      <c r="A18" s="10">
        <v>1</v>
      </c>
      <c r="B18" s="20" t="s">
        <v>748</v>
      </c>
      <c r="C18" s="240" t="s">
        <v>759</v>
      </c>
    </row>
    <row r="19" spans="1:3" ht="15.75">
      <c r="A19" s="10">
        <v>2</v>
      </c>
      <c r="B19" s="20" t="s">
        <v>760</v>
      </c>
      <c r="C19" s="240" t="s">
        <v>761</v>
      </c>
    </row>
    <row r="20" spans="1:3" ht="15.75">
      <c r="A20" s="10">
        <v>3</v>
      </c>
      <c r="B20" s="20" t="s">
        <v>762</v>
      </c>
      <c r="C20" s="240" t="s">
        <v>763</v>
      </c>
    </row>
    <row r="21" spans="1:3" ht="15.75">
      <c r="A21" s="10">
        <v>4</v>
      </c>
      <c r="B21" s="20" t="s">
        <v>764</v>
      </c>
      <c r="C21" s="240" t="s">
        <v>765</v>
      </c>
    </row>
    <row r="22" spans="1:3" ht="15.75">
      <c r="A22" s="10">
        <v>5</v>
      </c>
      <c r="B22" s="20" t="s">
        <v>766</v>
      </c>
      <c r="C22" s="240" t="s">
        <v>767</v>
      </c>
    </row>
    <row r="23" spans="1:3" ht="15.75">
      <c r="A23" s="10">
        <v>6</v>
      </c>
      <c r="B23" s="20" t="s">
        <v>768</v>
      </c>
      <c r="C23" s="240" t="s">
        <v>769</v>
      </c>
    </row>
    <row r="24" spans="1:3" ht="15.75">
      <c r="A24" s="10">
        <v>7</v>
      </c>
      <c r="B24" s="20" t="s">
        <v>770</v>
      </c>
      <c r="C24" s="240" t="s">
        <v>771</v>
      </c>
    </row>
    <row r="25" spans="1:3" ht="15.75">
      <c r="A25" s="10">
        <v>8</v>
      </c>
      <c r="B25" s="20"/>
      <c r="C25" s="240"/>
    </row>
    <row r="26" spans="1:3" ht="15.75">
      <c r="A26" s="10">
        <v>9</v>
      </c>
      <c r="B26" s="20"/>
      <c r="C26" s="240"/>
    </row>
    <row r="27" spans="1:3" ht="15.75" customHeight="1">
      <c r="A27" s="10">
        <v>10</v>
      </c>
      <c r="B27" s="20"/>
      <c r="C27" s="241"/>
    </row>
    <row r="28" spans="1:3" ht="15.75" customHeight="1">
      <c r="A28" s="10"/>
      <c r="B28" s="20"/>
      <c r="C28" s="21"/>
    </row>
    <row r="29" spans="1:3" ht="30" customHeight="1">
      <c r="A29" s="10"/>
      <c r="B29" s="719" t="s">
        <v>83</v>
      </c>
      <c r="C29" s="720"/>
    </row>
    <row r="30" spans="1:3">
      <c r="A30" s="10">
        <v>1</v>
      </c>
      <c r="B30" s="24" t="s">
        <v>772</v>
      </c>
      <c r="C30" s="603">
        <v>0.91890586586465672</v>
      </c>
    </row>
    <row r="31" spans="1:3" ht="15.75" customHeight="1">
      <c r="A31" s="10">
        <v>2</v>
      </c>
      <c r="B31" s="24" t="s">
        <v>773</v>
      </c>
      <c r="C31" s="603">
        <v>6.1441723644240311E-2</v>
      </c>
    </row>
    <row r="32" spans="1:3" ht="29.25" customHeight="1">
      <c r="A32" s="10"/>
      <c r="B32" s="719" t="s">
        <v>163</v>
      </c>
      <c r="C32" s="720"/>
    </row>
    <row r="33" spans="1:3">
      <c r="A33" s="10">
        <v>1</v>
      </c>
      <c r="B33" s="24" t="s">
        <v>773</v>
      </c>
      <c r="C33" s="604">
        <v>0.98034758950889689</v>
      </c>
    </row>
    <row r="34" spans="1:3">
      <c r="A34" s="588">
        <v>2</v>
      </c>
      <c r="B34" s="589" t="s">
        <v>774</v>
      </c>
      <c r="C34" s="605">
        <v>0.50122088015934041</v>
      </c>
    </row>
    <row r="35" spans="1:3" ht="16.5" thickBot="1">
      <c r="A35" s="11"/>
      <c r="B35" s="25"/>
      <c r="C35" s="239"/>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3"/>
  <sheetViews>
    <sheetView zoomScale="85" zoomScaleNormal="85" workbookViewId="0">
      <pane xSplit="1" ySplit="5" topLeftCell="B15" activePane="bottomRight" state="frozen"/>
      <selection activeCell="H6" sqref="H6"/>
      <selection pane="topRight" activeCell="H6" sqref="H6"/>
      <selection pane="bottomLeft" activeCell="H6" sqref="H6"/>
      <selection pane="bottomRight" activeCell="B1" sqref="B1"/>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s>
  <sheetData>
    <row r="1" spans="1:5" ht="15.75">
      <c r="A1" s="13" t="s">
        <v>97</v>
      </c>
      <c r="B1" s="12" t="str">
        <f>Info!C2</f>
        <v>სს "ბაზისბანკი"</v>
      </c>
    </row>
    <row r="2" spans="1:5" s="13" customFormat="1" ht="15.75" customHeight="1">
      <c r="A2" s="13" t="s">
        <v>98</v>
      </c>
      <c r="B2" s="260">
        <f>'1. key ratios'!B2</f>
        <v>45747</v>
      </c>
    </row>
    <row r="3" spans="1:5" s="13" customFormat="1" ht="15.75" customHeight="1"/>
    <row r="4" spans="1:5" s="13" customFormat="1" ht="15.75" customHeight="1" thickBot="1">
      <c r="A4" s="119" t="s">
        <v>181</v>
      </c>
      <c r="B4" s="120" t="s">
        <v>157</v>
      </c>
      <c r="C4" s="94"/>
      <c r="D4" s="94"/>
      <c r="E4" s="95" t="s">
        <v>76</v>
      </c>
    </row>
    <row r="5" spans="1:5" s="58" customFormat="1" ht="17.45" customHeight="1">
      <c r="A5" s="187"/>
      <c r="B5" s="188"/>
      <c r="C5" s="93" t="s">
        <v>0</v>
      </c>
      <c r="D5" s="93" t="s">
        <v>1</v>
      </c>
      <c r="E5" s="189" t="s">
        <v>2</v>
      </c>
    </row>
    <row r="6" spans="1:5" ht="14.45" customHeight="1">
      <c r="A6" s="190"/>
      <c r="B6" s="721" t="s">
        <v>133</v>
      </c>
      <c r="C6" s="721" t="s">
        <v>608</v>
      </c>
      <c r="D6" s="722" t="s">
        <v>132</v>
      </c>
      <c r="E6" s="723"/>
    </row>
    <row r="7" spans="1:5" ht="99.6" customHeight="1">
      <c r="A7" s="190"/>
      <c r="B7" s="721"/>
      <c r="C7" s="721"/>
      <c r="D7" s="185" t="s">
        <v>131</v>
      </c>
      <c r="E7" s="186" t="s">
        <v>234</v>
      </c>
    </row>
    <row r="8" spans="1:5" ht="22.5" customHeight="1">
      <c r="A8" s="543">
        <v>1</v>
      </c>
      <c r="B8" s="510" t="s">
        <v>607</v>
      </c>
      <c r="C8" s="334">
        <f>SUM(C9:C11)</f>
        <v>500922642.57300007</v>
      </c>
      <c r="D8" s="334">
        <f t="shared" ref="D8:E8" si="0">SUM(D9:D11)</f>
        <v>0</v>
      </c>
      <c r="E8" s="334">
        <f t="shared" si="0"/>
        <v>500922642.57300007</v>
      </c>
    </row>
    <row r="9" spans="1:5">
      <c r="A9" s="543">
        <v>1.1000000000000001</v>
      </c>
      <c r="B9" s="511" t="s">
        <v>85</v>
      </c>
      <c r="C9" s="334">
        <v>57487978.499699995</v>
      </c>
      <c r="D9" s="334"/>
      <c r="E9" s="334">
        <v>57487978.499699995</v>
      </c>
    </row>
    <row r="10" spans="1:5">
      <c r="A10" s="543">
        <v>1.2</v>
      </c>
      <c r="B10" s="511" t="s">
        <v>86</v>
      </c>
      <c r="C10" s="334">
        <v>323748706.01600003</v>
      </c>
      <c r="D10" s="334"/>
      <c r="E10" s="334">
        <v>323748706.01600003</v>
      </c>
    </row>
    <row r="11" spans="1:5">
      <c r="A11" s="543">
        <v>1.3</v>
      </c>
      <c r="B11" s="511" t="s">
        <v>87</v>
      </c>
      <c r="C11" s="334">
        <v>119685958.0573</v>
      </c>
      <c r="D11" s="334"/>
      <c r="E11" s="334">
        <v>119685958.0573</v>
      </c>
    </row>
    <row r="12" spans="1:5">
      <c r="A12" s="543">
        <v>2</v>
      </c>
      <c r="B12" s="512" t="s">
        <v>494</v>
      </c>
      <c r="C12" s="334">
        <v>0</v>
      </c>
      <c r="D12" s="334"/>
      <c r="E12" s="334">
        <v>0</v>
      </c>
    </row>
    <row r="13" spans="1:5" ht="21">
      <c r="A13" s="543">
        <v>2.1</v>
      </c>
      <c r="B13" s="513" t="s">
        <v>495</v>
      </c>
      <c r="C13" s="334">
        <v>0</v>
      </c>
      <c r="D13" s="334"/>
      <c r="E13" s="334">
        <v>0</v>
      </c>
    </row>
    <row r="14" spans="1:5" ht="33.950000000000003" customHeight="1">
      <c r="A14" s="543">
        <v>3</v>
      </c>
      <c r="B14" s="514" t="s">
        <v>496</v>
      </c>
      <c r="C14" s="334">
        <v>0</v>
      </c>
      <c r="D14" s="334"/>
      <c r="E14" s="334">
        <v>0</v>
      </c>
    </row>
    <row r="15" spans="1:5" ht="32.450000000000003" customHeight="1">
      <c r="A15" s="543">
        <v>4</v>
      </c>
      <c r="B15" s="515" t="s">
        <v>497</v>
      </c>
      <c r="C15" s="334">
        <v>0</v>
      </c>
      <c r="D15" s="334"/>
      <c r="E15" s="334">
        <v>0</v>
      </c>
    </row>
    <row r="16" spans="1:5" ht="23.1" customHeight="1">
      <c r="A16" s="543">
        <v>5</v>
      </c>
      <c r="B16" s="515" t="s">
        <v>498</v>
      </c>
      <c r="C16" s="334">
        <f>SUM(C17:C19)</f>
        <v>225924287.93000001</v>
      </c>
      <c r="D16" s="334">
        <f t="shared" ref="D16:E16" si="1">SUM(D17:D19)</f>
        <v>-29715.730000000447</v>
      </c>
      <c r="E16" s="334">
        <f t="shared" si="1"/>
        <v>225954003.66</v>
      </c>
    </row>
    <row r="17" spans="1:5">
      <c r="A17" s="543">
        <v>5.0999999999999996</v>
      </c>
      <c r="B17" s="516" t="s">
        <v>499</v>
      </c>
      <c r="C17" s="334">
        <v>0</v>
      </c>
      <c r="D17" s="334"/>
      <c r="E17" s="334">
        <v>0</v>
      </c>
    </row>
    <row r="18" spans="1:5">
      <c r="A18" s="543">
        <v>5.2</v>
      </c>
      <c r="B18" s="516" t="s">
        <v>426</v>
      </c>
      <c r="C18" s="334">
        <v>225924287.93000001</v>
      </c>
      <c r="D18" s="334">
        <v>-29715.730000000447</v>
      </c>
      <c r="E18" s="334">
        <v>225954003.66</v>
      </c>
    </row>
    <row r="19" spans="1:5">
      <c r="A19" s="543">
        <v>5.3</v>
      </c>
      <c r="B19" s="516" t="s">
        <v>500</v>
      </c>
      <c r="C19" s="334">
        <v>0</v>
      </c>
      <c r="D19" s="334"/>
      <c r="E19" s="334">
        <v>0</v>
      </c>
    </row>
    <row r="20" spans="1:5" ht="21">
      <c r="A20" s="543">
        <v>6</v>
      </c>
      <c r="B20" s="514" t="s">
        <v>501</v>
      </c>
      <c r="C20" s="334">
        <f>SUM(C21:C22)</f>
        <v>3127988370.4440002</v>
      </c>
      <c r="D20" s="334">
        <f t="shared" ref="D20:E20" si="2">SUM(D21:D22)</f>
        <v>0</v>
      </c>
      <c r="E20" s="334">
        <f t="shared" si="2"/>
        <v>3127988370.4440002</v>
      </c>
    </row>
    <row r="21" spans="1:5">
      <c r="A21" s="543">
        <v>6.1</v>
      </c>
      <c r="B21" s="516" t="s">
        <v>426</v>
      </c>
      <c r="C21" s="335">
        <v>150426893.234</v>
      </c>
      <c r="D21" s="335"/>
      <c r="E21" s="335">
        <v>150426893.234</v>
      </c>
    </row>
    <row r="22" spans="1:5">
      <c r="A22" s="543">
        <v>6.2</v>
      </c>
      <c r="B22" s="516" t="s">
        <v>500</v>
      </c>
      <c r="C22" s="335">
        <v>2977561477.21</v>
      </c>
      <c r="D22" s="335"/>
      <c r="E22" s="335">
        <v>2977561477.21</v>
      </c>
    </row>
    <row r="23" spans="1:5" ht="21">
      <c r="A23" s="543">
        <v>7</v>
      </c>
      <c r="B23" s="517" t="s">
        <v>502</v>
      </c>
      <c r="C23" s="336">
        <v>27859354.66</v>
      </c>
      <c r="D23" s="336">
        <v>3796650</v>
      </c>
      <c r="E23" s="336">
        <v>24062704.66</v>
      </c>
    </row>
    <row r="24" spans="1:5" ht="21">
      <c r="A24" s="543">
        <v>8</v>
      </c>
      <c r="B24" s="517" t="s">
        <v>503</v>
      </c>
      <c r="C24" s="336">
        <v>772047.06</v>
      </c>
      <c r="D24" s="336"/>
      <c r="E24" s="336">
        <v>772047.06</v>
      </c>
    </row>
    <row r="25" spans="1:5">
      <c r="A25" s="543">
        <v>9</v>
      </c>
      <c r="B25" s="515" t="s">
        <v>504</v>
      </c>
      <c r="C25" s="336">
        <f>SUM(C26:C27)</f>
        <v>117406523.67999999</v>
      </c>
      <c r="D25" s="336">
        <f t="shared" ref="D25:E25" si="3">SUM(D26:D27)</f>
        <v>14362002.67</v>
      </c>
      <c r="E25" s="336">
        <f t="shared" si="3"/>
        <v>103044521.00999999</v>
      </c>
    </row>
    <row r="26" spans="1:5">
      <c r="A26" s="543">
        <v>9.1</v>
      </c>
      <c r="B26" s="518" t="s">
        <v>505</v>
      </c>
      <c r="C26" s="336">
        <v>117406523.67999999</v>
      </c>
      <c r="D26" s="336">
        <v>14362002.67</v>
      </c>
      <c r="E26" s="336">
        <v>103044521.00999999</v>
      </c>
    </row>
    <row r="27" spans="1:5">
      <c r="A27" s="543">
        <v>9.1999999999999993</v>
      </c>
      <c r="B27" s="518" t="s">
        <v>506</v>
      </c>
      <c r="C27" s="336"/>
      <c r="D27" s="336"/>
      <c r="E27" s="336"/>
    </row>
    <row r="28" spans="1:5">
      <c r="A28" s="543">
        <v>10</v>
      </c>
      <c r="B28" s="515" t="s">
        <v>36</v>
      </c>
      <c r="C28" s="336">
        <f>SUM(C29:C30)</f>
        <v>14442896.469999999</v>
      </c>
      <c r="D28" s="336">
        <f t="shared" ref="D28:E28" si="4">SUM(D29:D30)</f>
        <v>14442896.469999999</v>
      </c>
      <c r="E28" s="336">
        <f t="shared" si="4"/>
        <v>0</v>
      </c>
    </row>
    <row r="29" spans="1:5">
      <c r="A29" s="543">
        <v>10.1</v>
      </c>
      <c r="B29" s="518" t="s">
        <v>507</v>
      </c>
      <c r="C29" s="336">
        <v>0</v>
      </c>
      <c r="D29" s="336"/>
      <c r="E29" s="336">
        <v>0</v>
      </c>
    </row>
    <row r="30" spans="1:5">
      <c r="A30" s="543">
        <v>10.199999999999999</v>
      </c>
      <c r="B30" s="518" t="s">
        <v>508</v>
      </c>
      <c r="C30" s="336">
        <v>14442896.469999999</v>
      </c>
      <c r="D30" s="336">
        <v>14442896.469999999</v>
      </c>
      <c r="E30" s="336">
        <v>0</v>
      </c>
    </row>
    <row r="31" spans="1:5">
      <c r="A31" s="543">
        <v>11</v>
      </c>
      <c r="B31" s="515" t="s">
        <v>509</v>
      </c>
      <c r="C31" s="336">
        <f>SUM(C32:C33)</f>
        <v>4127099.27</v>
      </c>
      <c r="D31" s="336">
        <f t="shared" ref="D31:E31" si="5">SUM(D32:D33)</f>
        <v>0</v>
      </c>
      <c r="E31" s="336">
        <f t="shared" si="5"/>
        <v>4127099.27</v>
      </c>
    </row>
    <row r="32" spans="1:5">
      <c r="A32" s="543">
        <v>11.1</v>
      </c>
      <c r="B32" s="518" t="s">
        <v>510</v>
      </c>
      <c r="C32" s="336">
        <v>4127099.27</v>
      </c>
      <c r="D32" s="336"/>
      <c r="E32" s="336">
        <v>4127099.27</v>
      </c>
    </row>
    <row r="33" spans="1:6">
      <c r="A33" s="543">
        <v>11.2</v>
      </c>
      <c r="B33" s="518" t="s">
        <v>511</v>
      </c>
      <c r="C33" s="336">
        <v>0</v>
      </c>
      <c r="D33" s="336"/>
      <c r="E33" s="336">
        <v>0</v>
      </c>
    </row>
    <row r="34" spans="1:6">
      <c r="A34" s="543">
        <v>13</v>
      </c>
      <c r="B34" s="515" t="s">
        <v>88</v>
      </c>
      <c r="C34" s="335">
        <v>46689660.119999982</v>
      </c>
      <c r="D34" s="335"/>
      <c r="E34" s="335">
        <v>46689660.119999982</v>
      </c>
    </row>
    <row r="35" spans="1:6">
      <c r="A35" s="543">
        <v>13.1</v>
      </c>
      <c r="B35" s="519" t="s">
        <v>512</v>
      </c>
      <c r="C35" s="335">
        <v>26584670.260000002</v>
      </c>
      <c r="D35" s="335"/>
      <c r="E35" s="335">
        <v>26584670.260000002</v>
      </c>
    </row>
    <row r="36" spans="1:6">
      <c r="A36" s="333">
        <v>13.2</v>
      </c>
      <c r="B36" s="315" t="s">
        <v>513</v>
      </c>
      <c r="C36" s="335">
        <v>0</v>
      </c>
      <c r="D36" s="335"/>
      <c r="E36" s="335">
        <v>0</v>
      </c>
    </row>
    <row r="37" spans="1:6" ht="39" thickBot="1">
      <c r="A37" s="191"/>
      <c r="B37" s="192" t="s">
        <v>210</v>
      </c>
      <c r="C37" s="154">
        <f>SUM(C8,C12,C14,C15,C16,C20,C23,C24,C25,C28,C31,C34)</f>
        <v>4066132882.2069998</v>
      </c>
      <c r="D37" s="154">
        <f t="shared" ref="D37:E37" si="6">SUM(D8,D12,D14,D15,D16,D20,D23,D24,D25,D28,D31,D34)</f>
        <v>32571833.409999996</v>
      </c>
      <c r="E37" s="154">
        <f t="shared" si="6"/>
        <v>4033561048.7969995</v>
      </c>
    </row>
    <row r="38" spans="1:6">
      <c r="A38"/>
      <c r="B38"/>
      <c r="C38"/>
      <c r="D38"/>
      <c r="E38"/>
    </row>
    <row r="39" spans="1:6">
      <c r="A39"/>
      <c r="B39"/>
      <c r="C39"/>
      <c r="D39"/>
      <c r="E39"/>
    </row>
    <row r="41" spans="1:6" s="1" customFormat="1">
      <c r="B41" s="27"/>
      <c r="F41"/>
    </row>
    <row r="42" spans="1:6" s="1" customFormat="1">
      <c r="B42" s="28"/>
      <c r="F42"/>
    </row>
    <row r="43" spans="1:6" s="1" customFormat="1">
      <c r="B43" s="27"/>
      <c r="F43"/>
    </row>
    <row r="44" spans="1:6" s="1" customFormat="1">
      <c r="B44" s="27"/>
      <c r="F44"/>
    </row>
    <row r="45" spans="1:6" s="1" customFormat="1">
      <c r="B45" s="27"/>
      <c r="F45"/>
    </row>
    <row r="46" spans="1:6" s="1" customFormat="1">
      <c r="B46" s="27"/>
      <c r="F46"/>
    </row>
    <row r="47" spans="1:6" s="1" customFormat="1">
      <c r="B47" s="27"/>
      <c r="F47"/>
    </row>
    <row r="48" spans="1:6" s="1" customFormat="1">
      <c r="B48" s="28"/>
      <c r="F48"/>
    </row>
    <row r="49" spans="2:6" s="1" customFormat="1">
      <c r="B49" s="28"/>
      <c r="F49"/>
    </row>
    <row r="50" spans="2:6" s="1" customFormat="1">
      <c r="B50" s="28"/>
      <c r="F50"/>
    </row>
    <row r="51" spans="2:6" s="1" customFormat="1">
      <c r="B51" s="28"/>
      <c r="F51"/>
    </row>
    <row r="52" spans="2:6" s="1" customFormat="1">
      <c r="B52" s="28"/>
      <c r="F52"/>
    </row>
    <row r="53" spans="2:6" s="1" customFormat="1">
      <c r="B53" s="28"/>
      <c r="F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"ბაზისბანკი"</v>
      </c>
    </row>
    <row r="2" spans="1:6" s="13" customFormat="1" ht="15.75" customHeight="1">
      <c r="A2" s="13" t="s">
        <v>98</v>
      </c>
      <c r="B2" s="260">
        <f>'1. key ratios'!B2</f>
        <v>45747</v>
      </c>
      <c r="C2"/>
      <c r="D2"/>
      <c r="E2"/>
      <c r="F2"/>
    </row>
    <row r="3" spans="1:6" s="13" customFormat="1" ht="15.75" customHeight="1">
      <c r="C3"/>
      <c r="D3"/>
      <c r="E3"/>
      <c r="F3"/>
    </row>
    <row r="4" spans="1:6" s="13" customFormat="1" ht="26.25" thickBot="1">
      <c r="A4" s="13" t="s">
        <v>182</v>
      </c>
      <c r="B4" s="101" t="s">
        <v>160</v>
      </c>
      <c r="C4" s="95" t="s">
        <v>76</v>
      </c>
      <c r="D4"/>
      <c r="E4"/>
      <c r="F4"/>
    </row>
    <row r="5" spans="1:6">
      <c r="A5" s="96">
        <v>1</v>
      </c>
      <c r="B5" s="97" t="s">
        <v>491</v>
      </c>
      <c r="C5" s="125">
        <f>'7. LI1'!E37</f>
        <v>4033561048.7969995</v>
      </c>
      <c r="E5" s="544"/>
    </row>
    <row r="6" spans="1:6">
      <c r="A6" s="57">
        <v>2.1</v>
      </c>
      <c r="B6" s="103" t="s">
        <v>610</v>
      </c>
      <c r="C6" s="126">
        <v>625567883.17750001</v>
      </c>
      <c r="E6" s="544"/>
    </row>
    <row r="7" spans="1:6" s="2" customFormat="1" ht="25.5" outlineLevel="1">
      <c r="A7" s="102">
        <v>2.2000000000000002</v>
      </c>
      <c r="B7" s="98" t="s">
        <v>611</v>
      </c>
      <c r="C7" s="127">
        <v>29818000</v>
      </c>
      <c r="E7" s="544"/>
    </row>
    <row r="8" spans="1:6" s="2" customFormat="1" ht="26.25">
      <c r="A8" s="102">
        <v>3</v>
      </c>
      <c r="B8" s="99" t="s">
        <v>492</v>
      </c>
      <c r="C8" s="128">
        <f>SUM(C5:C7)</f>
        <v>4688946931.9744997</v>
      </c>
      <c r="E8" s="544"/>
    </row>
    <row r="9" spans="1:6">
      <c r="A9" s="57">
        <v>4</v>
      </c>
      <c r="B9" s="106" t="s">
        <v>158</v>
      </c>
      <c r="C9" s="126">
        <v>0</v>
      </c>
      <c r="E9" s="544"/>
    </row>
    <row r="10" spans="1:6" s="2" customFormat="1" ht="25.5" outlineLevel="1">
      <c r="A10" s="102">
        <v>5.0999999999999996</v>
      </c>
      <c r="B10" s="98" t="s">
        <v>164</v>
      </c>
      <c r="C10" s="127">
        <v>-253535886.92237008</v>
      </c>
      <c r="E10" s="544"/>
    </row>
    <row r="11" spans="1:6" s="2" customFormat="1" ht="25.5" outlineLevel="1">
      <c r="A11" s="102">
        <v>5.2</v>
      </c>
      <c r="B11" s="98" t="s">
        <v>165</v>
      </c>
      <c r="C11" s="127">
        <v>-25462318.527798653</v>
      </c>
      <c r="E11" s="544"/>
    </row>
    <row r="12" spans="1:6" s="2" customFormat="1">
      <c r="A12" s="102">
        <v>6</v>
      </c>
      <c r="B12" s="104" t="s">
        <v>739</v>
      </c>
      <c r="C12" s="127">
        <v>0</v>
      </c>
      <c r="E12" s="544"/>
    </row>
    <row r="13" spans="1:6" s="2" customFormat="1" ht="15.75" thickBot="1">
      <c r="A13" s="105">
        <v>7</v>
      </c>
      <c r="B13" s="100" t="s">
        <v>159</v>
      </c>
      <c r="C13" s="129">
        <f>SUM(C8:C12)</f>
        <v>4409948726.5243311</v>
      </c>
      <c r="E13" s="544"/>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lZAmoxjaGqMXOPSKarI0Boas4EjCOrvZ8yZoWeTLXDY=</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/VXJEo2bjrhSKst0aw0bxDySgJJ6BZYYxyCIGUEFBwY=</DigestValue>
    </Reference>
  </SignedInfo>
  <SignatureValue>MB4MDOwPkLeu6WOt317Ifqy0VxvTT2/YzgffjyXA+fio1pXtcs9YPmbG2NSjzHxn/P0qH5TaLRTX
baALAtUCi68QsSIVm2J8IIuj7AFBPMqwURhk/dpAFcSMUExXXazkKA2uz/AuOGQ1e2BuQQDCBvjU
q+Xcm1rpZh4pkiUjJSLKT3KtU2DXtocbYmH9ys3odwg99IMkMzkB9eCwxti3G7y0rtOyZPJ00cq5
v8FOUFTctBoWSbz8p8f4e4BhdKU5LvwZclKwDHbcFa6EusJwjgikgVjzUn65zVQ5gKmsWbnmW/aR
2gAUAqP8hUNV8Pe5ZGe/NkipW9+aEzPj5K4kcA==</SignatureValue>
  <KeyInfo>
    <X509Data>
      <X509Certificate>MIIGOzCCBSOgAwIBAgIKdCpY1AADAAJHzTANBgkqhkiG9w0BAQsFADBKMRIwEAYKCZImiZPyLGQBGRYCZ2UxEzARBgoJkiaJk/IsZAEZFgNuYmcxHzAdBgNVBAMTFk5CRyBDbGFzcyAyIElOVCBTdWIgQ0EwHhcNMjQwMTE1MDgzNjE1WhcNMjUxMTI0MjI0OTMzWjA5MRYwFAYDVQQKEw1KU0MgQkFTSVNCQU5LMR8wHQYDVQQDExZCQlMgLSBUaW5hdGluIEtoZWxhZHplMIIBIjANBgkqhkiG9w0BAQEFAAOCAQ8AMIIBCgKCAQEA3Z9VzKnmwZA45BvYO4O8Pp9GgdSCsVpbH0vfk5Y82vwvz9M6kfSPOda1e3tWpeHbVlsLk69osXw3Zb/o7T8eYF2zxOTx5yUPut8EiDs31Gvfo0mbK5oD6Bq77hqfQo5aO484hYp4cntUvdgeZ8AJEsUcdZaCI+pkv1inJEk4fs8Lbx2e6VXBuTyXE97yNo3O1inZRnS8MZNipcGncm0iiviTsUmjTel0OKnJ7AUheAvrdD3z1VNlC3aNqGF9oja6YuyXUvsbrKBCPWql+OLOYkCFJPxq281YubEwQasvLYIXVVVbX4nfKOENSnz7nnpCoH0dBHiTOgTVjb/W1Gt3YQIDAQABo4IDMjCCAy4wPAYJKwYBBAGCNxUHBC8wLQYlKwYBBAGCNxUI5rJgg431RIaBmQmDuKFKg76EcQSDxJEzhIOIXQIBZAIBIzAdBgNVHSUEFjAUBggrBgEFBQcDAgYIKwYBBQUHAwQwCwYDVR0PBAQDAgeAMCcGCSsGAQQBgjcVCgQaMBgwCgYIKwYBBQUHAwIwCgYIKwYBBQUHAwQwHQYDVR0OBBYEFDnpdboTkffC5BVu1wuEgelqaFwz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hfG5lBpqJ5EbgMEF1/F8M/aM+/mCv2tjYkCwSemE4LMg9o7Lywu0WMZbPa8NFVA7KZ0n8ZDApjuxP2TntKuwGkkUMHh8IYwcBLSRDNIFLKTC3SpV52n764F3hA1HrM3K1cuYdLnJ0W2rrs9YzyvsjEpwIA99Xu8SzMVMjjqCxKGsoeU97L/GBHsbrIJpYsdueeVrRrcUU1bCEt0N3G/9gCh0Il2EXh7a8nZRwexpTRBErRztdjY1ywMzjPx9DU24GdxP/9piIwvl/qA4SoaYE7oDnmQSIFdnRyUYp6LngXGMCP2c24pylpOlH/1O3Edqs8Flc44ViNRV7GB4op9T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s0k7k0zd8qAJcwFjwJVZgfYkiMghqpKwHHm2MOe7xrw=</DigestValue>
      </Reference>
      <Reference URI="/xl/calcChain.xml?ContentType=application/vnd.openxmlformats-officedocument.spreadsheetml.calcChain+xml">
        <DigestMethod Algorithm="http://www.w3.org/2001/04/xmlenc#sha256"/>
        <DigestValue>aYyBfO69ESJ0fcKBdXdc2AFugH4AVBem0xopLt/XI2k=</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8kQeAquAZmPTcnPVB4Dg/Mnj7fKpfQbadtLUTH6Yx7Y=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dKkQ0M8Ks5/eE0bHlRAC4SCubg1BMafNv4msdAXY478=</DigestValue>
      </Reference>
      <Reference URI="/xl/styles.xml?ContentType=application/vnd.openxmlformats-officedocument.spreadsheetml.styles+xml">
        <DigestMethod Algorithm="http://www.w3.org/2001/04/xmlenc#sha256"/>
        <DigestValue>cGRm0m73YL2TDhakRaJiymDZ+Vnh7qjPYse1heYgXGc=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CZ9fBn3c3RQF4eZVubbiHOCSaGODn1z3w1FwPwL+21U=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kE6kl8jMOUUVKioZXFUGD9HZx4kp5YvXtPN4O3sciq4=</DigestValue>
      </Reference>
      <Reference URI="/xl/worksheets/sheet10.xml?ContentType=application/vnd.openxmlformats-officedocument.spreadsheetml.worksheet+xml">
        <DigestMethod Algorithm="http://www.w3.org/2001/04/xmlenc#sha256"/>
        <DigestValue>bCG5lSCbZdfmP2yNZwko6dExCHxPjcg5Vty+iURlpPs=</DigestValue>
      </Reference>
      <Reference URI="/xl/worksheets/sheet11.xml?ContentType=application/vnd.openxmlformats-officedocument.spreadsheetml.worksheet+xml">
        <DigestMethod Algorithm="http://www.w3.org/2001/04/xmlenc#sha256"/>
        <DigestValue>CJx5ljGaGneUD0XiD8BZhOSOfc+P2R4XoXM58lc4xI0=</DigestValue>
      </Reference>
      <Reference URI="/xl/worksheets/sheet12.xml?ContentType=application/vnd.openxmlformats-officedocument.spreadsheetml.worksheet+xml">
        <DigestMethod Algorithm="http://www.w3.org/2001/04/xmlenc#sha256"/>
        <DigestValue>EQk7i2ahc5yTuDx+jp+Bk/LzCdv8fekAU5+jeKBGGV4=</DigestValue>
      </Reference>
      <Reference URI="/xl/worksheets/sheet13.xml?ContentType=application/vnd.openxmlformats-officedocument.spreadsheetml.worksheet+xml">
        <DigestMethod Algorithm="http://www.w3.org/2001/04/xmlenc#sha256"/>
        <DigestValue>ebVdS50+8bktyGkY3Ri9iAzC6xF6ffNfEciAIr+7w/w=</DigestValue>
      </Reference>
      <Reference URI="/xl/worksheets/sheet14.xml?ContentType=application/vnd.openxmlformats-officedocument.spreadsheetml.worksheet+xml">
        <DigestMethod Algorithm="http://www.w3.org/2001/04/xmlenc#sha256"/>
        <DigestValue>efJsKNb2G1iKq9egagJM0ETxlpkhCCdKmFtZrTftyfY=</DigestValue>
      </Reference>
      <Reference URI="/xl/worksheets/sheet15.xml?ContentType=application/vnd.openxmlformats-officedocument.spreadsheetml.worksheet+xml">
        <DigestMethod Algorithm="http://www.w3.org/2001/04/xmlenc#sha256"/>
        <DigestValue>SeMD68YTx7lMcMOjEhSEfxn6OsiXjjX+Wda6LBt7L14=</DigestValue>
      </Reference>
      <Reference URI="/xl/worksheets/sheet16.xml?ContentType=application/vnd.openxmlformats-officedocument.spreadsheetml.worksheet+xml">
        <DigestMethod Algorithm="http://www.w3.org/2001/04/xmlenc#sha256"/>
        <DigestValue>UpVngO77gIQ9oHSCCKaeOmt8GBjmetBFLZz8d3Aq11c=</DigestValue>
      </Reference>
      <Reference URI="/xl/worksheets/sheet17.xml?ContentType=application/vnd.openxmlformats-officedocument.spreadsheetml.worksheet+xml">
        <DigestMethod Algorithm="http://www.w3.org/2001/04/xmlenc#sha256"/>
        <DigestValue>NX36PyAeGRblw26a5f4qT7ery3aG8+H7Wc8qxsapAWk=</DigestValue>
      </Reference>
      <Reference URI="/xl/worksheets/sheet18.xml?ContentType=application/vnd.openxmlformats-officedocument.spreadsheetml.worksheet+xml">
        <DigestMethod Algorithm="http://www.w3.org/2001/04/xmlenc#sha256"/>
        <DigestValue>O8YOmPLXmXu3E6EBasXnZ80vngul/Yx0ru9wm3eL24c=</DigestValue>
      </Reference>
      <Reference URI="/xl/worksheets/sheet19.xml?ContentType=application/vnd.openxmlformats-officedocument.spreadsheetml.worksheet+xml">
        <DigestMethod Algorithm="http://www.w3.org/2001/04/xmlenc#sha256"/>
        <DigestValue>+EKX4OlT6kewOZDtGVkyxg0+Tov52a13QUCtVJCRCuA=</DigestValue>
      </Reference>
      <Reference URI="/xl/worksheets/sheet2.xml?ContentType=application/vnd.openxmlformats-officedocument.spreadsheetml.worksheet+xml">
        <DigestMethod Algorithm="http://www.w3.org/2001/04/xmlenc#sha256"/>
        <DigestValue>izAILa3Pfp3XE18mEtamBeZ97QFznnAnQjf85r37vv4=</DigestValue>
      </Reference>
      <Reference URI="/xl/worksheets/sheet20.xml?ContentType=application/vnd.openxmlformats-officedocument.spreadsheetml.worksheet+xml">
        <DigestMethod Algorithm="http://www.w3.org/2001/04/xmlenc#sha256"/>
        <DigestValue>fkJu2yvhDUMv3so8NN/0EmFqU1u+7GFhJCVXUhItBQ0=</DigestValue>
      </Reference>
      <Reference URI="/xl/worksheets/sheet21.xml?ContentType=application/vnd.openxmlformats-officedocument.spreadsheetml.worksheet+xml">
        <DigestMethod Algorithm="http://www.w3.org/2001/04/xmlenc#sha256"/>
        <DigestValue>2VJHBlhmj7RfO/cccaN9bVisDP3h/rPOKS69DrwON/c=</DigestValue>
      </Reference>
      <Reference URI="/xl/worksheets/sheet22.xml?ContentType=application/vnd.openxmlformats-officedocument.spreadsheetml.worksheet+xml">
        <DigestMethod Algorithm="http://www.w3.org/2001/04/xmlenc#sha256"/>
        <DigestValue>WQncnTcjEXuLfc3bVyAHf9cuLNiCKBGysCx2ixil/rM=</DigestValue>
      </Reference>
      <Reference URI="/xl/worksheets/sheet23.xml?ContentType=application/vnd.openxmlformats-officedocument.spreadsheetml.worksheet+xml">
        <DigestMethod Algorithm="http://www.w3.org/2001/04/xmlenc#sha256"/>
        <DigestValue>pNF+L/AMnloMHsWmvlfg5W3cjy33xwy5Xzkpz5vYYcw=</DigestValue>
      </Reference>
      <Reference URI="/xl/worksheets/sheet24.xml?ContentType=application/vnd.openxmlformats-officedocument.spreadsheetml.worksheet+xml">
        <DigestMethod Algorithm="http://www.w3.org/2001/04/xmlenc#sha256"/>
        <DigestValue>8Omn7k/YrLfd4CHKZQEDN0HljkBOY2yakB0ZCoEhvx4=</DigestValue>
      </Reference>
      <Reference URI="/xl/worksheets/sheet25.xml?ContentType=application/vnd.openxmlformats-officedocument.spreadsheetml.worksheet+xml">
        <DigestMethod Algorithm="http://www.w3.org/2001/04/xmlenc#sha256"/>
        <DigestValue>aP7wUvo6g/kE8FI0iFJShDfLoVoNvZobii6732zFDv4=</DigestValue>
      </Reference>
      <Reference URI="/xl/worksheets/sheet26.xml?ContentType=application/vnd.openxmlformats-officedocument.spreadsheetml.worksheet+xml">
        <DigestMethod Algorithm="http://www.w3.org/2001/04/xmlenc#sha256"/>
        <DigestValue>+NESV7pqRPO/eR72eyzq6mtKqOwfejLwEF29fGZfCyE=</DigestValue>
      </Reference>
      <Reference URI="/xl/worksheets/sheet27.xml?ContentType=application/vnd.openxmlformats-officedocument.spreadsheetml.worksheet+xml">
        <DigestMethod Algorithm="http://www.w3.org/2001/04/xmlenc#sha256"/>
        <DigestValue>wnhQEUqbpgYfV4AELv3DyenTRVZNjBFp973YKU708Eo=</DigestValue>
      </Reference>
      <Reference URI="/xl/worksheets/sheet28.xml?ContentType=application/vnd.openxmlformats-officedocument.spreadsheetml.worksheet+xml">
        <DigestMethod Algorithm="http://www.w3.org/2001/04/xmlenc#sha256"/>
        <DigestValue>Sccnqo5dWkac6Hoeoni6yVWxCl1YUQBXXI3wsB4qnX0=</DigestValue>
      </Reference>
      <Reference URI="/xl/worksheets/sheet29.xml?ContentType=application/vnd.openxmlformats-officedocument.spreadsheetml.worksheet+xml">
        <DigestMethod Algorithm="http://www.w3.org/2001/04/xmlenc#sha256"/>
        <DigestValue>zYBFFQzwKNCMmhbDPzYHtAowCzv3t/SNqrZ3SFi8BYc=</DigestValue>
      </Reference>
      <Reference URI="/xl/worksheets/sheet3.xml?ContentType=application/vnd.openxmlformats-officedocument.spreadsheetml.worksheet+xml">
        <DigestMethod Algorithm="http://www.w3.org/2001/04/xmlenc#sha256"/>
        <DigestValue>1NHHe106zhLsmXpk+UMy3LaLlXOzsk+jWBOOUtCOQwg=</DigestValue>
      </Reference>
      <Reference URI="/xl/worksheets/sheet30.xml?ContentType=application/vnd.openxmlformats-officedocument.spreadsheetml.worksheet+xml">
        <DigestMethod Algorithm="http://www.w3.org/2001/04/xmlenc#sha256"/>
        <DigestValue>CZ8MxNy0MdDfjlESRlR7rcrCZeN8vjKTm51kuEjMyLE=</DigestValue>
      </Reference>
      <Reference URI="/xl/worksheets/sheet31.xml?ContentType=application/vnd.openxmlformats-officedocument.spreadsheetml.worksheet+xml">
        <DigestMethod Algorithm="http://www.w3.org/2001/04/xmlenc#sha256"/>
        <DigestValue>khOhDefwr+HiUnnBZGOsgsTA8i2hdo29ulCTzCq90Xg=</DigestValue>
      </Reference>
      <Reference URI="/xl/worksheets/sheet32.xml?ContentType=application/vnd.openxmlformats-officedocument.spreadsheetml.worksheet+xml">
        <DigestMethod Algorithm="http://www.w3.org/2001/04/xmlenc#sha256"/>
        <DigestValue>xa9COxyBGmAJRmPl+FqPvN1Jisgf/BEGWrdH84ctr2Y=</DigestValue>
      </Reference>
      <Reference URI="/xl/worksheets/sheet4.xml?ContentType=application/vnd.openxmlformats-officedocument.spreadsheetml.worksheet+xml">
        <DigestMethod Algorithm="http://www.w3.org/2001/04/xmlenc#sha256"/>
        <DigestValue>lUdUk6qWTPMZEuEFCIoxpk65yBkg33TlLCR6SlXlw24=</DigestValue>
      </Reference>
      <Reference URI="/xl/worksheets/sheet5.xml?ContentType=application/vnd.openxmlformats-officedocument.spreadsheetml.worksheet+xml">
        <DigestMethod Algorithm="http://www.w3.org/2001/04/xmlenc#sha256"/>
        <DigestValue>JNXP9dyVq6ex5uh8uIM0uMylukxEOhzyTMUoLL9111c=</DigestValue>
      </Reference>
      <Reference URI="/xl/worksheets/sheet6.xml?ContentType=application/vnd.openxmlformats-officedocument.spreadsheetml.worksheet+xml">
        <DigestMethod Algorithm="http://www.w3.org/2001/04/xmlenc#sha256"/>
        <DigestValue>043lcAjtEO6SMfZctJ9BDdrmrID67ZW/V1m9YuSVjGY=</DigestValue>
      </Reference>
      <Reference URI="/xl/worksheets/sheet7.xml?ContentType=application/vnd.openxmlformats-officedocument.spreadsheetml.worksheet+xml">
        <DigestMethod Algorithm="http://www.w3.org/2001/04/xmlenc#sha256"/>
        <DigestValue>Fb0zjzXBxEwoAq39CUuDbhaqkrJztebEbo7CSYus7RI=</DigestValue>
      </Reference>
      <Reference URI="/xl/worksheets/sheet8.xml?ContentType=application/vnd.openxmlformats-officedocument.spreadsheetml.worksheet+xml">
        <DigestMethod Algorithm="http://www.w3.org/2001/04/xmlenc#sha256"/>
        <DigestValue>6SA0E+zo3gWXdUgGCOyubl2EBqXrL/ap5jsf9HaksZk=</DigestValue>
      </Reference>
      <Reference URI="/xl/worksheets/sheet9.xml?ContentType=application/vnd.openxmlformats-officedocument.spreadsheetml.worksheet+xml">
        <DigestMethod Algorithm="http://www.w3.org/2001/04/xmlenc#sha256"/>
        <DigestValue>qoca+rGxIq/y+fB1dFixJNffkQIrKRpIR8wdvK0Td/g=</DigestValue>
      </Reference>
    </Manifest>
    <SignatureProperties>
      <SignatureProperty Id="idSignatureTime" Target="#idPackageSignature">
        <mdssi:SignatureTime xmlns:mdssi="http://schemas.openxmlformats.org/package/2006/digital-signature">
          <mdssi:Format>YYYY-MM-DDThh:mm:ssTZD</mdssi:Format>
          <mdssi:Value>2025-05-02T12:59:14Z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2025-05-02T12:59:14Z</xd:SigningTime>
          <xd:SigningCertificate>
            <xd:Cert>
              <xd:CertDigest>
                <DigestMethod Algorithm="http://www.w3.org/2001/04/xmlenc#sha256"/>
                <DigestValue>pprXaHJtWd3ys+SKuntXowqdHcpmVuFXUx0MBMRDTic=</DigestValue>
              </xd:CertDigest>
              <xd:IssuerSerial>
                <X509IssuerName>CN=NBG Class 2 INT Sub CA, DC=nbg, DC=ge</X509IssuerName>
                <X509SerialNumber>548575676004957931325389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ZoHulQvANv3fRKmoTuZqFSyG9IGM8T614siBd1skmZo=</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XsUWGKgdpK+ya8NVr4nnHHIR1JHpeCUq509Hotd8UlY=</DigestValue>
    </Reference>
  </SignedInfo>
  <SignatureValue>cdQoq1tIT4khCm7POvGWB3JwcFkdBd3dc80ERvLw7tZtlwvUdQHN71/fYkg/W0LuOHVL9VpLLg82
BwlOAlrKR4209CZ+Bka96jIjA7LNu7iTZv6g9chPDpYgeRjj0mmVcb7FvAWCD//5RluZmdLmOnu5
+ia1++Zt5APztT53npcY/X5VMms5Kt6kycuDgdzSHwKyCfkLEspI5TS9nAomZPPOcsFV0vibjlqX
5w0564+76svo35uo7MFMaDOyAUsqQzQ3Nbsh2Qel0IhQSUow2oNV46QLzoFhX4q3xIj86eoXWOv6
P8ltEM9HYV8pbMi9wa3kNhzDkqnztCX7KmER2Q==</SignatureValue>
  <KeyInfo>
    <X509Data>
      <X509Certificate>MIIGPTCCBSWgAwIBAgIKdBXiqwADAAJHzDANBgkqhkiG9w0BAQsFADBKMRIwEAYKCZImiZPyLGQBGRYCZ2UxEzARBgoJkiaJk/IsZAEZFgNuYmcxHzAdBgNVBAMTFk5CRyBDbGFzcyAyIElOVCBTdWIgQ0EwHhcNMjQwMTE1MDgxMzU1WhcNMjUxMTI0MjI0OTMzWjA7MRYwFAYDVQQKEw1KU0MgQkFTSVNCQU5LMSEwHwYDVQQDExhCQlMgLSBMaWEgQXNsYW5pa2FzaHZpbGkwggEiMA0GCSqGSIb3DQEBAQUAA4IBDwAwggEKAoIBAQCkWDzfR1gSDZ0Okie/wSHr25Xj48VJqGcxmGusafPQp9kL/BTbYCP6tzenkgjrfMnu5sKJniI6LfVVdTX127G37ZBPVqPTg1rb7nKSOvNvfu+7lFBeNTcrQpQtOFPu1H+xg/We4eTMig4K5w9naRgwV+yLO1StRHGm+ZQlh9eAgMm3kMZIr2RSk/+oNF/KvEvdihsJhInzWEXDzYN9q+WYMMbiF89pAXDeXFnnWb9g3O8mb5TuNLvowNo/i6hf5Jr3ioSofWW3borxnXbaU773s4HOG0GVXdlK2ktgtOtKyMW625FKVMBkpO7A3UK4gBlzX1IOeCMwQwnuFNJwFQz1AgMBAAGjggMyMIIDLjA8BgkrBgEEAYI3FQcELzAtBiUrBgEEAYI3FQjmsmCDjfVEhoGZCYO4oUqDvoRxBIPEkTOEg4hdAgFkAgEjMB0GA1UdJQQWMBQGCCsGAQUFBwMCBggrBgEFBQcDBDALBgNVHQ8EBAMCB4AwJwYJKwYBBAGCNxUKBBowGDAKBggrBgEFBQcDAjAKBggrBgEFBQcDBDAdBgNVHQ4EFgQUplyWU/kyPoRYizEDhpTQQvVvEn0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JFuSuRw/d+LuTC+iEu3DZodQtaogvbjsk2r+RB8WJrMUKqehYh8yeJOXznO+7NqUssObfOLhHPRUhC3J1yM12/fbSpKNgza6LTTNW7tIdnoapjuS0ASj4YygnXmwANGQk5AuhWKOJg4OjqovWZb/FkwIJM0/pzmZyrSGNLTXFkOuDI1wG9CSBANYAeg7zKgqLn32Cq5WfM0IfusWUKwPA0aB7Y1EFtfzMF4toyqKhas+AxMCVH3sicA+y3nBVW0Qca/wNHgXvN52I9uuHbPAHaogGFLcjBdT43D9W+SUSSXYjlICIThNockMlGDU5MWBPVFIad9dxe4tGZC9CTBFJ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s0k7k0zd8qAJcwFjwJVZgfYkiMghqpKwHHm2MOe7xrw=</DigestValue>
      </Reference>
      <Reference URI="/xl/calcChain.xml?ContentType=application/vnd.openxmlformats-officedocument.spreadsheetml.calcChain+xml">
        <DigestMethod Algorithm="http://www.w3.org/2001/04/xmlenc#sha256"/>
        <DigestValue>aYyBfO69ESJ0fcKBdXdc2AFugH4AVBem0xopLt/XI2k=</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8kQeAquAZmPTcnPVB4Dg/Mnj7fKpfQbadtLUTH6Yx7Y=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dKkQ0M8Ks5/eE0bHlRAC4SCubg1BMafNv4msdAXY478=</DigestValue>
      </Reference>
      <Reference URI="/xl/styles.xml?ContentType=application/vnd.openxmlformats-officedocument.spreadsheetml.styles+xml">
        <DigestMethod Algorithm="http://www.w3.org/2001/04/xmlenc#sha256"/>
        <DigestValue>cGRm0m73YL2TDhakRaJiymDZ+Vnh7qjPYse1heYgXGc=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CZ9fBn3c3RQF4eZVubbiHOCSaGODn1z3w1FwPwL+21U=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kE6kl8jMOUUVKioZXFUGD9HZx4kp5YvXtPN4O3sciq4=</DigestValue>
      </Reference>
      <Reference URI="/xl/worksheets/sheet10.xml?ContentType=application/vnd.openxmlformats-officedocument.spreadsheetml.worksheet+xml">
        <DigestMethod Algorithm="http://www.w3.org/2001/04/xmlenc#sha256"/>
        <DigestValue>bCG5lSCbZdfmP2yNZwko6dExCHxPjcg5Vty+iURlpPs=</DigestValue>
      </Reference>
      <Reference URI="/xl/worksheets/sheet11.xml?ContentType=application/vnd.openxmlformats-officedocument.spreadsheetml.worksheet+xml">
        <DigestMethod Algorithm="http://www.w3.org/2001/04/xmlenc#sha256"/>
        <DigestValue>CJx5ljGaGneUD0XiD8BZhOSOfc+P2R4XoXM58lc4xI0=</DigestValue>
      </Reference>
      <Reference URI="/xl/worksheets/sheet12.xml?ContentType=application/vnd.openxmlformats-officedocument.spreadsheetml.worksheet+xml">
        <DigestMethod Algorithm="http://www.w3.org/2001/04/xmlenc#sha256"/>
        <DigestValue>EQk7i2ahc5yTuDx+jp+Bk/LzCdv8fekAU5+jeKBGGV4=</DigestValue>
      </Reference>
      <Reference URI="/xl/worksheets/sheet13.xml?ContentType=application/vnd.openxmlformats-officedocument.spreadsheetml.worksheet+xml">
        <DigestMethod Algorithm="http://www.w3.org/2001/04/xmlenc#sha256"/>
        <DigestValue>ebVdS50+8bktyGkY3Ri9iAzC6xF6ffNfEciAIr+7w/w=</DigestValue>
      </Reference>
      <Reference URI="/xl/worksheets/sheet14.xml?ContentType=application/vnd.openxmlformats-officedocument.spreadsheetml.worksheet+xml">
        <DigestMethod Algorithm="http://www.w3.org/2001/04/xmlenc#sha256"/>
        <DigestValue>efJsKNb2G1iKq9egagJM0ETxlpkhCCdKmFtZrTftyfY=</DigestValue>
      </Reference>
      <Reference URI="/xl/worksheets/sheet15.xml?ContentType=application/vnd.openxmlformats-officedocument.spreadsheetml.worksheet+xml">
        <DigestMethod Algorithm="http://www.w3.org/2001/04/xmlenc#sha256"/>
        <DigestValue>SeMD68YTx7lMcMOjEhSEfxn6OsiXjjX+Wda6LBt7L14=</DigestValue>
      </Reference>
      <Reference URI="/xl/worksheets/sheet16.xml?ContentType=application/vnd.openxmlformats-officedocument.spreadsheetml.worksheet+xml">
        <DigestMethod Algorithm="http://www.w3.org/2001/04/xmlenc#sha256"/>
        <DigestValue>UpVngO77gIQ9oHSCCKaeOmt8GBjmetBFLZz8d3Aq11c=</DigestValue>
      </Reference>
      <Reference URI="/xl/worksheets/sheet17.xml?ContentType=application/vnd.openxmlformats-officedocument.spreadsheetml.worksheet+xml">
        <DigestMethod Algorithm="http://www.w3.org/2001/04/xmlenc#sha256"/>
        <DigestValue>NX36PyAeGRblw26a5f4qT7ery3aG8+H7Wc8qxsapAWk=</DigestValue>
      </Reference>
      <Reference URI="/xl/worksheets/sheet18.xml?ContentType=application/vnd.openxmlformats-officedocument.spreadsheetml.worksheet+xml">
        <DigestMethod Algorithm="http://www.w3.org/2001/04/xmlenc#sha256"/>
        <DigestValue>O8YOmPLXmXu3E6EBasXnZ80vngul/Yx0ru9wm3eL24c=</DigestValue>
      </Reference>
      <Reference URI="/xl/worksheets/sheet19.xml?ContentType=application/vnd.openxmlformats-officedocument.spreadsheetml.worksheet+xml">
        <DigestMethod Algorithm="http://www.w3.org/2001/04/xmlenc#sha256"/>
        <DigestValue>+EKX4OlT6kewOZDtGVkyxg0+Tov52a13QUCtVJCRCuA=</DigestValue>
      </Reference>
      <Reference URI="/xl/worksheets/sheet2.xml?ContentType=application/vnd.openxmlformats-officedocument.spreadsheetml.worksheet+xml">
        <DigestMethod Algorithm="http://www.w3.org/2001/04/xmlenc#sha256"/>
        <DigestValue>izAILa3Pfp3XE18mEtamBeZ97QFznnAnQjf85r37vv4=</DigestValue>
      </Reference>
      <Reference URI="/xl/worksheets/sheet20.xml?ContentType=application/vnd.openxmlformats-officedocument.spreadsheetml.worksheet+xml">
        <DigestMethod Algorithm="http://www.w3.org/2001/04/xmlenc#sha256"/>
        <DigestValue>fkJu2yvhDUMv3so8NN/0EmFqU1u+7GFhJCVXUhItBQ0=</DigestValue>
      </Reference>
      <Reference URI="/xl/worksheets/sheet21.xml?ContentType=application/vnd.openxmlformats-officedocument.spreadsheetml.worksheet+xml">
        <DigestMethod Algorithm="http://www.w3.org/2001/04/xmlenc#sha256"/>
        <DigestValue>2VJHBlhmj7RfO/cccaN9bVisDP3h/rPOKS69DrwON/c=</DigestValue>
      </Reference>
      <Reference URI="/xl/worksheets/sheet22.xml?ContentType=application/vnd.openxmlformats-officedocument.spreadsheetml.worksheet+xml">
        <DigestMethod Algorithm="http://www.w3.org/2001/04/xmlenc#sha256"/>
        <DigestValue>WQncnTcjEXuLfc3bVyAHf9cuLNiCKBGysCx2ixil/rM=</DigestValue>
      </Reference>
      <Reference URI="/xl/worksheets/sheet23.xml?ContentType=application/vnd.openxmlformats-officedocument.spreadsheetml.worksheet+xml">
        <DigestMethod Algorithm="http://www.w3.org/2001/04/xmlenc#sha256"/>
        <DigestValue>pNF+L/AMnloMHsWmvlfg5W3cjy33xwy5Xzkpz5vYYcw=</DigestValue>
      </Reference>
      <Reference URI="/xl/worksheets/sheet24.xml?ContentType=application/vnd.openxmlformats-officedocument.spreadsheetml.worksheet+xml">
        <DigestMethod Algorithm="http://www.w3.org/2001/04/xmlenc#sha256"/>
        <DigestValue>8Omn7k/YrLfd4CHKZQEDN0HljkBOY2yakB0ZCoEhvx4=</DigestValue>
      </Reference>
      <Reference URI="/xl/worksheets/sheet25.xml?ContentType=application/vnd.openxmlformats-officedocument.spreadsheetml.worksheet+xml">
        <DigestMethod Algorithm="http://www.w3.org/2001/04/xmlenc#sha256"/>
        <DigestValue>aP7wUvo6g/kE8FI0iFJShDfLoVoNvZobii6732zFDv4=</DigestValue>
      </Reference>
      <Reference URI="/xl/worksheets/sheet26.xml?ContentType=application/vnd.openxmlformats-officedocument.spreadsheetml.worksheet+xml">
        <DigestMethod Algorithm="http://www.w3.org/2001/04/xmlenc#sha256"/>
        <DigestValue>+NESV7pqRPO/eR72eyzq6mtKqOwfejLwEF29fGZfCyE=</DigestValue>
      </Reference>
      <Reference URI="/xl/worksheets/sheet27.xml?ContentType=application/vnd.openxmlformats-officedocument.spreadsheetml.worksheet+xml">
        <DigestMethod Algorithm="http://www.w3.org/2001/04/xmlenc#sha256"/>
        <DigestValue>wnhQEUqbpgYfV4AELv3DyenTRVZNjBFp973YKU708Eo=</DigestValue>
      </Reference>
      <Reference URI="/xl/worksheets/sheet28.xml?ContentType=application/vnd.openxmlformats-officedocument.spreadsheetml.worksheet+xml">
        <DigestMethod Algorithm="http://www.w3.org/2001/04/xmlenc#sha256"/>
        <DigestValue>Sccnqo5dWkac6Hoeoni6yVWxCl1YUQBXXI3wsB4qnX0=</DigestValue>
      </Reference>
      <Reference URI="/xl/worksheets/sheet29.xml?ContentType=application/vnd.openxmlformats-officedocument.spreadsheetml.worksheet+xml">
        <DigestMethod Algorithm="http://www.w3.org/2001/04/xmlenc#sha256"/>
        <DigestValue>zYBFFQzwKNCMmhbDPzYHtAowCzv3t/SNqrZ3SFi8BYc=</DigestValue>
      </Reference>
      <Reference URI="/xl/worksheets/sheet3.xml?ContentType=application/vnd.openxmlformats-officedocument.spreadsheetml.worksheet+xml">
        <DigestMethod Algorithm="http://www.w3.org/2001/04/xmlenc#sha256"/>
        <DigestValue>1NHHe106zhLsmXpk+UMy3LaLlXOzsk+jWBOOUtCOQwg=</DigestValue>
      </Reference>
      <Reference URI="/xl/worksheets/sheet30.xml?ContentType=application/vnd.openxmlformats-officedocument.spreadsheetml.worksheet+xml">
        <DigestMethod Algorithm="http://www.w3.org/2001/04/xmlenc#sha256"/>
        <DigestValue>CZ8MxNy0MdDfjlESRlR7rcrCZeN8vjKTm51kuEjMyLE=</DigestValue>
      </Reference>
      <Reference URI="/xl/worksheets/sheet31.xml?ContentType=application/vnd.openxmlformats-officedocument.spreadsheetml.worksheet+xml">
        <DigestMethod Algorithm="http://www.w3.org/2001/04/xmlenc#sha256"/>
        <DigestValue>khOhDefwr+HiUnnBZGOsgsTA8i2hdo29ulCTzCq90Xg=</DigestValue>
      </Reference>
      <Reference URI="/xl/worksheets/sheet32.xml?ContentType=application/vnd.openxmlformats-officedocument.spreadsheetml.worksheet+xml">
        <DigestMethod Algorithm="http://www.w3.org/2001/04/xmlenc#sha256"/>
        <DigestValue>xa9COxyBGmAJRmPl+FqPvN1Jisgf/BEGWrdH84ctr2Y=</DigestValue>
      </Reference>
      <Reference URI="/xl/worksheets/sheet4.xml?ContentType=application/vnd.openxmlformats-officedocument.spreadsheetml.worksheet+xml">
        <DigestMethod Algorithm="http://www.w3.org/2001/04/xmlenc#sha256"/>
        <DigestValue>lUdUk6qWTPMZEuEFCIoxpk65yBkg33TlLCR6SlXlw24=</DigestValue>
      </Reference>
      <Reference URI="/xl/worksheets/sheet5.xml?ContentType=application/vnd.openxmlformats-officedocument.spreadsheetml.worksheet+xml">
        <DigestMethod Algorithm="http://www.w3.org/2001/04/xmlenc#sha256"/>
        <DigestValue>JNXP9dyVq6ex5uh8uIM0uMylukxEOhzyTMUoLL9111c=</DigestValue>
      </Reference>
      <Reference URI="/xl/worksheets/sheet6.xml?ContentType=application/vnd.openxmlformats-officedocument.spreadsheetml.worksheet+xml">
        <DigestMethod Algorithm="http://www.w3.org/2001/04/xmlenc#sha256"/>
        <DigestValue>043lcAjtEO6SMfZctJ9BDdrmrID67ZW/V1m9YuSVjGY=</DigestValue>
      </Reference>
      <Reference URI="/xl/worksheets/sheet7.xml?ContentType=application/vnd.openxmlformats-officedocument.spreadsheetml.worksheet+xml">
        <DigestMethod Algorithm="http://www.w3.org/2001/04/xmlenc#sha256"/>
        <DigestValue>Fb0zjzXBxEwoAq39CUuDbhaqkrJztebEbo7CSYus7RI=</DigestValue>
      </Reference>
      <Reference URI="/xl/worksheets/sheet8.xml?ContentType=application/vnd.openxmlformats-officedocument.spreadsheetml.worksheet+xml">
        <DigestMethod Algorithm="http://www.w3.org/2001/04/xmlenc#sha256"/>
        <DigestValue>6SA0E+zo3gWXdUgGCOyubl2EBqXrL/ap5jsf9HaksZk=</DigestValue>
      </Reference>
      <Reference URI="/xl/worksheets/sheet9.xml?ContentType=application/vnd.openxmlformats-officedocument.spreadsheetml.worksheet+xml">
        <DigestMethod Algorithm="http://www.w3.org/2001/04/xmlenc#sha256"/>
        <DigestValue>qoca+rGxIq/y+fB1dFixJNffkQIrKRpIR8wdvK0Td/g=</DigestValue>
      </Reference>
    </Manifest>
    <SignatureProperties>
      <SignatureProperty Id="idSignatureTime" Target="#idPackageSignature">
        <mdssi:SignatureTime xmlns:mdssi="http://schemas.openxmlformats.org/package/2006/digital-signature">
          <mdssi:Format>YYYY-MM-DDThh:mm:ssTZD</mdssi:Format>
          <mdssi:Value>2025-05-02T13:00:25Z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2025-05-02T13:00:25Z</xd:SigningTime>
          <xd:SigningCertificate>
            <xd:Cert>
              <xd:CertDigest>
                <DigestMethod Algorithm="http://www.w3.org/2001/04/xmlenc#sha256"/>
                <DigestValue>eEoPjysMfjtiKlZklvw/RdyBX+XFZ3xqVj/kQI6jPAM=</DigestValue>
              </xd:CertDigest>
              <xd:IssuerSerial>
                <X509IssuerName>CN=NBG Class 2 INT Sub CA, DC=nbg, DC=ge</X509IssuerName>
                <X509SerialNumber>548198226786913219659724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2025-05-02T12:59:03Z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