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175" tabRatio="919"/>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G37" i="80" l="1"/>
  <c r="C8" i="73" l="1"/>
  <c r="E66" i="92" l="1"/>
  <c r="G69" i="92"/>
  <c r="F69" i="92"/>
  <c r="H38" i="92"/>
  <c r="H69" i="92" l="1"/>
  <c r="M21" i="64" l="1"/>
  <c r="C22" i="74"/>
  <c r="C46" i="69" l="1"/>
  <c r="C6" i="71"/>
  <c r="C41" i="92"/>
  <c r="C22" i="95" l="1"/>
  <c r="H21" i="95"/>
  <c r="B1" i="94" l="1"/>
  <c r="B1" i="93"/>
  <c r="B1" i="92"/>
  <c r="B1" i="104" l="1"/>
  <c r="B1" i="103"/>
  <c r="B1" i="102"/>
  <c r="B1" i="101"/>
  <c r="B1" i="100"/>
  <c r="B1" i="99"/>
  <c r="B1" i="98"/>
  <c r="B1" i="97"/>
  <c r="B1" i="96"/>
  <c r="B1" i="95"/>
  <c r="C10" i="99" l="1"/>
  <c r="C18" i="99" s="1"/>
  <c r="C7" i="98"/>
  <c r="D7" i="98"/>
  <c r="C10" i="98"/>
  <c r="D10" i="98"/>
  <c r="C15" i="98"/>
  <c r="D15"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D34" i="97"/>
  <c r="E34" i="97"/>
  <c r="F34" i="97"/>
  <c r="G34" i="97"/>
  <c r="H7" i="96"/>
  <c r="H8" i="96"/>
  <c r="H9" i="96"/>
  <c r="H10" i="96"/>
  <c r="H11" i="96"/>
  <c r="H12" i="96"/>
  <c r="H13" i="96"/>
  <c r="H14" i="96"/>
  <c r="H15" i="96"/>
  <c r="H16" i="96"/>
  <c r="H17" i="96"/>
  <c r="H18" i="96"/>
  <c r="H19" i="96"/>
  <c r="H20" i="96"/>
  <c r="C21" i="96"/>
  <c r="D21" i="96"/>
  <c r="E21" i="96"/>
  <c r="F21" i="96"/>
  <c r="G21" i="96"/>
  <c r="H22" i="96"/>
  <c r="H23" i="96"/>
  <c r="H8" i="95"/>
  <c r="H9" i="95"/>
  <c r="H10" i="95"/>
  <c r="H11" i="95"/>
  <c r="H12" i="95"/>
  <c r="H13" i="95"/>
  <c r="H14" i="95"/>
  <c r="H15" i="95"/>
  <c r="H16" i="95"/>
  <c r="H17" i="95"/>
  <c r="H18" i="95"/>
  <c r="H19" i="95"/>
  <c r="H20" i="95"/>
  <c r="D22" i="95"/>
  <c r="E22" i="95"/>
  <c r="F22" i="95"/>
  <c r="G22" i="95"/>
  <c r="H34" i="97" l="1"/>
  <c r="H22" i="95"/>
  <c r="H21" i="96"/>
  <c r="C62" i="69"/>
  <c r="C58" i="69"/>
  <c r="C40" i="69"/>
  <c r="C29" i="69"/>
  <c r="C26" i="69"/>
  <c r="C23" i="69"/>
  <c r="C18" i="69"/>
  <c r="C14" i="69"/>
  <c r="C6" i="69"/>
  <c r="D8" i="72"/>
  <c r="E8" i="72"/>
  <c r="E37" i="72" s="1"/>
  <c r="D16" i="72"/>
  <c r="E16" i="72"/>
  <c r="D20" i="72"/>
  <c r="E20" i="72"/>
  <c r="D25" i="72"/>
  <c r="E25" i="72"/>
  <c r="D28" i="72"/>
  <c r="E28" i="72"/>
  <c r="D31" i="72"/>
  <c r="E31" i="72"/>
  <c r="C31" i="72"/>
  <c r="C28" i="72"/>
  <c r="C25" i="72"/>
  <c r="C20" i="72"/>
  <c r="C16" i="72"/>
  <c r="C8" i="72"/>
  <c r="C67" i="69" l="1"/>
  <c r="C52" i="69"/>
  <c r="C35" i="69"/>
  <c r="D37" i="72"/>
  <c r="C37" i="72"/>
  <c r="H43" i="94"/>
  <c r="E43" i="94"/>
  <c r="H42" i="94"/>
  <c r="E42" i="94"/>
  <c r="H41" i="94"/>
  <c r="E41" i="94"/>
  <c r="H40" i="94"/>
  <c r="E40" i="94"/>
  <c r="H39" i="94"/>
  <c r="E39" i="94"/>
  <c r="G38" i="94"/>
  <c r="F38" i="94"/>
  <c r="D38" i="94"/>
  <c r="C38" i="94"/>
  <c r="H37" i="94"/>
  <c r="E37" i="94"/>
  <c r="H36" i="94"/>
  <c r="E36" i="94"/>
  <c r="H35" i="94"/>
  <c r="E35" i="94"/>
  <c r="H34" i="94"/>
  <c r="E34" i="94"/>
  <c r="H33" i="94"/>
  <c r="E33" i="94"/>
  <c r="H32" i="94"/>
  <c r="E32" i="94"/>
  <c r="H31" i="94"/>
  <c r="E31" i="94"/>
  <c r="G30" i="94"/>
  <c r="F30" i="94"/>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D17" i="94"/>
  <c r="C17" i="94"/>
  <c r="H16" i="94"/>
  <c r="E16" i="94"/>
  <c r="H15" i="94"/>
  <c r="E15" i="94"/>
  <c r="G14" i="94"/>
  <c r="F14" i="94"/>
  <c r="H13" i="94"/>
  <c r="E13" i="94"/>
  <c r="H12" i="94"/>
  <c r="E12" i="94"/>
  <c r="G11" i="94"/>
  <c r="F11" i="94"/>
  <c r="D11" i="94"/>
  <c r="C11" i="94"/>
  <c r="H10" i="94"/>
  <c r="E10" i="94"/>
  <c r="H9" i="94"/>
  <c r="E9" i="94"/>
  <c r="G8" i="94"/>
  <c r="F8" i="94"/>
  <c r="D8" i="94"/>
  <c r="C8" i="94"/>
  <c r="H7" i="94"/>
  <c r="E7" i="94"/>
  <c r="H6" i="94"/>
  <c r="E6" i="94"/>
  <c r="H44" i="93"/>
  <c r="E44" i="93"/>
  <c r="H42" i="93"/>
  <c r="E42" i="93"/>
  <c r="H41" i="93"/>
  <c r="E41" i="93"/>
  <c r="H40" i="93"/>
  <c r="E40" i="93"/>
  <c r="H39" i="93"/>
  <c r="E39" i="93"/>
  <c r="H38" i="93"/>
  <c r="E38" i="93"/>
  <c r="G37" i="93"/>
  <c r="F37" i="93"/>
  <c r="D37" i="93"/>
  <c r="C37" i="93"/>
  <c r="H36" i="93"/>
  <c r="E36" i="93"/>
  <c r="H35" i="93"/>
  <c r="E35" i="93"/>
  <c r="G34" i="93"/>
  <c r="F34" i="93"/>
  <c r="D34" i="93"/>
  <c r="C34" i="93"/>
  <c r="E34" i="93" s="1"/>
  <c r="H33" i="93"/>
  <c r="E33" i="93"/>
  <c r="H32" i="93"/>
  <c r="E32" i="93"/>
  <c r="H31" i="93"/>
  <c r="E31" i="93"/>
  <c r="H30" i="93"/>
  <c r="E30" i="93"/>
  <c r="G29" i="93"/>
  <c r="F29" i="93"/>
  <c r="D29" i="93"/>
  <c r="C29" i="93"/>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G13" i="93"/>
  <c r="F13" i="93"/>
  <c r="D13" i="93"/>
  <c r="C13" i="93"/>
  <c r="E13" i="93" s="1"/>
  <c r="H12" i="93"/>
  <c r="E12" i="93"/>
  <c r="H11" i="93"/>
  <c r="E11" i="93"/>
  <c r="H10" i="93"/>
  <c r="E10" i="93"/>
  <c r="H9" i="93"/>
  <c r="E9" i="93"/>
  <c r="H8" i="93"/>
  <c r="E8" i="93"/>
  <c r="H7" i="93"/>
  <c r="E7" i="93"/>
  <c r="G6" i="93"/>
  <c r="F6" i="93"/>
  <c r="D6" i="93"/>
  <c r="C6" i="93"/>
  <c r="G68" i="92"/>
  <c r="F68" i="92"/>
  <c r="H67" i="92"/>
  <c r="E67" i="92"/>
  <c r="H66" i="92"/>
  <c r="H65" i="92"/>
  <c r="E65" i="92"/>
  <c r="H64" i="92"/>
  <c r="E64" i="92"/>
  <c r="H63" i="92"/>
  <c r="D63" i="92"/>
  <c r="C63" i="92"/>
  <c r="H62" i="92"/>
  <c r="E62" i="92"/>
  <c r="H61" i="92"/>
  <c r="E61" i="92"/>
  <c r="H60" i="92"/>
  <c r="E60" i="92"/>
  <c r="H59" i="92"/>
  <c r="D59" i="92"/>
  <c r="C59" i="92"/>
  <c r="H58" i="92"/>
  <c r="E58" i="92"/>
  <c r="H57" i="92"/>
  <c r="E57" i="92"/>
  <c r="H56" i="92"/>
  <c r="E56" i="92"/>
  <c r="H55" i="92"/>
  <c r="E55" i="92"/>
  <c r="H52" i="92"/>
  <c r="E52" i="92"/>
  <c r="H51" i="92"/>
  <c r="E51" i="92"/>
  <c r="H50" i="92"/>
  <c r="E50" i="92"/>
  <c r="H49" i="92"/>
  <c r="E49" i="92"/>
  <c r="H48" i="92"/>
  <c r="E48" i="92"/>
  <c r="G47" i="92"/>
  <c r="F47" i="92"/>
  <c r="D47" i="92"/>
  <c r="C47" i="92"/>
  <c r="E47" i="92" s="1"/>
  <c r="H46" i="92"/>
  <c r="E46" i="92"/>
  <c r="H45" i="92"/>
  <c r="E45" i="92"/>
  <c r="H44" i="92"/>
  <c r="E44" i="92"/>
  <c r="H43" i="92"/>
  <c r="E43" i="92"/>
  <c r="H42" i="92"/>
  <c r="E42" i="92"/>
  <c r="G41" i="92"/>
  <c r="F41" i="92"/>
  <c r="D41" i="92"/>
  <c r="H40" i="92"/>
  <c r="E40" i="92"/>
  <c r="H39" i="92"/>
  <c r="E39" i="92"/>
  <c r="E38" i="92"/>
  <c r="H35" i="92"/>
  <c r="E35" i="92"/>
  <c r="H34" i="92"/>
  <c r="E34" i="92"/>
  <c r="H33" i="92"/>
  <c r="E33" i="92"/>
  <c r="H32" i="92"/>
  <c r="E32" i="92"/>
  <c r="H31" i="92"/>
  <c r="E31" i="92"/>
  <c r="G30" i="92"/>
  <c r="F30" i="92"/>
  <c r="D30" i="92"/>
  <c r="C30" i="92"/>
  <c r="E30" i="92" s="1"/>
  <c r="H29" i="92"/>
  <c r="E29" i="92"/>
  <c r="H28" i="92"/>
  <c r="E28" i="92"/>
  <c r="G27" i="92"/>
  <c r="F27" i="92"/>
  <c r="D27" i="92"/>
  <c r="C27" i="92"/>
  <c r="H26" i="92"/>
  <c r="E26" i="92"/>
  <c r="H25" i="92"/>
  <c r="E25" i="92"/>
  <c r="G24" i="92"/>
  <c r="F24" i="92"/>
  <c r="D24" i="92"/>
  <c r="C24" i="92"/>
  <c r="E24" i="92" s="1"/>
  <c r="H23" i="92"/>
  <c r="E23" i="92"/>
  <c r="H22" i="92"/>
  <c r="E22" i="92"/>
  <c r="H21" i="92"/>
  <c r="E21" i="92"/>
  <c r="H20" i="92"/>
  <c r="E20" i="92"/>
  <c r="G19" i="92"/>
  <c r="F19" i="92"/>
  <c r="D19" i="92"/>
  <c r="C19" i="92"/>
  <c r="H18" i="92"/>
  <c r="E18" i="92"/>
  <c r="H17" i="92"/>
  <c r="E17" i="92"/>
  <c r="H16" i="92"/>
  <c r="E16" i="92"/>
  <c r="G15" i="92"/>
  <c r="F15" i="92"/>
  <c r="D15" i="92"/>
  <c r="C15" i="92"/>
  <c r="H14" i="92"/>
  <c r="E14" i="92"/>
  <c r="H13" i="92"/>
  <c r="E13" i="92"/>
  <c r="H12" i="92"/>
  <c r="E12" i="92"/>
  <c r="H11" i="92"/>
  <c r="E11" i="92"/>
  <c r="H10" i="92"/>
  <c r="E10" i="92"/>
  <c r="H9" i="92"/>
  <c r="E9" i="92"/>
  <c r="H8" i="92"/>
  <c r="E8" i="92"/>
  <c r="G7" i="92"/>
  <c r="F7" i="92"/>
  <c r="H7" i="92" s="1"/>
  <c r="D7" i="92"/>
  <c r="C7" i="92"/>
  <c r="E6" i="93" l="1"/>
  <c r="E38" i="94"/>
  <c r="C14" i="94"/>
  <c r="D14" i="94"/>
  <c r="H30" i="94"/>
  <c r="H37" i="93"/>
  <c r="H34" i="93"/>
  <c r="H29" i="93"/>
  <c r="H13" i="93"/>
  <c r="G43" i="93"/>
  <c r="F43" i="93"/>
  <c r="H47" i="92"/>
  <c r="G36" i="92"/>
  <c r="H30" i="92"/>
  <c r="H27" i="92"/>
  <c r="F36" i="92"/>
  <c r="H19" i="92"/>
  <c r="H15" i="92"/>
  <c r="G53" i="92"/>
  <c r="D53" i="92"/>
  <c r="H41" i="92"/>
  <c r="E15" i="92"/>
  <c r="C68" i="69"/>
  <c r="E37" i="93"/>
  <c r="C43" i="93"/>
  <c r="C45" i="93" s="1"/>
  <c r="E29" i="93"/>
  <c r="E59" i="92"/>
  <c r="C68" i="92"/>
  <c r="D68" i="92"/>
  <c r="D69" i="92" s="1"/>
  <c r="E63" i="92"/>
  <c r="E41" i="92"/>
  <c r="E27" i="92"/>
  <c r="C36" i="92"/>
  <c r="E19" i="92"/>
  <c r="D36" i="92"/>
  <c r="H8" i="94"/>
  <c r="E8" i="94"/>
  <c r="E14" i="94"/>
  <c r="H38" i="94"/>
  <c r="E30" i="94"/>
  <c r="E11" i="94"/>
  <c r="E17" i="94"/>
  <c r="H11" i="94"/>
  <c r="H14" i="94"/>
  <c r="H6" i="93"/>
  <c r="D43" i="93"/>
  <c r="D45" i="93" s="1"/>
  <c r="C53" i="92"/>
  <c r="H68" i="92"/>
  <c r="F53" i="92"/>
  <c r="E7" i="92"/>
  <c r="H24" i="92"/>
  <c r="G45" i="93" l="1"/>
  <c r="F45" i="93"/>
  <c r="E45" i="93"/>
  <c r="H43" i="93"/>
  <c r="H53" i="92"/>
  <c r="H36" i="92"/>
  <c r="E68" i="92"/>
  <c r="E36" i="92"/>
  <c r="E43" i="93"/>
  <c r="C69" i="92"/>
  <c r="E69" i="92" s="1"/>
  <c r="E53" i="92"/>
  <c r="H45" i="93" l="1"/>
  <c r="B1" i="80"/>
  <c r="G33" i="80"/>
  <c r="F33" i="80"/>
  <c r="E33" i="80"/>
  <c r="D33" i="80"/>
  <c r="C33" i="80"/>
  <c r="G24" i="80"/>
  <c r="F24" i="80"/>
  <c r="E24" i="80"/>
  <c r="D24" i="80"/>
  <c r="C24" i="80"/>
  <c r="G18" i="80"/>
  <c r="F18" i="80"/>
  <c r="E18" i="80"/>
  <c r="D18" i="80"/>
  <c r="C18" i="80"/>
  <c r="G14" i="80"/>
  <c r="F14" i="80"/>
  <c r="E14" i="80"/>
  <c r="D14" i="80"/>
  <c r="C14" i="80"/>
  <c r="G11" i="80"/>
  <c r="F11" i="80"/>
  <c r="E11" i="80"/>
  <c r="D11" i="80"/>
  <c r="C11" i="80"/>
  <c r="G8" i="80"/>
  <c r="F8" i="80"/>
  <c r="E8" i="80"/>
  <c r="D8" i="80"/>
  <c r="C8" i="80"/>
  <c r="G21" i="80" l="1"/>
  <c r="G39" i="80" s="1"/>
  <c r="E13" i="71"/>
  <c r="G6" i="71"/>
  <c r="G13" i="71" s="1"/>
  <c r="F6" i="71"/>
  <c r="F13" i="71" s="1"/>
  <c r="E6" i="71"/>
  <c r="D6" i="71"/>
  <c r="D13" i="71" s="1"/>
  <c r="C13" i="71"/>
  <c r="C35" i="79" l="1"/>
  <c r="B1" i="79" l="1"/>
  <c r="B1" i="37"/>
  <c r="B1" i="36"/>
  <c r="B1" i="74"/>
  <c r="B1" i="64"/>
  <c r="B1" i="35"/>
  <c r="B1" i="69"/>
  <c r="B1" i="77"/>
  <c r="B1" i="28"/>
  <c r="B1" i="73"/>
  <c r="B1" i="72"/>
  <c r="B1" i="52"/>
  <c r="B1" i="71"/>
  <c r="B1" i="6"/>
  <c r="C21" i="77" l="1"/>
  <c r="D16" i="77"/>
  <c r="D17" i="77"/>
  <c r="D15" i="77"/>
  <c r="D12" i="77"/>
  <c r="D13" i="77"/>
  <c r="D11" i="77"/>
  <c r="D8" i="77"/>
  <c r="D9" i="77"/>
  <c r="D7" i="77"/>
  <c r="C20" i="77"/>
  <c r="C19" i="77"/>
  <c r="D21" i="77" l="1"/>
  <c r="D19" i="77"/>
  <c r="D20" i="77"/>
  <c r="C30" i="79"/>
  <c r="C26" i="79"/>
  <c r="C8" i="79"/>
  <c r="H14" i="74" l="1"/>
  <c r="E8" i="37" l="1"/>
  <c r="M21" i="37"/>
  <c r="G21" i="37"/>
  <c r="H21" i="37"/>
  <c r="I21" i="37"/>
  <c r="J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F21" i="37" s="1"/>
  <c r="C7" i="37"/>
  <c r="N14" i="37" l="1"/>
  <c r="E14" i="37"/>
  <c r="E7" i="37"/>
  <c r="C21" i="37"/>
  <c r="N8" i="37"/>
  <c r="E21" i="37" l="1"/>
  <c r="C12" i="79" s="1"/>
  <c r="C18" i="79" s="1"/>
  <c r="C36" i="79" s="1"/>
  <c r="C38" i="79" s="1"/>
  <c r="N7" i="37"/>
  <c r="N21" i="37" s="1"/>
  <c r="K7" i="37"/>
  <c r="K21" i="37" s="1"/>
  <c r="C5" i="73" l="1"/>
  <c r="S21" i="35" l="1"/>
  <c r="S20" i="35"/>
  <c r="S19" i="35"/>
  <c r="S18" i="35"/>
  <c r="S17" i="35"/>
  <c r="S16" i="35"/>
  <c r="S15" i="35"/>
  <c r="S14" i="35"/>
  <c r="S13" i="35"/>
  <c r="S12" i="35"/>
  <c r="S11" i="35"/>
  <c r="S10" i="35"/>
  <c r="S9" i="35"/>
  <c r="S8" i="35"/>
  <c r="S22" i="35" l="1"/>
  <c r="D22" i="35" l="1"/>
  <c r="E22" i="35"/>
  <c r="F22" i="35"/>
  <c r="G22" i="35"/>
  <c r="H22" i="35"/>
  <c r="I22" i="35"/>
  <c r="J22" i="35"/>
  <c r="K22" i="35"/>
  <c r="L22" i="35"/>
  <c r="M22" i="35"/>
  <c r="N22" i="35"/>
  <c r="O22" i="35"/>
  <c r="P22" i="35"/>
  <c r="Q22" i="35"/>
  <c r="R22" i="35"/>
  <c r="C22" i="35"/>
  <c r="G22" i="74" l="1"/>
  <c r="F22" i="74"/>
  <c r="H8" i="74"/>
  <c r="V7" i="64" l="1"/>
  <c r="H10" i="74"/>
  <c r="H13" i="74"/>
  <c r="H15" i="74"/>
  <c r="H16" i="74"/>
  <c r="H17" i="74"/>
  <c r="H18" i="74"/>
  <c r="H19" i="74"/>
  <c r="H21" i="74"/>
  <c r="T21" i="64" l="1"/>
  <c r="U21" i="64"/>
  <c r="V9" i="64"/>
  <c r="D22" i="74" l="1"/>
  <c r="E22" i="74"/>
  <c r="H22" i="74" s="1"/>
  <c r="C13" i="73" l="1"/>
  <c r="C44" i="28"/>
  <c r="C32" i="28" l="1"/>
  <c r="C31" i="28" s="1"/>
  <c r="C21" i="64" l="1"/>
  <c r="D21" i="64"/>
  <c r="E21" i="64"/>
  <c r="F21" i="64"/>
  <c r="G21" i="64"/>
  <c r="H21" i="64"/>
  <c r="I21" i="64"/>
  <c r="J21" i="64"/>
  <c r="K21" i="64"/>
  <c r="L21" i="64"/>
  <c r="N21" i="64"/>
  <c r="O21" i="64"/>
  <c r="P21" i="64"/>
  <c r="Q21" i="64"/>
  <c r="R21" i="64"/>
  <c r="S21" i="64"/>
  <c r="V8" i="64" l="1"/>
  <c r="V10" i="64"/>
  <c r="V11" i="64"/>
  <c r="V12" i="64"/>
  <c r="V13" i="64"/>
  <c r="V14" i="64"/>
  <c r="V15" i="64"/>
  <c r="V16" i="64"/>
  <c r="V17" i="64"/>
  <c r="V18" i="64"/>
  <c r="V19" i="64"/>
  <c r="V20" i="64"/>
  <c r="V21" i="64" l="1"/>
  <c r="C48" i="28" l="1"/>
  <c r="C53" i="28" s="1"/>
  <c r="C36" i="28"/>
  <c r="C42" i="28" s="1"/>
  <c r="C12" i="28"/>
  <c r="C6" i="28" l="1"/>
  <c r="C29" i="28" s="1"/>
  <c r="B2" i="93" l="1"/>
  <c r="B2" i="97"/>
  <c r="B2" i="37"/>
  <c r="B2" i="69"/>
  <c r="B2" i="92"/>
  <c r="B2" i="36"/>
  <c r="B2" i="74"/>
  <c r="B2" i="95"/>
  <c r="B2" i="94"/>
  <c r="B2" i="103"/>
  <c r="B2" i="73"/>
  <c r="B2" i="77"/>
  <c r="B2" i="102"/>
  <c r="C5" i="6"/>
  <c r="B2" i="80"/>
  <c r="B2" i="101"/>
  <c r="B2" i="64"/>
  <c r="B2" i="99"/>
  <c r="B2" i="35"/>
  <c r="B2" i="104"/>
  <c r="B2" i="100"/>
  <c r="B2" i="72"/>
  <c r="B2" i="96"/>
  <c r="B2" i="98"/>
  <c r="B2" i="52"/>
  <c r="B2" i="79"/>
  <c r="B2" i="28"/>
  <c r="F5" i="6"/>
  <c r="B2" i="71"/>
  <c r="G5" i="71" s="1"/>
  <c r="E5" i="6"/>
  <c r="D5" i="6"/>
  <c r="G5" i="6"/>
  <c r="C5" i="71" l="1"/>
  <c r="E5" i="71"/>
  <c r="F5" i="71"/>
  <c r="D5" i="71"/>
</calcChain>
</file>

<file path=xl/sharedStrings.xml><?xml version="1.0" encoding="utf-8"?>
<sst xmlns="http://schemas.openxmlformats.org/spreadsheetml/2006/main" count="1202" uniqueCount="735">
  <si>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</si>
  <si>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</si>
  <si>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</si>
  <si>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</si>
  <si>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</si>
  <si>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</si>
  <si>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</si>
  <si>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</si>
  <si>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</si>
  <si>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</si>
  <si>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</si>
  <si>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</si>
  <si>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</si>
  <si>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</si>
  <si>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</si>
  <si>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</si>
  <si>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</si>
  <si>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</si>
  <si>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</si>
  <si>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</si>
  <si>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</si>
  <si>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</si>
  <si>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</si>
  <si>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</si>
  <si>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</si>
  <si>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</si>
  <si>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</si>
  <si>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</si>
  <si>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</si>
  <si>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</si>
  <si>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</si>
  <si>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</si>
  <si>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</si>
  <si>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</si>
  <si>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</si>
  <si>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</si>
  <si>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</si>
  <si>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</si>
  <si>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</si>
  <si>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</si>
  <si>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</si>
  <si>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</si>
  <si>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</si>
  <si>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</si>
  <si>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</si>
  <si>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</si>
  <si>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</si>
  <si>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</si>
  <si>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</si>
  <si>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</si>
  <si>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</si>
  <si>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</si>
  <si>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</si>
  <si>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</si>
  <si>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</si>
  <si>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</si>
  <si>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</si>
  <si>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</si>
  <si>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</si>
  <si>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</si>
  <si>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</si>
  <si>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</si>
  <si>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</si>
  <si>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</si>
  <si>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</si>
  <si>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</si>
  <si>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</si>
  <si>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</si>
  <si>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</si>
  <si>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</si>
  <si>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</si>
  <si>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</si>
  <si>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</si>
  <si>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</si>
  <si>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</si>
  <si>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</si>
  <si>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</si>
  <si>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</si>
  <si>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</si>
  <si>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</si>
  <si>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</si>
  <si>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</si>
  <si>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</si>
  <si>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</si>
  <si>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</si>
  <si>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</si>
  <si>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</si>
  <si>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</si>
  <si>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</si>
  <si>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</si>
  <si>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</si>
  <si>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</si>
  <si>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</si>
  <si>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</si>
  <si>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</si>
  <si>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</si>
  <si>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</si>
  <si>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</si>
  <si>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</si>
  <si>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</si>
  <si>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</si>
  <si>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</si>
  <si>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</si>
  <si>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</si>
  <si>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</si>
  <si>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</si>
  <si>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</si>
  <si>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</si>
  <si>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</si>
  <si>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</si>
  <si>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</si>
  <si>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</si>
  <si>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</si>
  <si>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</si>
  <si>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</si>
  <si>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</si>
  <si>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</si>
  <si>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</si>
  <si>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</si>
  <si>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</si>
  <si>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</si>
  <si>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</si>
  <si>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</si>
  <si>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</si>
  <si>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</si>
  <si>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</si>
  <si>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</si>
  <si>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</si>
  <si>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</si>
  <si>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</si>
  <si>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</si>
  <si>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</si>
  <si>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</si>
  <si>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</si>
  <si>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</si>
  <si>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</si>
  <si>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</si>
  <si>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</si>
  <si>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</si>
  <si>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</si>
  <si>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</si>
  <si>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</si>
  <si>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</si>
  <si>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</si>
  <si>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</si>
  <si>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</si>
  <si>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</si>
  <si>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</si>
  <si>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</si>
  <si>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</si>
  <si>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</si>
  <si>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</si>
  <si>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</si>
  <si>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</si>
  <si>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</si>
  <si>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</si>
  <si>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</si>
  <si>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</si>
  <si>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</si>
  <si>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</si>
  <si>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</si>
  <si>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</si>
  <si>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</si>
  <si>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</si>
  <si>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</si>
  <si>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</si>
  <si>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</si>
  <si>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</si>
  <si>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</si>
  <si>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</si>
  <si>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</si>
  <si>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</si>
  <si>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</si>
  <si>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</si>
  <si>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</si>
  <si>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</si>
  <si>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</si>
  <si>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</si>
  <si>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</si>
  <si>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</si>
  <si>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</si>
  <si>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</si>
  <si>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</si>
  <si>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</si>
  <si>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</si>
  <si>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</si>
  <si>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</si>
  <si>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</si>
  <si>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</si>
  <si>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</si>
  <si>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</si>
  <si>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</si>
  <si>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</si>
  <si>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</si>
  <si>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</si>
  <si>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</si>
  <si>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</si>
  <si>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</si>
  <si>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</si>
  <si>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</si>
  <si>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</si>
  <si>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</si>
  <si>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</si>
  <si>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</si>
  <si>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</si>
  <si>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</si>
  <si>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</si>
  <si>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</si>
  <si>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</si>
  <si>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</si>
  <si>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</si>
  <si>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</si>
  <si>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</si>
  <si>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</si>
  <si>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</si>
  <si>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</si>
  <si>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</si>
  <si>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</si>
  <si>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</si>
  <si>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</si>
  <si>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</si>
  <si>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</si>
  <si>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</si>
  <si>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</si>
  <si>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</si>
  <si>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</si>
  <si>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</si>
  <si>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</si>
  <si>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</si>
  <si>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</si>
  <si>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</si>
  <si>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</si>
  <si>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</si>
  <si>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</si>
  <si>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</si>
  <si>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</si>
  <si>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</si>
  <si>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</si>
  <si>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</si>
  <si>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</si>
  <si>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</si>
  <si>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</si>
  <si>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</si>
  <si>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</si>
  <si>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</si>
  <si>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</si>
  <si>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</si>
  <si>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</si>
  <si>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</si>
  <si>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</si>
  <si>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</si>
  <si>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</si>
  <si>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</si>
  <si>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</si>
  <si>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</si>
  <si>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</si>
  <si>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</si>
  <si>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</si>
  <si>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</si>
  <si>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</si>
  <si>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</si>
  <si>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</si>
  <si>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</si>
  <si>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</si>
  <si>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</si>
  <si>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</si>
  <si>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</si>
  <si>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</si>
  <si>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</si>
  <si>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</si>
  <si>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</si>
  <si>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</si>
  <si>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</si>
  <si>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</si>
  <si>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</si>
  <si>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</si>
  <si>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</si>
  <si>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</si>
  <si>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</si>
  <si>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</si>
  <si>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</si>
  <si>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</si>
  <si>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</si>
  <si>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</si>
  <si>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</si>
  <si>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</si>
  <si>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</si>
  <si>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</si>
  <si>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</si>
  <si>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</si>
  <si>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</si>
  <si>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</si>
  <si>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</si>
  <si>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</si>
  <si>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</si>
  <si>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</si>
  <si>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</si>
  <si>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</si>
  <si>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</si>
  <si>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</si>
  <si>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</si>
  <si>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</si>
  <si>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</si>
  <si>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</si>
  <si>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</si>
  <si>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</si>
  <si>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</si>
  <si>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</si>
  <si>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</si>
  <si>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</si>
  <si>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</si>
  <si>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</si>
  <si>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</si>
  <si>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</si>
  <si>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</si>
  <si>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</si>
  <si>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</si>
  <si>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</si>
  <si>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</si>
  <si>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</si>
  <si>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</si>
  <si>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</si>
  <si>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</si>
  <si>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</si>
  <si>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</si>
  <si>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</si>
  <si>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ბაზელ III-ზე დაფუძნებული ჩარჩოს მიხედვით *</t>
  </si>
  <si>
    <t>საბალანსო ელემენტები*</t>
  </si>
  <si>
    <t>სხვა კორექტირებების ეფექტი (ასეთის არსებობის შემთხვევაში) *</t>
  </si>
  <si>
    <t>საბალანსო ელემენტები *</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</si>
  <si>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</si>
  <si>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</si>
  <si>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</si>
  <si>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</si>
  <si>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</si>
  <si>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</si>
  <si>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</si>
  <si>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</si>
  <si>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</si>
  <si>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</si>
  <si>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</si>
  <si>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</si>
  <si>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</si>
  <si>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</si>
  <si>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</si>
  <si>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</si>
  <si>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</si>
  <si>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</si>
  <si>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</si>
  <si>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</si>
  <si>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</si>
  <si>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</si>
  <si>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</si>
  <si>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</si>
  <si>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</si>
  <si>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</si>
  <si>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</si>
  <si>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</si>
  <si>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</si>
  <si>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</si>
  <si>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</si>
  <si>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</si>
  <si>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</si>
  <si>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</si>
  <si>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</si>
  <si>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</si>
  <si>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</si>
  <si>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</si>
  <si>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</si>
  <si>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</si>
  <si>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</si>
  <si>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</si>
  <si>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</si>
  <si>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</si>
  <si>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</si>
  <si>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</si>
  <si>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</si>
  <si>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</si>
  <si>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</si>
  <si>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</si>
  <si>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</si>
  <si>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</si>
  <si>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</si>
  <si>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</si>
  <si>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</si>
  <si>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</si>
  <si>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</si>
  <si>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</si>
  <si>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</si>
  <si>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</si>
  <si>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</si>
  <si>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</si>
  <si>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</si>
  <si>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</si>
  <si>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</si>
  <si>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</si>
  <si>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</si>
  <si>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</si>
  <si>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</si>
  <si>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</si>
  <si>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</si>
  <si>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</si>
  <si>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</si>
  <si>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</si>
  <si>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</si>
  <si>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</si>
  <si>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</si>
  <si>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</si>
  <si>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</si>
  <si>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</si>
  <si>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</si>
  <si>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</si>
  <si>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</si>
  <si>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</si>
  <si>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</si>
  <si>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</si>
  <si>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</si>
  <si>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</si>
  <si>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</si>
  <si>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</si>
  <si>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</si>
  <si>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</si>
  <si>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</si>
  <si>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</si>
  <si>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</si>
  <si>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</si>
  <si>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</si>
  <si>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</si>
  <si>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</si>
  <si>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</si>
  <si>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</si>
  <si>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</si>
  <si>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</si>
  <si>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</si>
  <si>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</si>
  <si>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</si>
  <si>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</si>
  <si>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</si>
  <si>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</si>
  <si>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</si>
  <si>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</si>
  <si>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</si>
  <si>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</si>
  <si>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</si>
  <si>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</si>
  <si>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</si>
  <si>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</si>
  <si>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</si>
  <si>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</si>
  <si>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</si>
  <si>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</si>
  <si>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</si>
  <si>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</si>
  <si>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</si>
  <si>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</si>
  <si>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</si>
  <si>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</si>
  <si>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</si>
  <si>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</si>
  <si>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</si>
  <si>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</si>
  <si>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</si>
  <si>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</si>
  <si>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</si>
  <si>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</si>
  <si>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</si>
  <si>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</si>
  <si>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</si>
  <si>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</si>
  <si>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</si>
  <si>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</si>
  <si>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</si>
  <si>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</si>
  <si>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</si>
  <si>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</si>
  <si>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</si>
  <si>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</si>
  <si>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</si>
  <si>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</si>
  <si>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</si>
  <si>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</si>
  <si>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</si>
  <si>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</si>
  <si>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</si>
  <si>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</si>
  <si>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</si>
  <si>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</si>
  <si>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</si>
  <si>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</si>
  <si>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</si>
  <si>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</si>
  <si>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</si>
  <si>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</si>
  <si>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</si>
  <si>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</si>
  <si>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</si>
  <si>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</si>
  <si>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</si>
  <si>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</si>
  <si>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</si>
  <si>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</si>
  <si>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</si>
  <si>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</si>
  <si>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</si>
  <si>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</si>
  <si>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</si>
  <si>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</si>
  <si>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</si>
  <si>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</si>
  <si>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</si>
  <si>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</si>
  <si>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</si>
  <si>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</si>
  <si>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</si>
  <si>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</si>
  <si>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ზოგადი და ხარისხობრივი ინფორმაცია საცალო პროდუქტებზე</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</si>
  <si>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</si>
  <si>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</si>
  <si>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</si>
  <si>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</si>
  <si>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</si>
  <si>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</si>
  <si>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</si>
  <si>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</si>
  <si>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</si>
  <si>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</si>
  <si>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</si>
  <si>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</si>
  <si>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</si>
  <si>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</si>
  <si>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</si>
  <si>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</si>
  <si>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</si>
  <si>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</si>
  <si>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</si>
  <si>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</si>
  <si>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</si>
  <si>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</si>
  <si>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</si>
  <si>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</si>
  <si>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</si>
  <si>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</si>
  <si>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</si>
  <si>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</si>
  <si>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</si>
  <si>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</si>
  <si>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</si>
  <si>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</si>
  <si>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</si>
  <si>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</si>
  <si>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</si>
  <si>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</si>
  <si>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</si>
  <si>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</si>
  <si>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</si>
  <si>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</si>
  <si>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</si>
  <si>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</si>
  <si>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</si>
  <si>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</si>
  <si>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</si>
  <si>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</si>
  <si>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</si>
  <si>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</si>
  <si>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</si>
  <si>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</si>
  <si>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</si>
  <si>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</si>
  <si>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</si>
  <si>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</si>
  <si>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</si>
  <si>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</si>
  <si>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</si>
  <si>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</si>
  <si>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</si>
  <si>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</si>
  <si>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</si>
  <si>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</si>
  <si>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</si>
  <si>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</si>
  <si>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</si>
  <si>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</si>
  <si>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</si>
  <si>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</si>
  <si>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</si>
  <si>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</si>
  <si>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</si>
  <si>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</si>
  <si>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</si>
  <si>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</si>
  <si>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</si>
  <si>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</si>
  <si>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</si>
  <si>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</si>
  <si>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</si>
  <si>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</si>
  <si>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</si>
  <si>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</si>
  <si>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</si>
  <si>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</si>
  <si>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</si>
  <si>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</si>
  <si>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</si>
  <si>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</si>
  <si>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</si>
  <si>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</si>
  <si>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</si>
  <si>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</si>
  <si>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</si>
  <si>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</si>
  <si>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</si>
  <si>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</si>
  <si>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</si>
  <si>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</si>
  <si>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</si>
  <si>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</si>
  <si>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</si>
  <si>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</si>
  <si>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</si>
  <si>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</si>
  <si>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</si>
  <si>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</si>
  <si>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</si>
  <si>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</si>
  <si>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</si>
  <si>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</si>
  <si>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</si>
  <si>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</si>
  <si>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</si>
  <si>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</si>
  <si>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</si>
  <si>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</si>
  <si>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</si>
  <si>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</si>
  <si>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</si>
  <si>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</si>
  <si>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</si>
  <si>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</si>
  <si>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</si>
  <si>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</si>
  <si>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</si>
  <si>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</si>
  <si>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</si>
  <si>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</si>
  <si>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</si>
  <si>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</si>
  <si>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</si>
  <si>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</si>
  <si>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</si>
  <si>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</si>
  <si>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</si>
  <si>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</si>
  <si>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</si>
  <si>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</si>
  <si>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</si>
  <si>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</si>
  <si>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</si>
  <si>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</si>
  <si>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</si>
  <si>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</si>
  <si>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</si>
  <si>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</si>
  <si>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</si>
  <si>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</si>
  <si>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</si>
  <si>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</si>
  <si>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</si>
  <si>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</si>
  <si>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</si>
  <si>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</si>
  <si>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</si>
  <si>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</si>
  <si>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</si>
  <si>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</si>
  <si>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</si>
  <si>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</si>
  <si>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</si>
  <si>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</si>
  <si>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</si>
  <si>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</si>
  <si>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</si>
  <si>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</si>
  <si>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</si>
  <si>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</si>
  <si>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</si>
  <si>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</si>
  <si>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</si>
  <si>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</si>
  <si>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</si>
  <si>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</si>
  <si>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</si>
  <si>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</si>
  <si>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</si>
  <si>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</si>
  <si>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</si>
  <si>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</si>
  <si>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</si>
  <si>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</si>
  <si>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</si>
  <si>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 xml:space="preserve"> ცხრილი 9 (Capital), N17 </t>
  </si>
  <si>
    <t xml:space="preserve"> ცხრილი 9 (Capital), N38</t>
  </si>
  <si>
    <t xml:space="preserve"> ცხრილი 9 (Capital), N2 </t>
  </si>
  <si>
    <t xml:space="preserve"> ცხრილი 9 (Capital), N3</t>
  </si>
  <si>
    <t xml:space="preserve"> ცხრილი 9 (Capital), N4; N8</t>
  </si>
  <si>
    <t xml:space="preserve"> ცხრილი 9 (Capital), N 6</t>
  </si>
  <si>
    <t>სს "ბაზისბანკი"</t>
  </si>
  <si>
    <t>ჯანგ ძუნი</t>
  </si>
  <si>
    <t>დავით ცაავა</t>
  </si>
  <si>
    <t>www.BB.ge</t>
  </si>
  <si>
    <t>არადამოუკიდებელი თავმჯდომარე</t>
  </si>
  <si>
    <t>ჟუ ნინგი</t>
  </si>
  <si>
    <t>არადამოუკიდებელი წევრი</t>
  </si>
  <si>
    <t>ზაზა რობაქიძე</t>
  </si>
  <si>
    <t>დამოუკიდებელი წევრი</t>
  </si>
  <si>
    <t>მი მია ენხვა</t>
  </si>
  <si>
    <t>არადამოუკიდებელ წევრი</t>
  </si>
  <si>
    <t>საბინა ძიურმანი</t>
  </si>
  <si>
    <t>ნინო ოხანაშვილი</t>
  </si>
  <si>
    <t>გენერალური დირექტორი</t>
  </si>
  <si>
    <t>ლევან გარდაფხაძე</t>
  </si>
  <si>
    <t xml:space="preserve">გენერალური დირექტორის მოადგილე, საცალო ბიზნესი </t>
  </si>
  <si>
    <t>დავით კაკაბაძე</t>
  </si>
  <si>
    <t>გენერალური დირექტორის მოადგილე, რისკების მართვა</t>
  </si>
  <si>
    <t>ლია ასლანიკაშვილი</t>
  </si>
  <si>
    <t xml:space="preserve">გენერალური დირექტორის მოადგილე, ფინანსები </t>
  </si>
  <si>
    <t>ხვეი ლი</t>
  </si>
  <si>
    <t>გენერალური დირექტორის მოადგილე, დაკრედიტება</t>
  </si>
  <si>
    <t>გიორგი გაბუნია</t>
  </si>
  <si>
    <t>კომერციული დირექტორი</t>
  </si>
  <si>
    <t>რატი დვალაძე</t>
  </si>
  <si>
    <t>საოპერაციო დირექტორი</t>
  </si>
  <si>
    <t>შპს "Xinjiang HuaLing Industry &amp; Trade (Group) Co"</t>
  </si>
  <si>
    <t>მი ზაიქი</t>
  </si>
  <si>
    <t>მიე ენხვა</t>
  </si>
  <si>
    <t>Hualing Group Investment Holding (Xinjiang)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</si>
</sst>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0%"/>
  </numFmts>
  <fonts count="139">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9"/>
      <color theme="1"/>
      <name val="Calibri"/>
      <family val="2"/>
      <scheme val="minor"/>
    </font>
    <font>
      <sz val="10"/>
      <color theme="1"/>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scheme val="minor"/>
    </font>
    <font>
      <b/>
      <i/>
      <sz val="10"/>
      <color theme="1"/>
      <name val="Calibri"/>
      <family val="2"/>
      <scheme val="minor"/>
    </font>
    <font>
      <b/>
      <sz val="12"/>
      <name val="Calibri"/>
      <family val="2"/>
      <scheme val="minor"/>
    </font>
    <font>
      <sz val="12"/>
      <name val="Calibri"/>
      <family val="2"/>
      <scheme val="minor"/>
    </font>
    <font>
      <sz val="12"/>
      <color theme="1"/>
      <name val="Calibri"/>
      <family val="2"/>
      <scheme val="minor"/>
    </font>
    <font>
      <i/>
      <sz val="12"/>
      <name val="Calibri"/>
      <family val="2"/>
      <scheme val="minor"/>
    </font>
    <font>
      <b/>
      <sz val="12"/>
      <color indexed="8"/>
      <name val="Calibri"/>
      <family val="2"/>
      <scheme val="minor"/>
    </font>
    <font>
      <sz val="12"/>
      <color indexed="8"/>
      <name val="Calibri"/>
      <family val="2"/>
      <scheme val="minor"/>
    </font>
    <font>
      <i/>
      <sz val="12"/>
      <color theme="1"/>
      <name val="Calibri"/>
      <family val="2"/>
      <scheme val="minor"/>
    </font>
    <font>
      <b/>
      <i/>
      <sz val="12"/>
      <color theme="1"/>
      <name val="Calibri"/>
      <family val="2"/>
      <scheme val="minor"/>
    </font>
    <font>
      <b/>
      <sz val="12"/>
      <color rgb="FF000000"/>
      <name val="Calibri"/>
      <family val="2"/>
      <scheme val="minor"/>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s>
  <borders count="140">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2" fillId="0" borderId="0"/>
    <xf numFmtId="0" fontId="7" fillId="0" borderId="0"/>
    <xf numFmtId="0" fontId="1" fillId="0" borderId="0"/>
    <xf numFmtId="9" fontId="1" fillId="0" borderId="0" applyFont="0" applyFill="0" applyBorder="0" applyAlignment="0" applyProtection="0"/>
    <xf numFmtId="0" fontId="2" fillId="0" borderId="0"/>
    <xf numFmtId="0" fontId="2" fillId="0" borderId="0"/>
    <xf numFmtId="0" fontId="10" fillId="0" borderId="0" applyNumberFormat="0" applyFill="0" applyBorder="0" applyAlignment="0" applyProtection="0">
      <alignment vertical="top"/>
      <protection locked="0"/>
    </xf>
    <xf numFmtId="0" fontId="23" fillId="0" borderId="0"/>
    <xf numFmtId="168" fontId="24" fillId="37" borderId="0"/>
    <xf numFmtId="169" fontId="24" fillId="37" borderId="0"/>
    <xf numFmtId="168" fontId="24" fillId="37" borderId="0"/>
    <xf numFmtId="0" fontId="25" fillId="38" borderId="0" applyNumberFormat="0" applyBorder="0" applyAlignment="0" applyProtection="0"/>
    <xf numFmtId="0" fontId="4" fillId="13"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9" fontId="26" fillId="38" borderId="0" applyNumberFormat="0" applyBorder="0" applyAlignment="0" applyProtection="0"/>
    <xf numFmtId="0" fontId="25"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6" fillId="38" borderId="0" applyNumberFormat="0" applyBorder="0" applyAlignment="0" applyProtection="0"/>
    <xf numFmtId="169"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9"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9"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9" fontId="26" fillId="38" borderId="0" applyNumberFormat="0" applyBorder="0" applyAlignment="0" applyProtection="0"/>
    <xf numFmtId="168" fontId="26" fillId="38"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4" fillId="17"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9" fontId="26" fillId="39" borderId="0" applyNumberFormat="0" applyBorder="0" applyAlignment="0" applyProtection="0"/>
    <xf numFmtId="0" fontId="25"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6" fillId="39" borderId="0" applyNumberFormat="0" applyBorder="0" applyAlignment="0" applyProtection="0"/>
    <xf numFmtId="169"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9"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9"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9" fontId="26" fillId="39" borderId="0" applyNumberFormat="0" applyBorder="0" applyAlignment="0" applyProtection="0"/>
    <xf numFmtId="168" fontId="26" fillId="39"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4" fillId="21" borderId="0" applyNumberFormat="0" applyBorder="0" applyAlignment="0" applyProtection="0"/>
    <xf numFmtId="168" fontId="26" fillId="40" borderId="0" applyNumberFormat="0" applyBorder="0" applyAlignment="0" applyProtection="0"/>
    <xf numFmtId="168" fontId="26" fillId="40" borderId="0" applyNumberFormat="0" applyBorder="0" applyAlignment="0" applyProtection="0"/>
    <xf numFmtId="169" fontId="26" fillId="40" borderId="0" applyNumberFormat="0" applyBorder="0" applyAlignment="0" applyProtection="0"/>
    <xf numFmtId="0" fontId="25"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6" fillId="40" borderId="0" applyNumberFormat="0" applyBorder="0" applyAlignment="0" applyProtection="0"/>
    <xf numFmtId="169" fontId="26" fillId="40" borderId="0" applyNumberFormat="0" applyBorder="0" applyAlignment="0" applyProtection="0"/>
    <xf numFmtId="168" fontId="26" fillId="40" borderId="0" applyNumberFormat="0" applyBorder="0" applyAlignment="0" applyProtection="0"/>
    <xf numFmtId="168" fontId="26" fillId="40" borderId="0" applyNumberFormat="0" applyBorder="0" applyAlignment="0" applyProtection="0"/>
    <xf numFmtId="169" fontId="26" fillId="40" borderId="0" applyNumberFormat="0" applyBorder="0" applyAlignment="0" applyProtection="0"/>
    <xf numFmtId="168" fontId="26" fillId="40" borderId="0" applyNumberFormat="0" applyBorder="0" applyAlignment="0" applyProtection="0"/>
    <xf numFmtId="168" fontId="26" fillId="40" borderId="0" applyNumberFormat="0" applyBorder="0" applyAlignment="0" applyProtection="0"/>
    <xf numFmtId="169" fontId="26" fillId="40" borderId="0" applyNumberFormat="0" applyBorder="0" applyAlignment="0" applyProtection="0"/>
    <xf numFmtId="168" fontId="26" fillId="40" borderId="0" applyNumberFormat="0" applyBorder="0" applyAlignment="0" applyProtection="0"/>
    <xf numFmtId="168" fontId="26" fillId="40" borderId="0" applyNumberFormat="0" applyBorder="0" applyAlignment="0" applyProtection="0"/>
    <xf numFmtId="169" fontId="26" fillId="40" borderId="0" applyNumberFormat="0" applyBorder="0" applyAlignment="0" applyProtection="0"/>
    <xf numFmtId="168" fontId="26" fillId="40"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4" fillId="25"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9" fontId="26" fillId="41" borderId="0" applyNumberFormat="0" applyBorder="0" applyAlignment="0" applyProtection="0"/>
    <xf numFmtId="0" fontId="25"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6" fillId="41" borderId="0" applyNumberFormat="0" applyBorder="0" applyAlignment="0" applyProtection="0"/>
    <xf numFmtId="169"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9"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9"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9" fontId="26" fillId="41" borderId="0" applyNumberFormat="0" applyBorder="0" applyAlignment="0" applyProtection="0"/>
    <xf numFmtId="168" fontId="26" fillId="41"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4" fillId="29"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9" fontId="26" fillId="42" borderId="0" applyNumberFormat="0" applyBorder="0" applyAlignment="0" applyProtection="0"/>
    <xf numFmtId="0" fontId="25"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6" fillId="42" borderId="0" applyNumberFormat="0" applyBorder="0" applyAlignment="0" applyProtection="0"/>
    <xf numFmtId="169"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9"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9"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9" fontId="26" fillId="42" borderId="0" applyNumberFormat="0" applyBorder="0" applyAlignment="0" applyProtection="0"/>
    <xf numFmtId="168" fontId="26" fillId="42"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4" fillId="33" borderId="0" applyNumberFormat="0" applyBorder="0" applyAlignment="0" applyProtection="0"/>
    <xf numFmtId="168" fontId="26" fillId="43" borderId="0" applyNumberFormat="0" applyBorder="0" applyAlignment="0" applyProtection="0"/>
    <xf numFmtId="168" fontId="26" fillId="43" borderId="0" applyNumberFormat="0" applyBorder="0" applyAlignment="0" applyProtection="0"/>
    <xf numFmtId="169" fontId="26" fillId="43" borderId="0" applyNumberFormat="0" applyBorder="0" applyAlignment="0" applyProtection="0"/>
    <xf numFmtId="0" fontId="25"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6" fillId="43" borderId="0" applyNumberFormat="0" applyBorder="0" applyAlignment="0" applyProtection="0"/>
    <xf numFmtId="169" fontId="26" fillId="43" borderId="0" applyNumberFormat="0" applyBorder="0" applyAlignment="0" applyProtection="0"/>
    <xf numFmtId="168" fontId="26" fillId="43" borderId="0" applyNumberFormat="0" applyBorder="0" applyAlignment="0" applyProtection="0"/>
    <xf numFmtId="168" fontId="26" fillId="43" borderId="0" applyNumberFormat="0" applyBorder="0" applyAlignment="0" applyProtection="0"/>
    <xf numFmtId="169" fontId="26" fillId="43" borderId="0" applyNumberFormat="0" applyBorder="0" applyAlignment="0" applyProtection="0"/>
    <xf numFmtId="168" fontId="26" fillId="43" borderId="0" applyNumberFormat="0" applyBorder="0" applyAlignment="0" applyProtection="0"/>
    <xf numFmtId="168" fontId="26" fillId="43" borderId="0" applyNumberFormat="0" applyBorder="0" applyAlignment="0" applyProtection="0"/>
    <xf numFmtId="169" fontId="26" fillId="43" borderId="0" applyNumberFormat="0" applyBorder="0" applyAlignment="0" applyProtection="0"/>
    <xf numFmtId="168" fontId="26" fillId="43" borderId="0" applyNumberFormat="0" applyBorder="0" applyAlignment="0" applyProtection="0"/>
    <xf numFmtId="168" fontId="26" fillId="43" borderId="0" applyNumberFormat="0" applyBorder="0" applyAlignment="0" applyProtection="0"/>
    <xf numFmtId="169" fontId="26" fillId="43" borderId="0" applyNumberFormat="0" applyBorder="0" applyAlignment="0" applyProtection="0"/>
    <xf numFmtId="168" fontId="26" fillId="43"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4" fillId="1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9" fontId="26" fillId="44" borderId="0" applyNumberFormat="0" applyBorder="0" applyAlignment="0" applyProtection="0"/>
    <xf numFmtId="0" fontId="25"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26" fillId="44" borderId="0" applyNumberFormat="0" applyBorder="0" applyAlignment="0" applyProtection="0"/>
    <xf numFmtId="169"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9"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9"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9" fontId="26" fillId="44" borderId="0" applyNumberFormat="0" applyBorder="0" applyAlignment="0" applyProtection="0"/>
    <xf numFmtId="168" fontId="26" fillId="44"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4" fillId="18" borderId="0" applyNumberFormat="0" applyBorder="0" applyAlignment="0" applyProtection="0"/>
    <xf numFmtId="168" fontId="26" fillId="45" borderId="0" applyNumberFormat="0" applyBorder="0" applyAlignment="0" applyProtection="0"/>
    <xf numFmtId="168" fontId="26" fillId="45" borderId="0" applyNumberFormat="0" applyBorder="0" applyAlignment="0" applyProtection="0"/>
    <xf numFmtId="169" fontId="26" fillId="45" borderId="0" applyNumberFormat="0" applyBorder="0" applyAlignment="0" applyProtection="0"/>
    <xf numFmtId="0" fontId="25"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26" fillId="45" borderId="0" applyNumberFormat="0" applyBorder="0" applyAlignment="0" applyProtection="0"/>
    <xf numFmtId="169" fontId="26" fillId="45" borderId="0" applyNumberFormat="0" applyBorder="0" applyAlignment="0" applyProtection="0"/>
    <xf numFmtId="168" fontId="26" fillId="45" borderId="0" applyNumberFormat="0" applyBorder="0" applyAlignment="0" applyProtection="0"/>
    <xf numFmtId="168" fontId="26" fillId="45" borderId="0" applyNumberFormat="0" applyBorder="0" applyAlignment="0" applyProtection="0"/>
    <xf numFmtId="169" fontId="26" fillId="45" borderId="0" applyNumberFormat="0" applyBorder="0" applyAlignment="0" applyProtection="0"/>
    <xf numFmtId="168" fontId="26" fillId="45" borderId="0" applyNumberFormat="0" applyBorder="0" applyAlignment="0" applyProtection="0"/>
    <xf numFmtId="168" fontId="26" fillId="45" borderId="0" applyNumberFormat="0" applyBorder="0" applyAlignment="0" applyProtection="0"/>
    <xf numFmtId="169" fontId="26" fillId="45" borderId="0" applyNumberFormat="0" applyBorder="0" applyAlignment="0" applyProtection="0"/>
    <xf numFmtId="168" fontId="26" fillId="45" borderId="0" applyNumberFormat="0" applyBorder="0" applyAlignment="0" applyProtection="0"/>
    <xf numFmtId="168" fontId="26" fillId="45" borderId="0" applyNumberFormat="0" applyBorder="0" applyAlignment="0" applyProtection="0"/>
    <xf numFmtId="169" fontId="26" fillId="45" borderId="0" applyNumberFormat="0" applyBorder="0" applyAlignment="0" applyProtection="0"/>
    <xf numFmtId="168" fontId="26" fillId="45"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4" fillId="22"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9" fontId="26" fillId="46" borderId="0" applyNumberFormat="0" applyBorder="0" applyAlignment="0" applyProtection="0"/>
    <xf numFmtId="0" fontId="25"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26" fillId="46" borderId="0" applyNumberFormat="0" applyBorder="0" applyAlignment="0" applyProtection="0"/>
    <xf numFmtId="169"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9"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9"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9" fontId="26" fillId="46" borderId="0" applyNumberFormat="0" applyBorder="0" applyAlignment="0" applyProtection="0"/>
    <xf numFmtId="168" fontId="26" fillId="46"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4" fillId="26"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9" fontId="26" fillId="41" borderId="0" applyNumberFormat="0" applyBorder="0" applyAlignment="0" applyProtection="0"/>
    <xf numFmtId="0" fontId="25"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26" fillId="41" borderId="0" applyNumberFormat="0" applyBorder="0" applyAlignment="0" applyProtection="0"/>
    <xf numFmtId="169"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9"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9"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9" fontId="26" fillId="41" borderId="0" applyNumberFormat="0" applyBorder="0" applyAlignment="0" applyProtection="0"/>
    <xf numFmtId="168" fontId="26" fillId="41"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4" fillId="30"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9" fontId="26" fillId="44" borderId="0" applyNumberFormat="0" applyBorder="0" applyAlignment="0" applyProtection="0"/>
    <xf numFmtId="0" fontId="25"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26" fillId="44" borderId="0" applyNumberFormat="0" applyBorder="0" applyAlignment="0" applyProtection="0"/>
    <xf numFmtId="169"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9"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9"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9" fontId="26" fillId="44" borderId="0" applyNumberFormat="0" applyBorder="0" applyAlignment="0" applyProtection="0"/>
    <xf numFmtId="168" fontId="26" fillId="44"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4" fillId="34" borderId="0" applyNumberFormat="0" applyBorder="0" applyAlignment="0" applyProtection="0"/>
    <xf numFmtId="168" fontId="26" fillId="47" borderId="0" applyNumberFormat="0" applyBorder="0" applyAlignment="0" applyProtection="0"/>
    <xf numFmtId="168" fontId="26" fillId="47" borderId="0" applyNumberFormat="0" applyBorder="0" applyAlignment="0" applyProtection="0"/>
    <xf numFmtId="169" fontId="26" fillId="47" borderId="0" applyNumberFormat="0" applyBorder="0" applyAlignment="0" applyProtection="0"/>
    <xf numFmtId="0" fontId="25"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26" fillId="47" borderId="0" applyNumberFormat="0" applyBorder="0" applyAlignment="0" applyProtection="0"/>
    <xf numFmtId="169" fontId="26" fillId="47" borderId="0" applyNumberFormat="0" applyBorder="0" applyAlignment="0" applyProtection="0"/>
    <xf numFmtId="168" fontId="26" fillId="47" borderId="0" applyNumberFormat="0" applyBorder="0" applyAlignment="0" applyProtection="0"/>
    <xf numFmtId="168" fontId="26" fillId="47" borderId="0" applyNumberFormat="0" applyBorder="0" applyAlignment="0" applyProtection="0"/>
    <xf numFmtId="169" fontId="26" fillId="47" borderId="0" applyNumberFormat="0" applyBorder="0" applyAlignment="0" applyProtection="0"/>
    <xf numFmtId="168" fontId="26" fillId="47" borderId="0" applyNumberFormat="0" applyBorder="0" applyAlignment="0" applyProtection="0"/>
    <xf numFmtId="168" fontId="26" fillId="47" borderId="0" applyNumberFormat="0" applyBorder="0" applyAlignment="0" applyProtection="0"/>
    <xf numFmtId="169" fontId="26" fillId="47" borderId="0" applyNumberFormat="0" applyBorder="0" applyAlignment="0" applyProtection="0"/>
    <xf numFmtId="168" fontId="26" fillId="47" borderId="0" applyNumberFormat="0" applyBorder="0" applyAlignment="0" applyProtection="0"/>
    <xf numFmtId="168" fontId="26" fillId="47" borderId="0" applyNumberFormat="0" applyBorder="0" applyAlignment="0" applyProtection="0"/>
    <xf numFmtId="169" fontId="26" fillId="47" borderId="0" applyNumberFormat="0" applyBorder="0" applyAlignment="0" applyProtection="0"/>
    <xf numFmtId="168" fontId="26" fillId="47" borderId="0" applyNumberFormat="0" applyBorder="0" applyAlignment="0" applyProtection="0"/>
    <xf numFmtId="0" fontId="25" fillId="47" borderId="0" applyNumberFormat="0" applyBorder="0" applyAlignment="0" applyProtection="0"/>
    <xf numFmtId="0" fontId="27" fillId="48" borderId="0" applyNumberFormat="0" applyBorder="0" applyAlignment="0" applyProtection="0"/>
    <xf numFmtId="0" fontId="28" fillId="15" borderId="0" applyNumberFormat="0" applyBorder="0" applyAlignment="0" applyProtection="0"/>
    <xf numFmtId="168" fontId="29" fillId="48" borderId="0" applyNumberFormat="0" applyBorder="0" applyAlignment="0" applyProtection="0"/>
    <xf numFmtId="168" fontId="29" fillId="48" borderId="0" applyNumberFormat="0" applyBorder="0" applyAlignment="0" applyProtection="0"/>
    <xf numFmtId="169" fontId="29" fillId="48" borderId="0" applyNumberFormat="0" applyBorder="0" applyAlignment="0" applyProtection="0"/>
    <xf numFmtId="0" fontId="27" fillId="48"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168" fontId="29" fillId="48" borderId="0" applyNumberFormat="0" applyBorder="0" applyAlignment="0" applyProtection="0"/>
    <xf numFmtId="169" fontId="29" fillId="48" borderId="0" applyNumberFormat="0" applyBorder="0" applyAlignment="0" applyProtection="0"/>
    <xf numFmtId="168" fontId="29" fillId="48" borderId="0" applyNumberFormat="0" applyBorder="0" applyAlignment="0" applyProtection="0"/>
    <xf numFmtId="168" fontId="29" fillId="48" borderId="0" applyNumberFormat="0" applyBorder="0" applyAlignment="0" applyProtection="0"/>
    <xf numFmtId="169" fontId="29" fillId="48" borderId="0" applyNumberFormat="0" applyBorder="0" applyAlignment="0" applyProtection="0"/>
    <xf numFmtId="168" fontId="29" fillId="48" borderId="0" applyNumberFormat="0" applyBorder="0" applyAlignment="0" applyProtection="0"/>
    <xf numFmtId="168" fontId="29" fillId="48" borderId="0" applyNumberFormat="0" applyBorder="0" applyAlignment="0" applyProtection="0"/>
    <xf numFmtId="169" fontId="29" fillId="48" borderId="0" applyNumberFormat="0" applyBorder="0" applyAlignment="0" applyProtection="0"/>
    <xf numFmtId="168" fontId="29" fillId="48" borderId="0" applyNumberFormat="0" applyBorder="0" applyAlignment="0" applyProtection="0"/>
    <xf numFmtId="168" fontId="29" fillId="48" borderId="0" applyNumberFormat="0" applyBorder="0" applyAlignment="0" applyProtection="0"/>
    <xf numFmtId="169" fontId="29" fillId="48" borderId="0" applyNumberFormat="0" applyBorder="0" applyAlignment="0" applyProtection="0"/>
    <xf numFmtId="168" fontId="29" fillId="48"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8" fillId="19" borderId="0" applyNumberFormat="0" applyBorder="0" applyAlignment="0" applyProtection="0"/>
    <xf numFmtId="168" fontId="29" fillId="45" borderId="0" applyNumberFormat="0" applyBorder="0" applyAlignment="0" applyProtection="0"/>
    <xf numFmtId="168" fontId="29" fillId="45" borderId="0" applyNumberFormat="0" applyBorder="0" applyAlignment="0" applyProtection="0"/>
    <xf numFmtId="169" fontId="29" fillId="45" borderId="0" applyNumberFormat="0" applyBorder="0" applyAlignment="0" applyProtection="0"/>
    <xf numFmtId="0" fontId="27" fillId="4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168" fontId="29" fillId="45" borderId="0" applyNumberFormat="0" applyBorder="0" applyAlignment="0" applyProtection="0"/>
    <xf numFmtId="169" fontId="29" fillId="45" borderId="0" applyNumberFormat="0" applyBorder="0" applyAlignment="0" applyProtection="0"/>
    <xf numFmtId="168" fontId="29" fillId="45" borderId="0" applyNumberFormat="0" applyBorder="0" applyAlignment="0" applyProtection="0"/>
    <xf numFmtId="168" fontId="29" fillId="45" borderId="0" applyNumberFormat="0" applyBorder="0" applyAlignment="0" applyProtection="0"/>
    <xf numFmtId="169" fontId="29" fillId="45" borderId="0" applyNumberFormat="0" applyBorder="0" applyAlignment="0" applyProtection="0"/>
    <xf numFmtId="168" fontId="29" fillId="45" borderId="0" applyNumberFormat="0" applyBorder="0" applyAlignment="0" applyProtection="0"/>
    <xf numFmtId="168" fontId="29" fillId="45" borderId="0" applyNumberFormat="0" applyBorder="0" applyAlignment="0" applyProtection="0"/>
    <xf numFmtId="169" fontId="29" fillId="45" borderId="0" applyNumberFormat="0" applyBorder="0" applyAlignment="0" applyProtection="0"/>
    <xf numFmtId="168" fontId="29" fillId="45" borderId="0" applyNumberFormat="0" applyBorder="0" applyAlignment="0" applyProtection="0"/>
    <xf numFmtId="168" fontId="29" fillId="45" borderId="0" applyNumberFormat="0" applyBorder="0" applyAlignment="0" applyProtection="0"/>
    <xf numFmtId="169" fontId="29" fillId="45" borderId="0" applyNumberFormat="0" applyBorder="0" applyAlignment="0" applyProtection="0"/>
    <xf numFmtId="168" fontId="29" fillId="45"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8" fillId="23" borderId="0" applyNumberFormat="0" applyBorder="0" applyAlignment="0" applyProtection="0"/>
    <xf numFmtId="168" fontId="29" fillId="46" borderId="0" applyNumberFormat="0" applyBorder="0" applyAlignment="0" applyProtection="0"/>
    <xf numFmtId="168" fontId="29" fillId="46" borderId="0" applyNumberFormat="0" applyBorder="0" applyAlignment="0" applyProtection="0"/>
    <xf numFmtId="169" fontId="29" fillId="46" borderId="0" applyNumberFormat="0" applyBorder="0" applyAlignment="0" applyProtection="0"/>
    <xf numFmtId="0" fontId="27" fillId="4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168" fontId="29" fillId="46" borderId="0" applyNumberFormat="0" applyBorder="0" applyAlignment="0" applyProtection="0"/>
    <xf numFmtId="169" fontId="29" fillId="46" borderId="0" applyNumberFormat="0" applyBorder="0" applyAlignment="0" applyProtection="0"/>
    <xf numFmtId="168" fontId="29" fillId="46" borderId="0" applyNumberFormat="0" applyBorder="0" applyAlignment="0" applyProtection="0"/>
    <xf numFmtId="168" fontId="29" fillId="46" borderId="0" applyNumberFormat="0" applyBorder="0" applyAlignment="0" applyProtection="0"/>
    <xf numFmtId="169" fontId="29" fillId="46" borderId="0" applyNumberFormat="0" applyBorder="0" applyAlignment="0" applyProtection="0"/>
    <xf numFmtId="168" fontId="29" fillId="46" borderId="0" applyNumberFormat="0" applyBorder="0" applyAlignment="0" applyProtection="0"/>
    <xf numFmtId="168" fontId="29" fillId="46" borderId="0" applyNumberFormat="0" applyBorder="0" applyAlignment="0" applyProtection="0"/>
    <xf numFmtId="169" fontId="29" fillId="46" borderId="0" applyNumberFormat="0" applyBorder="0" applyAlignment="0" applyProtection="0"/>
    <xf numFmtId="168" fontId="29" fillId="46" borderId="0" applyNumberFormat="0" applyBorder="0" applyAlignment="0" applyProtection="0"/>
    <xf numFmtId="168" fontId="29" fillId="46" borderId="0" applyNumberFormat="0" applyBorder="0" applyAlignment="0" applyProtection="0"/>
    <xf numFmtId="169" fontId="29" fillId="46" borderId="0" applyNumberFormat="0" applyBorder="0" applyAlignment="0" applyProtection="0"/>
    <xf numFmtId="168" fontId="29" fillId="46"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8" fillId="27" borderId="0" applyNumberFormat="0" applyBorder="0" applyAlignment="0" applyProtection="0"/>
    <xf numFmtId="168" fontId="29" fillId="49" borderId="0" applyNumberFormat="0" applyBorder="0" applyAlignment="0" applyProtection="0"/>
    <xf numFmtId="168" fontId="29" fillId="49" borderId="0" applyNumberFormat="0" applyBorder="0" applyAlignment="0" applyProtection="0"/>
    <xf numFmtId="169" fontId="29" fillId="49" borderId="0" applyNumberFormat="0" applyBorder="0" applyAlignment="0" applyProtection="0"/>
    <xf numFmtId="0" fontId="27" fillId="49"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168" fontId="29" fillId="49" borderId="0" applyNumberFormat="0" applyBorder="0" applyAlignment="0" applyProtection="0"/>
    <xf numFmtId="169" fontId="29" fillId="49" borderId="0" applyNumberFormat="0" applyBorder="0" applyAlignment="0" applyProtection="0"/>
    <xf numFmtId="168" fontId="29" fillId="49" borderId="0" applyNumberFormat="0" applyBorder="0" applyAlignment="0" applyProtection="0"/>
    <xf numFmtId="168" fontId="29" fillId="49" borderId="0" applyNumberFormat="0" applyBorder="0" applyAlignment="0" applyProtection="0"/>
    <xf numFmtId="169" fontId="29" fillId="49" borderId="0" applyNumberFormat="0" applyBorder="0" applyAlignment="0" applyProtection="0"/>
    <xf numFmtId="168" fontId="29" fillId="49" borderId="0" applyNumberFormat="0" applyBorder="0" applyAlignment="0" applyProtection="0"/>
    <xf numFmtId="168" fontId="29" fillId="49" borderId="0" applyNumberFormat="0" applyBorder="0" applyAlignment="0" applyProtection="0"/>
    <xf numFmtId="169" fontId="29" fillId="49" borderId="0" applyNumberFormat="0" applyBorder="0" applyAlignment="0" applyProtection="0"/>
    <xf numFmtId="168" fontId="29" fillId="49" borderId="0" applyNumberFormat="0" applyBorder="0" applyAlignment="0" applyProtection="0"/>
    <xf numFmtId="168" fontId="29" fillId="49" borderId="0" applyNumberFormat="0" applyBorder="0" applyAlignment="0" applyProtection="0"/>
    <xf numFmtId="169" fontId="29" fillId="49" borderId="0" applyNumberFormat="0" applyBorder="0" applyAlignment="0" applyProtection="0"/>
    <xf numFmtId="168" fontId="29" fillId="49"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8" fillId="31" borderId="0" applyNumberFormat="0" applyBorder="0" applyAlignment="0" applyProtection="0"/>
    <xf numFmtId="168" fontId="29" fillId="50" borderId="0" applyNumberFormat="0" applyBorder="0" applyAlignment="0" applyProtection="0"/>
    <xf numFmtId="168" fontId="29" fillId="50" borderId="0" applyNumberFormat="0" applyBorder="0" applyAlignment="0" applyProtection="0"/>
    <xf numFmtId="169" fontId="29" fillId="50" borderId="0" applyNumberFormat="0" applyBorder="0" applyAlignment="0" applyProtection="0"/>
    <xf numFmtId="0" fontId="27" fillId="50"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168" fontId="29" fillId="50" borderId="0" applyNumberFormat="0" applyBorder="0" applyAlignment="0" applyProtection="0"/>
    <xf numFmtId="169" fontId="29" fillId="50" borderId="0" applyNumberFormat="0" applyBorder="0" applyAlignment="0" applyProtection="0"/>
    <xf numFmtId="168" fontId="29" fillId="50" borderId="0" applyNumberFormat="0" applyBorder="0" applyAlignment="0" applyProtection="0"/>
    <xf numFmtId="168" fontId="29" fillId="50" borderId="0" applyNumberFormat="0" applyBorder="0" applyAlignment="0" applyProtection="0"/>
    <xf numFmtId="169" fontId="29" fillId="50" borderId="0" applyNumberFormat="0" applyBorder="0" applyAlignment="0" applyProtection="0"/>
    <xf numFmtId="168" fontId="29" fillId="50" borderId="0" applyNumberFormat="0" applyBorder="0" applyAlignment="0" applyProtection="0"/>
    <xf numFmtId="168" fontId="29" fillId="50" borderId="0" applyNumberFormat="0" applyBorder="0" applyAlignment="0" applyProtection="0"/>
    <xf numFmtId="169" fontId="29" fillId="50" borderId="0" applyNumberFormat="0" applyBorder="0" applyAlignment="0" applyProtection="0"/>
    <xf numFmtId="168" fontId="29" fillId="50" borderId="0" applyNumberFormat="0" applyBorder="0" applyAlignment="0" applyProtection="0"/>
    <xf numFmtId="168" fontId="29" fillId="50" borderId="0" applyNumberFormat="0" applyBorder="0" applyAlignment="0" applyProtection="0"/>
    <xf numFmtId="169" fontId="29" fillId="50" borderId="0" applyNumberFormat="0" applyBorder="0" applyAlignment="0" applyProtection="0"/>
    <xf numFmtId="168" fontId="29" fillId="50"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8" fillId="35" borderId="0" applyNumberFormat="0" applyBorder="0" applyAlignment="0" applyProtection="0"/>
    <xf numFmtId="168" fontId="29" fillId="51" borderId="0" applyNumberFormat="0" applyBorder="0" applyAlignment="0" applyProtection="0"/>
    <xf numFmtId="168" fontId="29" fillId="51" borderId="0" applyNumberFormat="0" applyBorder="0" applyAlignment="0" applyProtection="0"/>
    <xf numFmtId="169" fontId="29" fillId="51" borderId="0" applyNumberFormat="0" applyBorder="0" applyAlignment="0" applyProtection="0"/>
    <xf numFmtId="0" fontId="27" fillId="5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168" fontId="29" fillId="51" borderId="0" applyNumberFormat="0" applyBorder="0" applyAlignment="0" applyProtection="0"/>
    <xf numFmtId="169" fontId="29" fillId="51" borderId="0" applyNumberFormat="0" applyBorder="0" applyAlignment="0" applyProtection="0"/>
    <xf numFmtId="168" fontId="29" fillId="51" borderId="0" applyNumberFormat="0" applyBorder="0" applyAlignment="0" applyProtection="0"/>
    <xf numFmtId="168" fontId="29" fillId="51" borderId="0" applyNumberFormat="0" applyBorder="0" applyAlignment="0" applyProtection="0"/>
    <xf numFmtId="169" fontId="29" fillId="51" borderId="0" applyNumberFormat="0" applyBorder="0" applyAlignment="0" applyProtection="0"/>
    <xf numFmtId="168" fontId="29" fillId="51" borderId="0" applyNumberFormat="0" applyBorder="0" applyAlignment="0" applyProtection="0"/>
    <xf numFmtId="168" fontId="29" fillId="51" borderId="0" applyNumberFormat="0" applyBorder="0" applyAlignment="0" applyProtection="0"/>
    <xf numFmtId="169" fontId="29" fillId="51" borderId="0" applyNumberFormat="0" applyBorder="0" applyAlignment="0" applyProtection="0"/>
    <xf numFmtId="168" fontId="29" fillId="51" borderId="0" applyNumberFormat="0" applyBorder="0" applyAlignment="0" applyProtection="0"/>
    <xf numFmtId="168" fontId="29" fillId="51" borderId="0" applyNumberFormat="0" applyBorder="0" applyAlignment="0" applyProtection="0"/>
    <xf numFmtId="169" fontId="29" fillId="51" borderId="0" applyNumberFormat="0" applyBorder="0" applyAlignment="0" applyProtection="0"/>
    <xf numFmtId="168" fontId="29" fillId="51" borderId="0" applyNumberFormat="0" applyBorder="0" applyAlignment="0" applyProtection="0"/>
    <xf numFmtId="0" fontId="27"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8" fillId="12" borderId="0" applyNumberFormat="0" applyBorder="0" applyAlignment="0" applyProtection="0"/>
    <xf numFmtId="168" fontId="29" fillId="54" borderId="0" applyNumberFormat="0" applyBorder="0" applyAlignment="0" applyProtection="0"/>
    <xf numFmtId="168" fontId="29" fillId="54" borderId="0" applyNumberFormat="0" applyBorder="0" applyAlignment="0" applyProtection="0"/>
    <xf numFmtId="169" fontId="29" fillId="54" borderId="0" applyNumberFormat="0" applyBorder="0" applyAlignment="0" applyProtection="0"/>
    <xf numFmtId="0" fontId="27" fillId="54"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168" fontId="29" fillId="54" borderId="0" applyNumberFormat="0" applyBorder="0" applyAlignment="0" applyProtection="0"/>
    <xf numFmtId="169" fontId="29" fillId="54" borderId="0" applyNumberFormat="0" applyBorder="0" applyAlignment="0" applyProtection="0"/>
    <xf numFmtId="168" fontId="29" fillId="54" borderId="0" applyNumberFormat="0" applyBorder="0" applyAlignment="0" applyProtection="0"/>
    <xf numFmtId="168" fontId="29" fillId="54" borderId="0" applyNumberFormat="0" applyBorder="0" applyAlignment="0" applyProtection="0"/>
    <xf numFmtId="169" fontId="29" fillId="54" borderId="0" applyNumberFormat="0" applyBorder="0" applyAlignment="0" applyProtection="0"/>
    <xf numFmtId="168" fontId="29" fillId="54" borderId="0" applyNumberFormat="0" applyBorder="0" applyAlignment="0" applyProtection="0"/>
    <xf numFmtId="168" fontId="29" fillId="54" borderId="0" applyNumberFormat="0" applyBorder="0" applyAlignment="0" applyProtection="0"/>
    <xf numFmtId="169" fontId="29" fillId="54" borderId="0" applyNumberFormat="0" applyBorder="0" applyAlignment="0" applyProtection="0"/>
    <xf numFmtId="168" fontId="29" fillId="54" borderId="0" applyNumberFormat="0" applyBorder="0" applyAlignment="0" applyProtection="0"/>
    <xf numFmtId="168" fontId="29" fillId="54" borderId="0" applyNumberFormat="0" applyBorder="0" applyAlignment="0" applyProtection="0"/>
    <xf numFmtId="169" fontId="29" fillId="54" borderId="0" applyNumberFormat="0" applyBorder="0" applyAlignment="0" applyProtection="0"/>
    <xf numFmtId="168" fontId="29"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7" fillId="57" borderId="0" applyNumberFormat="0" applyBorder="0" applyAlignment="0" applyProtection="0"/>
    <xf numFmtId="0" fontId="27" fillId="58" borderId="0" applyNumberFormat="0" applyBorder="0" applyAlignment="0" applyProtection="0"/>
    <xf numFmtId="0" fontId="28" fillId="16" borderId="0" applyNumberFormat="0" applyBorder="0" applyAlignment="0" applyProtection="0"/>
    <xf numFmtId="168" fontId="29" fillId="58" borderId="0" applyNumberFormat="0" applyBorder="0" applyAlignment="0" applyProtection="0"/>
    <xf numFmtId="168" fontId="29" fillId="58" borderId="0" applyNumberFormat="0" applyBorder="0" applyAlignment="0" applyProtection="0"/>
    <xf numFmtId="169" fontId="29" fillId="58" borderId="0" applyNumberFormat="0" applyBorder="0" applyAlignment="0" applyProtection="0"/>
    <xf numFmtId="0" fontId="27" fillId="58"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168" fontId="29" fillId="58" borderId="0" applyNumberFormat="0" applyBorder="0" applyAlignment="0" applyProtection="0"/>
    <xf numFmtId="169" fontId="29" fillId="58" borderId="0" applyNumberFormat="0" applyBorder="0" applyAlignment="0" applyProtection="0"/>
    <xf numFmtId="168" fontId="29" fillId="58" borderId="0" applyNumberFormat="0" applyBorder="0" applyAlignment="0" applyProtection="0"/>
    <xf numFmtId="168" fontId="29" fillId="58" borderId="0" applyNumberFormat="0" applyBorder="0" applyAlignment="0" applyProtection="0"/>
    <xf numFmtId="169" fontId="29" fillId="58" borderId="0" applyNumberFormat="0" applyBorder="0" applyAlignment="0" applyProtection="0"/>
    <xf numFmtId="168" fontId="29" fillId="58" borderId="0" applyNumberFormat="0" applyBorder="0" applyAlignment="0" applyProtection="0"/>
    <xf numFmtId="168" fontId="29" fillId="58" borderId="0" applyNumberFormat="0" applyBorder="0" applyAlignment="0" applyProtection="0"/>
    <xf numFmtId="169" fontId="29" fillId="58" borderId="0" applyNumberFormat="0" applyBorder="0" applyAlignment="0" applyProtection="0"/>
    <xf numFmtId="168" fontId="29" fillId="58" borderId="0" applyNumberFormat="0" applyBorder="0" applyAlignment="0" applyProtection="0"/>
    <xf numFmtId="168" fontId="29" fillId="58" borderId="0" applyNumberFormat="0" applyBorder="0" applyAlignment="0" applyProtection="0"/>
    <xf numFmtId="169" fontId="29" fillId="58" borderId="0" applyNumberFormat="0" applyBorder="0" applyAlignment="0" applyProtection="0"/>
    <xf numFmtId="168" fontId="29" fillId="58"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25" fillId="55" borderId="0" applyNumberFormat="0" applyBorder="0" applyAlignment="0" applyProtection="0"/>
    <xf numFmtId="0" fontId="25" fillId="59" borderId="0" applyNumberFormat="0" applyBorder="0" applyAlignment="0" applyProtection="0"/>
    <xf numFmtId="0" fontId="27" fillId="56" borderId="0" applyNumberFormat="0" applyBorder="0" applyAlignment="0" applyProtection="0"/>
    <xf numFmtId="0" fontId="27" fillId="60" borderId="0" applyNumberFormat="0" applyBorder="0" applyAlignment="0" applyProtection="0"/>
    <xf numFmtId="0" fontId="28" fillId="20" borderId="0" applyNumberFormat="0" applyBorder="0" applyAlignment="0" applyProtection="0"/>
    <xf numFmtId="168" fontId="29" fillId="60" borderId="0" applyNumberFormat="0" applyBorder="0" applyAlignment="0" applyProtection="0"/>
    <xf numFmtId="168" fontId="29" fillId="60" borderId="0" applyNumberFormat="0" applyBorder="0" applyAlignment="0" applyProtection="0"/>
    <xf numFmtId="169" fontId="29" fillId="60" borderId="0" applyNumberFormat="0" applyBorder="0" applyAlignment="0" applyProtection="0"/>
    <xf numFmtId="0" fontId="27" fillId="6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68" fontId="29" fillId="60" borderId="0" applyNumberFormat="0" applyBorder="0" applyAlignment="0" applyProtection="0"/>
    <xf numFmtId="169" fontId="29" fillId="60" borderId="0" applyNumberFormat="0" applyBorder="0" applyAlignment="0" applyProtection="0"/>
    <xf numFmtId="168" fontId="29" fillId="60" borderId="0" applyNumberFormat="0" applyBorder="0" applyAlignment="0" applyProtection="0"/>
    <xf numFmtId="168" fontId="29" fillId="60" borderId="0" applyNumberFormat="0" applyBorder="0" applyAlignment="0" applyProtection="0"/>
    <xf numFmtId="169" fontId="29" fillId="60" borderId="0" applyNumberFormat="0" applyBorder="0" applyAlignment="0" applyProtection="0"/>
    <xf numFmtId="168" fontId="29" fillId="60" borderId="0" applyNumberFormat="0" applyBorder="0" applyAlignment="0" applyProtection="0"/>
    <xf numFmtId="168" fontId="29" fillId="60" borderId="0" applyNumberFormat="0" applyBorder="0" applyAlignment="0" applyProtection="0"/>
    <xf numFmtId="169" fontId="29" fillId="60" borderId="0" applyNumberFormat="0" applyBorder="0" applyAlignment="0" applyProtection="0"/>
    <xf numFmtId="168" fontId="29" fillId="60" borderId="0" applyNumberFormat="0" applyBorder="0" applyAlignment="0" applyProtection="0"/>
    <xf numFmtId="168" fontId="29" fillId="60" borderId="0" applyNumberFormat="0" applyBorder="0" applyAlignment="0" applyProtection="0"/>
    <xf numFmtId="169" fontId="29" fillId="60" borderId="0" applyNumberFormat="0" applyBorder="0" applyAlignment="0" applyProtection="0"/>
    <xf numFmtId="168" fontId="29"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5" fillId="52" borderId="0" applyNumberFormat="0" applyBorder="0" applyAlignment="0" applyProtection="0"/>
    <xf numFmtId="0" fontId="25" fillId="56" borderId="0" applyNumberFormat="0" applyBorder="0" applyAlignment="0" applyProtection="0"/>
    <xf numFmtId="0" fontId="27" fillId="56" borderId="0" applyNumberFormat="0" applyBorder="0" applyAlignment="0" applyProtection="0"/>
    <xf numFmtId="0" fontId="27" fillId="49" borderId="0" applyNumberFormat="0" applyBorder="0" applyAlignment="0" applyProtection="0"/>
    <xf numFmtId="0" fontId="28" fillId="24" borderId="0" applyNumberFormat="0" applyBorder="0" applyAlignment="0" applyProtection="0"/>
    <xf numFmtId="168" fontId="29" fillId="49" borderId="0" applyNumberFormat="0" applyBorder="0" applyAlignment="0" applyProtection="0"/>
    <xf numFmtId="168" fontId="29" fillId="49" borderId="0" applyNumberFormat="0" applyBorder="0" applyAlignment="0" applyProtection="0"/>
    <xf numFmtId="169" fontId="29" fillId="49" borderId="0" applyNumberFormat="0" applyBorder="0" applyAlignment="0" applyProtection="0"/>
    <xf numFmtId="0" fontId="27" fillId="49"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168" fontId="29" fillId="49" borderId="0" applyNumberFormat="0" applyBorder="0" applyAlignment="0" applyProtection="0"/>
    <xf numFmtId="169" fontId="29" fillId="49" borderId="0" applyNumberFormat="0" applyBorder="0" applyAlignment="0" applyProtection="0"/>
    <xf numFmtId="168" fontId="29" fillId="49" borderId="0" applyNumberFormat="0" applyBorder="0" applyAlignment="0" applyProtection="0"/>
    <xf numFmtId="168" fontId="29" fillId="49" borderId="0" applyNumberFormat="0" applyBorder="0" applyAlignment="0" applyProtection="0"/>
    <xf numFmtId="169" fontId="29" fillId="49" borderId="0" applyNumberFormat="0" applyBorder="0" applyAlignment="0" applyProtection="0"/>
    <xf numFmtId="168" fontId="29" fillId="49" borderId="0" applyNumberFormat="0" applyBorder="0" applyAlignment="0" applyProtection="0"/>
    <xf numFmtId="168" fontId="29" fillId="49" borderId="0" applyNumberFormat="0" applyBorder="0" applyAlignment="0" applyProtection="0"/>
    <xf numFmtId="169" fontId="29" fillId="49" borderId="0" applyNumberFormat="0" applyBorder="0" applyAlignment="0" applyProtection="0"/>
    <xf numFmtId="168" fontId="29" fillId="49" borderId="0" applyNumberFormat="0" applyBorder="0" applyAlignment="0" applyProtection="0"/>
    <xf numFmtId="168" fontId="29" fillId="49" borderId="0" applyNumberFormat="0" applyBorder="0" applyAlignment="0" applyProtection="0"/>
    <xf numFmtId="169" fontId="29" fillId="49" borderId="0" applyNumberFormat="0" applyBorder="0" applyAlignment="0" applyProtection="0"/>
    <xf numFmtId="168" fontId="29"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5" fillId="61" borderId="0" applyNumberFormat="0" applyBorder="0" applyAlignment="0" applyProtection="0"/>
    <xf numFmtId="0" fontId="25" fillId="52" borderId="0" applyNumberFormat="0" applyBorder="0" applyAlignment="0" applyProtection="0"/>
    <xf numFmtId="0" fontId="27" fillId="53" borderId="0" applyNumberFormat="0" applyBorder="0" applyAlignment="0" applyProtection="0"/>
    <xf numFmtId="0" fontId="27" fillId="50" borderId="0" applyNumberFormat="0" applyBorder="0" applyAlignment="0" applyProtection="0"/>
    <xf numFmtId="0" fontId="28" fillId="28" borderId="0" applyNumberFormat="0" applyBorder="0" applyAlignment="0" applyProtection="0"/>
    <xf numFmtId="168" fontId="29" fillId="50" borderId="0" applyNumberFormat="0" applyBorder="0" applyAlignment="0" applyProtection="0"/>
    <xf numFmtId="168" fontId="29" fillId="50" borderId="0" applyNumberFormat="0" applyBorder="0" applyAlignment="0" applyProtection="0"/>
    <xf numFmtId="169" fontId="29" fillId="50" borderId="0" applyNumberFormat="0" applyBorder="0" applyAlignment="0" applyProtection="0"/>
    <xf numFmtId="0" fontId="27" fillId="50"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168" fontId="29" fillId="50" borderId="0" applyNumberFormat="0" applyBorder="0" applyAlignment="0" applyProtection="0"/>
    <xf numFmtId="169" fontId="29" fillId="50" borderId="0" applyNumberFormat="0" applyBorder="0" applyAlignment="0" applyProtection="0"/>
    <xf numFmtId="168" fontId="29" fillId="50" borderId="0" applyNumberFormat="0" applyBorder="0" applyAlignment="0" applyProtection="0"/>
    <xf numFmtId="168" fontId="29" fillId="50" borderId="0" applyNumberFormat="0" applyBorder="0" applyAlignment="0" applyProtection="0"/>
    <xf numFmtId="169" fontId="29" fillId="50" borderId="0" applyNumberFormat="0" applyBorder="0" applyAlignment="0" applyProtection="0"/>
    <xf numFmtId="168" fontId="29" fillId="50" borderId="0" applyNumberFormat="0" applyBorder="0" applyAlignment="0" applyProtection="0"/>
    <xf numFmtId="168" fontId="29" fillId="50" borderId="0" applyNumberFormat="0" applyBorder="0" applyAlignment="0" applyProtection="0"/>
    <xf numFmtId="169" fontId="29" fillId="50" borderId="0" applyNumberFormat="0" applyBorder="0" applyAlignment="0" applyProtection="0"/>
    <xf numFmtId="168" fontId="29" fillId="50" borderId="0" applyNumberFormat="0" applyBorder="0" applyAlignment="0" applyProtection="0"/>
    <xf numFmtId="168" fontId="29" fillId="50" borderId="0" applyNumberFormat="0" applyBorder="0" applyAlignment="0" applyProtection="0"/>
    <xf numFmtId="169" fontId="29" fillId="50" borderId="0" applyNumberFormat="0" applyBorder="0" applyAlignment="0" applyProtection="0"/>
    <xf numFmtId="168" fontId="29"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5" fillId="55" borderId="0" applyNumberFormat="0" applyBorder="0" applyAlignment="0" applyProtection="0"/>
    <xf numFmtId="0" fontId="25" fillId="62" borderId="0" applyNumberFormat="0" applyBorder="0" applyAlignment="0" applyProtection="0"/>
    <xf numFmtId="0" fontId="27" fillId="62" borderId="0" applyNumberFormat="0" applyBorder="0" applyAlignment="0" applyProtection="0"/>
    <xf numFmtId="0" fontId="27" fillId="63" borderId="0" applyNumberFormat="0" applyBorder="0" applyAlignment="0" applyProtection="0"/>
    <xf numFmtId="0" fontId="28" fillId="32" borderId="0" applyNumberFormat="0" applyBorder="0" applyAlignment="0" applyProtection="0"/>
    <xf numFmtId="168" fontId="29" fillId="63" borderId="0" applyNumberFormat="0" applyBorder="0" applyAlignment="0" applyProtection="0"/>
    <xf numFmtId="168" fontId="29" fillId="63" borderId="0" applyNumberFormat="0" applyBorder="0" applyAlignment="0" applyProtection="0"/>
    <xf numFmtId="169" fontId="29" fillId="63" borderId="0" applyNumberFormat="0" applyBorder="0" applyAlignment="0" applyProtection="0"/>
    <xf numFmtId="0" fontId="27" fillId="63"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168" fontId="29" fillId="63" borderId="0" applyNumberFormat="0" applyBorder="0" applyAlignment="0" applyProtection="0"/>
    <xf numFmtId="169" fontId="29" fillId="63" borderId="0" applyNumberFormat="0" applyBorder="0" applyAlignment="0" applyProtection="0"/>
    <xf numFmtId="168" fontId="29" fillId="63" borderId="0" applyNumberFormat="0" applyBorder="0" applyAlignment="0" applyProtection="0"/>
    <xf numFmtId="168" fontId="29" fillId="63" borderId="0" applyNumberFormat="0" applyBorder="0" applyAlignment="0" applyProtection="0"/>
    <xf numFmtId="169" fontId="29" fillId="63" borderId="0" applyNumberFormat="0" applyBorder="0" applyAlignment="0" applyProtection="0"/>
    <xf numFmtId="168" fontId="29" fillId="63" borderId="0" applyNumberFormat="0" applyBorder="0" applyAlignment="0" applyProtection="0"/>
    <xf numFmtId="168" fontId="29" fillId="63" borderId="0" applyNumberFormat="0" applyBorder="0" applyAlignment="0" applyProtection="0"/>
    <xf numFmtId="169" fontId="29" fillId="63" borderId="0" applyNumberFormat="0" applyBorder="0" applyAlignment="0" applyProtection="0"/>
    <xf numFmtId="168" fontId="29" fillId="63" borderId="0" applyNumberFormat="0" applyBorder="0" applyAlignment="0" applyProtection="0"/>
    <xf numFmtId="168" fontId="29" fillId="63" borderId="0" applyNumberFormat="0" applyBorder="0" applyAlignment="0" applyProtection="0"/>
    <xf numFmtId="169" fontId="29" fillId="63" borderId="0" applyNumberFormat="0" applyBorder="0" applyAlignment="0" applyProtection="0"/>
    <xf numFmtId="168" fontId="29" fillId="63" borderId="0" applyNumberFormat="0" applyBorder="0" applyAlignment="0" applyProtection="0"/>
    <xf numFmtId="0" fontId="27" fillId="63" borderId="0" applyNumberFormat="0" applyBorder="0" applyAlignment="0" applyProtection="0"/>
    <xf numFmtId="0" fontId="27" fillId="63" borderId="0" applyNumberFormat="0" applyBorder="0" applyAlignment="0" applyProtection="0"/>
    <xf numFmtId="0" fontId="27" fillId="63" borderId="0" applyNumberFormat="0" applyBorder="0" applyAlignment="0" applyProtection="0"/>
    <xf numFmtId="0" fontId="30" fillId="39" borderId="0" applyNumberFormat="0" applyBorder="0" applyAlignment="0" applyProtection="0"/>
    <xf numFmtId="0" fontId="31" fillId="6" borderId="0" applyNumberFormat="0" applyBorder="0" applyAlignment="0" applyProtection="0"/>
    <xf numFmtId="168" fontId="32" fillId="39" borderId="0" applyNumberFormat="0" applyBorder="0" applyAlignment="0" applyProtection="0"/>
    <xf numFmtId="168" fontId="32" fillId="39" borderId="0" applyNumberFormat="0" applyBorder="0" applyAlignment="0" applyProtection="0"/>
    <xf numFmtId="169" fontId="32" fillId="39" borderId="0" applyNumberFormat="0" applyBorder="0" applyAlignment="0" applyProtection="0"/>
    <xf numFmtId="0" fontId="30" fillId="39"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168" fontId="32" fillId="39" borderId="0" applyNumberFormat="0" applyBorder="0" applyAlignment="0" applyProtection="0"/>
    <xf numFmtId="169" fontId="32" fillId="39" borderId="0" applyNumberFormat="0" applyBorder="0" applyAlignment="0" applyProtection="0"/>
    <xf numFmtId="168" fontId="32" fillId="39" borderId="0" applyNumberFormat="0" applyBorder="0" applyAlignment="0" applyProtection="0"/>
    <xf numFmtId="168" fontId="32" fillId="39" borderId="0" applyNumberFormat="0" applyBorder="0" applyAlignment="0" applyProtection="0"/>
    <xf numFmtId="169" fontId="32" fillId="39" borderId="0" applyNumberFormat="0" applyBorder="0" applyAlignment="0" applyProtection="0"/>
    <xf numFmtId="168" fontId="32" fillId="39" borderId="0" applyNumberFormat="0" applyBorder="0" applyAlignment="0" applyProtection="0"/>
    <xf numFmtId="168" fontId="32" fillId="39" borderId="0" applyNumberFormat="0" applyBorder="0" applyAlignment="0" applyProtection="0"/>
    <xf numFmtId="169" fontId="32" fillId="39" borderId="0" applyNumberFormat="0" applyBorder="0" applyAlignment="0" applyProtection="0"/>
    <xf numFmtId="168" fontId="32" fillId="39" borderId="0" applyNumberFormat="0" applyBorder="0" applyAlignment="0" applyProtection="0"/>
    <xf numFmtId="168" fontId="32" fillId="39" borderId="0" applyNumberFormat="0" applyBorder="0" applyAlignment="0" applyProtection="0"/>
    <xf numFmtId="169" fontId="32" fillId="39" borderId="0" applyNumberFormat="0" applyBorder="0" applyAlignment="0" applyProtection="0"/>
    <xf numFmtId="168" fontId="32" fillId="39" borderId="0" applyNumberFormat="0" applyBorder="0" applyAlignment="0" applyProtection="0"/>
    <xf numFmtId="0" fontId="30" fillId="39" borderId="0" applyNumberFormat="0" applyBorder="0" applyAlignment="0" applyProtection="0"/>
    <xf numFmtId="170" fontId="33" fillId="0" borderId="0" applyFill="0" applyBorder="0" applyAlignment="0"/>
    <xf numFmtId="170" fontId="34" fillId="0" borderId="0" applyFill="0" applyBorder="0" applyAlignment="0"/>
    <xf numFmtId="170" fontId="34" fillId="0" borderId="0" applyFill="0" applyBorder="0" applyAlignment="0"/>
    <xf numFmtId="170" fontId="34" fillId="0" borderId="0" applyFill="0" applyBorder="0" applyAlignment="0"/>
    <xf numFmtId="171" fontId="35" fillId="0" borderId="0" applyFill="0" applyBorder="0" applyAlignment="0"/>
    <xf numFmtId="171" fontId="35" fillId="0" borderId="0" applyFill="0" applyBorder="0" applyAlignment="0"/>
    <xf numFmtId="170" fontId="34" fillId="0" borderId="0" applyFill="0" applyBorder="0" applyAlignment="0"/>
    <xf numFmtId="170" fontId="34" fillId="0" borderId="0" applyFill="0" applyBorder="0" applyAlignment="0"/>
    <xf numFmtId="170" fontId="34" fillId="0" borderId="0" applyFill="0" applyBorder="0" applyAlignment="0"/>
    <xf numFmtId="170" fontId="34" fillId="0" borderId="0" applyFill="0" applyBorder="0" applyAlignment="0"/>
    <xf numFmtId="170" fontId="34" fillId="0" borderId="0" applyFill="0" applyBorder="0" applyAlignment="0"/>
    <xf numFmtId="170" fontId="34" fillId="0" borderId="0" applyFill="0" applyBorder="0" applyAlignment="0"/>
    <xf numFmtId="172" fontId="35" fillId="0" borderId="0" applyFill="0" applyBorder="0" applyAlignment="0"/>
    <xf numFmtId="173" fontId="35" fillId="0" borderId="0" applyFill="0" applyBorder="0" applyAlignment="0"/>
    <xf numFmtId="174" fontId="35" fillId="0" borderId="0" applyFill="0" applyBorder="0" applyAlignment="0"/>
    <xf numFmtId="175" fontId="35" fillId="0" borderId="0" applyFill="0" applyBorder="0" applyAlignment="0"/>
    <xf numFmtId="171" fontId="35" fillId="0" borderId="0" applyFill="0" applyBorder="0" applyAlignment="0"/>
    <xf numFmtId="176" fontId="35" fillId="0" borderId="0" applyFill="0" applyBorder="0" applyAlignment="0"/>
    <xf numFmtId="172" fontId="35" fillId="0" borderId="0" applyFill="0" applyBorder="0" applyAlignment="0"/>
    <xf numFmtId="0" fontId="36" fillId="64" borderId="37" applyNumberFormat="0" applyAlignment="0" applyProtection="0"/>
    <xf numFmtId="0" fontId="37" fillId="9" borderId="30"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168" fontId="38"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168" fontId="38"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169" fontId="38"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7" fillId="9" borderId="30"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7" fillId="9" borderId="30"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7" fillId="9" borderId="30"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7" fillId="9" borderId="30"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7" fillId="9" borderId="30"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7" fillId="9" borderId="30"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7" fillId="9" borderId="30"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0" fontId="36" fillId="64" borderId="37" applyNumberFormat="0" applyAlignment="0" applyProtection="0"/>
    <xf numFmtId="168" fontId="38" fillId="64" borderId="37" applyNumberFormat="0" applyAlignment="0" applyProtection="0"/>
    <xf numFmtId="169" fontId="38" fillId="64" borderId="37" applyNumberFormat="0" applyAlignment="0" applyProtection="0"/>
    <xf numFmtId="168" fontId="38" fillId="64" borderId="37" applyNumberFormat="0" applyAlignment="0" applyProtection="0"/>
    <xf numFmtId="168" fontId="38" fillId="64" borderId="37" applyNumberFormat="0" applyAlignment="0" applyProtection="0"/>
    <xf numFmtId="169" fontId="38" fillId="64" borderId="37" applyNumberFormat="0" applyAlignment="0" applyProtection="0"/>
    <xf numFmtId="168" fontId="38" fillId="64" borderId="37" applyNumberFormat="0" applyAlignment="0" applyProtection="0"/>
    <xf numFmtId="168" fontId="38" fillId="64" borderId="37" applyNumberFormat="0" applyAlignment="0" applyProtection="0"/>
    <xf numFmtId="169" fontId="38" fillId="64" borderId="37" applyNumberFormat="0" applyAlignment="0" applyProtection="0"/>
    <xf numFmtId="168" fontId="38" fillId="64" borderId="37" applyNumberFormat="0" applyAlignment="0" applyProtection="0"/>
    <xf numFmtId="168" fontId="38" fillId="64" borderId="37" applyNumberFormat="0" applyAlignment="0" applyProtection="0"/>
    <xf numFmtId="169" fontId="38" fillId="64" borderId="37" applyNumberFormat="0" applyAlignment="0" applyProtection="0"/>
    <xf numFmtId="168" fontId="38" fillId="64" borderId="37" applyNumberFormat="0" applyAlignment="0" applyProtection="0"/>
    <xf numFmtId="0" fontId="36" fillId="64" borderId="37" applyNumberFormat="0" applyAlignment="0" applyProtection="0"/>
    <xf numFmtId="0" fontId="39" fillId="65" borderId="38" applyNumberFormat="0" applyAlignment="0" applyProtection="0"/>
    <xf numFmtId="0" fontId="40" fillId="10" borderId="33" applyNumberFormat="0" applyAlignment="0" applyProtection="0"/>
    <xf numFmtId="168"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0" fontId="39"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0" fontId="40" fillId="10" borderId="33"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169" fontId="41" fillId="65" borderId="38" applyNumberFormat="0" applyAlignment="0" applyProtection="0"/>
    <xf numFmtId="168" fontId="41" fillId="65" borderId="38" applyNumberFormat="0" applyAlignment="0" applyProtection="0"/>
    <xf numFmtId="0" fontId="39" fillId="65" borderId="38"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quotePrefix="1">
      <protection locked="0"/>
    </xf>
    <xf numFmtId="43" fontId="25" fillId="0" borderId="0" applyFont="0" applyFill="0" applyBorder="0" applyAlignment="0" applyProtection="0"/>
    <xf numFmtId="43" fontId="2" fillId="0" borderId="0" quotePrefix="1">
      <protection locked="0"/>
    </xf>
    <xf numFmtId="43" fontId="25"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8" fontId="25" fillId="0" borderId="0" applyFont="0" applyFill="0" applyBorder="0" applyAlignment="0" applyProtection="0"/>
    <xf numFmtId="44" fontId="7" fillId="0" borderId="0" applyFont="0" applyFill="0" applyBorder="0" applyAlignment="0" applyProtection="0"/>
    <xf numFmtId="43" fontId="25" fillId="0" borderId="0" applyFont="0" applyFill="0" applyBorder="0" applyAlignment="0" applyProtection="0"/>
    <xf numFmtId="44" fontId="7" fillId="0" borderId="0" applyFont="0" applyFill="0" applyBorder="0" applyAlignment="0" applyProtection="0"/>
    <xf numFmtId="178" fontId="25"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8" fontId="25" fillId="0" borderId="0" applyFont="0" applyFill="0" applyBorder="0" applyAlignment="0" applyProtection="0"/>
    <xf numFmtId="44" fontId="7" fillId="0" borderId="0" applyFont="0" applyFill="0" applyBorder="0" applyAlignment="0" applyProtection="0"/>
    <xf numFmtId="178" fontId="25"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3" fillId="0" borderId="0"/>
    <xf numFmtId="172" fontId="35"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3" fillId="0" borderId="0"/>
    <xf numFmtId="14" fontId="44" fillId="0" borderId="0" applyFill="0" applyBorder="0" applyAlignment="0"/>
    <xf numFmtId="38" fontId="24" fillId="0" borderId="39">
      <alignment vertical="center"/>
    </xf>
    <xf numFmtId="38" fontId="24" fillId="0" borderId="39">
      <alignment vertical="center"/>
    </xf>
    <xf numFmtId="38" fontId="24" fillId="0" borderId="39">
      <alignment vertical="center"/>
    </xf>
    <xf numFmtId="38" fontId="24" fillId="0" borderId="39">
      <alignment vertical="center"/>
    </xf>
    <xf numFmtId="38" fontId="24" fillId="0" borderId="39">
      <alignment vertical="center"/>
    </xf>
    <xf numFmtId="38" fontId="24" fillId="0" borderId="39">
      <alignment vertical="center"/>
    </xf>
    <xf numFmtId="38" fontId="24" fillId="0" borderId="39">
      <alignment vertical="center"/>
    </xf>
    <xf numFmtId="38" fontId="24" fillId="0" borderId="0" applyFont="0" applyFill="0" applyBorder="0" applyAlignment="0" applyProtection="0"/>
    <xf numFmtId="180" fontId="2" fillId="0" borderId="0" applyFont="0" applyFill="0" applyBorder="0" applyAlignment="0" applyProtection="0"/>
    <xf numFmtId="0" fontId="45" fillId="66" borderId="0" applyNumberFormat="0" applyBorder="0" applyAlignment="0" applyProtection="0"/>
    <xf numFmtId="0" fontId="45" fillId="67" borderId="0" applyNumberFormat="0" applyBorder="0" applyAlignment="0" applyProtection="0"/>
    <xf numFmtId="0" fontId="45" fillId="68" borderId="0" applyNumberFormat="0" applyBorder="0" applyAlignment="0" applyProtection="0"/>
    <xf numFmtId="171" fontId="35" fillId="0" borderId="0" applyFill="0" applyBorder="0" applyAlignment="0"/>
    <xf numFmtId="172" fontId="35" fillId="0" borderId="0" applyFill="0" applyBorder="0" applyAlignment="0"/>
    <xf numFmtId="171" fontId="35" fillId="0" borderId="0" applyFill="0" applyBorder="0" applyAlignment="0"/>
    <xf numFmtId="176" fontId="35" fillId="0" borderId="0" applyFill="0" applyBorder="0" applyAlignment="0"/>
    <xf numFmtId="172" fontId="35"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9" fontId="48"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68" fontId="48" fillId="0" borderId="0" applyNumberFormat="0" applyFill="0" applyBorder="0" applyAlignment="0" applyProtection="0"/>
    <xf numFmtId="169"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9"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9"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9" fontId="48" fillId="0" borderId="0" applyNumberFormat="0" applyFill="0" applyBorder="0" applyAlignment="0" applyProtection="0"/>
    <xf numFmtId="168" fontId="48" fillId="0" borderId="0" applyNumberFormat="0" applyFill="0" applyBorder="0" applyAlignment="0" applyProtection="0"/>
    <xf numFmtId="0" fontId="46" fillId="0" borderId="0" applyNumberFormat="0" applyFill="0" applyBorder="0" applyAlignment="0" applyProtection="0"/>
    <xf numFmtId="168" fontId="2" fillId="0" borderId="0"/>
    <xf numFmtId="0" fontId="2" fillId="0" borderId="0"/>
    <xf numFmtId="168" fontId="2" fillId="0" borderId="0"/>
    <xf numFmtId="0" fontId="34" fillId="0" borderId="3" applyNumberFormat="0" applyAlignment="0">
      <alignment horizontal="right"/>
      <protection locked="0"/>
    </xf>
    <xf numFmtId="0" fontId="34" fillId="0" borderId="3" applyNumberFormat="0" applyAlignment="0">
      <alignment horizontal="right"/>
      <protection locked="0"/>
    </xf>
    <xf numFmtId="0" fontId="34" fillId="0" borderId="3" applyNumberFormat="0" applyAlignment="0">
      <alignment horizontal="right"/>
      <protection locked="0"/>
    </xf>
    <xf numFmtId="0" fontId="34" fillId="0" borderId="3" applyNumberFormat="0" applyAlignment="0">
      <alignment horizontal="right"/>
      <protection locked="0"/>
    </xf>
    <xf numFmtId="0" fontId="34" fillId="0" borderId="3" applyNumberFormat="0" applyAlignment="0">
      <alignment horizontal="right"/>
      <protection locked="0"/>
    </xf>
    <xf numFmtId="0" fontId="34" fillId="0" borderId="3" applyNumberFormat="0" applyAlignment="0">
      <alignment horizontal="right"/>
      <protection locked="0"/>
    </xf>
    <xf numFmtId="0" fontId="34" fillId="0" borderId="3" applyNumberFormat="0" applyAlignment="0">
      <alignment horizontal="right"/>
      <protection locked="0"/>
    </xf>
    <xf numFmtId="0" fontId="34" fillId="0" borderId="3" applyNumberFormat="0" applyAlignment="0">
      <alignment horizontal="right"/>
      <protection locked="0"/>
    </xf>
    <xf numFmtId="0" fontId="34" fillId="0" borderId="3" applyNumberFormat="0" applyAlignment="0">
      <alignment horizontal="right"/>
      <protection locked="0"/>
    </xf>
    <xf numFmtId="0" fontId="34" fillId="0" borderId="3" applyNumberFormat="0" applyAlignment="0">
      <alignment horizontal="right"/>
      <protection locked="0"/>
    </xf>
    <xf numFmtId="0" fontId="49" fillId="40" borderId="0" applyNumberFormat="0" applyBorder="0" applyAlignment="0" applyProtection="0"/>
    <xf numFmtId="0" fontId="50" fillId="5" borderId="0" applyNumberFormat="0" applyBorder="0" applyAlignment="0" applyProtection="0"/>
    <xf numFmtId="168" fontId="51" fillId="40" borderId="0" applyNumberFormat="0" applyBorder="0" applyAlignment="0" applyProtection="0"/>
    <xf numFmtId="168" fontId="51" fillId="40" borderId="0" applyNumberFormat="0" applyBorder="0" applyAlignment="0" applyProtection="0"/>
    <xf numFmtId="169" fontId="51" fillId="40" borderId="0" applyNumberFormat="0" applyBorder="0" applyAlignment="0" applyProtection="0"/>
    <xf numFmtId="0" fontId="49" fillId="40"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168" fontId="51" fillId="40" borderId="0" applyNumberFormat="0" applyBorder="0" applyAlignment="0" applyProtection="0"/>
    <xf numFmtId="169" fontId="51" fillId="40" borderId="0" applyNumberFormat="0" applyBorder="0" applyAlignment="0" applyProtection="0"/>
    <xf numFmtId="168" fontId="51" fillId="40" borderId="0" applyNumberFormat="0" applyBorder="0" applyAlignment="0" applyProtection="0"/>
    <xf numFmtId="168" fontId="51" fillId="40" borderId="0" applyNumberFormat="0" applyBorder="0" applyAlignment="0" applyProtection="0"/>
    <xf numFmtId="169" fontId="51" fillId="40" borderId="0" applyNumberFormat="0" applyBorder="0" applyAlignment="0" applyProtection="0"/>
    <xf numFmtId="168" fontId="51" fillId="40" borderId="0" applyNumberFormat="0" applyBorder="0" applyAlignment="0" applyProtection="0"/>
    <xf numFmtId="168" fontId="51" fillId="40" borderId="0" applyNumberFormat="0" applyBorder="0" applyAlignment="0" applyProtection="0"/>
    <xf numFmtId="169" fontId="51" fillId="40" borderId="0" applyNumberFormat="0" applyBorder="0" applyAlignment="0" applyProtection="0"/>
    <xf numFmtId="168" fontId="51" fillId="40" borderId="0" applyNumberFormat="0" applyBorder="0" applyAlignment="0" applyProtection="0"/>
    <xf numFmtId="168" fontId="51" fillId="40" borderId="0" applyNumberFormat="0" applyBorder="0" applyAlignment="0" applyProtection="0"/>
    <xf numFmtId="169" fontId="51" fillId="40" borderId="0" applyNumberFormat="0" applyBorder="0" applyAlignment="0" applyProtection="0"/>
    <xf numFmtId="168" fontId="51" fillId="40" borderId="0" applyNumberFormat="0" applyBorder="0" applyAlignment="0" applyProtection="0"/>
    <xf numFmtId="0" fontId="49" fillId="40" borderId="0" applyNumberFormat="0" applyBorder="0" applyAlignment="0" applyProtection="0"/>
    <xf numFmtId="0" fontId="2" fillId="69" borderId="3" applyNumberFormat="0" applyFont="0" applyBorder="0" applyProtection="0">
      <alignment horizontal="center" vertical="center"/>
    </xf>
    <xf numFmtId="0" fontId="52" fillId="0" borderId="29" applyNumberFormat="0" applyAlignment="0" applyProtection="0">
      <alignment horizontal="left" vertical="center"/>
    </xf>
    <xf numFmtId="0" fontId="52" fillId="0" borderId="29" applyNumberFormat="0" applyAlignment="0" applyProtection="0">
      <alignment horizontal="left" vertical="center"/>
    </xf>
    <xf numFmtId="168" fontId="52" fillId="0" borderId="29" applyNumberFormat="0" applyAlignment="0" applyProtection="0">
      <alignment horizontal="left" vertical="center"/>
    </xf>
    <xf numFmtId="0" fontId="52" fillId="0" borderId="9">
      <alignment horizontal="left" vertical="center"/>
    </xf>
    <xf numFmtId="0" fontId="52" fillId="0" borderId="9">
      <alignment horizontal="left" vertical="center"/>
    </xf>
    <xf numFmtId="168" fontId="52" fillId="0" borderId="9">
      <alignment horizontal="left" vertical="center"/>
    </xf>
    <xf numFmtId="0" fontId="53" fillId="0" borderId="40" applyNumberFormat="0" applyFill="0" applyAlignment="0" applyProtection="0"/>
    <xf numFmtId="169" fontId="53" fillId="0" borderId="40" applyNumberFormat="0" applyFill="0" applyAlignment="0" applyProtection="0"/>
    <xf numFmtId="0" fontId="53" fillId="0" borderId="40" applyNumberFormat="0" applyFill="0" applyAlignment="0" applyProtection="0"/>
    <xf numFmtId="168" fontId="53" fillId="0" borderId="40" applyNumberFormat="0" applyFill="0" applyAlignment="0" applyProtection="0"/>
    <xf numFmtId="168" fontId="53" fillId="0" borderId="40" applyNumberFormat="0" applyFill="0" applyAlignment="0" applyProtection="0"/>
    <xf numFmtId="168" fontId="53" fillId="0" borderId="40" applyNumberFormat="0" applyFill="0" applyAlignment="0" applyProtection="0"/>
    <xf numFmtId="169" fontId="53" fillId="0" borderId="40" applyNumberFormat="0" applyFill="0" applyAlignment="0" applyProtection="0"/>
    <xf numFmtId="168" fontId="53" fillId="0" borderId="40" applyNumberFormat="0" applyFill="0" applyAlignment="0" applyProtection="0"/>
    <xf numFmtId="168" fontId="53" fillId="0" borderId="40" applyNumberFormat="0" applyFill="0" applyAlignment="0" applyProtection="0"/>
    <xf numFmtId="169" fontId="53" fillId="0" borderId="40" applyNumberFormat="0" applyFill="0" applyAlignment="0" applyProtection="0"/>
    <xf numFmtId="168" fontId="53" fillId="0" borderId="40" applyNumberFormat="0" applyFill="0" applyAlignment="0" applyProtection="0"/>
    <xf numFmtId="168" fontId="53" fillId="0" borderId="40" applyNumberFormat="0" applyFill="0" applyAlignment="0" applyProtection="0"/>
    <xf numFmtId="169" fontId="53" fillId="0" borderId="40" applyNumberFormat="0" applyFill="0" applyAlignment="0" applyProtection="0"/>
    <xf numFmtId="168" fontId="53" fillId="0" borderId="40" applyNumberFormat="0" applyFill="0" applyAlignment="0" applyProtection="0"/>
    <xf numFmtId="168" fontId="53" fillId="0" borderId="40" applyNumberFormat="0" applyFill="0" applyAlignment="0" applyProtection="0"/>
    <xf numFmtId="169" fontId="53" fillId="0" borderId="40" applyNumberFormat="0" applyFill="0" applyAlignment="0" applyProtection="0"/>
    <xf numFmtId="168" fontId="53" fillId="0" borderId="40" applyNumberFormat="0" applyFill="0" applyAlignment="0" applyProtection="0"/>
    <xf numFmtId="0" fontId="53" fillId="0" borderId="40" applyNumberFormat="0" applyFill="0" applyAlignment="0" applyProtection="0"/>
    <xf numFmtId="0" fontId="54" fillId="0" borderId="41" applyNumberFormat="0" applyFill="0" applyAlignment="0" applyProtection="0"/>
    <xf numFmtId="169" fontId="54" fillId="0" borderId="41" applyNumberFormat="0" applyFill="0" applyAlignment="0" applyProtection="0"/>
    <xf numFmtId="0"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0" fontId="54" fillId="0" borderId="41" applyNumberFormat="0" applyFill="0" applyAlignment="0" applyProtection="0"/>
    <xf numFmtId="0" fontId="55" fillId="0" borderId="42" applyNumberFormat="0" applyFill="0" applyAlignment="0" applyProtection="0"/>
    <xf numFmtId="169" fontId="55" fillId="0" borderId="42" applyNumberFormat="0" applyFill="0" applyAlignment="0" applyProtection="0"/>
    <xf numFmtId="0" fontId="55" fillId="0" borderId="42" applyNumberFormat="0" applyFill="0" applyAlignment="0" applyProtection="0"/>
    <xf numFmtId="168" fontId="55" fillId="0" borderId="42" applyNumberFormat="0" applyFill="0" applyAlignment="0" applyProtection="0"/>
    <xf numFmtId="0" fontId="55" fillId="0" borderId="42" applyNumberFormat="0" applyFill="0" applyAlignment="0" applyProtection="0"/>
    <xf numFmtId="168" fontId="55" fillId="0" borderId="42" applyNumberFormat="0" applyFill="0" applyAlignment="0" applyProtection="0"/>
    <xf numFmtId="0" fontId="55" fillId="0" borderId="42" applyNumberFormat="0" applyFill="0" applyAlignment="0" applyProtection="0"/>
    <xf numFmtId="0" fontId="55" fillId="0" borderId="42" applyNumberFormat="0" applyFill="0" applyAlignment="0" applyProtection="0"/>
    <xf numFmtId="168" fontId="55" fillId="0" borderId="42" applyNumberFormat="0" applyFill="0" applyAlignment="0" applyProtection="0"/>
    <xf numFmtId="169" fontId="55" fillId="0" borderId="42" applyNumberFormat="0" applyFill="0" applyAlignment="0" applyProtection="0"/>
    <xf numFmtId="168" fontId="55" fillId="0" borderId="42" applyNumberFormat="0" applyFill="0" applyAlignment="0" applyProtection="0"/>
    <xf numFmtId="168" fontId="55" fillId="0" borderId="42" applyNumberFormat="0" applyFill="0" applyAlignment="0" applyProtection="0"/>
    <xf numFmtId="169" fontId="55" fillId="0" borderId="42" applyNumberFormat="0" applyFill="0" applyAlignment="0" applyProtection="0"/>
    <xf numFmtId="168" fontId="55" fillId="0" borderId="42" applyNumberFormat="0" applyFill="0" applyAlignment="0" applyProtection="0"/>
    <xf numFmtId="168" fontId="55" fillId="0" borderId="42" applyNumberFormat="0" applyFill="0" applyAlignment="0" applyProtection="0"/>
    <xf numFmtId="169" fontId="55" fillId="0" borderId="42" applyNumberFormat="0" applyFill="0" applyAlignment="0" applyProtection="0"/>
    <xf numFmtId="168" fontId="55" fillId="0" borderId="42" applyNumberFormat="0" applyFill="0" applyAlignment="0" applyProtection="0"/>
    <xf numFmtId="168" fontId="55" fillId="0" borderId="42" applyNumberFormat="0" applyFill="0" applyAlignment="0" applyProtection="0"/>
    <xf numFmtId="169" fontId="55" fillId="0" borderId="42" applyNumberFormat="0" applyFill="0" applyAlignment="0" applyProtection="0"/>
    <xf numFmtId="168" fontId="55" fillId="0" borderId="42" applyNumberFormat="0" applyFill="0" applyAlignment="0" applyProtection="0"/>
    <xf numFmtId="0" fontId="55" fillId="0" borderId="42" applyNumberFormat="0" applyFill="0" applyAlignment="0" applyProtection="0"/>
    <xf numFmtId="0" fontId="55" fillId="0" borderId="0" applyNumberFormat="0" applyFill="0" applyBorder="0" applyAlignment="0" applyProtection="0"/>
    <xf numFmtId="169" fontId="55" fillId="0" borderId="0" applyNumberFormat="0" applyFill="0" applyBorder="0" applyAlignment="0" applyProtection="0"/>
    <xf numFmtId="0" fontId="55" fillId="0" borderId="0" applyNumberFormat="0" applyFill="0" applyBorder="0" applyAlignment="0" applyProtection="0"/>
    <xf numFmtId="168" fontId="55" fillId="0" borderId="0" applyNumberFormat="0" applyFill="0" applyBorder="0" applyAlignment="0" applyProtection="0"/>
    <xf numFmtId="168" fontId="55" fillId="0" borderId="0" applyNumberFormat="0" applyFill="0" applyBorder="0" applyAlignment="0" applyProtection="0"/>
    <xf numFmtId="168" fontId="55" fillId="0" borderId="0" applyNumberFormat="0" applyFill="0" applyBorder="0" applyAlignment="0" applyProtection="0"/>
    <xf numFmtId="169" fontId="55" fillId="0" borderId="0" applyNumberFormat="0" applyFill="0" applyBorder="0" applyAlignment="0" applyProtection="0"/>
    <xf numFmtId="168" fontId="55" fillId="0" borderId="0" applyNumberFormat="0" applyFill="0" applyBorder="0" applyAlignment="0" applyProtection="0"/>
    <xf numFmtId="168" fontId="55" fillId="0" borderId="0" applyNumberFormat="0" applyFill="0" applyBorder="0" applyAlignment="0" applyProtection="0"/>
    <xf numFmtId="169" fontId="55" fillId="0" borderId="0" applyNumberFormat="0" applyFill="0" applyBorder="0" applyAlignment="0" applyProtection="0"/>
    <xf numFmtId="168" fontId="55" fillId="0" borderId="0" applyNumberFormat="0" applyFill="0" applyBorder="0" applyAlignment="0" applyProtection="0"/>
    <xf numFmtId="168" fontId="55" fillId="0" borderId="0" applyNumberFormat="0" applyFill="0" applyBorder="0" applyAlignment="0" applyProtection="0"/>
    <xf numFmtId="169" fontId="55" fillId="0" borderId="0" applyNumberFormat="0" applyFill="0" applyBorder="0" applyAlignment="0" applyProtection="0"/>
    <xf numFmtId="168" fontId="55" fillId="0" borderId="0" applyNumberFormat="0" applyFill="0" applyBorder="0" applyAlignment="0" applyProtection="0"/>
    <xf numFmtId="168" fontId="55" fillId="0" borderId="0" applyNumberFormat="0" applyFill="0" applyBorder="0" applyAlignment="0" applyProtection="0"/>
    <xf numFmtId="169" fontId="55" fillId="0" borderId="0" applyNumberFormat="0" applyFill="0" applyBorder="0" applyAlignment="0" applyProtection="0"/>
    <xf numFmtId="168" fontId="55" fillId="0" borderId="0" applyNumberFormat="0" applyFill="0" applyBorder="0" applyAlignment="0" applyProtection="0"/>
    <xf numFmtId="0" fontId="55" fillId="0" borderId="0" applyNumberFormat="0" applyFill="0" applyBorder="0" applyAlignment="0" applyProtection="0"/>
    <xf numFmtId="37" fontId="56" fillId="0" borderId="0"/>
    <xf numFmtId="168" fontId="57" fillId="0" borderId="0"/>
    <xf numFmtId="0" fontId="57" fillId="0" borderId="0"/>
    <xf numFmtId="168" fontId="57" fillId="0" borderId="0"/>
    <xf numFmtId="168" fontId="52" fillId="0" borderId="0"/>
    <xf numFmtId="0" fontId="52" fillId="0" borderId="0"/>
    <xf numFmtId="168" fontId="52" fillId="0" borderId="0"/>
    <xf numFmtId="168" fontId="58" fillId="0" borderId="0"/>
    <xf numFmtId="0" fontId="58" fillId="0" borderId="0"/>
    <xf numFmtId="168" fontId="58" fillId="0" borderId="0"/>
    <xf numFmtId="168" fontId="59" fillId="0" borderId="0"/>
    <xf numFmtId="0" fontId="59" fillId="0" borderId="0"/>
    <xf numFmtId="168" fontId="59" fillId="0" borderId="0"/>
    <xf numFmtId="168" fontId="60" fillId="0" borderId="0"/>
    <xf numFmtId="0" fontId="60" fillId="0" borderId="0"/>
    <xf numFmtId="168" fontId="60" fillId="0" borderId="0"/>
    <xf numFmtId="168" fontId="61" fillId="0" borderId="0"/>
    <xf numFmtId="0" fontId="61" fillId="0" borderId="0"/>
    <xf numFmtId="168" fontId="61" fillId="0" borderId="0"/>
    <xf numFmtId="0" fontId="60"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2" fillId="0" borderId="0" applyNumberFormat="0" applyFill="0" applyBorder="0" applyAlignment="0" applyProtection="0">
      <alignment vertical="top"/>
      <protection locked="0"/>
    </xf>
    <xf numFmtId="169" fontId="62" fillId="0" borderId="0" applyNumberFormat="0" applyFill="0" applyBorder="0" applyAlignment="0" applyProtection="0">
      <alignment vertical="top"/>
      <protection locked="0"/>
    </xf>
    <xf numFmtId="168" fontId="62" fillId="0" borderId="0" applyNumberFormat="0" applyFill="0" applyBorder="0" applyAlignment="0" applyProtection="0">
      <alignment vertical="top"/>
      <protection locked="0"/>
    </xf>
    <xf numFmtId="168" fontId="63" fillId="0" borderId="0"/>
    <xf numFmtId="0" fontId="64" fillId="43" borderId="37" applyNumberFormat="0" applyAlignment="0" applyProtection="0"/>
    <xf numFmtId="0" fontId="65" fillId="8" borderId="30"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168" fontId="66"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168" fontId="66"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169" fontId="66"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5" fillId="8" borderId="30"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5" fillId="8" borderId="30"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5" fillId="8" borderId="30"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5" fillId="8" borderId="30"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5" fillId="8" borderId="30"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5" fillId="8" borderId="30"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5" fillId="8" borderId="30"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0" fontId="64" fillId="43" borderId="37" applyNumberFormat="0" applyAlignment="0" applyProtection="0"/>
    <xf numFmtId="168" fontId="66" fillId="43" borderId="37" applyNumberFormat="0" applyAlignment="0" applyProtection="0"/>
    <xf numFmtId="169" fontId="66" fillId="43" borderId="37" applyNumberFormat="0" applyAlignment="0" applyProtection="0"/>
    <xf numFmtId="168" fontId="66" fillId="43" borderId="37" applyNumberFormat="0" applyAlignment="0" applyProtection="0"/>
    <xf numFmtId="168" fontId="66" fillId="43" borderId="37" applyNumberFormat="0" applyAlignment="0" applyProtection="0"/>
    <xf numFmtId="169" fontId="66" fillId="43" borderId="37" applyNumberFormat="0" applyAlignment="0" applyProtection="0"/>
    <xf numFmtId="168" fontId="66" fillId="43" borderId="37" applyNumberFormat="0" applyAlignment="0" applyProtection="0"/>
    <xf numFmtId="168" fontId="66" fillId="43" borderId="37" applyNumberFormat="0" applyAlignment="0" applyProtection="0"/>
    <xf numFmtId="169" fontId="66" fillId="43" borderId="37" applyNumberFormat="0" applyAlignment="0" applyProtection="0"/>
    <xf numFmtId="168" fontId="66" fillId="43" borderId="37" applyNumberFormat="0" applyAlignment="0" applyProtection="0"/>
    <xf numFmtId="168" fontId="66" fillId="43" borderId="37" applyNumberFormat="0" applyAlignment="0" applyProtection="0"/>
    <xf numFmtId="169" fontId="66" fillId="43" borderId="37" applyNumberFormat="0" applyAlignment="0" applyProtection="0"/>
    <xf numFmtId="168" fontId="66" fillId="43" borderId="37" applyNumberFormat="0" applyAlignment="0" applyProtection="0"/>
    <xf numFmtId="0" fontId="64" fillId="43" borderId="37" applyNumberFormat="0" applyAlignment="0" applyProtection="0"/>
    <xf numFmtId="3" fontId="2" fillId="72" borderId="3" applyFont="0">
      <alignment horizontal="right" vertical="center"/>
      <protection locked="0"/>
    </xf>
    <xf numFmtId="171" fontId="35" fillId="0" borderId="0" applyFill="0" applyBorder="0" applyAlignment="0"/>
    <xf numFmtId="172" fontId="35" fillId="0" borderId="0" applyFill="0" applyBorder="0" applyAlignment="0"/>
    <xf numFmtId="171" fontId="35" fillId="0" borderId="0" applyFill="0" applyBorder="0" applyAlignment="0"/>
    <xf numFmtId="176" fontId="35" fillId="0" borderId="0" applyFill="0" applyBorder="0" applyAlignment="0"/>
    <xf numFmtId="172" fontId="35" fillId="0" borderId="0" applyFill="0" applyBorder="0" applyAlignment="0"/>
    <xf numFmtId="0" fontId="67" fillId="0" borderId="43" applyNumberFormat="0" applyFill="0" applyAlignment="0" applyProtection="0"/>
    <xf numFmtId="0" fontId="68" fillId="0" borderId="32" applyNumberFormat="0" applyFill="0" applyAlignment="0" applyProtection="0"/>
    <xf numFmtId="168" fontId="69" fillId="0" borderId="43" applyNumberFormat="0" applyFill="0" applyAlignment="0" applyProtection="0"/>
    <xf numFmtId="168" fontId="69" fillId="0" borderId="43" applyNumberFormat="0" applyFill="0" applyAlignment="0" applyProtection="0"/>
    <xf numFmtId="169" fontId="69" fillId="0" borderId="43" applyNumberFormat="0" applyFill="0" applyAlignment="0" applyProtection="0"/>
    <xf numFmtId="0" fontId="67" fillId="0" borderId="43" applyNumberFormat="0" applyFill="0" applyAlignment="0" applyProtection="0"/>
    <xf numFmtId="0" fontId="68" fillId="0" borderId="32" applyNumberFormat="0" applyFill="0" applyAlignment="0" applyProtection="0"/>
    <xf numFmtId="0" fontId="68" fillId="0" borderId="32" applyNumberFormat="0" applyFill="0" applyAlignment="0" applyProtection="0"/>
    <xf numFmtId="0" fontId="68" fillId="0" borderId="32" applyNumberFormat="0" applyFill="0" applyAlignment="0" applyProtection="0"/>
    <xf numFmtId="0" fontId="68" fillId="0" borderId="32" applyNumberFormat="0" applyFill="0" applyAlignment="0" applyProtection="0"/>
    <xf numFmtId="0" fontId="68" fillId="0" borderId="32" applyNumberFormat="0" applyFill="0" applyAlignment="0" applyProtection="0"/>
    <xf numFmtId="0" fontId="68" fillId="0" borderId="32" applyNumberFormat="0" applyFill="0" applyAlignment="0" applyProtection="0"/>
    <xf numFmtId="0" fontId="68" fillId="0" borderId="32" applyNumberFormat="0" applyFill="0" applyAlignment="0" applyProtection="0"/>
    <xf numFmtId="168" fontId="69" fillId="0" borderId="43" applyNumberFormat="0" applyFill="0" applyAlignment="0" applyProtection="0"/>
    <xf numFmtId="169" fontId="69" fillId="0" borderId="43" applyNumberFormat="0" applyFill="0" applyAlignment="0" applyProtection="0"/>
    <xf numFmtId="168" fontId="69" fillId="0" borderId="43" applyNumberFormat="0" applyFill="0" applyAlignment="0" applyProtection="0"/>
    <xf numFmtId="168" fontId="69" fillId="0" borderId="43" applyNumberFormat="0" applyFill="0" applyAlignment="0" applyProtection="0"/>
    <xf numFmtId="169" fontId="69" fillId="0" borderId="43" applyNumberFormat="0" applyFill="0" applyAlignment="0" applyProtection="0"/>
    <xf numFmtId="168" fontId="69" fillId="0" borderId="43" applyNumberFormat="0" applyFill="0" applyAlignment="0" applyProtection="0"/>
    <xf numFmtId="168" fontId="69" fillId="0" borderId="43" applyNumberFormat="0" applyFill="0" applyAlignment="0" applyProtection="0"/>
    <xf numFmtId="169" fontId="69" fillId="0" borderId="43" applyNumberFormat="0" applyFill="0" applyAlignment="0" applyProtection="0"/>
    <xf numFmtId="168" fontId="69" fillId="0" borderId="43" applyNumberFormat="0" applyFill="0" applyAlignment="0" applyProtection="0"/>
    <xf numFmtId="168" fontId="69" fillId="0" borderId="43" applyNumberFormat="0" applyFill="0" applyAlignment="0" applyProtection="0"/>
    <xf numFmtId="169" fontId="69" fillId="0" borderId="43" applyNumberFormat="0" applyFill="0" applyAlignment="0" applyProtection="0"/>
    <xf numFmtId="168" fontId="69" fillId="0" borderId="43" applyNumberFormat="0" applyFill="0" applyAlignment="0" applyProtection="0"/>
    <xf numFmtId="0" fontId="67" fillId="0" borderId="4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0" fillId="73" borderId="0" applyNumberFormat="0" applyBorder="0" applyAlignment="0" applyProtection="0"/>
    <xf numFmtId="0" fontId="71" fillId="7" borderId="0" applyNumberFormat="0" applyBorder="0" applyAlignment="0" applyProtection="0"/>
    <xf numFmtId="168" fontId="72" fillId="73" borderId="0" applyNumberFormat="0" applyBorder="0" applyAlignment="0" applyProtection="0"/>
    <xf numFmtId="168" fontId="72" fillId="73" borderId="0" applyNumberFormat="0" applyBorder="0" applyAlignment="0" applyProtection="0"/>
    <xf numFmtId="169" fontId="72" fillId="73" borderId="0" applyNumberFormat="0" applyBorder="0" applyAlignment="0" applyProtection="0"/>
    <xf numFmtId="0" fontId="70" fillId="7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168" fontId="72" fillId="73" borderId="0" applyNumberFormat="0" applyBorder="0" applyAlignment="0" applyProtection="0"/>
    <xf numFmtId="169" fontId="72" fillId="73" borderId="0" applyNumberFormat="0" applyBorder="0" applyAlignment="0" applyProtection="0"/>
    <xf numFmtId="168" fontId="72" fillId="73" borderId="0" applyNumberFormat="0" applyBorder="0" applyAlignment="0" applyProtection="0"/>
    <xf numFmtId="168" fontId="72" fillId="73" borderId="0" applyNumberFormat="0" applyBorder="0" applyAlignment="0" applyProtection="0"/>
    <xf numFmtId="169" fontId="72" fillId="73" borderId="0" applyNumberFormat="0" applyBorder="0" applyAlignment="0" applyProtection="0"/>
    <xf numFmtId="168" fontId="72" fillId="73" borderId="0" applyNumberFormat="0" applyBorder="0" applyAlignment="0" applyProtection="0"/>
    <xf numFmtId="168" fontId="72" fillId="73" borderId="0" applyNumberFormat="0" applyBorder="0" applyAlignment="0" applyProtection="0"/>
    <xf numFmtId="169" fontId="72" fillId="73" borderId="0" applyNumberFormat="0" applyBorder="0" applyAlignment="0" applyProtection="0"/>
    <xf numFmtId="168" fontId="72" fillId="73" borderId="0" applyNumberFormat="0" applyBorder="0" applyAlignment="0" applyProtection="0"/>
    <xf numFmtId="168" fontId="72" fillId="73" borderId="0" applyNumberFormat="0" applyBorder="0" applyAlignment="0" applyProtection="0"/>
    <xf numFmtId="169" fontId="72" fillId="73" borderId="0" applyNumberFormat="0" applyBorder="0" applyAlignment="0" applyProtection="0"/>
    <xf numFmtId="168" fontId="72" fillId="73" borderId="0" applyNumberFormat="0" applyBorder="0" applyAlignment="0" applyProtection="0"/>
    <xf numFmtId="0" fontId="70" fillId="73" borderId="0" applyNumberFormat="0" applyBorder="0" applyAlignment="0" applyProtection="0"/>
    <xf numFmtId="1" fontId="73" fillId="0" borderId="0" applyProtection="0"/>
    <xf numFmtId="168" fontId="24" fillId="0" borderId="44"/>
    <xf numFmtId="169" fontId="24" fillId="0" borderId="44"/>
    <xf numFmtId="168" fontId="24" fillId="0" borderId="4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4" fillId="0" borderId="0"/>
    <xf numFmtId="181" fontId="2" fillId="0" borderId="0"/>
    <xf numFmtId="179" fontId="26" fillId="0" borderId="0"/>
    <xf numFmtId="0" fontId="7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0" fontId="75" fillId="0" borderId="0"/>
    <xf numFmtId="0" fontId="74" fillId="0" borderId="0"/>
    <xf numFmtId="179" fontId="26" fillId="0" borderId="0"/>
    <xf numFmtId="179" fontId="2" fillId="0" borderId="0"/>
    <xf numFmtId="179" fontId="2" fillId="0" borderId="0"/>
    <xf numFmtId="0" fontId="2" fillId="0" borderId="0"/>
    <xf numFmtId="0" fontId="2"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6"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6"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5"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6" fillId="0" borderId="0"/>
    <xf numFmtId="0" fontId="26" fillId="0" borderId="0"/>
    <xf numFmtId="168" fontId="26"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 fillId="0" borderId="0"/>
    <xf numFmtId="168" fontId="26" fillId="0" borderId="0"/>
    <xf numFmtId="0" fontId="26" fillId="0" borderId="0"/>
    <xf numFmtId="0" fontId="26" fillId="0" borderId="0"/>
    <xf numFmtId="0" fontId="2" fillId="0" borderId="0"/>
    <xf numFmtId="179"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5" fillId="0" borderId="0"/>
    <xf numFmtId="179" fontId="26" fillId="0" borderId="0"/>
    <xf numFmtId="179" fontId="26"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6" fillId="0" borderId="0"/>
    <xf numFmtId="179" fontId="26" fillId="0" borderId="0"/>
    <xf numFmtId="179" fontId="26" fillId="0" borderId="0"/>
    <xf numFmtId="179" fontId="26"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 fillId="0" borderId="0"/>
    <xf numFmtId="179"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6"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3" fillId="0" borderId="0"/>
    <xf numFmtId="0" fontId="26" fillId="0" borderId="0"/>
    <xf numFmtId="0" fontId="2" fillId="0" borderId="0"/>
    <xf numFmtId="0" fontId="25" fillId="0" borderId="0"/>
    <xf numFmtId="168" fontId="23" fillId="0" borderId="0"/>
    <xf numFmtId="0" fontId="2"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179" fontId="2" fillId="0" borderId="0"/>
    <xf numFmtId="0" fontId="26" fillId="0" borderId="0"/>
    <xf numFmtId="0" fontId="26" fillId="0" borderId="0"/>
    <xf numFmtId="168" fontId="23" fillId="0" borderId="0"/>
    <xf numFmtId="0" fontId="63" fillId="0" borderId="0"/>
    <xf numFmtId="0" fontId="2" fillId="0" borderId="0"/>
    <xf numFmtId="168" fontId="23" fillId="0" borderId="0"/>
    <xf numFmtId="0" fontId="1" fillId="0" borderId="0"/>
    <xf numFmtId="179"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168" fontId="23" fillId="0" borderId="0"/>
    <xf numFmtId="168" fontId="23" fillId="0" borderId="0"/>
    <xf numFmtId="0" fontId="1" fillId="0" borderId="0"/>
    <xf numFmtId="179" fontId="26" fillId="0" borderId="0"/>
    <xf numFmtId="179" fontId="26" fillId="0" borderId="0"/>
    <xf numFmtId="179" fontId="2" fillId="0" borderId="0"/>
    <xf numFmtId="0" fontId="2" fillId="0" borderId="0"/>
    <xf numFmtId="179" fontId="2" fillId="0" borderId="0"/>
    <xf numFmtId="0" fontId="2" fillId="0" borderId="0"/>
    <xf numFmtId="179"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6" fillId="0" borderId="0"/>
    <xf numFmtId="168" fontId="23" fillId="0" borderId="0"/>
    <xf numFmtId="168" fontId="23" fillId="0" borderId="0"/>
    <xf numFmtId="0" fontId="1" fillId="0" borderId="0"/>
    <xf numFmtId="179" fontId="26" fillId="0" borderId="0"/>
    <xf numFmtId="179" fontId="26"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26" fillId="0" borderId="0"/>
    <xf numFmtId="0" fontId="7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4" fillId="0" borderId="0"/>
    <xf numFmtId="179" fontId="26" fillId="0" borderId="0"/>
    <xf numFmtId="0" fontId="7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4" fillId="0" borderId="0"/>
    <xf numFmtId="179" fontId="2"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4"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4"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4"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179" fontId="24" fillId="0" borderId="0"/>
    <xf numFmtId="0" fontId="7"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179" fontId="7" fillId="0" borderId="0"/>
    <xf numFmtId="0" fontId="24" fillId="0" borderId="0"/>
    <xf numFmtId="179" fontId="24" fillId="0" borderId="0"/>
    <xf numFmtId="0" fontId="24" fillId="0" borderId="0"/>
    <xf numFmtId="0" fontId="2" fillId="0" borderId="0"/>
    <xf numFmtId="0" fontId="24"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4" fillId="0" borderId="0"/>
    <xf numFmtId="179" fontId="7" fillId="0" borderId="0"/>
    <xf numFmtId="179" fontId="24" fillId="0" borderId="0"/>
    <xf numFmtId="179" fontId="24" fillId="0" borderId="0"/>
    <xf numFmtId="179" fontId="24" fillId="0" borderId="0"/>
    <xf numFmtId="179" fontId="24"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4" fillId="0" borderId="0"/>
    <xf numFmtId="0" fontId="24" fillId="0" borderId="0"/>
    <xf numFmtId="168" fontId="24" fillId="0" borderId="0"/>
    <xf numFmtId="0" fontId="74" fillId="0" borderId="0"/>
    <xf numFmtId="168"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4" fillId="0" borderId="0"/>
    <xf numFmtId="0" fontId="7" fillId="0" borderId="0"/>
    <xf numFmtId="0" fontId="74" fillId="0" borderId="0"/>
    <xf numFmtId="168" fontId="7" fillId="0" borderId="0"/>
    <xf numFmtId="0" fontId="74" fillId="0" borderId="0"/>
    <xf numFmtId="168" fontId="7" fillId="0" borderId="0"/>
    <xf numFmtId="0" fontId="74"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179" fontId="7"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2"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179" fontId="2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179" fontId="7" fillId="0" borderId="0"/>
    <xf numFmtId="179" fontId="7" fillId="0" borderId="0"/>
    <xf numFmtId="179" fontId="7" fillId="0" borderId="0"/>
    <xf numFmtId="179" fontId="7" fillId="0" borderId="0"/>
    <xf numFmtId="179" fontId="7" fillId="0" borderId="0"/>
    <xf numFmtId="0" fontId="1" fillId="0" borderId="0"/>
    <xf numFmtId="179" fontId="24"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179" fontId="24" fillId="0" borderId="0"/>
    <xf numFmtId="179" fontId="24"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2"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2" fillId="0" borderId="0"/>
    <xf numFmtId="0" fontId="2" fillId="0" borderId="0"/>
    <xf numFmtId="0" fontId="74" fillId="0" borderId="0"/>
    <xf numFmtId="168" fontId="4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4"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4" fillId="0" borderId="0"/>
    <xf numFmtId="0" fontId="2" fillId="0" borderId="0"/>
    <xf numFmtId="0" fontId="7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79" fontId="2"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169" fontId="2"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68" fontId="2" fillId="0" borderId="0"/>
    <xf numFmtId="0" fontId="74" fillId="0" borderId="0"/>
    <xf numFmtId="0" fontId="74" fillId="0" borderId="0"/>
    <xf numFmtId="0" fontId="74" fillId="0" borderId="0"/>
    <xf numFmtId="0" fontId="74" fillId="0" borderId="0"/>
    <xf numFmtId="0" fontId="7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168" fontId="2" fillId="0" borderId="0"/>
    <xf numFmtId="0" fontId="74"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68" fontId="2" fillId="0" borderId="0"/>
    <xf numFmtId="0" fontId="74" fillId="0" borderId="0"/>
    <xf numFmtId="0" fontId="74" fillId="0" borderId="0"/>
    <xf numFmtId="0" fontId="74" fillId="0" borderId="0"/>
    <xf numFmtId="0" fontId="74" fillId="0" borderId="0"/>
    <xf numFmtId="0" fontId="7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8" fillId="0" borderId="0"/>
    <xf numFmtId="0" fontId="25" fillId="74" borderId="45" applyNumberFormat="0" applyFont="0" applyAlignment="0" applyProtection="0"/>
    <xf numFmtId="0" fontId="26" fillId="11" borderId="34"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6" fillId="11" borderId="34"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6" fillId="11" borderId="34"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168" fontId="2" fillId="0" borderId="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 fillId="74" borderId="45" applyNumberFormat="0" applyFont="0" applyAlignment="0" applyProtection="0"/>
    <xf numFmtId="0" fontId="25" fillId="74" borderId="45" applyNumberFormat="0" applyFont="0" applyAlignment="0" applyProtection="0"/>
    <xf numFmtId="168" fontId="2" fillId="0" borderId="0"/>
    <xf numFmtId="0" fontId="25" fillId="74" borderId="45" applyNumberFormat="0" applyFont="0" applyAlignment="0" applyProtection="0"/>
    <xf numFmtId="0" fontId="25"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5" fillId="74" borderId="45" applyNumberFormat="0" applyFont="0" applyAlignment="0" applyProtection="0"/>
    <xf numFmtId="0" fontId="2"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169" fontId="2" fillId="0" borderId="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 fillId="74" borderId="45" applyNumberFormat="0" applyFont="0" applyAlignment="0" applyProtection="0"/>
    <xf numFmtId="0" fontId="2" fillId="0" borderId="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6" fillId="11" borderId="34" applyNumberFormat="0" applyFont="0" applyAlignment="0" applyProtection="0"/>
    <xf numFmtId="0" fontId="26" fillId="11" borderId="34" applyNumberFormat="0" applyFont="0" applyAlignment="0" applyProtection="0"/>
    <xf numFmtId="0" fontId="25" fillId="74" borderId="45" applyNumberFormat="0" applyFont="0" applyAlignment="0" applyProtection="0"/>
    <xf numFmtId="0" fontId="26" fillId="11" borderId="34" applyNumberFormat="0" applyFont="0" applyAlignment="0" applyProtection="0"/>
    <xf numFmtId="0" fontId="25" fillId="74" borderId="45" applyNumberFormat="0" applyFont="0" applyAlignment="0" applyProtection="0"/>
    <xf numFmtId="0" fontId="26" fillId="11" borderId="34" applyNumberFormat="0" applyFont="0" applyAlignment="0" applyProtection="0"/>
    <xf numFmtId="0" fontId="25" fillId="74" borderId="45" applyNumberFormat="0" applyFont="0" applyAlignment="0" applyProtection="0"/>
    <xf numFmtId="0" fontId="26" fillId="11" borderId="34" applyNumberFormat="0" applyFont="0" applyAlignment="0" applyProtection="0"/>
    <xf numFmtId="0" fontId="26" fillId="11" borderId="34" applyNumberFormat="0" applyFont="0" applyAlignment="0" applyProtection="0"/>
    <xf numFmtId="0" fontId="25" fillId="74" borderId="45" applyNumberFormat="0" applyFont="0" applyAlignment="0" applyProtection="0"/>
    <xf numFmtId="0" fontId="26" fillId="11" borderId="34" applyNumberFormat="0" applyFont="0" applyAlignment="0" applyProtection="0"/>
    <xf numFmtId="0" fontId="26" fillId="11" borderId="34" applyNumberFormat="0" applyFont="0" applyAlignment="0" applyProtection="0"/>
    <xf numFmtId="0" fontId="25" fillId="74" borderId="45" applyNumberFormat="0" applyFont="0" applyAlignment="0" applyProtection="0"/>
    <xf numFmtId="0" fontId="26" fillId="11" borderId="34" applyNumberFormat="0" applyFont="0" applyAlignment="0" applyProtection="0"/>
    <xf numFmtId="0" fontId="25" fillId="74" borderId="45" applyNumberFormat="0" applyFont="0" applyAlignment="0" applyProtection="0"/>
    <xf numFmtId="0" fontId="26" fillId="11" borderId="34" applyNumberFormat="0" applyFont="0" applyAlignment="0" applyProtection="0"/>
    <xf numFmtId="0" fontId="25" fillId="74" borderId="45" applyNumberFormat="0" applyFont="0" applyAlignment="0" applyProtection="0"/>
    <xf numFmtId="0" fontId="26" fillId="11" borderId="34" applyNumberFormat="0" applyFont="0" applyAlignment="0" applyProtection="0"/>
    <xf numFmtId="0" fontId="26" fillId="11" borderId="34" applyNumberFormat="0" applyFont="0" applyAlignment="0" applyProtection="0"/>
    <xf numFmtId="0" fontId="25" fillId="74" borderId="45" applyNumberFormat="0" applyFont="0" applyAlignment="0" applyProtection="0"/>
    <xf numFmtId="0" fontId="26" fillId="11" borderId="34" applyNumberFormat="0" applyFont="0" applyAlignment="0" applyProtection="0"/>
    <xf numFmtId="0" fontId="26" fillId="11" borderId="34" applyNumberFormat="0" applyFont="0" applyAlignment="0" applyProtection="0"/>
    <xf numFmtId="0" fontId="25" fillId="74" borderId="45" applyNumberFormat="0" applyFont="0" applyAlignment="0" applyProtection="0"/>
    <xf numFmtId="0" fontId="26" fillId="11" borderId="34" applyNumberFormat="0" applyFont="0" applyAlignment="0" applyProtection="0"/>
    <xf numFmtId="0" fontId="25" fillId="74" borderId="45" applyNumberFormat="0" applyFont="0" applyAlignment="0" applyProtection="0"/>
    <xf numFmtId="0" fontId="26" fillId="11" borderId="34" applyNumberFormat="0" applyFont="0" applyAlignment="0" applyProtection="0"/>
    <xf numFmtId="0" fontId="25" fillId="74" borderId="45" applyNumberFormat="0" applyFont="0" applyAlignment="0" applyProtection="0"/>
    <xf numFmtId="0" fontId="26" fillId="11" borderId="34" applyNumberFormat="0" applyFont="0" applyAlignment="0" applyProtection="0"/>
    <xf numFmtId="0" fontId="26" fillId="11" borderId="34" applyNumberFormat="0" applyFont="0" applyAlignment="0" applyProtection="0"/>
    <xf numFmtId="0" fontId="25" fillId="74" borderId="45" applyNumberFormat="0" applyFont="0" applyAlignment="0" applyProtection="0"/>
    <xf numFmtId="0" fontId="26" fillId="11" borderId="34" applyNumberFormat="0" applyFont="0" applyAlignment="0" applyProtection="0"/>
    <xf numFmtId="0" fontId="26" fillId="11" borderId="34" applyNumberFormat="0" applyFont="0" applyAlignment="0" applyProtection="0"/>
    <xf numFmtId="0" fontId="25" fillId="74" borderId="45" applyNumberFormat="0" applyFont="0" applyAlignment="0" applyProtection="0"/>
    <xf numFmtId="0" fontId="26" fillId="11" borderId="34" applyNumberFormat="0" applyFont="0" applyAlignment="0" applyProtection="0"/>
    <xf numFmtId="0" fontId="25" fillId="74" borderId="45" applyNumberFormat="0" applyFont="0" applyAlignment="0" applyProtection="0"/>
    <xf numFmtId="0" fontId="26" fillId="11" borderId="34" applyNumberFormat="0" applyFont="0" applyAlignment="0" applyProtection="0"/>
    <xf numFmtId="0" fontId="25" fillId="74" borderId="45" applyNumberFormat="0" applyFont="0" applyAlignment="0" applyProtection="0"/>
    <xf numFmtId="0" fontId="26" fillId="11" borderId="34" applyNumberFormat="0" applyFont="0" applyAlignment="0" applyProtection="0"/>
    <xf numFmtId="0" fontId="26" fillId="11" borderId="34" applyNumberFormat="0" applyFont="0" applyAlignment="0" applyProtection="0"/>
    <xf numFmtId="0" fontId="25" fillId="74" borderId="45" applyNumberFormat="0" applyFont="0" applyAlignment="0" applyProtection="0"/>
    <xf numFmtId="0" fontId="26" fillId="11" borderId="34"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6" fillId="11" borderId="34"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5"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168" fontId="2" fillId="0" borderId="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79"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0" fillId="0" borderId="0"/>
    <xf numFmtId="0" fontId="80" fillId="0" borderId="0"/>
    <xf numFmtId="168" fontId="80" fillId="0" borderId="0"/>
    <xf numFmtId="0" fontId="81" fillId="64" borderId="46" applyNumberFormat="0" applyAlignment="0" applyProtection="0"/>
    <xf numFmtId="0" fontId="82" fillId="9" borderId="31"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168" fontId="83"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168" fontId="83"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169" fontId="83"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2" fillId="9" borderId="31"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2" fillId="9" borderId="31"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2" fillId="9" borderId="31"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2" fillId="9" borderId="31"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2" fillId="9" borderId="31"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2" fillId="9" borderId="31"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2" fillId="9" borderId="31"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0" fontId="81" fillId="64" borderId="46" applyNumberFormat="0" applyAlignment="0" applyProtection="0"/>
    <xf numFmtId="168" fontId="83" fillId="64" borderId="46" applyNumberFormat="0" applyAlignment="0" applyProtection="0"/>
    <xf numFmtId="169" fontId="83" fillId="64" borderId="46" applyNumberFormat="0" applyAlignment="0" applyProtection="0"/>
    <xf numFmtId="168" fontId="83" fillId="64" borderId="46" applyNumberFormat="0" applyAlignment="0" applyProtection="0"/>
    <xf numFmtId="168" fontId="83" fillId="64" borderId="46" applyNumberFormat="0" applyAlignment="0" applyProtection="0"/>
    <xf numFmtId="169" fontId="83" fillId="64" borderId="46" applyNumberFormat="0" applyAlignment="0" applyProtection="0"/>
    <xf numFmtId="168" fontId="83" fillId="64" borderId="46" applyNumberFormat="0" applyAlignment="0" applyProtection="0"/>
    <xf numFmtId="168" fontId="83" fillId="64" borderId="46" applyNumberFormat="0" applyAlignment="0" applyProtection="0"/>
    <xf numFmtId="169" fontId="83" fillId="64" borderId="46" applyNumberFormat="0" applyAlignment="0" applyProtection="0"/>
    <xf numFmtId="168" fontId="83" fillId="64" borderId="46" applyNumberFormat="0" applyAlignment="0" applyProtection="0"/>
    <xf numFmtId="168" fontId="83" fillId="64" borderId="46" applyNumberFormat="0" applyAlignment="0" applyProtection="0"/>
    <xf numFmtId="169" fontId="83" fillId="64" borderId="46" applyNumberFormat="0" applyAlignment="0" applyProtection="0"/>
    <xf numFmtId="168" fontId="83" fillId="64" borderId="46" applyNumberFormat="0" applyAlignment="0" applyProtection="0"/>
    <xf numFmtId="0" fontId="81" fillId="64" borderId="46" applyNumberFormat="0" applyAlignment="0" applyProtection="0"/>
    <xf numFmtId="0" fontId="23" fillId="0" borderId="0"/>
    <xf numFmtId="175" fontId="35" fillId="0" borderId="0" applyFont="0" applyFill="0" applyBorder="0" applyAlignment="0" applyProtection="0"/>
    <xf numFmtId="186" fontId="3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5" fillId="0" borderId="0" applyFill="0" applyBorder="0" applyAlignment="0"/>
    <xf numFmtId="172" fontId="35" fillId="0" borderId="0" applyFill="0" applyBorder="0" applyAlignment="0"/>
    <xf numFmtId="171" fontId="35" fillId="0" borderId="0" applyFill="0" applyBorder="0" applyAlignment="0"/>
    <xf numFmtId="176" fontId="35" fillId="0" borderId="0" applyFill="0" applyBorder="0" applyAlignment="0"/>
    <xf numFmtId="172" fontId="35" fillId="0" borderId="0" applyFill="0" applyBorder="0" applyAlignment="0"/>
    <xf numFmtId="168" fontId="2" fillId="0" borderId="0"/>
    <xf numFmtId="0" fontId="2" fillId="0" borderId="0"/>
    <xf numFmtId="168" fontId="2" fillId="0" borderId="0"/>
    <xf numFmtId="187" fontId="63" fillId="0" borderId="3" applyNumberFormat="0">
      <alignment horizontal="center" vertical="top" wrapText="1"/>
    </xf>
    <xf numFmtId="0" fontId="85"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86" fillId="0" borderId="0"/>
    <xf numFmtId="0" fontId="23" fillId="0" borderId="0"/>
    <xf numFmtId="0" fontId="87" fillId="0" borderId="0"/>
    <xf numFmtId="0" fontId="87" fillId="0" borderId="0"/>
    <xf numFmtId="168" fontId="23" fillId="0" borderId="0"/>
    <xf numFmtId="168" fontId="23"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49" fontId="44" fillId="0" borderId="0" applyFill="0" applyBorder="0" applyAlignment="0"/>
    <xf numFmtId="189" fontId="35" fillId="0" borderId="0" applyFill="0" applyBorder="0" applyAlignment="0"/>
    <xf numFmtId="190" fontId="35" fillId="0" borderId="0" applyFill="0" applyBorder="0" applyAlignment="0"/>
    <xf numFmtId="0" fontId="90" fillId="0" borderId="0">
      <alignment horizontal="center" vertical="top"/>
    </xf>
    <xf numFmtId="0" fontId="91" fillId="0" borderId="0" applyNumberFormat="0" applyFill="0" applyBorder="0" applyAlignment="0" applyProtection="0"/>
    <xf numFmtId="169" fontId="91" fillId="0" borderId="0" applyNumberFormat="0" applyFill="0" applyBorder="0" applyAlignment="0" applyProtection="0"/>
    <xf numFmtId="0" fontId="91" fillId="0" borderId="0" applyNumberFormat="0" applyFill="0" applyBorder="0" applyAlignment="0" applyProtection="0"/>
    <xf numFmtId="168" fontId="91" fillId="0" borderId="0" applyNumberFormat="0" applyFill="0" applyBorder="0" applyAlignment="0" applyProtection="0"/>
    <xf numFmtId="168" fontId="91" fillId="0" borderId="0" applyNumberFormat="0" applyFill="0" applyBorder="0" applyAlignment="0" applyProtection="0"/>
    <xf numFmtId="168" fontId="91" fillId="0" borderId="0" applyNumberFormat="0" applyFill="0" applyBorder="0" applyAlignment="0" applyProtection="0"/>
    <xf numFmtId="169" fontId="91" fillId="0" borderId="0" applyNumberFormat="0" applyFill="0" applyBorder="0" applyAlignment="0" applyProtection="0"/>
    <xf numFmtId="168" fontId="91" fillId="0" borderId="0" applyNumberFormat="0" applyFill="0" applyBorder="0" applyAlignment="0" applyProtection="0"/>
    <xf numFmtId="168" fontId="91" fillId="0" borderId="0" applyNumberFormat="0" applyFill="0" applyBorder="0" applyAlignment="0" applyProtection="0"/>
    <xf numFmtId="169" fontId="91" fillId="0" borderId="0" applyNumberFormat="0" applyFill="0" applyBorder="0" applyAlignment="0" applyProtection="0"/>
    <xf numFmtId="168" fontId="91" fillId="0" borderId="0" applyNumberFormat="0" applyFill="0" applyBorder="0" applyAlignment="0" applyProtection="0"/>
    <xf numFmtId="168" fontId="91" fillId="0" borderId="0" applyNumberFormat="0" applyFill="0" applyBorder="0" applyAlignment="0" applyProtection="0"/>
    <xf numFmtId="169" fontId="91" fillId="0" borderId="0" applyNumberFormat="0" applyFill="0" applyBorder="0" applyAlignment="0" applyProtection="0"/>
    <xf numFmtId="168" fontId="91" fillId="0" borderId="0" applyNumberFormat="0" applyFill="0" applyBorder="0" applyAlignment="0" applyProtection="0"/>
    <xf numFmtId="168" fontId="91" fillId="0" borderId="0" applyNumberFormat="0" applyFill="0" applyBorder="0" applyAlignment="0" applyProtection="0"/>
    <xf numFmtId="169" fontId="91" fillId="0" borderId="0" applyNumberFormat="0" applyFill="0" applyBorder="0" applyAlignment="0" applyProtection="0"/>
    <xf numFmtId="168" fontId="91" fillId="0" borderId="0" applyNumberFormat="0" applyFill="0" applyBorder="0" applyAlignment="0" applyProtection="0"/>
    <xf numFmtId="0" fontId="91" fillId="0" borderId="0" applyNumberFormat="0" applyFill="0" applyBorder="0" applyAlignment="0" applyProtection="0"/>
    <xf numFmtId="0" fontId="45" fillId="0" borderId="47" applyNumberFormat="0" applyFill="0" applyAlignment="0" applyProtection="0"/>
    <xf numFmtId="0" fontId="5" fillId="0" borderId="35"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168" fontId="92"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168" fontId="92"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169" fontId="92"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5" fillId="0" borderId="35"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5" fillId="0" borderId="35"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5" fillId="0" borderId="35"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5" fillId="0" borderId="35"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5" fillId="0" borderId="35"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5" fillId="0" borderId="35"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5" fillId="0" borderId="35"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0" fontId="45" fillId="0" borderId="47" applyNumberFormat="0" applyFill="0" applyAlignment="0" applyProtection="0"/>
    <xf numFmtId="168" fontId="92" fillId="0" borderId="47" applyNumberFormat="0" applyFill="0" applyAlignment="0" applyProtection="0"/>
    <xf numFmtId="169" fontId="92" fillId="0" borderId="47" applyNumberFormat="0" applyFill="0" applyAlignment="0" applyProtection="0"/>
    <xf numFmtId="168" fontId="92" fillId="0" borderId="47" applyNumberFormat="0" applyFill="0" applyAlignment="0" applyProtection="0"/>
    <xf numFmtId="168" fontId="92" fillId="0" borderId="47" applyNumberFormat="0" applyFill="0" applyAlignment="0" applyProtection="0"/>
    <xf numFmtId="169" fontId="92" fillId="0" borderId="47" applyNumberFormat="0" applyFill="0" applyAlignment="0" applyProtection="0"/>
    <xf numFmtId="168" fontId="92" fillId="0" borderId="47" applyNumberFormat="0" applyFill="0" applyAlignment="0" applyProtection="0"/>
    <xf numFmtId="168" fontId="92" fillId="0" borderId="47" applyNumberFormat="0" applyFill="0" applyAlignment="0" applyProtection="0"/>
    <xf numFmtId="169" fontId="92" fillId="0" borderId="47" applyNumberFormat="0" applyFill="0" applyAlignment="0" applyProtection="0"/>
    <xf numFmtId="168" fontId="92" fillId="0" borderId="47" applyNumberFormat="0" applyFill="0" applyAlignment="0" applyProtection="0"/>
    <xf numFmtId="168" fontId="92" fillId="0" borderId="47" applyNumberFormat="0" applyFill="0" applyAlignment="0" applyProtection="0"/>
    <xf numFmtId="169" fontId="92" fillId="0" borderId="47" applyNumberFormat="0" applyFill="0" applyAlignment="0" applyProtection="0"/>
    <xf numFmtId="168" fontId="92" fillId="0" borderId="47" applyNumberFormat="0" applyFill="0" applyAlignment="0" applyProtection="0"/>
    <xf numFmtId="0" fontId="45" fillId="0" borderId="47" applyNumberFormat="0" applyFill="0" applyAlignment="0" applyProtection="0"/>
    <xf numFmtId="0" fontId="23" fillId="0" borderId="48"/>
    <xf numFmtId="185" fontId="79"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4" fillId="0" borderId="0" applyFont="0" applyFill="0" applyBorder="0" applyAlignment="0" applyProtection="0"/>
    <xf numFmtId="192" fontId="2" fillId="0" borderId="0" applyFont="0" applyFill="0" applyBorder="0" applyAlignment="0" applyProtection="0"/>
    <xf numFmtId="0" fontId="93" fillId="0" borderId="0" applyNumberFormat="0" applyFill="0" applyBorder="0" applyAlignment="0" applyProtection="0"/>
    <xf numFmtId="0" fontId="22" fillId="0" borderId="0" applyNumberFormat="0" applyFill="0" applyBorder="0" applyAlignment="0" applyProtection="0"/>
    <xf numFmtId="168" fontId="94" fillId="0" borderId="0" applyNumberFormat="0" applyFill="0" applyBorder="0" applyAlignment="0" applyProtection="0"/>
    <xf numFmtId="168" fontId="94" fillId="0" borderId="0" applyNumberFormat="0" applyFill="0" applyBorder="0" applyAlignment="0" applyProtection="0"/>
    <xf numFmtId="169" fontId="94" fillId="0" borderId="0" applyNumberFormat="0" applyFill="0" applyBorder="0" applyAlignment="0" applyProtection="0"/>
    <xf numFmtId="0" fontId="93"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68" fontId="94" fillId="0" borderId="0" applyNumberFormat="0" applyFill="0" applyBorder="0" applyAlignment="0" applyProtection="0"/>
    <xf numFmtId="169" fontId="94" fillId="0" borderId="0" applyNumberFormat="0" applyFill="0" applyBorder="0" applyAlignment="0" applyProtection="0"/>
    <xf numFmtId="168" fontId="94" fillId="0" borderId="0" applyNumberFormat="0" applyFill="0" applyBorder="0" applyAlignment="0" applyProtection="0"/>
    <xf numFmtId="168" fontId="94" fillId="0" borderId="0" applyNumberFormat="0" applyFill="0" applyBorder="0" applyAlignment="0" applyProtection="0"/>
    <xf numFmtId="169" fontId="94" fillId="0" borderId="0" applyNumberFormat="0" applyFill="0" applyBorder="0" applyAlignment="0" applyProtection="0"/>
    <xf numFmtId="168" fontId="94" fillId="0" borderId="0" applyNumberFormat="0" applyFill="0" applyBorder="0" applyAlignment="0" applyProtection="0"/>
    <xf numFmtId="168" fontId="94" fillId="0" borderId="0" applyNumberFormat="0" applyFill="0" applyBorder="0" applyAlignment="0" applyProtection="0"/>
    <xf numFmtId="169" fontId="94" fillId="0" borderId="0" applyNumberFormat="0" applyFill="0" applyBorder="0" applyAlignment="0" applyProtection="0"/>
    <xf numFmtId="168" fontId="94" fillId="0" borderId="0" applyNumberFormat="0" applyFill="0" applyBorder="0" applyAlignment="0" applyProtection="0"/>
    <xf numFmtId="168" fontId="94" fillId="0" borderId="0" applyNumberFormat="0" applyFill="0" applyBorder="0" applyAlignment="0" applyProtection="0"/>
    <xf numFmtId="169" fontId="94" fillId="0" borderId="0" applyNumberFormat="0" applyFill="0" applyBorder="0" applyAlignment="0" applyProtection="0"/>
    <xf numFmtId="168" fontId="94" fillId="0" borderId="0" applyNumberFormat="0" applyFill="0" applyBorder="0" applyAlignment="0" applyProtection="0"/>
    <xf numFmtId="0" fontId="93" fillId="0" borderId="0" applyNumberFormat="0" applyFill="0" applyBorder="0" applyAlignment="0" applyProtection="0"/>
    <xf numFmtId="1" fontId="95" fillId="0" borderId="0" applyFill="0" applyProtection="0">
      <alignment horizontal="right"/>
    </xf>
    <xf numFmtId="42" fontId="96" fillId="0" borderId="0" applyFont="0" applyFill="0" applyBorder="0" applyAlignment="0" applyProtection="0"/>
    <xf numFmtId="44" fontId="96" fillId="0" borderId="0" applyFont="0" applyFill="0" applyBorder="0" applyAlignment="0" applyProtection="0"/>
    <xf numFmtId="0" fontId="97" fillId="0" borderId="0"/>
    <xf numFmtId="0" fontId="98" fillId="0" borderId="0"/>
    <xf numFmtId="38" fontId="24" fillId="0" borderId="0" applyFont="0" applyFill="0" applyBorder="0" applyAlignment="0" applyProtection="0"/>
    <xf numFmtId="40" fontId="24" fillId="0" borderId="0" applyFont="0" applyFill="0" applyBorder="0" applyAlignment="0" applyProtection="0"/>
    <xf numFmtId="41" fontId="96" fillId="0" borderId="0" applyFont="0" applyFill="0" applyBorder="0" applyAlignment="0" applyProtection="0"/>
    <xf numFmtId="43" fontId="96" fillId="0" borderId="0" applyFont="0" applyFill="0" applyBorder="0" applyAlignment="0" applyProtection="0"/>
    <xf numFmtId="0" fontId="2" fillId="0" borderId="0"/>
    <xf numFmtId="9" fontId="1" fillId="0" borderId="0" applyFont="0" applyFill="0" applyBorder="0" applyAlignment="0" applyProtection="0"/>
    <xf numFmtId="0" fontId="45" fillId="0" borderId="82" applyNumberFormat="0" applyFill="0" applyAlignment="0" applyProtection="0"/>
    <xf numFmtId="168" fontId="92" fillId="0" borderId="82" applyNumberFormat="0" applyFill="0" applyAlignment="0" applyProtection="0"/>
    <xf numFmtId="169" fontId="92" fillId="0" borderId="82" applyNumberFormat="0" applyFill="0" applyAlignment="0" applyProtection="0"/>
    <xf numFmtId="168" fontId="92" fillId="0" borderId="82" applyNumberFormat="0" applyFill="0" applyAlignment="0" applyProtection="0"/>
    <xf numFmtId="168" fontId="92" fillId="0" borderId="82" applyNumberFormat="0" applyFill="0" applyAlignment="0" applyProtection="0"/>
    <xf numFmtId="169" fontId="92" fillId="0" borderId="82" applyNumberFormat="0" applyFill="0" applyAlignment="0" applyProtection="0"/>
    <xf numFmtId="168" fontId="92" fillId="0" borderId="82" applyNumberFormat="0" applyFill="0" applyAlignment="0" applyProtection="0"/>
    <xf numFmtId="168" fontId="92" fillId="0" borderId="82" applyNumberFormat="0" applyFill="0" applyAlignment="0" applyProtection="0"/>
    <xf numFmtId="169" fontId="92" fillId="0" borderId="82" applyNumberFormat="0" applyFill="0" applyAlignment="0" applyProtection="0"/>
    <xf numFmtId="168" fontId="92" fillId="0" borderId="82" applyNumberFormat="0" applyFill="0" applyAlignment="0" applyProtection="0"/>
    <xf numFmtId="168" fontId="92" fillId="0" borderId="82" applyNumberFormat="0" applyFill="0" applyAlignment="0" applyProtection="0"/>
    <xf numFmtId="169" fontId="92" fillId="0" borderId="82" applyNumberFormat="0" applyFill="0" applyAlignment="0" applyProtection="0"/>
    <xf numFmtId="168" fontId="92"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169" fontId="92"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168" fontId="92"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168" fontId="92"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0" fontId="45" fillId="0" borderId="82" applyNumberFormat="0" applyFill="0" applyAlignment="0" applyProtection="0"/>
    <xf numFmtId="188" fontId="2" fillId="70" borderId="76" applyFont="0">
      <alignment horizontal="right" vertical="center"/>
    </xf>
    <xf numFmtId="3" fontId="2" fillId="70" borderId="76" applyFont="0">
      <alignment horizontal="right" vertical="center"/>
    </xf>
    <xf numFmtId="0" fontId="81" fillId="64" borderId="81" applyNumberFormat="0" applyAlignment="0" applyProtection="0"/>
    <xf numFmtId="168" fontId="83" fillId="64" borderId="81" applyNumberFormat="0" applyAlignment="0" applyProtection="0"/>
    <xf numFmtId="169" fontId="83" fillId="64" borderId="81" applyNumberFormat="0" applyAlignment="0" applyProtection="0"/>
    <xf numFmtId="168" fontId="83" fillId="64" borderId="81" applyNumberFormat="0" applyAlignment="0" applyProtection="0"/>
    <xf numFmtId="168" fontId="83" fillId="64" borderId="81" applyNumberFormat="0" applyAlignment="0" applyProtection="0"/>
    <xf numFmtId="169" fontId="83" fillId="64" borderId="81" applyNumberFormat="0" applyAlignment="0" applyProtection="0"/>
    <xf numFmtId="168" fontId="83" fillId="64" borderId="81" applyNumberFormat="0" applyAlignment="0" applyProtection="0"/>
    <xf numFmtId="168" fontId="83" fillId="64" borderId="81" applyNumberFormat="0" applyAlignment="0" applyProtection="0"/>
    <xf numFmtId="169" fontId="83" fillId="64" borderId="81" applyNumberFormat="0" applyAlignment="0" applyProtection="0"/>
    <xf numFmtId="168" fontId="83" fillId="64" borderId="81" applyNumberFormat="0" applyAlignment="0" applyProtection="0"/>
    <xf numFmtId="168" fontId="83" fillId="64" borderId="81" applyNumberFormat="0" applyAlignment="0" applyProtection="0"/>
    <xf numFmtId="169" fontId="83" fillId="64" borderId="81" applyNumberFormat="0" applyAlignment="0" applyProtection="0"/>
    <xf numFmtId="168" fontId="83"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169" fontId="83"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168" fontId="83"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168" fontId="83"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0" fontId="81" fillId="64" borderId="81" applyNumberFormat="0" applyAlignment="0" applyProtection="0"/>
    <xf numFmtId="3" fontId="2" fillId="75" borderId="76" applyFont="0">
      <alignment horizontal="right" vertical="center"/>
      <protection locked="0"/>
    </xf>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 fillId="74" borderId="80" applyNumberFormat="0" applyFont="0" applyAlignment="0" applyProtection="0"/>
    <xf numFmtId="0" fontId="25"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0" fontId="25" fillId="74" borderId="80" applyNumberFormat="0" applyFont="0" applyAlignment="0" applyProtection="0"/>
    <xf numFmtId="3" fontId="2" fillId="72" borderId="76" applyFont="0">
      <alignment horizontal="right" vertical="center"/>
      <protection locked="0"/>
    </xf>
    <xf numFmtId="0" fontId="64" fillId="43" borderId="79" applyNumberFormat="0" applyAlignment="0" applyProtection="0"/>
    <xf numFmtId="168" fontId="66" fillId="43" borderId="79" applyNumberFormat="0" applyAlignment="0" applyProtection="0"/>
    <xf numFmtId="169" fontId="66" fillId="43" borderId="79" applyNumberFormat="0" applyAlignment="0" applyProtection="0"/>
    <xf numFmtId="168" fontId="66" fillId="43" borderId="79" applyNumberFormat="0" applyAlignment="0" applyProtection="0"/>
    <xf numFmtId="168" fontId="66" fillId="43" borderId="79" applyNumberFormat="0" applyAlignment="0" applyProtection="0"/>
    <xf numFmtId="169" fontId="66" fillId="43" borderId="79" applyNumberFormat="0" applyAlignment="0" applyProtection="0"/>
    <xf numFmtId="168" fontId="66" fillId="43" borderId="79" applyNumberFormat="0" applyAlignment="0" applyProtection="0"/>
    <xf numFmtId="168" fontId="66" fillId="43" borderId="79" applyNumberFormat="0" applyAlignment="0" applyProtection="0"/>
    <xf numFmtId="169" fontId="66" fillId="43" borderId="79" applyNumberFormat="0" applyAlignment="0" applyProtection="0"/>
    <xf numFmtId="168" fontId="66" fillId="43" borderId="79" applyNumberFormat="0" applyAlignment="0" applyProtection="0"/>
    <xf numFmtId="168" fontId="66" fillId="43" borderId="79" applyNumberFormat="0" applyAlignment="0" applyProtection="0"/>
    <xf numFmtId="169" fontId="66" fillId="43" borderId="79" applyNumberFormat="0" applyAlignment="0" applyProtection="0"/>
    <xf numFmtId="168" fontId="66"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169" fontId="66"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168" fontId="66"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168" fontId="66"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64" fillId="43" borderId="79" applyNumberFormat="0" applyAlignment="0" applyProtection="0"/>
    <xf numFmtId="0" fontId="2" fillId="71" borderId="77" applyNumberFormat="0" applyFont="0" applyBorder="0" applyProtection="0">
      <alignment horizontal="left" vertical="center"/>
    </xf>
    <xf numFmtId="9" fontId="2" fillId="71" borderId="76" applyFont="0" applyProtection="0">
      <alignment horizontal="right" vertical="center"/>
    </xf>
    <xf numFmtId="3" fontId="2" fillId="71" borderId="76" applyFont="0" applyProtection="0">
      <alignment horizontal="right" vertical="center"/>
    </xf>
    <xf numFmtId="0" fontId="60" fillId="70" borderId="77" applyFont="0" applyBorder="0">
      <alignment horizontal="center" wrapText="1"/>
    </xf>
    <xf numFmtId="168" fontId="52" fillId="0" borderId="74">
      <alignment horizontal="left" vertical="center"/>
    </xf>
    <xf numFmtId="0" fontId="52" fillId="0" borderId="74">
      <alignment horizontal="left" vertical="center"/>
    </xf>
    <xf numFmtId="0" fontId="52" fillId="0" borderId="74">
      <alignment horizontal="left" vertical="center"/>
    </xf>
    <xf numFmtId="0" fontId="2" fillId="69" borderId="76" applyNumberFormat="0" applyFont="0" applyBorder="0" applyProtection="0">
      <alignment horizontal="center" vertical="center"/>
    </xf>
    <xf numFmtId="0" fontId="34" fillId="0" borderId="76" applyNumberFormat="0" applyAlignment="0">
      <alignment horizontal="right"/>
      <protection locked="0"/>
    </xf>
    <xf numFmtId="0" fontId="34" fillId="0" borderId="76" applyNumberFormat="0" applyAlignment="0">
      <alignment horizontal="right"/>
      <protection locked="0"/>
    </xf>
    <xf numFmtId="0" fontId="34" fillId="0" borderId="76" applyNumberFormat="0" applyAlignment="0">
      <alignment horizontal="right"/>
      <protection locked="0"/>
    </xf>
    <xf numFmtId="0" fontId="34" fillId="0" borderId="76" applyNumberFormat="0" applyAlignment="0">
      <alignment horizontal="right"/>
      <protection locked="0"/>
    </xf>
    <xf numFmtId="0" fontId="34" fillId="0" borderId="76" applyNumberFormat="0" applyAlignment="0">
      <alignment horizontal="right"/>
      <protection locked="0"/>
    </xf>
    <xf numFmtId="0" fontId="34" fillId="0" borderId="76" applyNumberFormat="0" applyAlignment="0">
      <alignment horizontal="right"/>
      <protection locked="0"/>
    </xf>
    <xf numFmtId="0" fontId="34" fillId="0" borderId="76" applyNumberFormat="0" applyAlignment="0">
      <alignment horizontal="right"/>
      <protection locked="0"/>
    </xf>
    <xf numFmtId="0" fontId="34" fillId="0" borderId="76" applyNumberFormat="0" applyAlignment="0">
      <alignment horizontal="right"/>
      <protection locked="0"/>
    </xf>
    <xf numFmtId="0" fontId="34" fillId="0" borderId="76" applyNumberFormat="0" applyAlignment="0">
      <alignment horizontal="right"/>
      <protection locked="0"/>
    </xf>
    <xf numFmtId="0" fontId="34" fillId="0" borderId="76" applyNumberFormat="0" applyAlignment="0">
      <alignment horizontal="right"/>
      <protection locked="0"/>
    </xf>
    <xf numFmtId="0" fontId="36" fillId="64" borderId="79" applyNumberFormat="0" applyAlignment="0" applyProtection="0"/>
    <xf numFmtId="168" fontId="38" fillId="64" borderId="79" applyNumberFormat="0" applyAlignment="0" applyProtection="0"/>
    <xf numFmtId="169" fontId="38" fillId="64" borderId="79" applyNumberFormat="0" applyAlignment="0" applyProtection="0"/>
    <xf numFmtId="168" fontId="38" fillId="64" borderId="79" applyNumberFormat="0" applyAlignment="0" applyProtection="0"/>
    <xf numFmtId="168" fontId="38" fillId="64" borderId="79" applyNumberFormat="0" applyAlignment="0" applyProtection="0"/>
    <xf numFmtId="169" fontId="38" fillId="64" borderId="79" applyNumberFormat="0" applyAlignment="0" applyProtection="0"/>
    <xf numFmtId="168" fontId="38" fillId="64" borderId="79" applyNumberFormat="0" applyAlignment="0" applyProtection="0"/>
    <xf numFmtId="168" fontId="38" fillId="64" borderId="79" applyNumberFormat="0" applyAlignment="0" applyProtection="0"/>
    <xf numFmtId="169" fontId="38" fillId="64" borderId="79" applyNumberFormat="0" applyAlignment="0" applyProtection="0"/>
    <xf numFmtId="168" fontId="38" fillId="64" borderId="79" applyNumberFormat="0" applyAlignment="0" applyProtection="0"/>
    <xf numFmtId="168" fontId="38" fillId="64" borderId="79" applyNumberFormat="0" applyAlignment="0" applyProtection="0"/>
    <xf numFmtId="169" fontId="38" fillId="64" borderId="79" applyNumberFormat="0" applyAlignment="0" applyProtection="0"/>
    <xf numFmtId="168" fontId="38"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169" fontId="38"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168" fontId="38"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168" fontId="38"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36" fillId="64" borderId="79" applyNumberFormat="0" applyAlignment="0" applyProtection="0"/>
    <xf numFmtId="0" fontId="1" fillId="0" borderId="0"/>
    <xf numFmtId="169" fontId="24" fillId="37" borderId="0"/>
    <xf numFmtId="0" fontId="2" fillId="0" borderId="0">
      <alignment vertical="center"/>
    </xf>
    <xf numFmtId="166" fontId="1" fillId="0" borderId="0" applyFont="0" applyFill="0" applyBorder="0" applyAlignment="0" applyProtection="0"/>
    <xf numFmtId="0" fontId="121" fillId="0" borderId="0"/>
  </cellStyleXfs>
  <cellXfs count="898">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0" fontId="4" fillId="0" borderId="3" xfId="0" applyFont="1" applyBorder="1"/>
    <xf numFmtId="0" fontId="8" fillId="0" borderId="16" xfId="0" applyFont="1" applyBorder="1"/>
    <xf numFmtId="0" fontId="11" fillId="0" borderId="0" xfId="0" applyFont="1" applyBorder="1"/>
    <xf numFmtId="0" fontId="11" fillId="0" borderId="0" xfId="0" applyFont="1"/>
    <xf numFmtId="0" fontId="8" fillId="0" borderId="0" xfId="0" applyFont="1" applyBorder="1" applyAlignment="1">
      <alignment horizontal="right" wrapText="1"/>
    </xf>
    <xf numFmtId="0" fontId="6" fillId="0" borderId="0" xfId="0" applyFont="1"/>
    <xf numFmtId="0" fontId="8" fillId="0" borderId="0" xfId="11" applyFont="1" applyFill="1" applyBorder="1" applyProtection="1"/>
    <xf numFmtId="0" fontId="4" fillId="0" borderId="0" xfId="0" applyFont="1" applyBorder="1"/>
    <xf numFmtId="0" fontId="8" fillId="0" borderId="0" xfId="0" applyFont="1"/>
    <xf numFmtId="0" fontId="8" fillId="0" borderId="0" xfId="0" applyFont="1" applyAlignment="1">
      <alignment horizontal="right"/>
    </xf>
    <xf numFmtId="0" fontId="8" fillId="0" borderId="0" xfId="11" applyFont="1" applyFill="1" applyBorder="1" applyAlignment="1" applyProtection="1"/>
    <xf numFmtId="0" fontId="4" fillId="0" borderId="7" xfId="0" applyFont="1" applyBorder="1"/>
    <xf numFmtId="0" fontId="4" fillId="0" borderId="0" xfId="0" applyFont="1" applyAlignment="1">
      <alignment wrapText="1"/>
    </xf>
    <xf numFmtId="0" fontId="11" fillId="0" borderId="0" xfId="0" applyFont="1" applyAlignment="1">
      <alignment wrapText="1"/>
    </xf>
    <xf numFmtId="0" fontId="11" fillId="0" borderId="0" xfId="0" applyFont="1" applyAlignment="1">
      <alignment horizontal="center"/>
    </xf>
    <xf numFmtId="0" fontId="8" fillId="0" borderId="21" xfId="0" applyFont="1" applyBorder="1" applyAlignment="1">
      <alignment wrapText="1"/>
    </xf>
    <xf numFmtId="0" fontId="6" fillId="0" borderId="0" xfId="0" applyFont="1" applyBorder="1"/>
    <xf numFmtId="0" fontId="5" fillId="0" borderId="0" xfId="0" applyFont="1" applyAlignment="1">
      <alignment horizontal="center"/>
    </xf>
    <xf numFmtId="0" fontId="9" fillId="0" borderId="0" xfId="0" applyFont="1" applyFill="1" applyBorder="1" applyAlignment="1">
      <alignment horizontal="center" wrapText="1"/>
    </xf>
    <xf numFmtId="0" fontId="21" fillId="0" borderId="0" xfId="0" applyFont="1" applyAlignment="1">
      <alignment horizontal="center" vertical="center"/>
    </xf>
    <xf numFmtId="0" fontId="21"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1" fillId="0" borderId="0" xfId="0" applyFont="1"/>
    <xf numFmtId="0" fontId="8" fillId="0" borderId="1" xfId="0" applyFont="1" applyBorder="1"/>
    <xf numFmtId="0" fontId="4" fillId="0" borderId="0" xfId="0" applyFont="1" applyBorder="1" applyAlignment="1">
      <alignment horizontal="center" vertical="center" wrapText="1"/>
    </xf>
    <xf numFmtId="0" fontId="6" fillId="3" borderId="3" xfId="13" applyFont="1" applyFill="1" applyBorder="1" applyAlignment="1" applyProtection="1">
      <alignment vertical="center" wrapText="1"/>
      <protection locked="0"/>
    </xf>
    <xf numFmtId="0" fontId="6" fillId="3" borderId="3" xfId="13" applyFont="1" applyFill="1" applyBorder="1" applyAlignment="1" applyProtection="1">
      <alignment horizontal="left" vertical="center" wrapText="1"/>
      <protection locked="0"/>
    </xf>
    <xf numFmtId="0" fontId="6" fillId="3" borderId="3" xfId="9" applyFont="1" applyFill="1" applyBorder="1" applyAlignment="1" applyProtection="1">
      <alignment horizontal="left" vertical="center" wrapText="1"/>
      <protection locked="0"/>
    </xf>
    <xf numFmtId="0" fontId="6" fillId="0" borderId="3" xfId="13" applyFont="1" applyBorder="1" applyAlignment="1" applyProtection="1">
      <alignment horizontal="left" vertical="center" wrapText="1"/>
      <protection locked="0"/>
    </xf>
    <xf numFmtId="0" fontId="6" fillId="0" borderId="3" xfId="13" applyFont="1" applyFill="1" applyBorder="1" applyAlignment="1" applyProtection="1">
      <alignment horizontal="left" vertical="center" wrapText="1"/>
      <protection locked="0"/>
    </xf>
    <xf numFmtId="0" fontId="14" fillId="3" borderId="3" xfId="13" applyFont="1" applyFill="1" applyBorder="1" applyAlignment="1" applyProtection="1">
      <alignment vertical="center" wrapText="1"/>
      <protection locked="0"/>
    </xf>
    <xf numFmtId="0" fontId="6" fillId="3" borderId="7" xfId="13" applyFont="1" applyFill="1" applyBorder="1" applyAlignment="1" applyProtection="1">
      <alignment vertical="center" wrapText="1"/>
      <protection locked="0"/>
    </xf>
    <xf numFmtId="0" fontId="6" fillId="3" borderId="2" xfId="13" applyFont="1" applyFill="1" applyBorder="1" applyAlignment="1" applyProtection="1">
      <alignment vertical="center" wrapText="1"/>
      <protection locked="0"/>
    </xf>
    <xf numFmtId="0" fontId="6" fillId="3" borderId="7" xfId="13" applyFont="1" applyFill="1" applyBorder="1" applyAlignment="1" applyProtection="1">
      <alignment horizontal="left" vertical="center" wrapText="1"/>
      <protection locked="0"/>
    </xf>
    <xf numFmtId="0" fontId="5" fillId="36" borderId="3" xfId="0" applyFont="1" applyFill="1" applyBorder="1" applyAlignment="1">
      <alignment horizontal="left" vertical="top" wrapText="1"/>
    </xf>
    <xf numFmtId="1" fontId="14" fillId="36" borderId="3" xfId="2" applyNumberFormat="1" applyFont="1" applyFill="1" applyBorder="1" applyAlignment="1" applyProtection="1">
      <alignment horizontal="left" vertical="top" wrapText="1"/>
    </xf>
    <xf numFmtId="0" fontId="14" fillId="36" borderId="3" xfId="13" applyFont="1" applyFill="1" applyBorder="1" applyAlignment="1" applyProtection="1">
      <alignment vertical="center" wrapText="1"/>
      <protection locked="0"/>
    </xf>
    <xf numFmtId="0" fontId="4" fillId="0" borderId="19" xfId="0" applyFont="1" applyBorder="1"/>
    <xf numFmtId="0" fontId="21" fillId="0" borderId="3" xfId="0" applyFont="1" applyBorder="1"/>
    <xf numFmtId="0" fontId="20" fillId="0" borderId="0" xfId="0" applyFont="1"/>
    <xf numFmtId="0" fontId="6"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6" fillId="3" borderId="3" xfId="1" applyNumberFormat="1" applyFont="1" applyFill="1" applyBorder="1" applyAlignment="1" applyProtection="1">
      <alignment horizontal="center" vertical="center" wrapText="1"/>
      <protection locked="0"/>
    </xf>
    <xf numFmtId="164" fontId="6" fillId="3" borderId="19" xfId="1" applyNumberFormat="1" applyFont="1" applyFill="1" applyBorder="1" applyAlignment="1" applyProtection="1">
      <alignment horizontal="center" vertical="center" wrapText="1"/>
      <protection locked="0"/>
    </xf>
    <xf numFmtId="164" fontId="6"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6" fillId="3" borderId="22" xfId="9" applyFont="1" applyFill="1" applyBorder="1" applyAlignment="1" applyProtection="1">
      <alignment horizontal="left" vertical="center"/>
      <protection locked="0"/>
    </xf>
    <xf numFmtId="0" fontId="14" fillId="3" borderId="24" xfId="16" applyFont="1" applyFill="1" applyBorder="1" applyAlignment="1" applyProtection="1">
      <protection locked="0"/>
    </xf>
    <xf numFmtId="0" fontId="4" fillId="0" borderId="0" xfId="0" applyFont="1" applyFill="1" applyBorder="1" applyAlignment="1">
      <alignment wrapText="1"/>
    </xf>
    <xf numFmtId="0" fontId="8" fillId="3" borderId="3" xfId="5" applyFont="1" applyFill="1" applyBorder="1" applyProtection="1">
      <protection locked="0"/>
    </xf>
    <xf numFmtId="0" fontId="8" fillId="0" borderId="3" xfId="13" applyFont="1" applyFill="1" applyBorder="1" applyAlignment="1" applyProtection="1">
      <alignment horizontal="center" vertical="center" wrapText="1"/>
      <protection locked="0"/>
    </xf>
    <xf numFmtId="0" fontId="8" fillId="3" borderId="3" xfId="13" applyFont="1" applyFill="1" applyBorder="1" applyAlignment="1" applyProtection="1">
      <alignment horizontal="center" vertical="center" wrapText="1"/>
      <protection locked="0"/>
    </xf>
    <xf numFmtId="3" fontId="8" fillId="3" borderId="3" xfId="1" applyNumberFormat="1" applyFont="1" applyFill="1" applyBorder="1" applyAlignment="1" applyProtection="1">
      <alignment horizontal="center" vertical="center" wrapText="1"/>
      <protection locked="0"/>
    </xf>
    <xf numFmtId="9" fontId="8" fillId="3" borderId="3" xfId="15" applyNumberFormat="1" applyFont="1" applyFill="1" applyBorder="1" applyAlignment="1" applyProtection="1">
      <alignment horizontal="center" vertical="center"/>
      <protection locked="0"/>
    </xf>
    <xf numFmtId="0" fontId="9" fillId="3" borderId="3" xfId="13" applyFont="1" applyFill="1" applyBorder="1" applyAlignment="1" applyProtection="1">
      <alignment wrapText="1"/>
      <protection locked="0"/>
    </xf>
    <xf numFmtId="0" fontId="8" fillId="3" borderId="3" xfId="13" applyFont="1" applyFill="1" applyBorder="1" applyAlignment="1" applyProtection="1">
      <alignment horizontal="left" vertical="center" wrapText="1"/>
      <protection locked="0"/>
    </xf>
    <xf numFmtId="165" fontId="8" fillId="3" borderId="3" xfId="8" applyNumberFormat="1" applyFont="1" applyFill="1" applyBorder="1" applyAlignment="1" applyProtection="1">
      <alignment horizontal="right" wrapText="1"/>
      <protection locked="0"/>
    </xf>
    <xf numFmtId="0" fontId="8" fillId="0" borderId="3" xfId="13" applyFont="1" applyFill="1" applyBorder="1" applyAlignment="1" applyProtection="1">
      <alignment horizontal="left" vertical="center" wrapText="1"/>
      <protection locked="0"/>
    </xf>
    <xf numFmtId="165" fontId="8" fillId="4"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wrapText="1"/>
      <protection locked="0"/>
    </xf>
    <xf numFmtId="0" fontId="4" fillId="0" borderId="19" xfId="0" applyFont="1" applyBorder="1" applyAlignment="1">
      <alignment horizontal="center" vertical="center"/>
    </xf>
    <xf numFmtId="0" fontId="4" fillId="0" borderId="19" xfId="0" applyFont="1" applyBorder="1" applyAlignment="1">
      <alignment vertical="center"/>
    </xf>
    <xf numFmtId="0" fontId="8" fillId="2" borderId="22" xfId="0" applyFont="1" applyFill="1" applyBorder="1" applyAlignment="1">
      <alignment horizontal="right" vertical="center"/>
    </xf>
    <xf numFmtId="0" fontId="4" fillId="0" borderId="53" xfId="0" applyFont="1" applyBorder="1"/>
    <xf numFmtId="0" fontId="18" fillId="0" borderId="22" xfId="0" applyFont="1" applyBorder="1" applyAlignment="1">
      <alignment horizontal="center" vertical="center" wrapText="1"/>
    </xf>
    <xf numFmtId="0" fontId="4" fillId="0" borderId="54" xfId="0" applyFont="1" applyBorder="1"/>
    <xf numFmtId="0" fontId="6" fillId="0" borderId="16" xfId="9" applyFont="1" applyFill="1" applyBorder="1" applyAlignment="1" applyProtection="1">
      <alignment horizontal="center" vertical="center"/>
      <protection locked="0"/>
    </xf>
    <xf numFmtId="0" fontId="14" fillId="3" borderId="5" xfId="9" applyFont="1" applyFill="1" applyBorder="1" applyAlignment="1" applyProtection="1">
      <alignment horizontal="center" vertical="center" wrapText="1"/>
      <protection locked="0"/>
    </xf>
    <xf numFmtId="164" fontId="6" fillId="3" borderId="18" xfId="2" applyNumberFormat="1" applyFont="1" applyFill="1" applyBorder="1" applyAlignment="1" applyProtection="1">
      <alignment horizontal="center" vertical="center"/>
      <protection locked="0"/>
    </xf>
    <xf numFmtId="0" fontId="6" fillId="0" borderId="19" xfId="9" applyFont="1" applyFill="1" applyBorder="1" applyAlignment="1" applyProtection="1">
      <alignment horizontal="center" vertical="center"/>
      <protection locked="0"/>
    </xf>
    <xf numFmtId="0" fontId="6" fillId="0" borderId="0" xfId="13" applyFont="1" applyBorder="1" applyAlignment="1" applyProtection="1">
      <alignment wrapText="1"/>
      <protection locked="0"/>
    </xf>
    <xf numFmtId="0" fontId="6" fillId="0" borderId="19" xfId="9" applyFont="1" applyFill="1" applyBorder="1" applyAlignment="1" applyProtection="1">
      <alignment horizontal="center" vertical="center" wrapText="1"/>
      <protection locked="0"/>
    </xf>
    <xf numFmtId="0" fontId="14" fillId="36" borderId="23" xfId="13" applyFont="1" applyFill="1" applyBorder="1" applyAlignment="1" applyProtection="1">
      <alignment vertical="center" wrapText="1"/>
      <protection locked="0"/>
    </xf>
    <xf numFmtId="0" fontId="4" fillId="0" borderId="60" xfId="0" applyFont="1" applyBorder="1"/>
    <xf numFmtId="0" fontId="4" fillId="0" borderId="17" xfId="0" applyFont="1" applyBorder="1"/>
    <xf numFmtId="0" fontId="4" fillId="0" borderId="22" xfId="0" applyFont="1" applyBorder="1"/>
    <xf numFmtId="0" fontId="11" fillId="0" borderId="0" xfId="0" applyFont="1" applyAlignment="1"/>
    <xf numFmtId="0" fontId="6" fillId="3" borderId="19" xfId="5" applyFont="1" applyFill="1" applyBorder="1" applyAlignment="1" applyProtection="1">
      <alignment horizontal="right" vertical="center"/>
      <protection locked="0"/>
    </xf>
    <xf numFmtId="0" fontId="14" fillId="3" borderId="23" xfId="16" applyFont="1" applyFill="1" applyBorder="1" applyAlignment="1" applyProtection="1">
      <protection locked="0"/>
    </xf>
    <xf numFmtId="0" fontId="5" fillId="0" borderId="23" xfId="0" applyFont="1" applyBorder="1"/>
    <xf numFmtId="0" fontId="8" fillId="3" borderId="19" xfId="5" applyFont="1" applyFill="1" applyBorder="1" applyAlignment="1" applyProtection="1">
      <alignment horizontal="left" vertical="center"/>
      <protection locked="0"/>
    </xf>
    <xf numFmtId="0" fontId="8" fillId="3" borderId="20" xfId="13" applyFont="1" applyFill="1" applyBorder="1" applyAlignment="1" applyProtection="1">
      <alignment horizontal="center" vertical="center" wrapText="1"/>
      <protection locked="0"/>
    </xf>
    <xf numFmtId="0" fontId="8" fillId="3" borderId="19" xfId="5" applyFont="1" applyFill="1" applyBorder="1" applyAlignment="1" applyProtection="1">
      <alignment horizontal="right" vertical="center"/>
      <protection locked="0"/>
    </xf>
    <xf numFmtId="3" fontId="8" fillId="36" borderId="20" xfId="5" applyNumberFormat="1" applyFont="1" applyFill="1" applyBorder="1" applyProtection="1">
      <protection locked="0"/>
    </xf>
    <xf numFmtId="0" fontId="8" fillId="3" borderId="22" xfId="9" applyFont="1" applyFill="1" applyBorder="1" applyAlignment="1" applyProtection="1">
      <alignment horizontal="right" vertical="center"/>
      <protection locked="0"/>
    </xf>
    <xf numFmtId="0" fontId="9" fillId="3" borderId="23" xfId="16" applyFont="1" applyFill="1" applyBorder="1" applyAlignment="1" applyProtection="1">
      <protection locked="0"/>
    </xf>
    <xf numFmtId="3" fontId="9" fillId="36" borderId="23" xfId="16" applyNumberFormat="1" applyFont="1" applyFill="1" applyBorder="1" applyAlignment="1" applyProtection="1">
      <protection locked="0"/>
    </xf>
    <xf numFmtId="164" fontId="9" fillId="36" borderId="24" xfId="1" applyNumberFormat="1" applyFont="1" applyFill="1" applyBorder="1" applyAlignment="1" applyProtection="1">
      <protection locked="0"/>
    </xf>
    <xf numFmtId="0" fontId="4" fillId="0" borderId="53" xfId="0" applyFont="1" applyBorder="1" applyAlignment="1">
      <alignment horizontal="center"/>
    </xf>
    <xf numFmtId="0" fontId="4" fillId="0" borderId="54"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6" fillId="3" borderId="3" xfId="13" applyFont="1" applyFill="1" applyBorder="1" applyAlignment="1" applyProtection="1">
      <alignment horizontal="left" vertical="center"/>
      <protection locked="0"/>
    </xf>
    <xf numFmtId="0" fontId="6"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100" fillId="0" borderId="3" xfId="0" applyFont="1" applyBorder="1"/>
    <xf numFmtId="0" fontId="0" fillId="0" borderId="0" xfId="0" applyAlignment="1"/>
    <xf numFmtId="0" fontId="1" fillId="0" borderId="0" xfId="0" applyFont="1"/>
    <xf numFmtId="0" fontId="8" fillId="3" borderId="3" xfId="20960" applyFont="1" applyFill="1" applyBorder="1" applyAlignment="1" applyProtection="1">
      <alignment horizontal="left" wrapText="1" indent="1"/>
    </xf>
    <xf numFmtId="0" fontId="8" fillId="0" borderId="3" xfId="20960" applyFont="1" applyFill="1" applyBorder="1" applyAlignment="1" applyProtection="1">
      <alignment horizontal="left" wrapText="1" indent="1"/>
    </xf>
    <xf numFmtId="0" fontId="101" fillId="0" borderId="3" xfId="20960" applyFont="1" applyFill="1" applyBorder="1" applyAlignment="1" applyProtection="1">
      <alignment horizontal="center" vertical="center"/>
    </xf>
    <xf numFmtId="0" fontId="102" fillId="0" borderId="0" xfId="0" applyFont="1" applyBorder="1" applyAlignment="1">
      <alignment wrapText="1"/>
    </xf>
    <xf numFmtId="0" fontId="8" fillId="0" borderId="2" xfId="20960" applyFont="1" applyFill="1" applyBorder="1" applyAlignment="1" applyProtection="1">
      <alignment horizontal="left" wrapText="1" indent="1"/>
    </xf>
    <xf numFmtId="0" fontId="17" fillId="0" borderId="0" xfId="11" applyFont="1" applyFill="1" applyBorder="1" applyAlignment="1" applyProtection="1">
      <alignment horizontal="right"/>
    </xf>
    <xf numFmtId="0" fontId="0" fillId="0" borderId="16" xfId="0" applyBorder="1" applyAlignment="1">
      <alignment horizontal="center" vertical="center"/>
    </xf>
    <xf numFmtId="0" fontId="5" fillId="36" borderId="27" xfId="0" applyFont="1" applyFill="1" applyBorder="1" applyAlignment="1">
      <alignment wrapText="1"/>
    </xf>
    <xf numFmtId="0" fontId="4" fillId="0" borderId="9" xfId="0" applyFont="1" applyFill="1" applyBorder="1" applyAlignment="1">
      <alignment vertical="center" wrapText="1"/>
    </xf>
    <xf numFmtId="0" fontId="5" fillId="36" borderId="9" xfId="0" applyFont="1" applyFill="1" applyBorder="1" applyAlignment="1">
      <alignment wrapText="1"/>
    </xf>
    <xf numFmtId="0" fontId="5" fillId="36" borderId="65" xfId="0" applyFont="1" applyFill="1" applyBorder="1" applyAlignment="1">
      <alignment wrapText="1"/>
    </xf>
    <xf numFmtId="0" fontId="14" fillId="0" borderId="0" xfId="11" applyFont="1" applyFill="1" applyBorder="1" applyAlignment="1" applyProtection="1">
      <alignment horizontal="center" vertical="center" wrapText="1"/>
    </xf>
    <xf numFmtId="0" fontId="4" fillId="0" borderId="19"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Fill="1" applyBorder="1" applyAlignment="1">
      <alignment vertical="center"/>
    </xf>
    <xf numFmtId="0" fontId="17" fillId="0" borderId="0" xfId="0" applyFont="1" applyFill="1" applyBorder="1" applyAlignment="1" applyProtection="1">
      <alignment horizontal="right"/>
      <protection locked="0"/>
    </xf>
    <xf numFmtId="0" fontId="9" fillId="0" borderId="1" xfId="0" applyFont="1" applyBorder="1" applyAlignment="1">
      <alignment horizontal="center"/>
    </xf>
    <xf numFmtId="0" fontId="14" fillId="0" borderId="1" xfId="0" applyFont="1" applyBorder="1" applyAlignment="1">
      <alignment horizontal="center" vertical="center"/>
    </xf>
    <xf numFmtId="0" fontId="4" fillId="0" borderId="66" xfId="0" applyFont="1" applyBorder="1" applyAlignment="1">
      <alignment vertical="center" wrapText="1"/>
    </xf>
    <xf numFmtId="0" fontId="5" fillId="0" borderId="7" xfId="0" applyFont="1" applyBorder="1" applyAlignment="1">
      <alignment vertical="center" wrapText="1"/>
    </xf>
    <xf numFmtId="0" fontId="4" fillId="0" borderId="1" xfId="0" applyFont="1" applyBorder="1"/>
    <xf numFmtId="0" fontId="5" fillId="0" borderId="1" xfId="0" applyFont="1" applyBorder="1" applyAlignment="1">
      <alignment horizontal="center"/>
    </xf>
    <xf numFmtId="0" fontId="17" fillId="0" borderId="1" xfId="0" applyFont="1" applyFill="1" applyBorder="1" applyAlignment="1">
      <alignment horizontal="center"/>
    </xf>
    <xf numFmtId="0" fontId="4" fillId="0" borderId="22" xfId="0" applyFont="1" applyFill="1" applyBorder="1" applyAlignment="1">
      <alignment horizontal="center" vertical="center"/>
    </xf>
    <xf numFmtId="0" fontId="8" fillId="0" borderId="0" xfId="0" applyFont="1" applyBorder="1" applyAlignment="1">
      <alignment horizontal="left" wrapText="1"/>
    </xf>
    <xf numFmtId="0" fontId="6" fillId="3" borderId="3" xfId="20960" applyFont="1" applyFill="1" applyBorder="1" applyAlignment="1" applyProtection="1">
      <alignment horizontal="right" indent="1"/>
    </xf>
    <xf numFmtId="0" fontId="6" fillId="3" borderId="2" xfId="20960" applyFont="1" applyFill="1" applyBorder="1" applyAlignment="1" applyProtection="1">
      <alignment horizontal="right" indent="1"/>
    </xf>
    <xf numFmtId="193" fontId="8" fillId="2" borderId="23" xfId="0" applyNumberFormat="1" applyFont="1" applyFill="1" applyBorder="1" applyAlignment="1" applyProtection="1">
      <alignment vertical="center"/>
      <protection locked="0"/>
    </xf>
    <xf numFmtId="3" fontId="19" fillId="36" borderId="23" xfId="0" applyNumberFormat="1" applyFont="1" applyFill="1" applyBorder="1" applyAlignment="1">
      <alignment vertical="center" wrapText="1"/>
    </xf>
    <xf numFmtId="193" fontId="0" fillId="36" borderId="18" xfId="0" applyNumberFormat="1" applyFill="1" applyBorder="1" applyAlignment="1">
      <alignment horizontal="center" vertical="center"/>
    </xf>
    <xf numFmtId="193" fontId="0" fillId="0" borderId="20" xfId="0" applyNumberFormat="1" applyBorder="1" applyAlignment="1"/>
    <xf numFmtId="193" fontId="0" fillId="0" borderId="20" xfId="0" applyNumberFormat="1" applyBorder="1" applyAlignment="1">
      <alignment wrapText="1"/>
    </xf>
    <xf numFmtId="193" fontId="0" fillId="36" borderId="20" xfId="0" applyNumberFormat="1" applyFill="1" applyBorder="1" applyAlignment="1">
      <alignment horizontal="center" vertical="center" wrapText="1"/>
    </xf>
    <xf numFmtId="193" fontId="0" fillId="36" borderId="24" xfId="0" applyNumberFormat="1" applyFill="1" applyBorder="1" applyAlignment="1">
      <alignment horizontal="center" vertical="center" wrapText="1"/>
    </xf>
    <xf numFmtId="193" fontId="6" fillId="36" borderId="20" xfId="2" applyNumberFormat="1" applyFont="1" applyFill="1" applyBorder="1" applyAlignment="1" applyProtection="1">
      <alignment vertical="top"/>
    </xf>
    <xf numFmtId="193" fontId="6" fillId="3" borderId="20" xfId="2" applyNumberFormat="1" applyFont="1" applyFill="1" applyBorder="1" applyAlignment="1" applyProtection="1">
      <alignment vertical="top"/>
      <protection locked="0"/>
    </xf>
    <xf numFmtId="193" fontId="6" fillId="36" borderId="20" xfId="2" applyNumberFormat="1" applyFont="1" applyFill="1" applyBorder="1" applyAlignment="1" applyProtection="1">
      <alignment vertical="top" wrapText="1"/>
    </xf>
    <xf numFmtId="193" fontId="6" fillId="3" borderId="20" xfId="2" applyNumberFormat="1" applyFont="1" applyFill="1" applyBorder="1" applyAlignment="1" applyProtection="1">
      <alignment vertical="top" wrapText="1"/>
      <protection locked="0"/>
    </xf>
    <xf numFmtId="193" fontId="6" fillId="36" borderId="20" xfId="2" applyNumberFormat="1" applyFont="1" applyFill="1" applyBorder="1" applyAlignment="1" applyProtection="1">
      <alignment vertical="top" wrapText="1"/>
      <protection locked="0"/>
    </xf>
    <xf numFmtId="193" fontId="6" fillId="36" borderId="24" xfId="2" applyNumberFormat="1" applyFont="1" applyFill="1" applyBorder="1" applyAlignment="1" applyProtection="1">
      <alignment vertical="top" wrapText="1"/>
    </xf>
    <xf numFmtId="193" fontId="4" fillId="0" borderId="3" xfId="0" applyNumberFormat="1" applyFont="1" applyBorder="1" applyAlignment="1"/>
    <xf numFmtId="193" fontId="4" fillId="36" borderId="23" xfId="0" applyNumberFormat="1" applyFont="1" applyFill="1" applyBorder="1"/>
    <xf numFmtId="193" fontId="4" fillId="0" borderId="19" xfId="0" applyNumberFormat="1" applyFont="1" applyBorder="1" applyAlignment="1"/>
    <xf numFmtId="193" fontId="4" fillId="0" borderId="20" xfId="0" applyNumberFormat="1" applyFont="1" applyBorder="1" applyAlignment="1"/>
    <xf numFmtId="193" fontId="4" fillId="36" borderId="50" xfId="0" applyNumberFormat="1" applyFont="1" applyFill="1" applyBorder="1" applyAlignment="1"/>
    <xf numFmtId="193" fontId="4" fillId="36" borderId="22" xfId="0" applyNumberFormat="1" applyFont="1" applyFill="1" applyBorder="1"/>
    <xf numFmtId="193" fontId="4" fillId="36" borderId="24" xfId="0" applyNumberFormat="1" applyFont="1" applyFill="1" applyBorder="1"/>
    <xf numFmtId="193" fontId="4" fillId="36" borderId="51" xfId="0" applyNumberFormat="1" applyFont="1" applyFill="1" applyBorder="1"/>
    <xf numFmtId="193" fontId="4" fillId="0" borderId="3" xfId="0" applyNumberFormat="1" applyFont="1" applyBorder="1"/>
    <xf numFmtId="193" fontId="4" fillId="0" borderId="3" xfId="0" applyNumberFormat="1" applyFont="1" applyFill="1" applyBorder="1"/>
    <xf numFmtId="193" fontId="8" fillId="36" borderId="3" xfId="5" applyNumberFormat="1" applyFont="1" applyFill="1" applyBorder="1" applyProtection="1">
      <protection locked="0"/>
    </xf>
    <xf numFmtId="193" fontId="8" fillId="3" borderId="3" xfId="5" applyNumberFormat="1" applyFont="1" applyFill="1" applyBorder="1" applyProtection="1">
      <protection locked="0"/>
    </xf>
    <xf numFmtId="193" fontId="9" fillId="36" borderId="23" xfId="16" applyNumberFormat="1" applyFont="1" applyFill="1" applyBorder="1" applyAlignment="1" applyProtection="1">
      <protection locked="0"/>
    </xf>
    <xf numFmtId="193" fontId="8" fillId="36" borderId="3" xfId="1" applyNumberFormat="1" applyFont="1" applyFill="1" applyBorder="1" applyProtection="1">
      <protection locked="0"/>
    </xf>
    <xf numFmtId="193" fontId="8" fillId="0" borderId="3" xfId="1" applyNumberFormat="1" applyFont="1" applyFill="1" applyBorder="1" applyProtection="1">
      <protection locked="0"/>
    </xf>
    <xf numFmtId="193" fontId="9" fillId="36" borderId="23" xfId="1" applyNumberFormat="1" applyFont="1" applyFill="1" applyBorder="1" applyAlignment="1" applyProtection="1">
      <protection locked="0"/>
    </xf>
    <xf numFmtId="193" fontId="8" fillId="3" borderId="23" xfId="5" applyNumberFormat="1" applyFont="1" applyFill="1" applyBorder="1" applyProtection="1">
      <protection locked="0"/>
    </xf>
    <xf numFmtId="193" fontId="21" fillId="0" borderId="0" xfId="0" applyNumberFormat="1" applyFont="1"/>
    <xf numFmtId="193" fontId="4" fillId="0" borderId="8" xfId="0" applyNumberFormat="1" applyFont="1" applyBorder="1"/>
    <xf numFmtId="193" fontId="4" fillId="0" borderId="21" xfId="0" applyNumberFormat="1" applyFont="1" applyBorder="1" applyAlignment="1"/>
    <xf numFmtId="193" fontId="4" fillId="0" borderId="21" xfId="0" applyNumberFormat="1" applyFont="1" applyBorder="1" applyAlignment="1">
      <alignment wrapText="1"/>
    </xf>
    <xf numFmtId="0" fontId="4" fillId="0" borderId="3" xfId="0" applyFont="1" applyFill="1" applyBorder="1" applyAlignment="1">
      <alignment horizontal="center" vertical="center" wrapText="1"/>
    </xf>
    <xf numFmtId="0" fontId="5" fillId="0" borderId="0" xfId="0" applyFont="1" applyFill="1" applyAlignment="1">
      <alignment horizontal="center"/>
    </xf>
    <xf numFmtId="0" fontId="5" fillId="0" borderId="0" xfId="0" applyFont="1" applyFill="1" applyBorder="1" applyAlignment="1">
      <alignment horizontal="center" wrapText="1"/>
    </xf>
    <xf numFmtId="0" fontId="5" fillId="0" borderId="0" xfId="0" applyFont="1" applyFill="1" applyAlignment="1">
      <alignment horizontal="center" wrapText="1"/>
    </xf>
    <xf numFmtId="0" fontId="6" fillId="0" borderId="3" xfId="13" applyFont="1" applyFill="1" applyBorder="1" applyAlignment="1" applyProtection="1">
      <alignment horizontal="center" vertical="center" wrapText="1"/>
      <protection locked="0"/>
    </xf>
    <xf numFmtId="9" fontId="4" fillId="0" borderId="20" xfId="20961" applyFont="1" applyBorder="1"/>
    <xf numFmtId="9" fontId="4" fillId="36" borderId="24" xfId="20961" applyFont="1" applyFill="1" applyBorder="1"/>
    <xf numFmtId="0" fontId="8" fillId="0" borderId="16" xfId="0" applyFont="1" applyFill="1" applyBorder="1" applyAlignment="1">
      <alignment horizontal="right" vertical="center" wrapText="1"/>
    </xf>
    <xf numFmtId="0" fontId="6" fillId="0" borderId="17" xfId="0" applyFont="1" applyFill="1" applyBorder="1" applyAlignment="1">
      <alignment vertical="center" wrapText="1"/>
    </xf>
    <xf numFmtId="169" fontId="24" fillId="37" borderId="0" xfId="20" applyBorder="1"/>
    <xf numFmtId="169" fontId="24" fillId="37" borderId="69" xfId="20" applyBorder="1"/>
    <xf numFmtId="0" fontId="4" fillId="0" borderId="7" xfId="0" applyFont="1" applyFill="1" applyBorder="1" applyAlignment="1">
      <alignment vertical="center"/>
    </xf>
    <xf numFmtId="0" fontId="4" fillId="0" borderId="76" xfId="0" applyFont="1" applyFill="1" applyBorder="1" applyAlignment="1">
      <alignment vertical="center"/>
    </xf>
    <xf numFmtId="0" fontId="5" fillId="0" borderId="76" xfId="0" applyFont="1" applyFill="1" applyBorder="1" applyAlignment="1">
      <alignment vertical="center"/>
    </xf>
    <xf numFmtId="0" fontId="4" fillId="0" borderId="17" xfId="0" applyFont="1" applyFill="1" applyBorder="1" applyAlignment="1">
      <alignment vertical="center"/>
    </xf>
    <xf numFmtId="0" fontId="4" fillId="0" borderId="71" xfId="0" applyFont="1" applyFill="1" applyBorder="1" applyAlignment="1">
      <alignment vertical="center"/>
    </xf>
    <xf numFmtId="0" fontId="4" fillId="0" borderId="73" xfId="0" applyFont="1" applyFill="1" applyBorder="1" applyAlignment="1">
      <alignment vertical="center"/>
    </xf>
    <xf numFmtId="0" fontId="4" fillId="0" borderId="16"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86" xfId="0" applyFont="1" applyFill="1" applyBorder="1" applyAlignment="1">
      <alignment horizontal="center" vertical="center"/>
    </xf>
    <xf numFmtId="169" fontId="24" fillId="37" borderId="29" xfId="20" applyBorder="1"/>
    <xf numFmtId="169" fontId="24" fillId="37" borderId="88" xfId="20" applyBorder="1"/>
    <xf numFmtId="169" fontId="24" fillId="37" borderId="78" xfId="20" applyBorder="1"/>
    <xf numFmtId="169" fontId="24" fillId="37" borderId="54" xfId="20" applyBorder="1"/>
    <xf numFmtId="0" fontId="4" fillId="3" borderId="60" xfId="0" applyFont="1" applyFill="1" applyBorder="1" applyAlignment="1">
      <alignment horizontal="center" vertical="center"/>
    </xf>
    <xf numFmtId="0" fontId="4" fillId="3" borderId="0" xfId="0" applyFont="1" applyFill="1" applyBorder="1" applyAlignment="1">
      <alignment vertical="center"/>
    </xf>
    <xf numFmtId="0" fontId="4" fillId="0" borderId="66" xfId="0" applyFont="1" applyFill="1" applyBorder="1" applyAlignment="1">
      <alignment horizontal="center" vertical="center"/>
    </xf>
    <xf numFmtId="0" fontId="4" fillId="3" borderId="74" xfId="0" applyFont="1" applyFill="1" applyBorder="1" applyAlignment="1">
      <alignment vertical="center"/>
    </xf>
    <xf numFmtId="0" fontId="13" fillId="3" borderId="89" xfId="0" applyFont="1" applyFill="1" applyBorder="1" applyAlignment="1">
      <alignment horizontal="left"/>
    </xf>
    <xf numFmtId="0" fontId="13" fillId="3" borderId="90" xfId="0" applyFont="1" applyFill="1" applyBorder="1" applyAlignment="1">
      <alignment horizontal="left"/>
    </xf>
    <xf numFmtId="0" fontId="4" fillId="0" borderId="0" xfId="0" applyFont="1"/>
    <xf numFmtId="0" fontId="4" fillId="0" borderId="0" xfId="0" applyFont="1" applyFill="1"/>
    <xf numFmtId="0" fontId="4" fillId="0" borderId="76" xfId="0" applyFont="1" applyFill="1" applyBorder="1" applyAlignment="1">
      <alignment horizontal="center" vertical="center" wrapText="1"/>
    </xf>
    <xf numFmtId="0" fontId="4" fillId="0" borderId="91" xfId="0" applyFont="1" applyFill="1" applyBorder="1" applyAlignment="1">
      <alignment horizontal="center" vertical="center" wrapText="1"/>
    </xf>
    <xf numFmtId="0" fontId="5" fillId="3" borderId="92" xfId="0" applyFont="1" applyFill="1" applyBorder="1" applyAlignment="1">
      <alignment vertical="center"/>
    </xf>
    <xf numFmtId="0" fontId="4" fillId="3" borderId="21" xfId="0" applyFont="1" applyFill="1" applyBorder="1" applyAlignment="1">
      <alignment vertical="center"/>
    </xf>
    <xf numFmtId="0" fontId="4" fillId="0" borderId="93" xfId="0" applyFont="1" applyFill="1" applyBorder="1" applyAlignment="1">
      <alignment horizontal="center" vertical="center"/>
    </xf>
    <xf numFmtId="0" fontId="5" fillId="0" borderId="23" xfId="0" applyFont="1" applyFill="1" applyBorder="1" applyAlignment="1">
      <alignment vertical="center"/>
    </xf>
    <xf numFmtId="169" fontId="24" fillId="37" borderId="25" xfId="20" applyBorder="1"/>
    <xf numFmtId="193" fontId="4" fillId="0" borderId="8" xfId="0" applyNumberFormat="1" applyFont="1" applyFill="1" applyBorder="1"/>
    <xf numFmtId="193" fontId="0" fillId="0" borderId="20" xfId="0" applyNumberFormat="1" applyFill="1" applyBorder="1" applyAlignment="1">
      <alignment wrapText="1"/>
    </xf>
    <xf numFmtId="0" fontId="6" fillId="0" borderId="0" xfId="0" applyFont="1" applyFill="1" applyAlignment="1">
      <alignment wrapText="1"/>
    </xf>
    <xf numFmtId="0" fontId="18" fillId="0" borderId="93" xfId="0" applyFont="1" applyBorder="1" applyAlignment="1">
      <alignment horizontal="center" vertical="center" wrapText="1"/>
    </xf>
    <xf numFmtId="3" fontId="19" fillId="36" borderId="76" xfId="0" applyNumberFormat="1" applyFont="1" applyFill="1" applyBorder="1" applyAlignment="1">
      <alignment vertical="center" wrapText="1"/>
    </xf>
    <xf numFmtId="14" fontId="6" fillId="3" borderId="76" xfId="8" quotePrefix="1" applyNumberFormat="1" applyFont="1" applyFill="1" applyBorder="1" applyAlignment="1" applyProtection="1">
      <alignment horizontal="left" vertical="center" wrapText="1" indent="2"/>
      <protection locked="0"/>
    </xf>
    <xf numFmtId="14" fontId="6" fillId="3" borderId="76" xfId="8" quotePrefix="1" applyNumberFormat="1" applyFont="1" applyFill="1" applyBorder="1" applyAlignment="1" applyProtection="1">
      <alignment horizontal="left" vertical="center" wrapText="1" indent="3"/>
      <protection locked="0"/>
    </xf>
    <xf numFmtId="3" fontId="19" fillId="0" borderId="76" xfId="0" applyNumberFormat="1" applyFont="1" applyFill="1" applyBorder="1" applyAlignment="1">
      <alignment vertical="center" wrapText="1"/>
    </xf>
    <xf numFmtId="0" fontId="10" fillId="0" borderId="76" xfId="17" applyFill="1" applyBorder="1" applyAlignment="1" applyProtection="1"/>
    <xf numFmtId="0" fontId="6" fillId="3" borderId="76" xfId="20960" applyFont="1" applyFill="1" applyBorder="1" applyAlignment="1" applyProtection="1"/>
    <xf numFmtId="0" fontId="101" fillId="0" borderId="76" xfId="20960" applyFont="1" applyFill="1" applyBorder="1" applyAlignment="1" applyProtection="1">
      <alignment horizontal="center" vertical="center"/>
    </xf>
    <xf numFmtId="0" fontId="4" fillId="0" borderId="76" xfId="0" applyFont="1" applyBorder="1"/>
    <xf numFmtId="0" fontId="10" fillId="0" borderId="76" xfId="17" applyFill="1" applyBorder="1" applyAlignment="1" applyProtection="1">
      <alignment horizontal="left" vertical="center" wrapText="1"/>
    </xf>
    <xf numFmtId="49" fontId="105" fillId="0" borderId="76" xfId="0" applyNumberFormat="1" applyFont="1" applyFill="1" applyBorder="1" applyAlignment="1">
      <alignment horizontal="right" vertical="center" wrapText="1"/>
    </xf>
    <xf numFmtId="0" fontId="10" fillId="0" borderId="76" xfId="17" applyFill="1" applyBorder="1" applyAlignment="1" applyProtection="1">
      <alignment horizontal="left" vertical="center"/>
    </xf>
    <xf numFmtId="0" fontId="4" fillId="0" borderId="76" xfId="0" applyFont="1" applyFill="1" applyBorder="1"/>
    <xf numFmtId="0" fontId="18" fillId="0" borderId="93" xfId="0" applyFont="1" applyFill="1" applyBorder="1" applyAlignment="1">
      <alignment horizontal="center" vertical="center" wrapText="1"/>
    </xf>
    <xf numFmtId="0" fontId="106" fillId="76" borderId="77" xfId="21412" applyFont="1" applyFill="1" applyBorder="1" applyAlignment="1" applyProtection="1">
      <alignment vertical="center" wrapText="1"/>
      <protection locked="0"/>
    </xf>
    <xf numFmtId="0" fontId="107" fillId="70" borderId="71" xfId="21412" applyFont="1" applyFill="1" applyBorder="1" applyAlignment="1" applyProtection="1">
      <alignment horizontal="center" vertical="center"/>
      <protection locked="0"/>
    </xf>
    <xf numFmtId="0" fontId="106" fillId="77" borderId="76" xfId="21412" applyFont="1" applyFill="1" applyBorder="1" applyAlignment="1" applyProtection="1">
      <alignment horizontal="center" vertical="center"/>
      <protection locked="0"/>
    </xf>
    <xf numFmtId="0" fontId="106" fillId="76" borderId="77" xfId="21412" applyFont="1" applyFill="1" applyBorder="1" applyAlignment="1" applyProtection="1">
      <alignment vertical="center"/>
      <protection locked="0"/>
    </xf>
    <xf numFmtId="0" fontId="108" fillId="70" borderId="71" xfId="21412" applyFont="1" applyFill="1" applyBorder="1" applyAlignment="1" applyProtection="1">
      <alignment horizontal="center" vertical="center"/>
      <protection locked="0"/>
    </xf>
    <xf numFmtId="0" fontId="108" fillId="3" borderId="71" xfId="21412" applyFont="1" applyFill="1" applyBorder="1" applyAlignment="1" applyProtection="1">
      <alignment horizontal="center" vertical="center"/>
      <protection locked="0"/>
    </xf>
    <xf numFmtId="0" fontId="108" fillId="0" borderId="71" xfId="21412" applyFont="1" applyFill="1" applyBorder="1" applyAlignment="1" applyProtection="1">
      <alignment horizontal="center" vertical="center"/>
      <protection locked="0"/>
    </xf>
    <xf numFmtId="0" fontId="109" fillId="77" borderId="76" xfId="21412" applyFont="1" applyFill="1" applyBorder="1" applyAlignment="1" applyProtection="1">
      <alignment horizontal="center" vertical="center"/>
      <protection locked="0"/>
    </xf>
    <xf numFmtId="0" fontId="106" fillId="76" borderId="77" xfId="21412" applyFont="1" applyFill="1" applyBorder="1" applyAlignment="1" applyProtection="1">
      <alignment horizontal="center" vertical="center"/>
      <protection locked="0"/>
    </xf>
    <xf numFmtId="0" fontId="60" fillId="76" borderId="77" xfId="21412" applyFont="1" applyFill="1" applyBorder="1" applyAlignment="1" applyProtection="1">
      <alignment vertical="center"/>
      <protection locked="0"/>
    </xf>
    <xf numFmtId="0" fontId="108" fillId="70" borderId="76" xfId="21412" applyFont="1" applyFill="1" applyBorder="1" applyAlignment="1" applyProtection="1">
      <alignment horizontal="center" vertical="center"/>
      <protection locked="0"/>
    </xf>
    <xf numFmtId="0" fontId="34" fillId="70" borderId="76" xfId="21412" applyFont="1" applyFill="1" applyBorder="1" applyAlignment="1" applyProtection="1">
      <alignment horizontal="center" vertical="center"/>
      <protection locked="0"/>
    </xf>
    <xf numFmtId="0" fontId="60" fillId="76" borderId="75" xfId="21412" applyFont="1" applyFill="1" applyBorder="1" applyAlignment="1" applyProtection="1">
      <alignment vertical="center"/>
      <protection locked="0"/>
    </xf>
    <xf numFmtId="0" fontId="107" fillId="0" borderId="75" xfId="21412" applyFont="1" applyFill="1" applyBorder="1" applyAlignment="1" applyProtection="1">
      <alignment horizontal="left" vertical="center" wrapText="1"/>
      <protection locked="0"/>
    </xf>
    <xf numFmtId="164" fontId="107" fillId="0" borderId="76" xfId="948" applyNumberFormat="1" applyFont="1" applyFill="1" applyBorder="1" applyAlignment="1" applyProtection="1">
      <alignment horizontal="right" vertical="center"/>
      <protection locked="0"/>
    </xf>
    <xf numFmtId="0" fontId="106" fillId="77" borderId="75" xfId="21412" applyFont="1" applyFill="1" applyBorder="1" applyAlignment="1" applyProtection="1">
      <alignment vertical="top" wrapText="1"/>
      <protection locked="0"/>
    </xf>
    <xf numFmtId="164" fontId="107" fillId="77" borderId="76" xfId="948" applyNumberFormat="1" applyFont="1" applyFill="1" applyBorder="1" applyAlignment="1" applyProtection="1">
      <alignment horizontal="right" vertical="center"/>
    </xf>
    <xf numFmtId="164" fontId="60" fillId="76" borderId="75" xfId="948" applyNumberFormat="1" applyFont="1" applyFill="1" applyBorder="1" applyAlignment="1" applyProtection="1">
      <alignment horizontal="right" vertical="center"/>
      <protection locked="0"/>
    </xf>
    <xf numFmtId="0" fontId="107" fillId="70" borderId="75" xfId="21412" applyFont="1" applyFill="1" applyBorder="1" applyAlignment="1" applyProtection="1">
      <alignment vertical="center" wrapText="1"/>
      <protection locked="0"/>
    </xf>
    <xf numFmtId="0" fontId="107" fillId="70" borderId="75" xfId="21412" applyFont="1" applyFill="1" applyBorder="1" applyAlignment="1" applyProtection="1">
      <alignment horizontal="left" vertical="center" wrapText="1"/>
      <protection locked="0"/>
    </xf>
    <xf numFmtId="0" fontId="107" fillId="0" borderId="75" xfId="21412" applyFont="1" applyFill="1" applyBorder="1" applyAlignment="1" applyProtection="1">
      <alignment vertical="center" wrapText="1"/>
      <protection locked="0"/>
    </xf>
    <xf numFmtId="0" fontId="107" fillId="3" borderId="75" xfId="21412" applyFont="1" applyFill="1" applyBorder="1" applyAlignment="1" applyProtection="1">
      <alignment horizontal="left" vertical="center" wrapText="1"/>
      <protection locked="0"/>
    </xf>
    <xf numFmtId="0" fontId="106" fillId="77" borderId="75" xfId="21412" applyFont="1" applyFill="1" applyBorder="1" applyAlignment="1" applyProtection="1">
      <alignment vertical="center" wrapText="1"/>
      <protection locked="0"/>
    </xf>
    <xf numFmtId="164" fontId="106" fillId="76" borderId="75" xfId="948" applyNumberFormat="1" applyFont="1" applyFill="1" applyBorder="1" applyAlignment="1" applyProtection="1">
      <alignment horizontal="right" vertical="center"/>
      <protection locked="0"/>
    </xf>
    <xf numFmtId="164" fontId="107" fillId="3" borderId="76" xfId="948" applyNumberFormat="1" applyFont="1" applyFill="1" applyBorder="1" applyAlignment="1" applyProtection="1">
      <alignment horizontal="right" vertical="center"/>
      <protection locked="0"/>
    </xf>
    <xf numFmtId="0" fontId="104" fillId="0" borderId="0" xfId="0" applyFont="1" applyAlignment="1">
      <alignment wrapText="1"/>
    </xf>
    <xf numFmtId="0" fontId="9" fillId="0" borderId="26" xfId="0" applyFont="1" applyBorder="1" applyAlignment="1">
      <alignment horizontal="center" wrapText="1"/>
    </xf>
    <xf numFmtId="0" fontId="8" fillId="0" borderId="93" xfId="0" applyFont="1" applyBorder="1" applyAlignment="1">
      <alignment horizontal="right" vertical="center" wrapText="1"/>
    </xf>
    <xf numFmtId="0" fontId="8" fillId="0" borderId="93" xfId="0" applyFont="1" applyFill="1" applyBorder="1" applyAlignment="1">
      <alignment horizontal="right" vertical="center" wrapText="1"/>
    </xf>
    <xf numFmtId="0" fontId="6" fillId="0" borderId="76" xfId="0" applyFont="1" applyFill="1" applyBorder="1" applyAlignment="1">
      <alignment vertical="center" wrapText="1"/>
    </xf>
    <xf numFmtId="0" fontId="4" fillId="0" borderId="76" xfId="0" applyFont="1" applyBorder="1" applyAlignment="1">
      <alignment vertical="center" wrapText="1"/>
    </xf>
    <xf numFmtId="0" fontId="4" fillId="0" borderId="76" xfId="0" applyFont="1" applyFill="1" applyBorder="1" applyAlignment="1">
      <alignment horizontal="left" vertical="center" wrapText="1" indent="2"/>
    </xf>
    <xf numFmtId="0" fontId="4" fillId="0" borderId="76" xfId="0" applyFont="1" applyFill="1" applyBorder="1" applyAlignment="1">
      <alignment vertical="center" wrapText="1"/>
    </xf>
    <xf numFmtId="3" fontId="19" fillId="36" borderId="77" xfId="0" applyNumberFormat="1" applyFont="1" applyFill="1" applyBorder="1" applyAlignment="1">
      <alignment vertical="center" wrapText="1"/>
    </xf>
    <xf numFmtId="3" fontId="19" fillId="36" borderId="21" xfId="0" applyNumberFormat="1" applyFont="1" applyFill="1" applyBorder="1" applyAlignment="1">
      <alignment vertical="center" wrapText="1"/>
    </xf>
    <xf numFmtId="3" fontId="19" fillId="36" borderId="25" xfId="0" applyNumberFormat="1" applyFont="1" applyFill="1" applyBorder="1" applyAlignment="1">
      <alignment vertical="center" wrapText="1"/>
    </xf>
    <xf numFmtId="3" fontId="19" fillId="36" borderId="36" xfId="0" applyNumberFormat="1" applyFont="1" applyFill="1" applyBorder="1" applyAlignment="1">
      <alignment vertical="center" wrapText="1"/>
    </xf>
    <xf numFmtId="0" fontId="5" fillId="0" borderId="23" xfId="0" applyFont="1" applyBorder="1" applyAlignment="1">
      <alignment vertical="center" wrapText="1"/>
    </xf>
    <xf numFmtId="0" fontId="9" fillId="0" borderId="18" xfId="0" applyFont="1" applyBorder="1" applyAlignment="1">
      <alignment horizontal="center"/>
    </xf>
    <xf numFmtId="0" fontId="8" fillId="0" borderId="93"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15" fillId="0" borderId="76" xfId="0" applyFont="1" applyFill="1" applyBorder="1" applyAlignment="1">
      <alignment horizontal="left" vertical="center" wrapText="1"/>
    </xf>
    <xf numFmtId="193" fontId="6" fillId="0" borderId="76" xfId="0" applyNumberFormat="1" applyFont="1" applyFill="1" applyBorder="1" applyAlignment="1" applyProtection="1">
      <alignment vertical="center" wrapText="1"/>
      <protection locked="0"/>
    </xf>
    <xf numFmtId="193" fontId="4" fillId="0" borderId="76" xfId="0" applyNumberFormat="1" applyFont="1" applyFill="1" applyBorder="1" applyAlignment="1" applyProtection="1">
      <alignment vertical="center" wrapText="1"/>
      <protection locked="0"/>
    </xf>
    <xf numFmtId="193" fontId="4" fillId="0" borderId="91" xfId="0" applyNumberFormat="1" applyFont="1" applyFill="1" applyBorder="1" applyAlignment="1" applyProtection="1">
      <alignment vertical="center" wrapText="1"/>
      <protection locked="0"/>
    </xf>
    <xf numFmtId="193" fontId="6" fillId="0" borderId="76" xfId="0" applyNumberFormat="1" applyFont="1" applyFill="1" applyBorder="1" applyAlignment="1" applyProtection="1">
      <alignment horizontal="right" vertical="center" wrapText="1"/>
      <protection locked="0"/>
    </xf>
    <xf numFmtId="0" fontId="6" fillId="0" borderId="76" xfId="0" applyFont="1" applyBorder="1" applyAlignment="1">
      <alignment vertical="center" wrapText="1"/>
    </xf>
    <xf numFmtId="0" fontId="8" fillId="2" borderId="93" xfId="0" applyFont="1" applyFill="1" applyBorder="1" applyAlignment="1">
      <alignment horizontal="right" vertical="center"/>
    </xf>
    <xf numFmtId="0" fontId="8" fillId="2" borderId="76" xfId="0" applyFont="1" applyFill="1" applyBorder="1" applyAlignment="1">
      <alignment vertical="center"/>
    </xf>
    <xf numFmtId="193" fontId="8" fillId="2" borderId="76" xfId="0" applyNumberFormat="1" applyFont="1" applyFill="1" applyBorder="1" applyAlignment="1" applyProtection="1">
      <alignment vertical="center"/>
      <protection locked="0"/>
    </xf>
    <xf numFmtId="193" fontId="16" fillId="2" borderId="76" xfId="0" applyNumberFormat="1" applyFont="1" applyFill="1" applyBorder="1" applyAlignment="1" applyProtection="1">
      <alignment vertical="center"/>
      <protection locked="0"/>
    </xf>
    <xf numFmtId="193" fontId="16" fillId="2" borderId="91" xfId="0" applyNumberFormat="1" applyFont="1" applyFill="1" applyBorder="1" applyAlignment="1" applyProtection="1">
      <alignment vertical="center"/>
      <protection locked="0"/>
    </xf>
    <xf numFmtId="193" fontId="8" fillId="2" borderId="91" xfId="0" applyNumberFormat="1" applyFont="1" applyFill="1" applyBorder="1" applyAlignment="1" applyProtection="1">
      <alignment vertical="center"/>
      <protection locked="0"/>
    </xf>
    <xf numFmtId="0" fontId="14" fillId="0" borderId="93" xfId="0" applyFont="1" applyFill="1" applyBorder="1" applyAlignment="1">
      <alignment horizontal="center" vertical="center" wrapText="1"/>
    </xf>
    <xf numFmtId="14" fontId="4" fillId="0" borderId="0" xfId="0" applyNumberFormat="1" applyFont="1"/>
    <xf numFmtId="10" fontId="4" fillId="0" borderId="76" xfId="20961" applyNumberFormat="1" applyFont="1" applyBorder="1" applyAlignment="1" applyProtection="1">
      <alignment vertical="center" wrapText="1"/>
      <protection locked="0"/>
    </xf>
    <xf numFmtId="10" fontId="4" fillId="0" borderId="91" xfId="20961" applyNumberFormat="1" applyFont="1" applyBorder="1" applyAlignment="1" applyProtection="1">
      <alignment vertical="center" wrapText="1"/>
      <protection locked="0"/>
    </xf>
    <xf numFmtId="0" fontId="5" fillId="0" borderId="0" xfId="0" applyFont="1" applyAlignment="1">
      <alignment horizontal="center" wrapText="1"/>
    </xf>
    <xf numFmtId="0" fontId="4" fillId="3" borderId="53" xfId="0" applyFont="1" applyFill="1" applyBorder="1"/>
    <xf numFmtId="0" fontId="4" fillId="3" borderId="96" xfId="0" applyFont="1" applyFill="1" applyBorder="1" applyAlignment="1">
      <alignment wrapText="1"/>
    </xf>
    <xf numFmtId="0" fontId="4" fillId="3" borderId="97" xfId="0" applyFont="1" applyFill="1" applyBorder="1"/>
    <xf numFmtId="0" fontId="5" fillId="3" borderId="11" xfId="0" applyFont="1" applyFill="1" applyBorder="1" applyAlignment="1">
      <alignment horizontal="center" wrapText="1"/>
    </xf>
    <xf numFmtId="0" fontId="4" fillId="0" borderId="76" xfId="0" applyFont="1" applyFill="1" applyBorder="1" applyAlignment="1">
      <alignment horizontal="center"/>
    </xf>
    <xf numFmtId="0" fontId="4" fillId="0" borderId="76" xfId="0" applyFont="1" applyBorder="1" applyAlignment="1">
      <alignment horizontal="center"/>
    </xf>
    <xf numFmtId="0" fontId="4" fillId="3" borderId="60" xfId="0" applyFont="1" applyFill="1" applyBorder="1"/>
    <xf numFmtId="0" fontId="5" fillId="3" borderId="0" xfId="0" applyFont="1" applyFill="1" applyBorder="1" applyAlignment="1">
      <alignment horizontal="center" wrapText="1"/>
    </xf>
    <xf numFmtId="0" fontId="4" fillId="3" borderId="0" xfId="0" applyFont="1" applyFill="1" applyBorder="1" applyAlignment="1">
      <alignment horizontal="center"/>
    </xf>
    <xf numFmtId="0" fontId="4" fillId="3" borderId="69" xfId="0" applyFont="1" applyFill="1" applyBorder="1" applyAlignment="1">
      <alignment horizontal="center" vertical="center" wrapText="1"/>
    </xf>
    <xf numFmtId="0" fontId="4" fillId="0" borderId="93" xfId="0" applyFont="1" applyBorder="1"/>
    <xf numFmtId="0" fontId="4" fillId="0" borderId="76" xfId="0" applyFont="1" applyBorder="1" applyAlignment="1">
      <alignment wrapText="1"/>
    </xf>
    <xf numFmtId="164" fontId="4" fillId="0" borderId="76" xfId="7" applyNumberFormat="1" applyFont="1" applyBorder="1"/>
    <xf numFmtId="164" fontId="4" fillId="0" borderId="91" xfId="7" applyNumberFormat="1" applyFont="1" applyBorder="1"/>
    <xf numFmtId="0" fontId="13" fillId="0" borderId="76" xfId="0" applyFont="1" applyBorder="1" applyAlignment="1">
      <alignment horizontal="left" wrapText="1" indent="2"/>
    </xf>
    <xf numFmtId="169" fontId="24" fillId="37" borderId="76" xfId="20" applyBorder="1"/>
    <xf numFmtId="164" fontId="4" fillId="0" borderId="76" xfId="7" applyNumberFormat="1" applyFont="1" applyBorder="1" applyAlignment="1">
      <alignment vertical="center"/>
    </xf>
    <xf numFmtId="0" fontId="5" fillId="0" borderId="93" xfId="0" applyFont="1" applyBorder="1"/>
    <xf numFmtId="0" fontId="5" fillId="0" borderId="76" xfId="0" applyFont="1" applyBorder="1" applyAlignment="1">
      <alignment wrapText="1"/>
    </xf>
    <xf numFmtId="164" fontId="5" fillId="0" borderId="91" xfId="7" applyNumberFormat="1" applyFont="1" applyBorder="1"/>
    <xf numFmtId="0" fontId="3" fillId="3" borderId="60"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69" xfId="7" applyNumberFormat="1" applyFont="1" applyFill="1" applyBorder="1"/>
    <xf numFmtId="164" fontId="4" fillId="0" borderId="76" xfId="7" applyNumberFormat="1" applyFont="1" applyFill="1" applyBorder="1"/>
    <xf numFmtId="164" fontId="4" fillId="0" borderId="76" xfId="7" applyNumberFormat="1" applyFont="1" applyFill="1" applyBorder="1" applyAlignment="1">
      <alignment vertical="center"/>
    </xf>
    <xf numFmtId="0" fontId="13" fillId="0" borderId="76" xfId="0" applyFont="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69" xfId="0" applyFont="1" applyFill="1" applyBorder="1"/>
    <xf numFmtId="0" fontId="5" fillId="0" borderId="22" xfId="0" applyFont="1" applyBorder="1"/>
    <xf numFmtId="0" fontId="5" fillId="0" borderId="23" xfId="0" applyFont="1" applyBorder="1" applyAlignment="1">
      <alignment wrapText="1"/>
    </xf>
    <xf numFmtId="169" fontId="24" fillId="37" borderId="94" xfId="20" applyBorder="1"/>
    <xf numFmtId="10" fontId="5" fillId="0" borderId="24" xfId="20961" applyNumberFormat="1" applyFont="1" applyBorder="1"/>
    <xf numFmtId="0" fontId="8" fillId="2" borderId="84" xfId="0" applyFont="1" applyFill="1" applyBorder="1" applyAlignment="1">
      <alignment horizontal="right" vertical="center"/>
    </xf>
    <xf numFmtId="0" fontId="8" fillId="2" borderId="71" xfId="0" applyFont="1" applyFill="1" applyBorder="1" applyAlignment="1">
      <alignment vertical="center"/>
    </xf>
    <xf numFmtId="193" fontId="16" fillId="2" borderId="71" xfId="0" applyNumberFormat="1" applyFont="1" applyFill="1" applyBorder="1" applyAlignment="1" applyProtection="1">
      <alignment vertical="center"/>
      <protection locked="0"/>
    </xf>
    <xf numFmtId="193" fontId="16" fillId="2" borderId="85" xfId="0" applyNumberFormat="1" applyFont="1" applyFill="1" applyBorder="1" applyAlignment="1" applyProtection="1">
      <alignment vertical="center"/>
      <protection locked="0"/>
    </xf>
    <xf numFmtId="0" fontId="8" fillId="0" borderId="76" xfId="0" applyFont="1" applyFill="1" applyBorder="1" applyAlignment="1">
      <alignment horizontal="left" vertical="center" wrapText="1"/>
    </xf>
    <xf numFmtId="0" fontId="5" fillId="3" borderId="0" xfId="0" applyFont="1" applyFill="1" applyBorder="1" applyAlignment="1">
      <alignment horizontal="center"/>
    </xf>
    <xf numFmtId="0" fontId="110" fillId="0" borderId="0" xfId="11" applyFont="1" applyFill="1" applyBorder="1" applyProtection="1"/>
    <xf numFmtId="0" fontId="111" fillId="0" borderId="0" xfId="0" applyFont="1"/>
    <xf numFmtId="0" fontId="110" fillId="0" borderId="0" xfId="11" applyFont="1" applyFill="1" applyBorder="1" applyAlignment="1" applyProtection="1"/>
    <xf numFmtId="0" fontId="112" fillId="0" borderId="0" xfId="11" applyFont="1" applyFill="1" applyBorder="1" applyAlignment="1" applyProtection="1"/>
    <xf numFmtId="0" fontId="111" fillId="0" borderId="0" xfId="0" applyFont="1" applyAlignment="1">
      <alignment wrapText="1"/>
    </xf>
    <xf numFmtId="0" fontId="114" fillId="0" borderId="0" xfId="0" applyFont="1"/>
    <xf numFmtId="0" fontId="111" fillId="0" borderId="0" xfId="0" applyFont="1" applyFill="1"/>
    <xf numFmtId="0" fontId="111" fillId="0" borderId="0" xfId="0" applyFont="1" applyBorder="1"/>
    <xf numFmtId="0" fontId="111" fillId="0" borderId="0" xfId="0" applyFont="1" applyBorder="1" applyAlignment="1">
      <alignment horizontal="left"/>
    </xf>
    <xf numFmtId="0" fontId="113" fillId="0" borderId="107" xfId="0" applyNumberFormat="1" applyFont="1" applyFill="1" applyBorder="1" applyAlignment="1">
      <alignment horizontal="left" vertical="center" wrapText="1"/>
    </xf>
    <xf numFmtId="0" fontId="119" fillId="0" borderId="0" xfId="0" applyFont="1"/>
    <xf numFmtId="0" fontId="111" fillId="0" borderId="0" xfId="0" applyFont="1" applyFill="1" applyAlignment="1">
      <alignment horizontal="left" vertical="top" wrapText="1"/>
    </xf>
    <xf numFmtId="193" fontId="6" fillId="3" borderId="91" xfId="2" applyNumberFormat="1" applyFont="1" applyFill="1" applyBorder="1" applyAlignment="1" applyProtection="1">
      <alignment vertical="top" wrapText="1"/>
      <protection locked="0"/>
    </xf>
    <xf numFmtId="0" fontId="8" fillId="0" borderId="76" xfId="0" applyFont="1" applyFill="1" applyBorder="1" applyAlignment="1" applyProtection="1">
      <alignment horizontal="center" vertical="center" wrapText="1"/>
    </xf>
    <xf numFmtId="0" fontId="3" fillId="0" borderId="76" xfId="0" applyFont="1" applyBorder="1" applyAlignment="1">
      <alignment horizontal="center" vertical="center"/>
    </xf>
    <xf numFmtId="0" fontId="122" fillId="3" borderId="76" xfId="21414" applyFont="1" applyFill="1" applyBorder="1" applyAlignment="1">
      <alignment horizontal="left" vertical="center" wrapText="1"/>
    </xf>
    <xf numFmtId="0" fontId="123" fillId="0" borderId="76" xfId="21414" applyFont="1" applyFill="1" applyBorder="1" applyAlignment="1">
      <alignment horizontal="left" vertical="center" wrapText="1" indent="1"/>
    </xf>
    <xf numFmtId="0" fontId="124" fillId="3" borderId="76" xfId="21414" applyFont="1" applyFill="1" applyBorder="1" applyAlignment="1">
      <alignment horizontal="left" vertical="center" wrapText="1"/>
    </xf>
    <xf numFmtId="0" fontId="123" fillId="3" borderId="76" xfId="21414" applyFont="1" applyFill="1" applyBorder="1" applyAlignment="1">
      <alignment horizontal="left" vertical="center" wrapText="1" indent="1"/>
    </xf>
    <xf numFmtId="0" fontId="124" fillId="3" borderId="114" xfId="0" applyFont="1" applyFill="1" applyBorder="1" applyAlignment="1">
      <alignment horizontal="left" vertical="center" wrapText="1"/>
    </xf>
    <xf numFmtId="0" fontId="126" fillId="0" borderId="76" xfId="21414" applyFont="1" applyFill="1" applyBorder="1" applyAlignment="1">
      <alignment horizontal="center" vertical="center" wrapText="1"/>
    </xf>
    <xf numFmtId="0" fontId="124" fillId="3" borderId="115" xfId="0" applyFont="1" applyFill="1" applyBorder="1" applyAlignment="1">
      <alignment horizontal="left" vertical="center" wrapText="1"/>
    </xf>
    <xf numFmtId="0" fontId="123" fillId="3" borderId="116" xfId="21414" applyFont="1" applyFill="1" applyBorder="1" applyAlignment="1">
      <alignment horizontal="left" vertical="center" wrapText="1" indent="1"/>
    </xf>
    <xf numFmtId="0" fontId="0" fillId="0" borderId="0" xfId="0" applyAlignment="1">
      <alignment horizontal="left" vertical="center"/>
    </xf>
    <xf numFmtId="0" fontId="8" fillId="0" borderId="116" xfId="0" applyFont="1" applyFill="1" applyBorder="1" applyAlignment="1" applyProtection="1">
      <alignment horizontal="center" vertical="center" wrapText="1"/>
    </xf>
    <xf numFmtId="0" fontId="0" fillId="0" borderId="116" xfId="0" applyBorder="1" applyAlignment="1">
      <alignment horizontal="center"/>
    </xf>
    <xf numFmtId="0" fontId="0" fillId="0" borderId="0" xfId="0" applyAlignment="1">
      <alignment horizontal="center"/>
    </xf>
    <xf numFmtId="0" fontId="114" fillId="0" borderId="116" xfId="0" applyFont="1" applyBorder="1"/>
    <xf numFmtId="49" fontId="116" fillId="0" borderId="116" xfId="5" applyNumberFormat="1" applyFont="1" applyFill="1" applyBorder="1" applyAlignment="1" applyProtection="1">
      <alignment horizontal="right" vertical="center"/>
      <protection locked="0"/>
    </xf>
    <xf numFmtId="0" fontId="115" fillId="3" borderId="116" xfId="13" applyFont="1" applyFill="1" applyBorder="1" applyAlignment="1" applyProtection="1">
      <alignment horizontal="left" vertical="center" wrapText="1"/>
      <protection locked="0"/>
    </xf>
    <xf numFmtId="49" fontId="115" fillId="3" borderId="116" xfId="5" applyNumberFormat="1" applyFont="1" applyFill="1" applyBorder="1" applyAlignment="1" applyProtection="1">
      <alignment horizontal="right" vertical="center"/>
      <protection locked="0"/>
    </xf>
    <xf numFmtId="0" fontId="115" fillId="0" borderId="116" xfId="13" applyFont="1" applyFill="1" applyBorder="1" applyAlignment="1" applyProtection="1">
      <alignment horizontal="left" vertical="center" wrapText="1"/>
      <protection locked="0"/>
    </xf>
    <xf numFmtId="49" fontId="115" fillId="0" borderId="116" xfId="5" applyNumberFormat="1" applyFont="1" applyFill="1" applyBorder="1" applyAlignment="1" applyProtection="1">
      <alignment horizontal="right" vertical="center"/>
      <protection locked="0"/>
    </xf>
    <xf numFmtId="0" fontId="117" fillId="0" borderId="116" xfId="13" applyFont="1" applyFill="1" applyBorder="1" applyAlignment="1" applyProtection="1">
      <alignment horizontal="left" vertical="center" wrapText="1"/>
      <protection locked="0"/>
    </xf>
    <xf numFmtId="0" fontId="114" fillId="0" borderId="116" xfId="0" applyFont="1" applyBorder="1" applyAlignment="1">
      <alignment horizontal="center" vertical="center" wrapText="1"/>
    </xf>
    <xf numFmtId="0" fontId="114" fillId="0" borderId="116" xfId="0" applyFont="1" applyFill="1" applyBorder="1" applyAlignment="1">
      <alignment horizontal="center" vertical="center" wrapText="1"/>
    </xf>
    <xf numFmtId="166" fontId="110" fillId="36" borderId="123" xfId="21413" applyFont="1" applyFill="1" applyBorder="1"/>
    <xf numFmtId="0" fontId="110" fillId="0" borderId="123" xfId="0" applyFont="1" applyBorder="1"/>
    <xf numFmtId="0" fontId="110" fillId="0" borderId="123" xfId="0" applyFont="1" applyFill="1" applyBorder="1"/>
    <xf numFmtId="0" fontId="110" fillId="0" borderId="123" xfId="0" applyFont="1" applyBorder="1" applyAlignment="1">
      <alignment horizontal="left" indent="8"/>
    </xf>
    <xf numFmtId="0" fontId="110" fillId="0" borderId="123" xfId="0" applyFont="1" applyBorder="1" applyAlignment="1">
      <alignment wrapText="1"/>
    </xf>
    <xf numFmtId="0" fontId="113" fillId="0" borderId="123" xfId="0" applyFont="1" applyBorder="1"/>
    <xf numFmtId="49" fontId="116" fillId="0" borderId="123" xfId="5" applyNumberFormat="1" applyFont="1" applyFill="1" applyBorder="1" applyAlignment="1" applyProtection="1">
      <alignment horizontal="right" vertical="center" wrapText="1"/>
      <protection locked="0"/>
    </xf>
    <xf numFmtId="49" fontId="115" fillId="3" borderId="123" xfId="5" applyNumberFormat="1" applyFont="1" applyFill="1" applyBorder="1" applyAlignment="1" applyProtection="1">
      <alignment horizontal="right" vertical="center" wrapText="1"/>
      <protection locked="0"/>
    </xf>
    <xf numFmtId="49" fontId="115" fillId="0" borderId="123" xfId="5" applyNumberFormat="1" applyFont="1" applyFill="1" applyBorder="1" applyAlignment="1" applyProtection="1">
      <alignment horizontal="right" vertical="center" wrapText="1"/>
      <protection locked="0"/>
    </xf>
    <xf numFmtId="0" fontId="110" fillId="0" borderId="123" xfId="0" applyFont="1" applyBorder="1" applyAlignment="1">
      <alignment horizontal="center" vertical="center" wrapText="1"/>
    </xf>
    <xf numFmtId="0" fontId="110" fillId="0" borderId="124" xfId="0" applyFont="1" applyFill="1" applyBorder="1" applyAlignment="1">
      <alignment horizontal="center" vertical="center" wrapText="1"/>
    </xf>
    <xf numFmtId="0" fontId="110" fillId="0" borderId="123" xfId="0" applyFont="1" applyBorder="1" applyAlignment="1">
      <alignment horizontal="center" vertical="center"/>
    </xf>
    <xf numFmtId="0" fontId="110" fillId="0" borderId="0" xfId="0" applyFont="1"/>
    <xf numFmtId="0" fontId="110" fillId="0" borderId="0" xfId="0" applyFont="1" applyAlignment="1">
      <alignment wrapText="1"/>
    </xf>
    <xf numFmtId="14" fontId="110" fillId="0" borderId="0" xfId="0" applyNumberFormat="1" applyFont="1"/>
    <xf numFmtId="0" fontId="113" fillId="0" borderId="123" xfId="0" applyFont="1" applyFill="1" applyBorder="1"/>
    <xf numFmtId="0" fontId="110" fillId="0" borderId="123" xfId="0" applyNumberFormat="1" applyFont="1" applyFill="1" applyBorder="1" applyAlignment="1">
      <alignment horizontal="left" vertical="center" wrapText="1"/>
    </xf>
    <xf numFmtId="0" fontId="113" fillId="0" borderId="123" xfId="0" applyFont="1" applyFill="1" applyBorder="1" applyAlignment="1">
      <alignment horizontal="left" wrapText="1" indent="1"/>
    </xf>
    <xf numFmtId="0" fontId="113" fillId="0" borderId="123" xfId="0" applyFont="1" applyFill="1" applyBorder="1" applyAlignment="1">
      <alignment horizontal="left" vertical="center" indent="1"/>
    </xf>
    <xf numFmtId="0" fontId="110" fillId="0" borderId="123" xfId="0" applyFont="1" applyFill="1" applyBorder="1" applyAlignment="1">
      <alignment horizontal="left" wrapText="1" indent="1"/>
    </xf>
    <xf numFmtId="0" fontId="110" fillId="0" borderId="123" xfId="0" applyFont="1" applyFill="1" applyBorder="1" applyAlignment="1">
      <alignment horizontal="left" indent="1"/>
    </xf>
    <xf numFmtId="0" fontId="110" fillId="0" borderId="123" xfId="0" applyFont="1" applyFill="1" applyBorder="1" applyAlignment="1">
      <alignment horizontal="left" wrapText="1" indent="4"/>
    </xf>
    <xf numFmtId="0" fontId="110" fillId="0" borderId="123" xfId="0" applyNumberFormat="1" applyFont="1" applyFill="1" applyBorder="1" applyAlignment="1">
      <alignment horizontal="left" indent="3"/>
    </xf>
    <xf numFmtId="0" fontId="113" fillId="0" borderId="123" xfId="0" applyFont="1" applyFill="1" applyBorder="1" applyAlignment="1">
      <alignment horizontal="left" indent="1"/>
    </xf>
    <xf numFmtId="0" fontId="114" fillId="0" borderId="123" xfId="0" applyFont="1" applyFill="1" applyBorder="1" applyAlignment="1">
      <alignment horizontal="center" vertical="center" wrapText="1"/>
    </xf>
    <xf numFmtId="0" fontId="110" fillId="78" borderId="123" xfId="0" applyFont="1" applyFill="1" applyBorder="1"/>
    <xf numFmtId="0" fontId="113" fillId="0" borderId="7" xfId="0" applyFont="1" applyBorder="1"/>
    <xf numFmtId="0" fontId="110" fillId="0" borderId="123" xfId="0" applyFont="1" applyFill="1" applyBorder="1" applyAlignment="1">
      <alignment horizontal="left" wrapText="1" indent="2"/>
    </xf>
    <xf numFmtId="0" fontId="110" fillId="0" borderId="123" xfId="0" applyFont="1" applyFill="1" applyBorder="1" applyAlignment="1">
      <alignment horizontal="left" wrapText="1"/>
    </xf>
    <xf numFmtId="0" fontId="110" fillId="0" borderId="0" xfId="0" applyFont="1" applyBorder="1"/>
    <xf numFmtId="0" fontId="110" fillId="0" borderId="123" xfId="0" applyFont="1" applyBorder="1" applyAlignment="1">
      <alignment horizontal="left" indent="1"/>
    </xf>
    <xf numFmtId="0" fontId="110" fillId="0" borderId="123" xfId="0" applyFont="1" applyBorder="1" applyAlignment="1">
      <alignment horizontal="center"/>
    </xf>
    <xf numFmtId="0" fontId="110" fillId="0" borderId="0" xfId="0" applyFont="1" applyBorder="1" applyAlignment="1">
      <alignment horizontal="center" vertical="center"/>
    </xf>
    <xf numFmtId="0" fontId="110" fillId="0" borderId="123" xfId="0" applyFont="1" applyFill="1" applyBorder="1" applyAlignment="1">
      <alignment horizontal="center" vertical="center" wrapText="1"/>
    </xf>
    <xf numFmtId="0" fontId="110" fillId="0" borderId="7" xfId="0" applyFont="1" applyBorder="1" applyAlignment="1">
      <alignment horizontal="center" vertical="center" wrapText="1"/>
    </xf>
    <xf numFmtId="0" fontId="110" fillId="0" borderId="11" xfId="0" applyFont="1" applyBorder="1" applyAlignment="1">
      <alignment horizontal="center" vertical="center" wrapText="1"/>
    </xf>
    <xf numFmtId="0" fontId="110" fillId="0" borderId="52" xfId="0" applyFont="1" applyBorder="1" applyAlignment="1">
      <alignment wrapText="1"/>
    </xf>
    <xf numFmtId="0" fontId="110" fillId="0" borderId="7" xfId="0" applyFont="1" applyBorder="1" applyAlignment="1">
      <alignment wrapText="1"/>
    </xf>
    <xf numFmtId="0" fontId="110" fillId="0" borderId="0" xfId="0" applyFont="1" applyBorder="1" applyAlignment="1">
      <alignment horizontal="center" vertical="center" wrapText="1"/>
    </xf>
    <xf numFmtId="0" fontId="110" fillId="0" borderId="122" xfId="0" applyFont="1" applyFill="1" applyBorder="1" applyAlignment="1">
      <alignment horizontal="center" vertical="center" wrapText="1"/>
    </xf>
    <xf numFmtId="0" fontId="110" fillId="0" borderId="0" xfId="0" applyFont="1" applyFill="1" applyBorder="1" applyAlignment="1">
      <alignment horizontal="center" vertical="center" wrapText="1"/>
    </xf>
    <xf numFmtId="0" fontId="110" fillId="0" borderId="125" xfId="0" applyFont="1" applyFill="1" applyBorder="1" applyAlignment="1">
      <alignment horizontal="center" vertical="center" wrapText="1"/>
    </xf>
    <xf numFmtId="0" fontId="110" fillId="0" borderId="121" xfId="0" applyFont="1" applyFill="1" applyBorder="1" applyAlignment="1">
      <alignment horizontal="center" vertical="center" wrapText="1"/>
    </xf>
    <xf numFmtId="0" fontId="110" fillId="0" borderId="0" xfId="0" applyFont="1" applyFill="1"/>
    <xf numFmtId="49" fontId="110" fillId="0" borderId="129" xfId="0" applyNumberFormat="1" applyFont="1" applyFill="1" applyBorder="1" applyAlignment="1">
      <alignment horizontal="left" wrapText="1" indent="1"/>
    </xf>
    <xf numFmtId="0" fontId="110" fillId="0" borderId="131" xfId="0" applyNumberFormat="1" applyFont="1" applyFill="1" applyBorder="1" applyAlignment="1">
      <alignment horizontal="left" wrapText="1" indent="1"/>
    </xf>
    <xf numFmtId="49" fontId="110" fillId="0" borderId="132" xfId="0" applyNumberFormat="1" applyFont="1" applyFill="1" applyBorder="1" applyAlignment="1">
      <alignment horizontal="left" wrapText="1" indent="1"/>
    </xf>
    <xf numFmtId="0" fontId="110" fillId="0" borderId="133" xfId="0" applyNumberFormat="1" applyFont="1" applyFill="1" applyBorder="1" applyAlignment="1">
      <alignment horizontal="left" wrapText="1" indent="1"/>
    </xf>
    <xf numFmtId="49" fontId="110" fillId="0" borderId="133" xfId="0" applyNumberFormat="1" applyFont="1" applyFill="1" applyBorder="1" applyAlignment="1">
      <alignment horizontal="left" wrapText="1" indent="3"/>
    </xf>
    <xf numFmtId="49" fontId="110" fillId="0" borderId="132" xfId="0" applyNumberFormat="1" applyFont="1" applyFill="1" applyBorder="1" applyAlignment="1">
      <alignment horizontal="left" wrapText="1" indent="3"/>
    </xf>
    <xf numFmtId="49" fontId="110" fillId="0" borderId="132" xfId="0" applyNumberFormat="1" applyFont="1" applyFill="1" applyBorder="1" applyAlignment="1">
      <alignment horizontal="left" wrapText="1" indent="2"/>
    </xf>
    <xf numFmtId="49" fontId="110" fillId="0" borderId="133" xfId="0" applyNumberFormat="1" applyFont="1" applyBorder="1" applyAlignment="1">
      <alignment horizontal="left" wrapText="1" indent="2"/>
    </xf>
    <xf numFmtId="49" fontId="110" fillId="0" borderId="132" xfId="0" applyNumberFormat="1" applyFont="1" applyFill="1" applyBorder="1" applyAlignment="1">
      <alignment horizontal="left" vertical="top" wrapText="1" indent="2"/>
    </xf>
    <xf numFmtId="49" fontId="110" fillId="0" borderId="132" xfId="0" applyNumberFormat="1" applyFont="1" applyFill="1" applyBorder="1" applyAlignment="1">
      <alignment horizontal="left" indent="1"/>
    </xf>
    <xf numFmtId="0" fontId="110" fillId="0" borderId="133" xfId="0" applyNumberFormat="1" applyFont="1" applyBorder="1" applyAlignment="1">
      <alignment horizontal="left" indent="1"/>
    </xf>
    <xf numFmtId="49" fontId="110" fillId="0" borderId="133" xfId="0" applyNumberFormat="1" applyFont="1" applyBorder="1" applyAlignment="1">
      <alignment horizontal="left" indent="1"/>
    </xf>
    <xf numFmtId="49" fontId="110" fillId="0" borderId="132" xfId="0" applyNumberFormat="1" applyFont="1" applyFill="1" applyBorder="1" applyAlignment="1">
      <alignment horizontal="left" indent="3"/>
    </xf>
    <xf numFmtId="49" fontId="110" fillId="0" borderId="133" xfId="0" applyNumberFormat="1" applyFont="1" applyBorder="1" applyAlignment="1">
      <alignment horizontal="left" indent="3"/>
    </xf>
    <xf numFmtId="0" fontId="110" fillId="0" borderId="133" xfId="0" applyFont="1" applyBorder="1" applyAlignment="1">
      <alignment horizontal="left" indent="2"/>
    </xf>
    <xf numFmtId="0" fontId="110" fillId="0" borderId="132" xfId="0" applyFont="1" applyBorder="1" applyAlignment="1">
      <alignment horizontal="left" indent="2"/>
    </xf>
    <xf numFmtId="0" fontId="110" fillId="0" borderId="133" xfId="0" applyFont="1" applyBorder="1" applyAlignment="1">
      <alignment horizontal="left" indent="1"/>
    </xf>
    <xf numFmtId="0" fontId="110" fillId="0" borderId="132" xfId="0" applyFont="1" applyBorder="1" applyAlignment="1">
      <alignment horizontal="left" indent="1"/>
    </xf>
    <xf numFmtId="0" fontId="113" fillId="0" borderId="61" xfId="0" applyFont="1" applyBorder="1"/>
    <xf numFmtId="0" fontId="110" fillId="0" borderId="66" xfId="0" applyFont="1" applyBorder="1"/>
    <xf numFmtId="0" fontId="110" fillId="0" borderId="0" xfId="0" applyFont="1" applyBorder="1" applyAlignment="1">
      <alignment wrapText="1"/>
    </xf>
    <xf numFmtId="0" fontId="110" fillId="0" borderId="0" xfId="0" applyFont="1" applyAlignment="1">
      <alignment horizontal="center" vertical="center"/>
    </xf>
    <xf numFmtId="0" fontId="110" fillId="0" borderId="0" xfId="0" applyFont="1" applyBorder="1" applyAlignment="1">
      <alignment horizontal="left"/>
    </xf>
    <xf numFmtId="0" fontId="113" fillId="0" borderId="123" xfId="0" applyNumberFormat="1" applyFont="1" applyFill="1" applyBorder="1" applyAlignment="1">
      <alignment horizontal="left" vertical="center" wrapText="1"/>
    </xf>
    <xf numFmtId="0" fontId="110" fillId="0" borderId="7" xfId="0" applyFont="1" applyFill="1" applyBorder="1" applyAlignment="1">
      <alignment horizontal="center" vertical="center" wrapText="1"/>
    </xf>
    <xf numFmtId="0" fontId="8" fillId="0" borderId="0" xfId="0" applyFont="1" applyFill="1" applyBorder="1" applyAlignment="1">
      <alignment wrapText="1"/>
    </xf>
    <xf numFmtId="0" fontId="113" fillId="0" borderId="123" xfId="0" applyFont="1" applyBorder="1" applyAlignment="1">
      <alignment horizontal="center" vertical="center" wrapText="1"/>
    </xf>
    <xf numFmtId="0" fontId="115" fillId="0" borderId="0" xfId="0" applyFont="1" applyAlignment="1">
      <alignment horizontal="center" vertical="center"/>
    </xf>
    <xf numFmtId="0" fontId="115" fillId="0" borderId="0" xfId="0" applyFont="1"/>
    <xf numFmtId="0" fontId="128" fillId="0" borderId="0" xfId="0" applyFont="1"/>
    <xf numFmtId="0" fontId="110" fillId="0" borderId="112" xfId="0" applyNumberFormat="1" applyFont="1" applyFill="1" applyBorder="1" applyAlignment="1">
      <alignment horizontal="left" vertical="center" wrapText="1" indent="1" readingOrder="1"/>
    </xf>
    <xf numFmtId="0" fontId="115" fillId="0" borderId="123" xfId="0" applyFont="1" applyBorder="1" applyAlignment="1">
      <alignment horizontal="left" indent="3"/>
    </xf>
    <xf numFmtId="0" fontId="113" fillId="0" borderId="123" xfId="0" applyNumberFormat="1" applyFont="1" applyFill="1" applyBorder="1" applyAlignment="1">
      <alignment vertical="center" wrapText="1" readingOrder="1"/>
    </xf>
    <xf numFmtId="0" fontId="115" fillId="0" borderId="123" xfId="0" applyFont="1" applyFill="1" applyBorder="1" applyAlignment="1">
      <alignment horizontal="left" indent="2"/>
    </xf>
    <xf numFmtId="0" fontId="110" fillId="0" borderId="113" xfId="0" applyNumberFormat="1" applyFont="1" applyFill="1" applyBorder="1" applyAlignment="1">
      <alignment vertical="center" wrapText="1" readingOrder="1"/>
    </xf>
    <xf numFmtId="0" fontId="115" fillId="0" borderId="124" xfId="0" applyFont="1" applyBorder="1" applyAlignment="1">
      <alignment horizontal="left" indent="2"/>
    </xf>
    <xf numFmtId="0" fontId="110" fillId="0" borderId="112" xfId="0" applyNumberFormat="1" applyFont="1" applyFill="1" applyBorder="1" applyAlignment="1">
      <alignment vertical="center" wrapText="1" readingOrder="1"/>
    </xf>
    <xf numFmtId="0" fontId="115" fillId="0" borderId="123" xfId="0" applyFont="1" applyBorder="1" applyAlignment="1">
      <alignment horizontal="left" indent="2"/>
    </xf>
    <xf numFmtId="0" fontId="110" fillId="0" borderId="111" xfId="0" applyNumberFormat="1" applyFont="1" applyFill="1" applyBorder="1" applyAlignment="1">
      <alignment vertical="center" wrapText="1" readingOrder="1"/>
    </xf>
    <xf numFmtId="0" fontId="128" fillId="0" borderId="7" xfId="0" applyFont="1" applyBorder="1"/>
    <xf numFmtId="0" fontId="10" fillId="0" borderId="76" xfId="17" applyFill="1" applyBorder="1" applyAlignment="1" applyProtection="1">
      <alignment horizontal="left" vertical="top" wrapText="1"/>
    </xf>
    <xf numFmtId="164" fontId="0" fillId="0" borderId="76" xfId="7" applyNumberFormat="1" applyFont="1" applyBorder="1"/>
    <xf numFmtId="164" fontId="0" fillId="36" borderId="76" xfId="7" applyNumberFormat="1" applyFont="1" applyFill="1" applyBorder="1"/>
    <xf numFmtId="164" fontId="0" fillId="0" borderId="76" xfId="7" applyNumberFormat="1" applyFont="1" applyBorder="1" applyAlignment="1">
      <alignment vertical="center"/>
    </xf>
    <xf numFmtId="164" fontId="0" fillId="36" borderId="76" xfId="7" applyNumberFormat="1" applyFont="1" applyFill="1" applyBorder="1" applyAlignment="1">
      <alignment vertical="center"/>
    </xf>
    <xf numFmtId="164" fontId="0" fillId="0" borderId="116" xfId="7" applyNumberFormat="1" applyFont="1" applyBorder="1"/>
    <xf numFmtId="164" fontId="0" fillId="36" borderId="116" xfId="7" applyNumberFormat="1" applyFont="1" applyFill="1" applyBorder="1"/>
    <xf numFmtId="0" fontId="0" fillId="0" borderId="124" xfId="0" applyBorder="1" applyAlignment="1">
      <alignment horizontal="center"/>
    </xf>
    <xf numFmtId="0" fontId="0" fillId="0" borderId="123" xfId="0" applyBorder="1" applyAlignment="1">
      <alignment horizontal="center"/>
    </xf>
    <xf numFmtId="0" fontId="124" fillId="3" borderId="123" xfId="0" applyFont="1" applyFill="1" applyBorder="1" applyAlignment="1">
      <alignment horizontal="left" vertical="center" wrapText="1"/>
    </xf>
    <xf numFmtId="0" fontId="123" fillId="3" borderId="123" xfId="0" applyFont="1" applyFill="1" applyBorder="1" applyAlignment="1">
      <alignment horizontal="left" vertical="center" wrapText="1" indent="1"/>
    </xf>
    <xf numFmtId="0" fontId="123" fillId="0" borderId="123" xfId="21414" applyFont="1" applyFill="1" applyBorder="1" applyAlignment="1">
      <alignment horizontal="left" vertical="center" wrapText="1" indent="1"/>
    </xf>
    <xf numFmtId="0" fontId="124" fillId="0" borderId="123" xfId="0" applyFont="1" applyBorder="1" applyAlignment="1">
      <alignment horizontal="left" vertical="center" wrapText="1"/>
    </xf>
    <xf numFmtId="0" fontId="123" fillId="0" borderId="123" xfId="0" applyFont="1" applyBorder="1" applyAlignment="1">
      <alignment horizontal="left" vertical="center" wrapText="1" indent="1"/>
    </xf>
    <xf numFmtId="0" fontId="124" fillId="0" borderId="123" xfId="21414" applyFont="1" applyFill="1" applyBorder="1" applyAlignment="1">
      <alignment horizontal="left" vertical="center" wrapText="1"/>
    </xf>
    <xf numFmtId="0" fontId="124" fillId="3" borderId="123" xfId="21414" applyFont="1" applyFill="1" applyBorder="1" applyAlignment="1">
      <alignment horizontal="left" vertical="center" wrapText="1"/>
    </xf>
    <xf numFmtId="0" fontId="126" fillId="0" borderId="123" xfId="21414" applyFont="1" applyFill="1" applyBorder="1" applyAlignment="1">
      <alignment horizontal="center" vertical="center" wrapText="1"/>
    </xf>
    <xf numFmtId="0" fontId="124" fillId="0" borderId="123" xfId="21414" applyFont="1" applyBorder="1" applyAlignment="1">
      <alignment horizontal="left" vertical="center" wrapText="1"/>
    </xf>
    <xf numFmtId="0" fontId="123" fillId="0" borderId="123" xfId="0" applyFont="1" applyFill="1" applyBorder="1" applyAlignment="1">
      <alignment horizontal="left" vertical="center" wrapText="1" indent="1"/>
    </xf>
    <xf numFmtId="0" fontId="125" fillId="3" borderId="123" xfId="0" applyFont="1" applyFill="1" applyBorder="1" applyAlignment="1">
      <alignment horizontal="left" vertical="center" wrapText="1" indent="1"/>
    </xf>
    <xf numFmtId="0" fontId="125" fillId="0" borderId="123" xfId="0" applyFont="1" applyFill="1" applyBorder="1" applyAlignment="1">
      <alignment horizontal="left" vertical="center" wrapText="1" indent="1"/>
    </xf>
    <xf numFmtId="0" fontId="124" fillId="0" borderId="123" xfId="0" applyFont="1" applyFill="1" applyBorder="1" applyAlignment="1">
      <alignment horizontal="left" vertical="center" wrapText="1"/>
    </xf>
    <xf numFmtId="0" fontId="127" fillId="0" borderId="123" xfId="0" applyFont="1" applyBorder="1" applyAlignment="1">
      <alignment horizontal="left"/>
    </xf>
    <xf numFmtId="43" fontId="0" fillId="0" borderId="0" xfId="7" applyFont="1"/>
    <xf numFmtId="0" fontId="0" fillId="0" borderId="123" xfId="0" applyBorder="1" applyAlignment="1">
      <alignment horizontal="center" vertical="center"/>
    </xf>
    <xf numFmtId="0" fontId="124" fillId="0" borderId="123" xfId="0" applyFont="1" applyFill="1" applyBorder="1" applyAlignment="1">
      <alignment horizontal="justify" vertical="center" wrapText="1"/>
    </xf>
    <xf numFmtId="164" fontId="0" fillId="0" borderId="123" xfId="7" applyNumberFormat="1" applyFont="1" applyBorder="1"/>
    <xf numFmtId="0" fontId="122" fillId="0" borderId="123" xfId="0" applyFont="1" applyFill="1" applyBorder="1" applyAlignment="1">
      <alignment horizontal="justify" vertical="center" wrapText="1"/>
    </xf>
    <xf numFmtId="0" fontId="124" fillId="3" borderId="123" xfId="0" applyFont="1" applyFill="1" applyBorder="1" applyAlignment="1">
      <alignment horizontal="justify" vertical="center" wrapText="1"/>
    </xf>
    <xf numFmtId="0" fontId="124" fillId="0" borderId="123" xfId="21414" applyFont="1" applyFill="1" applyBorder="1" applyAlignment="1">
      <alignment horizontal="justify" vertical="center" wrapText="1"/>
    </xf>
    <xf numFmtId="0" fontId="122" fillId="0" borderId="123" xfId="0" applyFont="1" applyFill="1" applyBorder="1" applyAlignment="1">
      <alignment vertical="center" wrapText="1"/>
    </xf>
    <xf numFmtId="0" fontId="124" fillId="0" borderId="123" xfId="0" applyFont="1" applyFill="1" applyBorder="1" applyAlignment="1">
      <alignment vertical="center" wrapText="1"/>
    </xf>
    <xf numFmtId="0" fontId="124" fillId="0" borderId="123" xfId="21414" applyFont="1" applyFill="1" applyBorder="1" applyAlignment="1">
      <alignment vertical="center" wrapText="1"/>
    </xf>
    <xf numFmtId="43" fontId="4" fillId="0" borderId="0" xfId="7" applyFont="1"/>
    <xf numFmtId="164" fontId="6" fillId="0" borderId="0" xfId="7" applyNumberFormat="1" applyFont="1"/>
    <xf numFmtId="164" fontId="4" fillId="0" borderId="0" xfId="7" applyNumberFormat="1" applyFont="1"/>
    <xf numFmtId="164" fontId="6" fillId="0" borderId="0" xfId="7" applyNumberFormat="1" applyFont="1" applyBorder="1"/>
    <xf numFmtId="164" fontId="4" fillId="0" borderId="0" xfId="7" applyNumberFormat="1" applyFont="1" applyBorder="1"/>
    <xf numFmtId="164" fontId="8" fillId="0" borderId="116" xfId="7" applyNumberFormat="1" applyFont="1" applyFill="1" applyBorder="1" applyAlignment="1" applyProtection="1">
      <alignment horizontal="center" vertical="center" wrapText="1"/>
    </xf>
    <xf numFmtId="164" fontId="0" fillId="0" borderId="0" xfId="7" applyNumberFormat="1" applyFont="1"/>
    <xf numFmtId="43" fontId="8" fillId="0" borderId="0" xfId="7" applyFont="1" applyFill="1" applyBorder="1" applyAlignment="1" applyProtection="1"/>
    <xf numFmtId="43" fontId="4" fillId="0" borderId="17" xfId="7" applyFont="1" applyBorder="1" applyAlignment="1">
      <alignment horizontal="center" vertical="center"/>
    </xf>
    <xf numFmtId="43" fontId="4" fillId="0" borderId="26" xfId="7" applyFont="1" applyBorder="1" applyAlignment="1">
      <alignment horizontal="center" vertical="center"/>
    </xf>
    <xf numFmtId="43" fontId="4" fillId="0" borderId="18" xfId="7" applyFont="1" applyBorder="1" applyAlignment="1">
      <alignment horizontal="center" vertical="center"/>
    </xf>
    <xf numFmtId="43" fontId="104" fillId="0" borderId="3" xfId="7" applyFont="1" applyFill="1" applyBorder="1" applyAlignment="1">
      <alignment horizontal="center" vertical="center"/>
    </xf>
    <xf numFmtId="164" fontId="4" fillId="0" borderId="3" xfId="7" applyNumberFormat="1" applyFont="1" applyBorder="1" applyAlignment="1"/>
    <xf numFmtId="164" fontId="4" fillId="0" borderId="8" xfId="7" applyNumberFormat="1" applyFont="1" applyBorder="1" applyAlignment="1"/>
    <xf numFmtId="164" fontId="4" fillId="0" borderId="20" xfId="7" applyNumberFormat="1" applyFont="1" applyBorder="1" applyAlignment="1"/>
    <xf numFmtId="164" fontId="4" fillId="36" borderId="23" xfId="7" applyNumberFormat="1" applyFont="1" applyFill="1" applyBorder="1"/>
    <xf numFmtId="164" fontId="4" fillId="36" borderId="24" xfId="7" applyNumberFormat="1" applyFont="1" applyFill="1" applyBorder="1"/>
    <xf numFmtId="9" fontId="11" fillId="0" borderId="0" xfId="0" applyNumberFormat="1" applyFont="1"/>
    <xf numFmtId="193" fontId="11" fillId="0" borderId="0" xfId="0" applyNumberFormat="1" applyFont="1" applyAlignment="1"/>
    <xf numFmtId="193" fontId="4" fillId="0" borderId="0" xfId="0" applyNumberFormat="1" applyFont="1"/>
    <xf numFmtId="165" fontId="8" fillId="2" borderId="76" xfId="20961" applyNumberFormat="1" applyFont="1" applyFill="1" applyBorder="1" applyAlignment="1" applyProtection="1">
      <alignment vertical="center"/>
      <protection locked="0"/>
    </xf>
    <xf numFmtId="165" fontId="4" fillId="0" borderId="76" xfId="20961" applyNumberFormat="1" applyFont="1" applyFill="1" applyBorder="1" applyAlignment="1" applyProtection="1">
      <alignment horizontal="right" vertical="center" wrapText="1"/>
      <protection locked="0"/>
    </xf>
    <xf numFmtId="165" fontId="16" fillId="2" borderId="76" xfId="20961" applyNumberFormat="1" applyFont="1" applyFill="1" applyBorder="1" applyAlignment="1" applyProtection="1">
      <alignment vertical="center"/>
      <protection locked="0"/>
    </xf>
    <xf numFmtId="165" fontId="16" fillId="2" borderId="91" xfId="20961" applyNumberFormat="1" applyFont="1" applyFill="1" applyBorder="1" applyAlignment="1" applyProtection="1">
      <alignment vertical="center"/>
      <protection locked="0"/>
    </xf>
    <xf numFmtId="165" fontId="8" fillId="2" borderId="91" xfId="20961" applyNumberFormat="1" applyFont="1" applyFill="1" applyBorder="1" applyAlignment="1" applyProtection="1">
      <alignment vertical="center"/>
      <protection locked="0"/>
    </xf>
    <xf numFmtId="165" fontId="16" fillId="2" borderId="23" xfId="20961" applyNumberFormat="1" applyFont="1" applyFill="1" applyBorder="1" applyAlignment="1" applyProtection="1">
      <alignment vertical="center"/>
      <protection locked="0"/>
    </xf>
    <xf numFmtId="165" fontId="16" fillId="2" borderId="24" xfId="20961" applyNumberFormat="1" applyFont="1" applyFill="1" applyBorder="1" applyAlignment="1" applyProtection="1">
      <alignment vertical="center"/>
      <protection locked="0"/>
    </xf>
    <xf numFmtId="43" fontId="0" fillId="0" borderId="0" xfId="0" applyNumberFormat="1"/>
    <xf numFmtId="164" fontId="0" fillId="0" borderId="0" xfId="0" applyNumberFormat="1"/>
    <xf numFmtId="164" fontId="0" fillId="0" borderId="116" xfId="7" applyNumberFormat="1" applyFont="1" applyBorder="1" applyProtection="1"/>
    <xf numFmtId="164" fontId="0" fillId="0" borderId="123" xfId="7" applyNumberFormat="1" applyFont="1" applyFill="1" applyBorder="1"/>
    <xf numFmtId="43" fontId="14" fillId="0" borderId="0" xfId="7" applyFont="1"/>
    <xf numFmtId="14" fontId="5" fillId="0" borderId="0" xfId="0" applyNumberFormat="1" applyFont="1" applyAlignment="1">
      <alignment horizontal="left"/>
    </xf>
    <xf numFmtId="0" fontId="100" fillId="0" borderId="123" xfId="0" applyFont="1" applyBorder="1"/>
    <xf numFmtId="0" fontId="10" fillId="0" borderId="123" xfId="17" applyBorder="1" applyAlignment="1">
      <protection locked="0"/>
    </xf>
    <xf numFmtId="43" fontId="130" fillId="0" borderId="0" xfId="7" applyFont="1"/>
    <xf numFmtId="0" fontId="131" fillId="0" borderId="0" xfId="0" applyFont="1"/>
    <xf numFmtId="0" fontId="132" fillId="0" borderId="0" xfId="0" applyFont="1"/>
    <xf numFmtId="164" fontId="132" fillId="0" borderId="0" xfId="7" applyNumberFormat="1" applyFont="1"/>
    <xf numFmtId="14" fontId="120" fillId="0" borderId="0" xfId="0" applyNumberFormat="1" applyFont="1" applyAlignment="1">
      <alignment horizontal="left"/>
    </xf>
    <xf numFmtId="0" fontId="131" fillId="0" borderId="0" xfId="0" applyFont="1" applyBorder="1"/>
    <xf numFmtId="0" fontId="132" fillId="0" borderId="0" xfId="0" applyFont="1" applyBorder="1"/>
    <xf numFmtId="164" fontId="132" fillId="0" borderId="0" xfId="7" applyNumberFormat="1" applyFont="1" applyBorder="1"/>
    <xf numFmtId="0" fontId="132" fillId="0" borderId="116" xfId="0" applyFont="1" applyBorder="1" applyAlignment="1">
      <alignment horizontal="center"/>
    </xf>
    <xf numFmtId="0" fontId="130" fillId="0" borderId="116" xfId="0" applyNumberFormat="1" applyFont="1" applyFill="1" applyBorder="1" applyAlignment="1">
      <alignment vertical="center" wrapText="1"/>
    </xf>
    <xf numFmtId="164" fontId="132" fillId="0" borderId="0" xfId="0" applyNumberFormat="1" applyFont="1"/>
    <xf numFmtId="0" fontId="131" fillId="0" borderId="116" xfId="0" applyNumberFormat="1" applyFont="1" applyFill="1" applyBorder="1" applyAlignment="1">
      <alignment horizontal="left" vertical="center" wrapText="1" indent="1"/>
    </xf>
    <xf numFmtId="0" fontId="120" fillId="0" borderId="116" xfId="0" applyFont="1" applyBorder="1" applyAlignment="1">
      <alignment vertical="center"/>
    </xf>
    <xf numFmtId="0" fontId="133" fillId="0" borderId="116" xfId="0" applyFont="1" applyFill="1" applyBorder="1" applyAlignment="1" applyProtection="1">
      <alignment horizontal="left" vertical="center" indent="3"/>
      <protection locked="0"/>
    </xf>
    <xf numFmtId="0" fontId="120" fillId="0" borderId="116" xfId="0" applyFont="1" applyFill="1" applyBorder="1" applyAlignment="1">
      <alignment vertical="center"/>
    </xf>
    <xf numFmtId="0" fontId="120" fillId="0" borderId="116" xfId="0" applyFont="1" applyBorder="1"/>
    <xf numFmtId="0" fontId="132" fillId="0" borderId="0" xfId="0" applyFont="1" applyAlignment="1">
      <alignment horizontal="center"/>
    </xf>
    <xf numFmtId="0" fontId="131" fillId="0" borderId="0" xfId="11" applyFont="1" applyFill="1" applyBorder="1" applyProtection="1"/>
    <xf numFmtId="0" fontId="131" fillId="0" borderId="116" xfId="0" applyFont="1" applyFill="1" applyBorder="1" applyAlignment="1" applyProtection="1">
      <alignment horizontal="center" vertical="center" wrapText="1"/>
    </xf>
    <xf numFmtId="164" fontId="131" fillId="0" borderId="116" xfId="7" applyNumberFormat="1" applyFont="1" applyFill="1" applyBorder="1" applyAlignment="1" applyProtection="1">
      <alignment horizontal="center" vertical="center" wrapText="1"/>
    </xf>
    <xf numFmtId="164" fontId="131" fillId="0" borderId="91" xfId="7" applyNumberFormat="1" applyFont="1" applyFill="1" applyBorder="1" applyAlignment="1" applyProtection="1">
      <alignment horizontal="center" vertical="center" wrapText="1"/>
    </xf>
    <xf numFmtId="164" fontId="131" fillId="0" borderId="116" xfId="7" applyNumberFormat="1" applyFont="1" applyFill="1" applyBorder="1" applyAlignment="1" applyProtection="1">
      <alignment horizontal="right"/>
    </xf>
    <xf numFmtId="193" fontId="131" fillId="36" borderId="116" xfId="0" applyNumberFormat="1" applyFont="1" applyFill="1" applyBorder="1" applyAlignment="1" applyProtection="1">
      <alignment horizontal="right"/>
    </xf>
    <xf numFmtId="164" fontId="131" fillId="36" borderId="91" xfId="7" applyNumberFormat="1" applyFont="1" applyFill="1" applyBorder="1" applyAlignment="1" applyProtection="1">
      <alignment horizontal="right"/>
    </xf>
    <xf numFmtId="0" fontId="131" fillId="0" borderId="116" xfId="0" applyFont="1" applyFill="1" applyBorder="1" applyAlignment="1" applyProtection="1">
      <alignment horizontal="left" vertical="center" indent="1"/>
      <protection locked="0"/>
    </xf>
    <xf numFmtId="164" fontId="131" fillId="36" borderId="116" xfId="7" applyNumberFormat="1" applyFont="1" applyFill="1" applyBorder="1" applyAlignment="1" applyProtection="1">
      <alignment horizontal="right"/>
    </xf>
    <xf numFmtId="193" fontId="131" fillId="0" borderId="0" xfId="0" applyNumberFormat="1" applyFont="1" applyFill="1" applyBorder="1" applyAlignment="1" applyProtection="1">
      <alignment horizontal="right"/>
    </xf>
    <xf numFmtId="164" fontId="131" fillId="0" borderId="0" xfId="7" applyNumberFormat="1" applyFont="1" applyFill="1" applyBorder="1" applyAlignment="1" applyProtection="1">
      <alignment horizontal="right"/>
    </xf>
    <xf numFmtId="0" fontId="14" fillId="0" borderId="0" xfId="0" applyFont="1"/>
    <xf numFmtId="3" fontId="11" fillId="0" borderId="0" xfId="0" applyNumberFormat="1" applyFont="1"/>
    <xf numFmtId="0" fontId="60" fillId="0" borderId="17" xfId="0" applyNumberFormat="1" applyFont="1" applyFill="1" applyBorder="1" applyAlignment="1">
      <alignment horizontal="left" vertical="center" wrapText="1" indent="1"/>
    </xf>
    <xf numFmtId="0" fontId="5" fillId="0" borderId="0" xfId="0" applyFont="1"/>
    <xf numFmtId="0" fontId="8" fillId="0" borderId="133" xfId="0" applyFont="1" applyBorder="1" applyAlignment="1">
      <alignment vertical="center"/>
    </xf>
    <xf numFmtId="0" fontId="12" fillId="0" borderId="126" xfId="0" applyFont="1" applyBorder="1" applyAlignment="1">
      <alignment wrapText="1"/>
    </xf>
    <xf numFmtId="0" fontId="4" fillId="0" borderId="132" xfId="0" applyFont="1" applyBorder="1" applyAlignment="1"/>
    <xf numFmtId="0" fontId="8" fillId="0" borderId="126" xfId="0" applyFont="1" applyBorder="1" applyAlignment="1">
      <alignment wrapText="1"/>
    </xf>
    <xf numFmtId="0" fontId="8" fillId="0" borderId="132" xfId="0" applyFont="1" applyBorder="1" applyAlignment="1"/>
    <xf numFmtId="0" fontId="12" fillId="0" borderId="126" xfId="0" applyFont="1" applyFill="1" applyBorder="1" applyAlignment="1">
      <alignment wrapText="1"/>
    </xf>
    <xf numFmtId="194" fontId="4" fillId="0" borderId="21" xfId="20961" applyNumberFormat="1" applyFont="1" applyFill="1" applyBorder="1" applyAlignment="1"/>
    <xf numFmtId="0" fontId="9" fillId="0" borderId="126" xfId="0" applyFont="1" applyBorder="1" applyAlignment="1">
      <alignment horizontal="center" vertical="center" wrapText="1"/>
    </xf>
    <xf numFmtId="194" fontId="4" fillId="0" borderId="132" xfId="20961" applyNumberFormat="1" applyFont="1" applyFill="1" applyBorder="1" applyAlignment="1"/>
    <xf numFmtId="0" fontId="8" fillId="0" borderId="84" xfId="0" applyFont="1" applyBorder="1" applyAlignment="1">
      <alignment vertical="center"/>
    </xf>
    <xf numFmtId="0" fontId="12" fillId="0" borderId="122" xfId="0" applyFont="1" applyFill="1" applyBorder="1" applyAlignment="1">
      <alignment wrapText="1"/>
    </xf>
    <xf numFmtId="194" fontId="4" fillId="0" borderId="85" xfId="20961" applyNumberFormat="1" applyFont="1" applyFill="1" applyBorder="1" applyAlignment="1"/>
    <xf numFmtId="0" fontId="8" fillId="0" borderId="131" xfId="0" applyFont="1" applyBorder="1"/>
    <xf numFmtId="0" fontId="12" fillId="0" borderId="25" xfId="0" applyFont="1" applyFill="1" applyBorder="1" applyAlignment="1">
      <alignment wrapText="1"/>
    </xf>
    <xf numFmtId="194" fontId="4" fillId="0" borderId="129" xfId="20961" applyNumberFormat="1" applyFont="1" applyFill="1" applyBorder="1" applyAlignment="1"/>
    <xf numFmtId="0" fontId="9" fillId="0" borderId="132" xfId="0" applyFont="1" applyBorder="1" applyAlignment="1">
      <alignment horizontal="center" vertical="center" wrapText="1"/>
    </xf>
    <xf numFmtId="0" fontId="131" fillId="0" borderId="0" xfId="11" applyFont="1" applyFill="1" applyBorder="1" applyAlignment="1" applyProtection="1"/>
    <xf numFmtId="0" fontId="131" fillId="0" borderId="1" xfId="11" applyFont="1" applyFill="1" applyBorder="1" applyAlignment="1" applyProtection="1"/>
    <xf numFmtId="0" fontId="130" fillId="0" borderId="1" xfId="11" applyFont="1" applyFill="1" applyBorder="1" applyAlignment="1" applyProtection="1">
      <alignment horizontal="left" vertical="center"/>
    </xf>
    <xf numFmtId="0" fontId="131" fillId="0" borderId="0" xfId="11" applyFont="1" applyFill="1" applyBorder="1" applyAlignment="1" applyProtection="1">
      <alignment horizontal="left"/>
    </xf>
    <xf numFmtId="0" fontId="133" fillId="0" borderId="0" xfId="11" applyFont="1" applyFill="1" applyBorder="1" applyAlignment="1" applyProtection="1">
      <alignment horizontal="right"/>
    </xf>
    <xf numFmtId="0" fontId="131" fillId="0" borderId="16" xfId="11" applyFont="1" applyFill="1" applyBorder="1" applyAlignment="1" applyProtection="1">
      <alignment vertical="center"/>
    </xf>
    <xf numFmtId="0" fontId="131" fillId="0" borderId="17" xfId="11" applyFont="1" applyFill="1" applyBorder="1" applyAlignment="1" applyProtection="1">
      <alignment vertical="center"/>
    </xf>
    <xf numFmtId="0" fontId="130" fillId="0" borderId="17" xfId="11" applyFont="1" applyFill="1" applyBorder="1" applyAlignment="1" applyProtection="1">
      <alignment horizontal="center" vertical="center"/>
    </xf>
    <xf numFmtId="0" fontId="130" fillId="0" borderId="18" xfId="11" applyFont="1" applyFill="1" applyBorder="1" applyAlignment="1" applyProtection="1">
      <alignment horizontal="center" vertical="center"/>
    </xf>
    <xf numFmtId="0" fontId="131" fillId="0" borderId="0" xfId="11" applyFont="1" applyFill="1" applyBorder="1" applyAlignment="1" applyProtection="1">
      <alignment vertical="center"/>
    </xf>
    <xf numFmtId="0" fontId="132" fillId="0" borderId="93" xfId="0" applyFont="1" applyBorder="1"/>
    <xf numFmtId="0" fontId="132" fillId="0" borderId="0" xfId="0" applyFont="1" applyFill="1"/>
    <xf numFmtId="0" fontId="132" fillId="0" borderId="7" xfId="0" applyFont="1" applyFill="1" applyBorder="1" applyAlignment="1">
      <alignment horizontal="center" vertical="center" wrapText="1"/>
    </xf>
    <xf numFmtId="0" fontId="132" fillId="0" borderId="61" xfId="0" applyFont="1" applyFill="1" applyBorder="1" applyAlignment="1">
      <alignment horizontal="center" vertical="center" wrapText="1"/>
    </xf>
    <xf numFmtId="0" fontId="132" fillId="0" borderId="116" xfId="0" applyFont="1" applyBorder="1" applyAlignment="1">
      <alignment horizontal="center" vertical="center"/>
    </xf>
    <xf numFmtId="0" fontId="130" fillId="3" borderId="76" xfId="21414" applyFont="1" applyFill="1" applyBorder="1" applyAlignment="1">
      <alignment horizontal="left" vertical="center" wrapText="1"/>
    </xf>
    <xf numFmtId="43" fontId="132" fillId="0" borderId="116" xfId="7" applyFont="1" applyFill="1" applyBorder="1" applyAlignment="1">
      <alignment vertical="center" wrapText="1"/>
    </xf>
    <xf numFmtId="43" fontId="132" fillId="0" borderId="0" xfId="0" applyNumberFormat="1" applyFont="1" applyFill="1"/>
    <xf numFmtId="0" fontId="131" fillId="0" borderId="76" xfId="21414" applyFont="1" applyFill="1" applyBorder="1" applyAlignment="1">
      <alignment horizontal="left" vertical="center" wrapText="1" indent="1"/>
    </xf>
    <xf numFmtId="0" fontId="134" fillId="3" borderId="76" xfId="21414" applyFont="1" applyFill="1" applyBorder="1" applyAlignment="1">
      <alignment horizontal="left" vertical="center" wrapText="1"/>
    </xf>
    <xf numFmtId="0" fontId="132" fillId="0" borderId="123" xfId="0" applyFont="1" applyBorder="1" applyAlignment="1">
      <alignment horizontal="center" vertical="center"/>
    </xf>
    <xf numFmtId="0" fontId="131" fillId="3" borderId="123" xfId="21414" applyFont="1" applyFill="1" applyBorder="1" applyAlignment="1">
      <alignment horizontal="left" vertical="center" wrapText="1" indent="1"/>
    </xf>
    <xf numFmtId="0" fontId="130" fillId="0" borderId="123" xfId="0" applyFont="1" applyFill="1" applyBorder="1" applyAlignment="1">
      <alignment horizontal="left" vertical="center" wrapText="1"/>
    </xf>
    <xf numFmtId="0" fontId="134" fillId="0" borderId="123" xfId="0" applyFont="1" applyFill="1" applyBorder="1" applyAlignment="1">
      <alignment horizontal="left" vertical="center" wrapText="1"/>
    </xf>
    <xf numFmtId="0" fontId="135" fillId="3" borderId="123" xfId="0" applyFont="1" applyFill="1" applyBorder="1" applyAlignment="1">
      <alignment horizontal="left" vertical="center" wrapText="1" indent="1"/>
    </xf>
    <xf numFmtId="43" fontId="132" fillId="0" borderId="76" xfId="7" applyFont="1" applyBorder="1" applyAlignment="1">
      <alignment vertical="center"/>
    </xf>
    <xf numFmtId="0" fontId="134" fillId="3" borderId="123" xfId="0" applyFont="1" applyFill="1" applyBorder="1" applyAlignment="1">
      <alignment horizontal="left" vertical="center" wrapText="1"/>
    </xf>
    <xf numFmtId="43" fontId="132" fillId="0" borderId="116" xfId="7" applyFont="1" applyBorder="1" applyAlignment="1">
      <alignment vertical="center"/>
    </xf>
    <xf numFmtId="0" fontId="135" fillId="0" borderId="123" xfId="0" applyFont="1" applyFill="1" applyBorder="1" applyAlignment="1">
      <alignment horizontal="left" vertical="center" wrapText="1" indent="1"/>
    </xf>
    <xf numFmtId="0" fontId="135" fillId="0" borderId="123" xfId="21414" applyFont="1" applyFill="1" applyBorder="1" applyAlignment="1">
      <alignment horizontal="left" vertical="center" wrapText="1" indent="1"/>
    </xf>
    <xf numFmtId="0" fontId="135" fillId="0" borderId="76" xfId="21414" applyFont="1" applyFill="1" applyBorder="1" applyAlignment="1">
      <alignment horizontal="left" vertical="center" wrapText="1" indent="1"/>
    </xf>
    <xf numFmtId="0" fontId="132" fillId="0" borderId="22" xfId="0" applyFont="1" applyBorder="1"/>
    <xf numFmtId="0" fontId="120" fillId="36" borderId="94" xfId="0" applyFont="1" applyFill="1" applyBorder="1" applyAlignment="1">
      <alignment vertical="center" wrapText="1"/>
    </xf>
    <xf numFmtId="0" fontId="132" fillId="0" borderId="0" xfId="0" applyFont="1" applyAlignment="1">
      <alignment vertical="center"/>
    </xf>
    <xf numFmtId="0" fontId="130" fillId="0" borderId="0" xfId="0" applyFont="1"/>
    <xf numFmtId="43" fontId="132" fillId="0" borderId="0" xfId="0" applyNumberFormat="1" applyFont="1"/>
    <xf numFmtId="43" fontId="132" fillId="0" borderId="76" xfId="7" applyFont="1" applyFill="1" applyBorder="1" applyAlignment="1">
      <alignment vertical="center"/>
    </xf>
    <xf numFmtId="43" fontId="132" fillId="0" borderId="116" xfId="7" applyFont="1" applyFill="1" applyBorder="1" applyAlignment="1">
      <alignment vertical="center"/>
    </xf>
    <xf numFmtId="43" fontId="132" fillId="0" borderId="0" xfId="7" applyFont="1"/>
    <xf numFmtId="43" fontId="131" fillId="0" borderId="0" xfId="7" applyFont="1" applyFill="1" applyBorder="1" applyAlignment="1" applyProtection="1"/>
    <xf numFmtId="0" fontId="120" fillId="0" borderId="0" xfId="21410" applyFont="1" applyFill="1" applyAlignment="1" applyProtection="1">
      <alignment horizontal="left" vertical="center"/>
      <protection locked="0"/>
    </xf>
    <xf numFmtId="0" fontId="120" fillId="36" borderId="17" xfId="0" applyFont="1" applyFill="1" applyBorder="1" applyAlignment="1">
      <alignment horizontal="center" vertical="center" wrapText="1"/>
    </xf>
    <xf numFmtId="0" fontId="120" fillId="36" borderId="18" xfId="0" applyFont="1" applyFill="1" applyBorder="1" applyAlignment="1">
      <alignment horizontal="center" vertical="center" wrapText="1"/>
    </xf>
    <xf numFmtId="0" fontId="132" fillId="0" borderId="0" xfId="0" applyFont="1" applyFill="1" applyAlignment="1">
      <alignment horizontal="center" vertical="center"/>
    </xf>
    <xf numFmtId="43" fontId="132" fillId="0" borderId="0" xfId="7" applyFont="1" applyFill="1" applyAlignment="1">
      <alignment horizontal="center" vertical="center"/>
    </xf>
    <xf numFmtId="0" fontId="120" fillId="36" borderId="93" xfId="0" applyFont="1" applyFill="1" applyBorder="1" applyAlignment="1">
      <alignment horizontal="left" vertical="center" wrapText="1"/>
    </xf>
    <xf numFmtId="0" fontId="120" fillId="36" borderId="76" xfId="0" applyFont="1" applyFill="1" applyBorder="1" applyAlignment="1">
      <alignment horizontal="left" vertical="center" wrapText="1"/>
    </xf>
    <xf numFmtId="0" fontId="120" fillId="36" borderId="91" xfId="0" applyFont="1" applyFill="1" applyBorder="1" applyAlignment="1">
      <alignment horizontal="left" vertical="center" wrapText="1"/>
    </xf>
    <xf numFmtId="0" fontId="132" fillId="0" borderId="0" xfId="0" applyFont="1" applyFill="1" applyAlignment="1">
      <alignment horizontal="left" vertical="center"/>
    </xf>
    <xf numFmtId="43" fontId="132" fillId="0" borderId="0" xfId="7" applyFont="1" applyFill="1" applyAlignment="1">
      <alignment horizontal="left" vertical="center"/>
    </xf>
    <xf numFmtId="0" fontId="132" fillId="0" borderId="93" xfId="0" applyFont="1" applyFill="1" applyBorder="1" applyAlignment="1">
      <alignment horizontal="right" vertical="center" wrapText="1"/>
    </xf>
    <xf numFmtId="0" fontId="132" fillId="0" borderId="76" xfId="0" applyFont="1" applyFill="1" applyBorder="1" applyAlignment="1">
      <alignment horizontal="left" vertical="center" wrapText="1"/>
    </xf>
    <xf numFmtId="10" fontId="131" fillId="0" borderId="76" xfId="20961" applyNumberFormat="1" applyFont="1" applyFill="1" applyBorder="1" applyAlignment="1">
      <alignment horizontal="left" vertical="center" wrapText="1"/>
    </xf>
    <xf numFmtId="164" fontId="132" fillId="0" borderId="91" xfId="7" applyNumberFormat="1" applyFont="1" applyFill="1" applyBorder="1" applyAlignment="1">
      <alignment horizontal="right" vertical="center" wrapText="1"/>
    </xf>
    <xf numFmtId="164" fontId="132" fillId="0" borderId="0" xfId="0" applyNumberFormat="1" applyFont="1" applyFill="1" applyAlignment="1">
      <alignment horizontal="left" vertical="center"/>
    </xf>
    <xf numFmtId="10" fontId="132" fillId="0" borderId="76" xfId="20961" applyNumberFormat="1" applyFont="1" applyFill="1" applyBorder="1" applyAlignment="1">
      <alignment horizontal="left" vertical="center" wrapText="1"/>
    </xf>
    <xf numFmtId="10" fontId="120" fillId="36" borderId="76" xfId="0" applyNumberFormat="1" applyFont="1" applyFill="1" applyBorder="1" applyAlignment="1">
      <alignment horizontal="left" vertical="center" wrapText="1"/>
    </xf>
    <xf numFmtId="164" fontId="120" fillId="36" borderId="91" xfId="7" applyNumberFormat="1" applyFont="1" applyFill="1" applyBorder="1" applyAlignment="1">
      <alignment horizontal="right" vertical="center" wrapText="1"/>
    </xf>
    <xf numFmtId="10" fontId="120" fillId="36" borderId="76" xfId="20961" applyNumberFormat="1" applyFont="1" applyFill="1" applyBorder="1" applyAlignment="1">
      <alignment horizontal="left" vertical="center" wrapText="1"/>
    </xf>
    <xf numFmtId="49" fontId="132" fillId="0" borderId="93" xfId="0" applyNumberFormat="1" applyFont="1" applyFill="1" applyBorder="1" applyAlignment="1">
      <alignment horizontal="right" vertical="center" wrapText="1"/>
    </xf>
    <xf numFmtId="10" fontId="120" fillId="36" borderId="76" xfId="0" applyNumberFormat="1" applyFont="1" applyFill="1" applyBorder="1" applyAlignment="1">
      <alignment horizontal="center" vertical="center" wrapText="1"/>
    </xf>
    <xf numFmtId="164" fontId="120" fillId="36" borderId="91" xfId="7" applyNumberFormat="1" applyFont="1" applyFill="1" applyBorder="1" applyAlignment="1">
      <alignment horizontal="center" vertical="center" wrapText="1"/>
    </xf>
    <xf numFmtId="0" fontId="120" fillId="0" borderId="93" xfId="0" applyFont="1" applyFill="1" applyBorder="1" applyAlignment="1">
      <alignment horizontal="left" vertical="center" wrapText="1"/>
    </xf>
    <xf numFmtId="10" fontId="132" fillId="0" borderId="0" xfId="7" applyNumberFormat="1" applyFont="1" applyFill="1" applyAlignment="1">
      <alignment horizontal="left" vertical="center"/>
    </xf>
    <xf numFmtId="49" fontId="130" fillId="0" borderId="22" xfId="5" applyNumberFormat="1" applyFont="1" applyFill="1" applyBorder="1" applyAlignment="1" applyProtection="1">
      <alignment horizontal="left" vertical="center"/>
      <protection locked="0"/>
    </xf>
    <xf numFmtId="0" fontId="131" fillId="0" borderId="23" xfId="9" applyFont="1" applyFill="1" applyBorder="1" applyAlignment="1" applyProtection="1">
      <alignment horizontal="left" vertical="center" wrapText="1"/>
      <protection locked="0"/>
    </xf>
    <xf numFmtId="10" fontId="131" fillId="0" borderId="23" xfId="20961" applyNumberFormat="1" applyFont="1" applyFill="1" applyBorder="1" applyAlignment="1" applyProtection="1">
      <alignment horizontal="left" vertical="center"/>
    </xf>
    <xf numFmtId="164" fontId="131" fillId="0" borderId="24" xfId="7" applyNumberFormat="1" applyFont="1" applyFill="1" applyBorder="1" applyAlignment="1" applyProtection="1">
      <alignment horizontal="right" vertical="center"/>
    </xf>
    <xf numFmtId="43" fontId="132" fillId="0" borderId="0" xfId="7" applyFont="1" applyFill="1"/>
    <xf numFmtId="0" fontId="132" fillId="0" borderId="0" xfId="0" applyFont="1" applyAlignment="1">
      <alignment wrapText="1"/>
    </xf>
    <xf numFmtId="0" fontId="130" fillId="0" borderId="0" xfId="11" applyFont="1" applyFill="1" applyBorder="1" applyAlignment="1" applyProtection="1"/>
    <xf numFmtId="0" fontId="130" fillId="0" borderId="0" xfId="11" applyFont="1" applyFill="1" applyBorder="1" applyAlignment="1" applyProtection="1">
      <alignment horizontal="center"/>
    </xf>
    <xf numFmtId="0" fontId="133" fillId="0" borderId="0" xfId="0" applyFont="1" applyFill="1" applyBorder="1" applyAlignment="1" applyProtection="1">
      <alignment horizontal="right"/>
      <protection locked="0"/>
    </xf>
    <xf numFmtId="0" fontId="132" fillId="0" borderId="133" xfId="0" applyFont="1" applyBorder="1" applyAlignment="1">
      <alignment horizontal="center"/>
    </xf>
    <xf numFmtId="0" fontId="130" fillId="3" borderId="123" xfId="21414" applyFont="1" applyFill="1" applyBorder="1" applyAlignment="1">
      <alignment horizontal="left" vertical="center" wrapText="1"/>
    </xf>
    <xf numFmtId="164" fontId="120" fillId="0" borderId="138" xfId="7" applyNumberFormat="1" applyFont="1" applyBorder="1" applyAlignment="1">
      <alignment horizontal="center" vertical="center"/>
    </xf>
    <xf numFmtId="167" fontId="132" fillId="0" borderId="139" xfId="0" applyNumberFormat="1" applyFont="1" applyBorder="1" applyAlignment="1">
      <alignment horizontal="center"/>
    </xf>
    <xf numFmtId="167" fontId="132" fillId="0" borderId="0" xfId="0" applyNumberFormat="1" applyFont="1" applyBorder="1" applyAlignment="1">
      <alignment horizontal="center"/>
    </xf>
    <xf numFmtId="167" fontId="132" fillId="0" borderId="0" xfId="0" applyNumberFormat="1" applyFont="1"/>
    <xf numFmtId="0" fontId="131" fillId="0" borderId="123" xfId="21414" applyFont="1" applyFill="1" applyBorder="1" applyAlignment="1">
      <alignment horizontal="left" vertical="center" wrapText="1" indent="1"/>
    </xf>
    <xf numFmtId="164" fontId="132" fillId="0" borderId="12" xfId="7" applyNumberFormat="1" applyFont="1" applyBorder="1" applyAlignment="1">
      <alignment horizontal="center" vertical="center"/>
    </xf>
    <xf numFmtId="167" fontId="132" fillId="0" borderId="56" xfId="0" applyNumberFormat="1" applyFont="1" applyBorder="1" applyAlignment="1">
      <alignment horizontal="center"/>
    </xf>
    <xf numFmtId="0" fontId="134" fillId="3" borderId="123" xfId="21414" applyFont="1" applyFill="1" applyBorder="1" applyAlignment="1">
      <alignment horizontal="left" vertical="center" wrapText="1"/>
    </xf>
    <xf numFmtId="164" fontId="120" fillId="0" borderId="12" xfId="7" applyNumberFormat="1" applyFont="1" applyBorder="1" applyAlignment="1">
      <alignment horizontal="center" vertical="center"/>
    </xf>
    <xf numFmtId="164" fontId="136" fillId="0" borderId="12" xfId="7" applyNumberFormat="1" applyFont="1" applyBorder="1" applyAlignment="1">
      <alignment horizontal="center" vertical="center"/>
    </xf>
    <xf numFmtId="167" fontId="136" fillId="0" borderId="56" xfId="0" applyNumberFormat="1" applyFont="1" applyBorder="1" applyAlignment="1">
      <alignment horizontal="right"/>
    </xf>
    <xf numFmtId="167" fontId="136" fillId="0" borderId="0" xfId="0" applyNumberFormat="1" applyFont="1" applyBorder="1" applyAlignment="1">
      <alignment horizontal="center"/>
    </xf>
    <xf numFmtId="164" fontId="137" fillId="0" borderId="12" xfId="7" applyNumberFormat="1" applyFont="1" applyBorder="1" applyAlignment="1">
      <alignment horizontal="center" vertical="center"/>
    </xf>
    <xf numFmtId="164" fontId="132" fillId="0" borderId="12" xfId="7" applyNumberFormat="1" applyFont="1" applyFill="1" applyBorder="1" applyAlignment="1">
      <alignment horizontal="center" vertical="center"/>
    </xf>
    <xf numFmtId="167" fontId="132" fillId="0" borderId="56" xfId="0" applyNumberFormat="1" applyFont="1" applyBorder="1" applyAlignment="1">
      <alignment horizontal="right"/>
    </xf>
    <xf numFmtId="167" fontId="133" fillId="0" borderId="56" xfId="0" applyNumberFormat="1" applyFont="1" applyFill="1" applyBorder="1" applyAlignment="1">
      <alignment horizontal="right"/>
    </xf>
    <xf numFmtId="164" fontId="132" fillId="0" borderId="13" xfId="7" applyNumberFormat="1" applyFont="1" applyBorder="1" applyAlignment="1">
      <alignment horizontal="center" vertical="center"/>
    </xf>
    <xf numFmtId="167" fontId="132" fillId="0" borderId="58" xfId="0" applyNumberFormat="1" applyFont="1" applyBorder="1" applyAlignment="1">
      <alignment horizontal="right"/>
    </xf>
    <xf numFmtId="164" fontId="120" fillId="0" borderId="14" xfId="7" applyNumberFormat="1" applyFont="1" applyFill="1" applyBorder="1" applyAlignment="1">
      <alignment horizontal="center" vertical="center"/>
    </xf>
    <xf numFmtId="167" fontId="120" fillId="0" borderId="55" xfId="0" applyNumberFormat="1" applyFont="1" applyFill="1" applyBorder="1" applyAlignment="1">
      <alignment horizontal="right"/>
    </xf>
    <xf numFmtId="167" fontId="120" fillId="0" borderId="0" xfId="0" applyNumberFormat="1" applyFont="1" applyFill="1" applyBorder="1" applyAlignment="1">
      <alignment horizontal="center"/>
    </xf>
    <xf numFmtId="164" fontId="120" fillId="0" borderId="15" xfId="7" applyNumberFormat="1" applyFont="1" applyBorder="1" applyAlignment="1">
      <alignment horizontal="center" vertical="center"/>
    </xf>
    <xf numFmtId="167" fontId="132" fillId="0" borderId="58" xfId="0" applyNumberFormat="1" applyFont="1" applyBorder="1" applyAlignment="1">
      <alignment horizontal="center"/>
    </xf>
    <xf numFmtId="0" fontId="134" fillId="0" borderId="123" xfId="21414" applyFont="1" applyFill="1" applyBorder="1" applyAlignment="1">
      <alignment horizontal="left" vertical="center" wrapText="1"/>
    </xf>
    <xf numFmtId="164" fontId="120" fillId="0" borderId="13" xfId="7" applyNumberFormat="1" applyFont="1" applyBorder="1" applyAlignment="1">
      <alignment horizontal="center" vertical="center"/>
    </xf>
    <xf numFmtId="0" fontId="134" fillId="0" borderId="123" xfId="21414" applyFont="1" applyFill="1" applyBorder="1" applyAlignment="1">
      <alignment horizontal="center" vertical="center" wrapText="1"/>
    </xf>
    <xf numFmtId="167" fontId="132" fillId="0" borderId="59" xfId="0" applyNumberFormat="1" applyFont="1" applyBorder="1" applyAlignment="1">
      <alignment horizontal="center"/>
    </xf>
    <xf numFmtId="167" fontId="120" fillId="0" borderId="55" xfId="0" applyNumberFormat="1" applyFont="1" applyFill="1" applyBorder="1" applyAlignment="1">
      <alignment horizontal="center"/>
    </xf>
    <xf numFmtId="0" fontId="131" fillId="3" borderId="123" xfId="0" applyFont="1" applyFill="1" applyBorder="1" applyAlignment="1">
      <alignment horizontal="left" vertical="center" wrapText="1" indent="1"/>
    </xf>
    <xf numFmtId="164" fontId="132" fillId="0" borderId="123" xfId="7" applyNumberFormat="1" applyFont="1" applyBorder="1" applyAlignment="1">
      <alignment horizontal="center" vertical="center"/>
    </xf>
    <xf numFmtId="167" fontId="132" fillId="0" borderId="132" xfId="0" applyNumberFormat="1" applyFont="1" applyBorder="1" applyAlignment="1">
      <alignment horizontal="center"/>
    </xf>
    <xf numFmtId="0" fontId="134" fillId="0" borderId="123" xfId="0" applyFont="1" applyBorder="1" applyAlignment="1">
      <alignment horizontal="left" vertical="center" wrapText="1"/>
    </xf>
    <xf numFmtId="164" fontId="120" fillId="0" borderId="123" xfId="7" applyNumberFormat="1" applyFont="1" applyFill="1" applyBorder="1" applyAlignment="1">
      <alignment horizontal="center" vertical="center"/>
    </xf>
    <xf numFmtId="167" fontId="132" fillId="0" borderId="132" xfId="0" applyNumberFormat="1" applyFont="1" applyFill="1" applyBorder="1" applyAlignment="1">
      <alignment horizontal="center"/>
    </xf>
    <xf numFmtId="164" fontId="120" fillId="0" borderId="123" xfId="7" applyNumberFormat="1" applyFont="1" applyBorder="1" applyAlignment="1">
      <alignment horizontal="center"/>
    </xf>
    <xf numFmtId="0" fontId="132" fillId="0" borderId="132" xfId="0" applyFont="1" applyBorder="1"/>
    <xf numFmtId="0" fontId="131" fillId="0" borderId="123" xfId="0" applyFont="1" applyBorder="1" applyAlignment="1">
      <alignment horizontal="left" vertical="center" wrapText="1" indent="1"/>
    </xf>
    <xf numFmtId="164" fontId="132" fillId="0" borderId="123" xfId="7" applyNumberFormat="1" applyFont="1" applyBorder="1" applyAlignment="1">
      <alignment horizontal="center"/>
    </xf>
    <xf numFmtId="0" fontId="132" fillId="0" borderId="132" xfId="0" applyFont="1" applyBorder="1" applyAlignment="1">
      <alignment horizontal="right"/>
    </xf>
    <xf numFmtId="164" fontId="132" fillId="0" borderId="123" xfId="7" applyNumberFormat="1" applyFont="1" applyBorder="1"/>
    <xf numFmtId="164" fontId="120" fillId="0" borderId="123" xfId="7" applyNumberFormat="1" applyFont="1" applyBorder="1" applyAlignment="1">
      <alignment horizontal="center" vertical="center"/>
    </xf>
    <xf numFmtId="0" fontId="134" fillId="0" borderId="123" xfId="21414" applyFont="1" applyBorder="1" applyAlignment="1">
      <alignment horizontal="left" vertical="center" wrapText="1"/>
    </xf>
    <xf numFmtId="0" fontId="131" fillId="0" borderId="123" xfId="0" applyFont="1" applyFill="1" applyBorder="1" applyAlignment="1">
      <alignment horizontal="left" vertical="center" wrapText="1" indent="1"/>
    </xf>
    <xf numFmtId="0" fontId="138" fillId="0" borderId="123" xfId="0" applyFont="1" applyBorder="1" applyAlignment="1">
      <alignment horizontal="left"/>
    </xf>
    <xf numFmtId="0" fontId="132" fillId="0" borderId="131" xfId="0" applyFont="1" applyBorder="1" applyAlignment="1">
      <alignment horizontal="center"/>
    </xf>
    <xf numFmtId="0" fontId="134" fillId="0" borderId="130" xfId="0" applyFont="1" applyFill="1" applyBorder="1" applyAlignment="1">
      <alignment horizontal="left" vertical="center" wrapText="1"/>
    </xf>
    <xf numFmtId="164" fontId="120" fillId="0" borderId="130" xfId="7" applyNumberFormat="1" applyFont="1" applyBorder="1" applyAlignment="1">
      <alignment horizontal="center" vertical="center"/>
    </xf>
    <xf numFmtId="0" fontId="132" fillId="0" borderId="129" xfId="0" applyFont="1" applyBorder="1" applyAlignment="1">
      <alignment horizontal="right"/>
    </xf>
    <xf numFmtId="0" fontId="120" fillId="0" borderId="4" xfId="0" applyFont="1" applyFill="1" applyBorder="1" applyAlignment="1">
      <alignment horizontal="center" vertical="center" wrapText="1"/>
    </xf>
    <xf numFmtId="0" fontId="120" fillId="0" borderId="5" xfId="0" applyFont="1" applyFill="1" applyBorder="1" applyAlignment="1">
      <alignment horizontal="center" vertical="center" wrapText="1"/>
    </xf>
    <xf numFmtId="0" fontId="120" fillId="0" borderId="57" xfId="0" applyFont="1" applyFill="1" applyBorder="1" applyAlignment="1">
      <alignment horizontal="center" vertical="center" wrapText="1"/>
    </xf>
    <xf numFmtId="0" fontId="120" fillId="0" borderId="6" xfId="0" applyFont="1" applyFill="1" applyBorder="1" applyAlignment="1">
      <alignment horizontal="center" vertical="center" wrapText="1"/>
    </xf>
    <xf numFmtId="0" fontId="5" fillId="0" borderId="0" xfId="0" applyFont="1" applyAlignment="1">
      <alignment horizontal="left"/>
    </xf>
    <xf numFmtId="0" fontId="5" fillId="0" borderId="17" xfId="0" applyFont="1" applyBorder="1" applyAlignment="1">
      <alignment horizontal="center" wrapText="1"/>
    </xf>
    <xf numFmtId="0" fontId="5" fillId="0" borderId="26" xfId="0" applyFont="1" applyBorder="1" applyAlignment="1">
      <alignment horizontal="center" wrapText="1"/>
    </xf>
    <xf numFmtId="0" fontId="5" fillId="0" borderId="18" xfId="0" applyFont="1" applyBorder="1" applyAlignment="1">
      <alignment horizontal="center" wrapText="1"/>
    </xf>
    <xf numFmtId="0" fontId="3" fillId="0" borderId="0" xfId="0" applyFont="1"/>
    <xf numFmtId="14" fontId="114" fillId="0" borderId="0" xfId="0" applyNumberFormat="1" applyFont="1" applyAlignment="1">
      <alignment horizontal="left"/>
    </xf>
    <xf numFmtId="0" fontId="60" fillId="0" borderId="18" xfId="0" applyNumberFormat="1" applyFont="1" applyFill="1" applyBorder="1" applyAlignment="1">
      <alignment horizontal="left" vertical="center" wrapText="1" indent="1"/>
    </xf>
    <xf numFmtId="3" fontId="19" fillId="0" borderId="77" xfId="0" applyNumberFormat="1" applyFont="1" applyFill="1" applyBorder="1" applyAlignment="1">
      <alignment vertical="center" wrapText="1"/>
    </xf>
    <xf numFmtId="3" fontId="19" fillId="0" borderId="21" xfId="0" applyNumberFormat="1" applyFont="1" applyFill="1" applyBorder="1" applyAlignment="1">
      <alignment vertical="center" wrapText="1"/>
    </xf>
    <xf numFmtId="193" fontId="8" fillId="0" borderId="76" xfId="0" applyNumberFormat="1" applyFont="1" applyFill="1" applyBorder="1" applyAlignment="1" applyProtection="1">
      <alignment vertical="center"/>
      <protection locked="0"/>
    </xf>
    <xf numFmtId="193" fontId="8" fillId="0" borderId="71" xfId="0" applyNumberFormat="1" applyFont="1" applyFill="1" applyBorder="1" applyAlignment="1" applyProtection="1">
      <alignment vertical="center"/>
      <protection locked="0"/>
    </xf>
    <xf numFmtId="165" fontId="8" fillId="0" borderId="23" xfId="20961" applyNumberFormat="1" applyFont="1" applyFill="1" applyBorder="1" applyAlignment="1" applyProtection="1">
      <alignment vertical="center"/>
      <protection locked="0"/>
    </xf>
    <xf numFmtId="14" fontId="4" fillId="0" borderId="0" xfId="0" applyNumberFormat="1" applyFont="1" applyAlignment="1">
      <alignment horizontal="left"/>
    </xf>
    <xf numFmtId="0" fontId="6" fillId="0" borderId="123" xfId="13" applyFont="1" applyFill="1" applyBorder="1" applyAlignment="1" applyProtection="1">
      <alignment wrapText="1"/>
      <protection locked="0"/>
    </xf>
    <xf numFmtId="0" fontId="6" fillId="0" borderId="3" xfId="13" applyFont="1" applyFill="1" applyBorder="1" applyAlignment="1" applyProtection="1">
      <alignment vertical="center" wrapText="1"/>
      <protection locked="0"/>
    </xf>
    <xf numFmtId="164" fontId="4" fillId="0" borderId="52" xfId="7" applyNumberFormat="1" applyFont="1" applyFill="1" applyBorder="1" applyAlignment="1">
      <alignment vertical="center"/>
    </xf>
    <xf numFmtId="164" fontId="4" fillId="0" borderId="61" xfId="7" applyNumberFormat="1" applyFont="1" applyFill="1" applyBorder="1" applyAlignment="1">
      <alignment vertical="center"/>
    </xf>
    <xf numFmtId="164" fontId="4" fillId="0" borderId="77" xfId="7" applyNumberFormat="1" applyFont="1" applyFill="1" applyBorder="1" applyAlignment="1">
      <alignment vertical="center"/>
    </xf>
    <xf numFmtId="164" fontId="4" fillId="0" borderId="91" xfId="7" applyNumberFormat="1" applyFont="1" applyFill="1" applyBorder="1" applyAlignment="1">
      <alignment vertical="center"/>
    </xf>
    <xf numFmtId="164" fontId="4" fillId="3" borderId="74" xfId="7" applyNumberFormat="1" applyFont="1" applyFill="1" applyBorder="1" applyAlignment="1">
      <alignment vertical="center"/>
    </xf>
    <xf numFmtId="164" fontId="4" fillId="3" borderId="21" xfId="7" applyNumberFormat="1" applyFont="1" applyFill="1" applyBorder="1" applyAlignment="1">
      <alignment vertical="center"/>
    </xf>
    <xf numFmtId="164" fontId="4" fillId="0" borderId="23" xfId="7" applyNumberFormat="1" applyFont="1" applyFill="1" applyBorder="1" applyAlignment="1">
      <alignment vertical="center"/>
    </xf>
    <xf numFmtId="164" fontId="4" fillId="0" borderId="25" xfId="7" applyNumberFormat="1" applyFont="1" applyFill="1" applyBorder="1" applyAlignment="1">
      <alignment vertical="center"/>
    </xf>
    <xf numFmtId="164" fontId="4" fillId="0" borderId="24" xfId="7" applyNumberFormat="1" applyFont="1" applyFill="1" applyBorder="1" applyAlignment="1">
      <alignment vertical="center"/>
    </xf>
    <xf numFmtId="164" fontId="4" fillId="0" borderId="26" xfId="7" applyNumberFormat="1" applyFont="1" applyFill="1" applyBorder="1" applyAlignment="1">
      <alignment vertical="center"/>
    </xf>
    <xf numFmtId="164" fontId="4" fillId="0" borderId="18" xfId="7" applyNumberFormat="1" applyFont="1" applyFill="1" applyBorder="1" applyAlignment="1">
      <alignment vertical="center"/>
    </xf>
    <xf numFmtId="164" fontId="4" fillId="0" borderId="85" xfId="7" applyNumberFormat="1" applyFont="1" applyFill="1" applyBorder="1" applyAlignment="1">
      <alignment vertical="center"/>
    </xf>
    <xf numFmtId="9" fontId="4" fillId="0" borderId="70" xfId="20961" applyFont="1" applyFill="1" applyBorder="1" applyAlignment="1">
      <alignment vertical="center"/>
    </xf>
    <xf numFmtId="9" fontId="4" fillId="0" borderId="87" xfId="20961" applyFont="1" applyFill="1" applyBorder="1" applyAlignment="1">
      <alignment vertical="center"/>
    </xf>
    <xf numFmtId="164" fontId="4" fillId="0" borderId="72" xfId="7" applyNumberFormat="1" applyFont="1" applyFill="1" applyBorder="1" applyAlignment="1">
      <alignment vertical="center"/>
    </xf>
    <xf numFmtId="10" fontId="107" fillId="77" borderId="76" xfId="20961" applyNumberFormat="1" applyFont="1" applyFill="1" applyBorder="1" applyAlignment="1" applyProtection="1">
      <alignment horizontal="right" vertical="center"/>
    </xf>
    <xf numFmtId="164" fontId="114" fillId="0" borderId="116" xfId="7" applyNumberFormat="1" applyFont="1" applyBorder="1"/>
    <xf numFmtId="164" fontId="111" fillId="0" borderId="116" xfId="7" applyNumberFormat="1" applyFont="1" applyBorder="1"/>
    <xf numFmtId="164" fontId="110" fillId="0" borderId="123" xfId="7" applyNumberFormat="1" applyFont="1" applyBorder="1"/>
    <xf numFmtId="164" fontId="110" fillId="0" borderId="123" xfId="7" applyNumberFormat="1" applyFont="1" applyFill="1" applyBorder="1"/>
    <xf numFmtId="164" fontId="113" fillId="0" borderId="123" xfId="7" applyNumberFormat="1" applyFont="1" applyBorder="1"/>
    <xf numFmtId="164" fontId="110" fillId="36" borderId="123" xfId="7" applyNumberFormat="1" applyFont="1" applyFill="1" applyBorder="1"/>
    <xf numFmtId="164" fontId="111" fillId="0" borderId="123" xfId="7" applyNumberFormat="1" applyFont="1" applyBorder="1"/>
    <xf numFmtId="164" fontId="114" fillId="0" borderId="123" xfId="7" applyNumberFormat="1" applyFont="1" applyBorder="1"/>
    <xf numFmtId="164" fontId="110" fillId="0" borderId="123" xfId="7" applyNumberFormat="1" applyFont="1" applyBorder="1" applyAlignment="1">
      <alignment horizontal="left" indent="1"/>
    </xf>
    <xf numFmtId="164" fontId="113" fillId="80" borderId="123" xfId="7" applyNumberFormat="1" applyFont="1" applyFill="1" applyBorder="1"/>
    <xf numFmtId="164" fontId="113" fillId="0" borderId="66" xfId="7" applyNumberFormat="1" applyFont="1" applyBorder="1"/>
    <xf numFmtId="164" fontId="110" fillId="0" borderId="132" xfId="7" applyNumberFormat="1" applyFont="1" applyBorder="1"/>
    <xf numFmtId="164" fontId="110" fillId="0" borderId="133" xfId="7" applyNumberFormat="1" applyFont="1" applyBorder="1" applyAlignment="1">
      <alignment horizontal="left" indent="1"/>
    </xf>
    <xf numFmtId="164" fontId="110" fillId="0" borderId="133" xfId="7" applyNumberFormat="1" applyFont="1" applyBorder="1" applyAlignment="1">
      <alignment horizontal="left" indent="2"/>
    </xf>
    <xf numFmtId="164" fontId="110" fillId="0" borderId="133" xfId="7" applyNumberFormat="1" applyFont="1" applyFill="1" applyBorder="1" applyAlignment="1">
      <alignment horizontal="left" indent="3"/>
    </xf>
    <xf numFmtId="164" fontId="110" fillId="0" borderId="133" xfId="7" applyNumberFormat="1" applyFont="1" applyFill="1" applyBorder="1" applyAlignment="1">
      <alignment horizontal="left" indent="1"/>
    </xf>
    <xf numFmtId="164" fontId="110" fillId="79" borderId="133" xfId="7" applyNumberFormat="1" applyFont="1" applyFill="1" applyBorder="1"/>
    <xf numFmtId="164" fontId="110" fillId="79" borderId="123" xfId="7" applyNumberFormat="1" applyFont="1" applyFill="1" applyBorder="1"/>
    <xf numFmtId="164" fontId="110" fillId="79" borderId="132" xfId="7" applyNumberFormat="1" applyFont="1" applyFill="1" applyBorder="1"/>
    <xf numFmtId="164" fontId="110" fillId="0" borderId="133" xfId="7" applyNumberFormat="1" applyFont="1" applyFill="1" applyBorder="1" applyAlignment="1">
      <alignment horizontal="left" vertical="top" wrapText="1" indent="2"/>
    </xf>
    <xf numFmtId="164" fontId="110" fillId="0" borderId="132" xfId="7" applyNumberFormat="1" applyFont="1" applyFill="1" applyBorder="1"/>
    <xf numFmtId="164" fontId="110" fillId="0" borderId="133" xfId="7" applyNumberFormat="1" applyFont="1" applyFill="1" applyBorder="1" applyAlignment="1">
      <alignment horizontal="left" wrapText="1" indent="3"/>
    </xf>
    <xf numFmtId="164" fontId="110" fillId="0" borderId="133" xfId="7" applyNumberFormat="1" applyFont="1" applyFill="1" applyBorder="1" applyAlignment="1">
      <alignment horizontal="left" wrapText="1" indent="2"/>
    </xf>
    <xf numFmtId="164" fontId="110" fillId="0" borderId="133" xfId="7" applyNumberFormat="1" applyFont="1" applyFill="1" applyBorder="1" applyAlignment="1">
      <alignment horizontal="left" wrapText="1" indent="1"/>
    </xf>
    <xf numFmtId="164" fontId="110" fillId="0" borderId="131" xfId="7" applyNumberFormat="1" applyFont="1" applyFill="1" applyBorder="1" applyAlignment="1">
      <alignment horizontal="left" wrapText="1" indent="1"/>
    </xf>
    <xf numFmtId="164" fontId="110" fillId="0" borderId="130" xfId="7" applyNumberFormat="1" applyFont="1" applyFill="1" applyBorder="1"/>
    <xf numFmtId="164" fontId="110" fillId="0" borderId="129" xfId="7" applyNumberFormat="1" applyFont="1" applyFill="1" applyBorder="1"/>
    <xf numFmtId="164" fontId="110" fillId="0" borderId="123" xfId="7" applyNumberFormat="1" applyFont="1" applyFill="1" applyBorder="1" applyAlignment="1">
      <alignment horizontal="left" vertical="center" wrapText="1"/>
    </xf>
    <xf numFmtId="164" fontId="110" fillId="0" borderId="123" xfId="7" applyNumberFormat="1" applyFont="1" applyBorder="1" applyAlignment="1">
      <alignment horizontal="center" vertical="center"/>
    </xf>
    <xf numFmtId="164" fontId="113" fillId="0" borderId="123" xfId="7" applyNumberFormat="1" applyFont="1" applyFill="1" applyBorder="1" applyAlignment="1">
      <alignment horizontal="left" vertical="center" wrapText="1"/>
    </xf>
    <xf numFmtId="164" fontId="115" fillId="0" borderId="123" xfId="7" applyNumberFormat="1" applyFont="1" applyBorder="1"/>
    <xf numFmtId="164" fontId="115" fillId="0" borderId="124" xfId="7" applyNumberFormat="1" applyFont="1" applyBorder="1"/>
    <xf numFmtId="9" fontId="115" fillId="0" borderId="123" xfId="20961" applyFont="1" applyBorder="1"/>
    <xf numFmtId="9" fontId="115" fillId="0" borderId="124" xfId="20961" applyFont="1" applyBorder="1"/>
    <xf numFmtId="167" fontId="120" fillId="36" borderId="23" xfId="0" applyNumberFormat="1" applyFont="1" applyFill="1" applyBorder="1" applyAlignment="1">
      <alignment horizontal="right" vertical="center"/>
    </xf>
    <xf numFmtId="0" fontId="132" fillId="0" borderId="0" xfId="0" applyFont="1" applyAlignment="1">
      <alignment horizontal="right"/>
    </xf>
    <xf numFmtId="164" fontId="132" fillId="0" borderId="116" xfId="7" applyNumberFormat="1" applyFont="1" applyBorder="1" applyAlignment="1">
      <alignment vertical="center"/>
    </xf>
    <xf numFmtId="164" fontId="132" fillId="0" borderId="116" xfId="7" applyNumberFormat="1" applyFont="1" applyFill="1" applyBorder="1" applyAlignment="1">
      <alignment vertical="center"/>
    </xf>
    <xf numFmtId="164" fontId="132" fillId="0" borderId="76" xfId="7" applyNumberFormat="1" applyFont="1" applyBorder="1" applyAlignment="1">
      <alignment vertical="center"/>
    </xf>
    <xf numFmtId="3" fontId="19" fillId="36" borderId="125" xfId="0" applyNumberFormat="1" applyFont="1" applyFill="1" applyBorder="1" applyAlignment="1">
      <alignment vertical="center" wrapText="1"/>
    </xf>
    <xf numFmtId="3" fontId="19" fillId="0" borderId="125" xfId="0" applyNumberFormat="1" applyFont="1" applyFill="1" applyBorder="1" applyAlignment="1">
      <alignment vertical="center" wrapText="1"/>
    </xf>
    <xf numFmtId="3" fontId="19" fillId="36" borderId="94" xfId="0" applyNumberFormat="1" applyFont="1" applyFill="1" applyBorder="1" applyAlignment="1">
      <alignment vertical="center" wrapText="1"/>
    </xf>
    <xf numFmtId="3" fontId="19" fillId="36" borderId="123" xfId="0" applyNumberFormat="1" applyFont="1" applyFill="1" applyBorder="1" applyAlignment="1">
      <alignment vertical="center" wrapText="1"/>
    </xf>
    <xf numFmtId="3" fontId="19" fillId="0" borderId="123" xfId="0" applyNumberFormat="1" applyFont="1" applyFill="1" applyBorder="1" applyAlignment="1">
      <alignment vertical="center" wrapText="1"/>
    </xf>
    <xf numFmtId="3" fontId="19" fillId="36" borderId="130" xfId="0" applyNumberFormat="1" applyFont="1" applyFill="1" applyBorder="1" applyAlignment="1">
      <alignment vertical="center" wrapText="1"/>
    </xf>
    <xf numFmtId="164" fontId="11" fillId="0" borderId="0" xfId="0" applyNumberFormat="1" applyFont="1" applyAlignment="1"/>
    <xf numFmtId="164" fontId="111" fillId="0" borderId="0" xfId="0" applyNumberFormat="1" applyFont="1"/>
    <xf numFmtId="43" fontId="111" fillId="0" borderId="0" xfId="7" applyFont="1"/>
    <xf numFmtId="164" fontId="111" fillId="0" borderId="116" xfId="7" applyNumberFormat="1" applyFont="1" applyFill="1" applyBorder="1"/>
    <xf numFmtId="43" fontId="111" fillId="0" borderId="0" xfId="0" applyNumberFormat="1" applyFont="1"/>
    <xf numFmtId="0" fontId="102" fillId="0" borderId="63" xfId="0" applyFont="1" applyBorder="1" applyAlignment="1">
      <alignment horizontal="left" vertical="center" wrapText="1"/>
    </xf>
    <xf numFmtId="0" fontId="102" fillId="0" borderId="62" xfId="0" applyFont="1" applyBorder="1" applyAlignment="1">
      <alignment horizontal="left" vertical="center" wrapText="1"/>
    </xf>
    <xf numFmtId="0" fontId="129" fillId="0" borderId="136" xfId="0" applyFont="1" applyBorder="1" applyAlignment="1">
      <alignment horizontal="center" vertical="center"/>
    </xf>
    <xf numFmtId="0" fontId="129" fillId="0" borderId="29" xfId="0" applyFont="1" applyBorder="1" applyAlignment="1">
      <alignment horizontal="center" vertical="center"/>
    </xf>
    <xf numFmtId="0" fontId="129" fillId="0" borderId="137" xfId="0" applyFont="1" applyBorder="1" applyAlignment="1">
      <alignment horizontal="center" vertical="center"/>
    </xf>
    <xf numFmtId="164" fontId="0" fillId="0" borderId="77" xfId="7" applyNumberFormat="1" applyFont="1" applyBorder="1" applyAlignment="1">
      <alignment horizontal="center"/>
    </xf>
    <xf numFmtId="164" fontId="0" fillId="0" borderId="74" xfId="7" applyNumberFormat="1" applyFont="1" applyBorder="1" applyAlignment="1">
      <alignment horizontal="center"/>
    </xf>
    <xf numFmtId="164" fontId="0" fillId="0" borderId="75" xfId="7" applyNumberFormat="1" applyFont="1" applyBorder="1" applyAlignment="1">
      <alignment horizontal="center"/>
    </xf>
    <xf numFmtId="164" fontId="0" fillId="0" borderId="117" xfId="7" applyNumberFormat="1" applyFont="1" applyBorder="1" applyAlignment="1">
      <alignment horizontal="center"/>
    </xf>
    <xf numFmtId="164" fontId="0" fillId="0" borderId="118" xfId="7" applyNumberFormat="1" applyFont="1" applyBorder="1" applyAlignment="1">
      <alignment horizontal="center"/>
    </xf>
    <xf numFmtId="164" fontId="0" fillId="0" borderId="119" xfId="7" applyNumberFormat="1" applyFont="1" applyBorder="1" applyAlignment="1">
      <alignment horizontal="center"/>
    </xf>
    <xf numFmtId="0" fontId="0" fillId="0" borderId="116" xfId="0" applyBorder="1" applyAlignment="1">
      <alignment horizontal="center" vertical="center"/>
    </xf>
    <xf numFmtId="0" fontId="120" fillId="0" borderId="71" xfId="0" applyFont="1" applyBorder="1" applyAlignment="1">
      <alignment horizontal="center" vertical="center"/>
    </xf>
    <xf numFmtId="0" fontId="120" fillId="0" borderId="7" xfId="0" applyFont="1" applyBorder="1" applyAlignment="1">
      <alignment horizontal="center" vertical="center"/>
    </xf>
    <xf numFmtId="0" fontId="9" fillId="0" borderId="17"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0" fillId="0" borderId="77" xfId="0" applyBorder="1" applyAlignment="1">
      <alignment horizontal="center"/>
    </xf>
    <xf numFmtId="0" fontId="0" fillId="0" borderId="74" xfId="0" applyBorder="1" applyAlignment="1">
      <alignment horizontal="center"/>
    </xf>
    <xf numFmtId="0" fontId="0" fillId="0" borderId="75" xfId="0" applyBorder="1" applyAlignment="1">
      <alignment horizontal="center"/>
    </xf>
    <xf numFmtId="0" fontId="120" fillId="0" borderId="120" xfId="0" applyFont="1" applyBorder="1" applyAlignment="1">
      <alignment horizontal="center" vertical="center" wrapText="1"/>
    </xf>
    <xf numFmtId="0" fontId="120" fillId="0" borderId="7" xfId="0" applyFont="1" applyBorder="1" applyAlignment="1">
      <alignment horizontal="center" vertical="center" wrapText="1"/>
    </xf>
    <xf numFmtId="164" fontId="9" fillId="0" borderId="17" xfId="7" applyNumberFormat="1" applyFont="1" applyFill="1" applyBorder="1" applyAlignment="1" applyProtection="1">
      <alignment horizontal="center" vertical="center"/>
    </xf>
    <xf numFmtId="0" fontId="0" fillId="0" borderId="107" xfId="0" applyBorder="1" applyAlignment="1">
      <alignment horizontal="center" vertical="center"/>
    </xf>
    <xf numFmtId="0" fontId="0" fillId="0" borderId="11" xfId="0" applyBorder="1" applyAlignment="1">
      <alignment horizontal="center" vertical="center"/>
    </xf>
    <xf numFmtId="0" fontId="132" fillId="0" borderId="116" xfId="0" applyFont="1" applyBorder="1" applyAlignment="1">
      <alignment horizontal="center" vertical="center"/>
    </xf>
    <xf numFmtId="0" fontId="132" fillId="0" borderId="116" xfId="0" applyFont="1" applyBorder="1" applyAlignment="1">
      <alignment horizontal="center" vertical="center" wrapText="1"/>
    </xf>
    <xf numFmtId="0" fontId="130" fillId="0" borderId="17" xfId="0" applyFont="1" applyFill="1" applyBorder="1" applyAlignment="1" applyProtection="1">
      <alignment horizontal="center"/>
    </xf>
    <xf numFmtId="164" fontId="130" fillId="0" borderId="17" xfId="7" applyNumberFormat="1" applyFont="1" applyFill="1" applyBorder="1" applyAlignment="1" applyProtection="1">
      <alignment horizontal="center"/>
    </xf>
    <xf numFmtId="164" fontId="130" fillId="0" borderId="18" xfId="7" applyNumberFormat="1" applyFont="1" applyFill="1" applyBorder="1" applyAlignment="1" applyProtection="1">
      <alignment horizontal="center"/>
    </xf>
    <xf numFmtId="0" fontId="12" fillId="0" borderId="126" xfId="0" applyFont="1" applyBorder="1" applyAlignment="1">
      <alignment wrapText="1"/>
    </xf>
    <xf numFmtId="0" fontId="12" fillId="0" borderId="21" xfId="0" applyFont="1" applyBorder="1" applyAlignment="1">
      <alignment wrapText="1"/>
    </xf>
    <xf numFmtId="0" fontId="9" fillId="0" borderId="126"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26" xfId="0" applyFont="1" applyBorder="1" applyAlignment="1">
      <alignment horizontal="center" vertical="center" wrapText="1"/>
    </xf>
    <xf numFmtId="0" fontId="9" fillId="0" borderId="21" xfId="0" applyFont="1" applyBorder="1" applyAlignment="1">
      <alignment horizontal="center" vertical="center" wrapText="1"/>
    </xf>
    <xf numFmtId="0" fontId="132" fillId="0" borderId="76" xfId="0" applyFont="1" applyFill="1" applyBorder="1" applyAlignment="1">
      <alignment horizontal="center" vertical="center" wrapText="1"/>
    </xf>
    <xf numFmtId="0" fontId="132" fillId="0" borderId="77" xfId="0" applyFont="1" applyFill="1" applyBorder="1" applyAlignment="1">
      <alignment horizontal="center"/>
    </xf>
    <xf numFmtId="0" fontId="132" fillId="0" borderId="21" xfId="0" applyFont="1" applyFill="1" applyBorder="1" applyAlignment="1">
      <alignment horizontal="center"/>
    </xf>
    <xf numFmtId="0" fontId="120" fillId="36" borderId="95" xfId="0" applyFont="1" applyFill="1" applyBorder="1" applyAlignment="1">
      <alignment horizontal="center" vertical="center" wrapText="1"/>
    </xf>
    <xf numFmtId="0" fontId="120" fillId="36" borderId="28" xfId="0" applyFont="1" applyFill="1" applyBorder="1" applyAlignment="1">
      <alignment horizontal="center" vertical="center" wrapText="1"/>
    </xf>
    <xf numFmtId="0" fontId="120" fillId="36" borderId="92" xfId="0" applyFont="1" applyFill="1" applyBorder="1" applyAlignment="1">
      <alignment horizontal="center" vertical="center" wrapText="1"/>
    </xf>
    <xf numFmtId="0" fontId="120" fillId="36" borderId="75" xfId="0" applyFont="1" applyFill="1" applyBorder="1" applyAlignment="1">
      <alignment horizontal="center" vertical="center" wrapText="1"/>
    </xf>
    <xf numFmtId="43" fontId="99" fillId="3" borderId="64" xfId="7" applyFont="1" applyFill="1" applyBorder="1" applyAlignment="1" applyProtection="1">
      <alignment horizontal="center" vertical="center" wrapText="1"/>
      <protection locked="0"/>
    </xf>
    <xf numFmtId="43" fontId="99" fillId="3" borderId="61" xfId="7" applyFont="1" applyFill="1" applyBorder="1" applyAlignment="1" applyProtection="1">
      <alignment horizontal="center" vertical="center" wrapText="1"/>
      <protection locked="0"/>
    </xf>
    <xf numFmtId="9" fontId="4" fillId="0" borderId="8" xfId="20961" applyFont="1" applyBorder="1" applyAlignment="1">
      <alignment horizontal="center" vertical="center"/>
    </xf>
    <xf numFmtId="9" fontId="4" fillId="0" borderId="10" xfId="2096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4" fillId="3" borderId="16" xfId="1" applyNumberFormat="1" applyFont="1" applyFill="1" applyBorder="1" applyAlignment="1" applyProtection="1">
      <alignment horizontal="center"/>
      <protection locked="0"/>
    </xf>
    <xf numFmtId="164" fontId="14" fillId="3" borderId="17" xfId="1" applyNumberFormat="1" applyFont="1" applyFill="1" applyBorder="1" applyAlignment="1" applyProtection="1">
      <alignment horizontal="center"/>
      <protection locked="0"/>
    </xf>
    <xf numFmtId="164" fontId="14" fillId="3" borderId="18" xfId="1" applyNumberFormat="1" applyFont="1" applyFill="1" applyBorder="1" applyAlignment="1" applyProtection="1">
      <alignment horizontal="center"/>
      <protection locked="0"/>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164" fontId="14" fillId="0" borderId="67" xfId="1" applyNumberFormat="1" applyFont="1" applyFill="1" applyBorder="1" applyAlignment="1" applyProtection="1">
      <alignment horizontal="center" vertical="center" wrapText="1"/>
      <protection locked="0"/>
    </xf>
    <xf numFmtId="164" fontId="14" fillId="0" borderId="68"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57"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83" xfId="0" applyFont="1" applyFill="1" applyBorder="1" applyAlignment="1">
      <alignment horizontal="center" vertical="center" wrapText="1"/>
    </xf>
    <xf numFmtId="0" fontId="13" fillId="0" borderId="53" xfId="0" applyFont="1" applyFill="1" applyBorder="1" applyAlignment="1">
      <alignment horizontal="left" vertical="center"/>
    </xf>
    <xf numFmtId="0" fontId="13" fillId="0" borderId="54" xfId="0" applyFont="1" applyFill="1" applyBorder="1" applyAlignment="1">
      <alignment horizontal="left" vertical="center"/>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91" xfId="0" applyFont="1" applyBorder="1" applyAlignment="1">
      <alignment horizontal="center" vertical="center" wrapText="1"/>
    </xf>
    <xf numFmtId="0" fontId="113" fillId="0" borderId="98" xfId="0" applyNumberFormat="1" applyFont="1" applyFill="1" applyBorder="1" applyAlignment="1">
      <alignment horizontal="left" vertical="center" wrapText="1"/>
    </xf>
    <xf numFmtId="0" fontId="113" fillId="0" borderId="99" xfId="0" applyNumberFormat="1" applyFont="1" applyFill="1" applyBorder="1" applyAlignment="1">
      <alignment horizontal="left" vertical="center" wrapText="1"/>
    </xf>
    <xf numFmtId="0" fontId="113" fillId="0" borderId="101" xfId="0" applyNumberFormat="1" applyFont="1" applyFill="1" applyBorder="1" applyAlignment="1">
      <alignment horizontal="left" vertical="center" wrapText="1"/>
    </xf>
    <xf numFmtId="0" fontId="113" fillId="0" borderId="102" xfId="0" applyNumberFormat="1" applyFont="1" applyFill="1" applyBorder="1" applyAlignment="1">
      <alignment horizontal="left" vertical="center" wrapText="1"/>
    </xf>
    <xf numFmtId="0" fontId="113" fillId="0" borderId="104" xfId="0" applyNumberFormat="1" applyFont="1" applyFill="1" applyBorder="1" applyAlignment="1">
      <alignment horizontal="left" vertical="center" wrapText="1"/>
    </xf>
    <xf numFmtId="0" fontId="113" fillId="0" borderId="105" xfId="0" applyNumberFormat="1" applyFont="1" applyFill="1" applyBorder="1" applyAlignment="1">
      <alignment horizontal="left" vertical="center" wrapText="1"/>
    </xf>
    <xf numFmtId="0" fontId="114" fillId="0" borderId="122" xfId="0" applyFont="1" applyFill="1" applyBorder="1" applyAlignment="1">
      <alignment horizontal="center" vertical="center" wrapText="1"/>
    </xf>
    <xf numFmtId="0" fontId="114" fillId="0" borderId="121" xfId="0" applyFont="1" applyFill="1" applyBorder="1" applyAlignment="1">
      <alignment horizontal="center" vertical="center" wrapText="1"/>
    </xf>
    <xf numFmtId="0" fontId="114" fillId="0" borderId="100" xfId="0" applyFont="1" applyFill="1" applyBorder="1" applyAlignment="1">
      <alignment horizontal="center" vertical="center" wrapText="1"/>
    </xf>
    <xf numFmtId="0" fontId="114" fillId="0" borderId="52" xfId="0" applyFont="1" applyFill="1" applyBorder="1" applyAlignment="1">
      <alignment horizontal="center" vertical="center" wrapText="1"/>
    </xf>
    <xf numFmtId="0" fontId="114" fillId="0" borderId="103" xfId="0" applyFont="1" applyFill="1" applyBorder="1" applyAlignment="1">
      <alignment horizontal="center" vertical="center" wrapText="1"/>
    </xf>
    <xf numFmtId="0" fontId="114" fillId="0" borderId="11" xfId="0" applyFont="1" applyFill="1" applyBorder="1" applyAlignment="1">
      <alignment horizontal="center" vertical="center" wrapText="1"/>
    </xf>
    <xf numFmtId="0" fontId="110" fillId="0" borderId="124" xfId="0" applyFont="1" applyBorder="1" applyAlignment="1">
      <alignment horizontal="center" vertical="center" wrapText="1"/>
    </xf>
    <xf numFmtId="0" fontId="110" fillId="0" borderId="7" xfId="0" applyFont="1" applyBorder="1" applyAlignment="1">
      <alignment horizontal="center" vertical="center" wrapText="1"/>
    </xf>
    <xf numFmtId="0" fontId="110" fillId="0" borderId="123" xfId="0" applyFont="1" applyBorder="1" applyAlignment="1">
      <alignment horizontal="center" vertical="center" wrapText="1"/>
    </xf>
    <xf numFmtId="0" fontId="110" fillId="0" borderId="126" xfId="0" applyFont="1" applyBorder="1" applyAlignment="1">
      <alignment horizontal="center" vertical="center" wrapText="1"/>
    </xf>
    <xf numFmtId="0" fontId="110" fillId="0" borderId="125" xfId="0" applyFont="1" applyBorder="1" applyAlignment="1">
      <alignment horizontal="center" vertical="center" wrapText="1"/>
    </xf>
    <xf numFmtId="0" fontId="118" fillId="0" borderId="123" xfId="0" applyFont="1" applyFill="1" applyBorder="1" applyAlignment="1">
      <alignment horizontal="center" vertical="center"/>
    </xf>
    <xf numFmtId="0" fontId="112" fillId="0" borderId="122" xfId="0" applyFont="1" applyFill="1" applyBorder="1" applyAlignment="1">
      <alignment horizontal="center" vertical="center"/>
    </xf>
    <xf numFmtId="0" fontId="112" fillId="0" borderId="127" xfId="0" applyFont="1" applyFill="1" applyBorder="1" applyAlignment="1">
      <alignment horizontal="center" vertical="center"/>
    </xf>
    <xf numFmtId="0" fontId="112" fillId="0" borderId="52" xfId="0" applyFont="1" applyFill="1" applyBorder="1" applyAlignment="1">
      <alignment horizontal="center" vertical="center"/>
    </xf>
    <xf numFmtId="0" fontId="112" fillId="0" borderId="11" xfId="0" applyFont="1" applyFill="1" applyBorder="1" applyAlignment="1">
      <alignment horizontal="center" vertical="center"/>
    </xf>
    <xf numFmtId="0" fontId="113" fillId="0" borderId="123" xfId="0" applyFont="1" applyFill="1" applyBorder="1" applyAlignment="1">
      <alignment horizontal="center" vertical="center" wrapText="1"/>
    </xf>
    <xf numFmtId="0" fontId="113" fillId="0" borderId="122" xfId="0" applyFont="1" applyFill="1" applyBorder="1" applyAlignment="1">
      <alignment horizontal="center" vertical="center" wrapText="1"/>
    </xf>
    <xf numFmtId="0" fontId="113" fillId="0" borderId="127" xfId="0" applyFont="1" applyFill="1" applyBorder="1" applyAlignment="1">
      <alignment horizontal="center" vertical="center" wrapText="1"/>
    </xf>
    <xf numFmtId="0" fontId="113" fillId="0" borderId="106" xfId="0" applyFont="1" applyFill="1" applyBorder="1" applyAlignment="1">
      <alignment horizontal="center" vertical="center" wrapText="1"/>
    </xf>
    <xf numFmtId="0" fontId="113" fillId="0" borderId="107" xfId="0" applyFont="1" applyFill="1" applyBorder="1" applyAlignment="1">
      <alignment horizontal="center" vertical="center" wrapText="1"/>
    </xf>
    <xf numFmtId="0" fontId="113" fillId="0" borderId="52" xfId="0" applyFont="1" applyFill="1" applyBorder="1" applyAlignment="1">
      <alignment horizontal="center" vertical="center" wrapText="1"/>
    </xf>
    <xf numFmtId="0" fontId="113" fillId="0" borderId="11" xfId="0" applyFont="1" applyFill="1" applyBorder="1" applyAlignment="1">
      <alignment horizontal="center" vertical="center" wrapText="1"/>
    </xf>
    <xf numFmtId="0" fontId="110" fillId="0" borderId="126" xfId="0" applyFont="1" applyFill="1" applyBorder="1" applyAlignment="1">
      <alignment horizontal="center" vertical="center" wrapText="1"/>
    </xf>
    <xf numFmtId="0" fontId="110" fillId="0" borderId="128" xfId="0" applyFont="1" applyFill="1" applyBorder="1" applyAlignment="1">
      <alignment horizontal="center" vertical="center" wrapText="1"/>
    </xf>
    <xf numFmtId="0" fontId="113" fillId="0" borderId="108"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110" fillId="0" borderId="108" xfId="0" applyFont="1" applyFill="1" applyBorder="1" applyAlignment="1">
      <alignment horizontal="center" vertical="center" wrapText="1"/>
    </xf>
    <xf numFmtId="0" fontId="110" fillId="0" borderId="122" xfId="0" applyFont="1" applyFill="1" applyBorder="1" applyAlignment="1">
      <alignment horizontal="center" vertical="center" wrapText="1"/>
    </xf>
    <xf numFmtId="0" fontId="110" fillId="0" borderId="121" xfId="0" applyFont="1" applyFill="1" applyBorder="1" applyAlignment="1">
      <alignment horizontal="center" vertical="center" wrapText="1"/>
    </xf>
    <xf numFmtId="0" fontId="110" fillId="0" borderId="127" xfId="0" applyFont="1" applyFill="1" applyBorder="1" applyAlignment="1">
      <alignment horizontal="center" vertical="center" wrapText="1"/>
    </xf>
    <xf numFmtId="0" fontId="110" fillId="0" borderId="11" xfId="0" applyFont="1" applyBorder="1" applyAlignment="1">
      <alignment horizontal="center" vertical="center" wrapText="1"/>
    </xf>
    <xf numFmtId="0" fontId="110" fillId="0" borderId="132" xfId="0" applyFont="1" applyBorder="1" applyAlignment="1">
      <alignment horizontal="center" vertical="center" wrapText="1"/>
    </xf>
    <xf numFmtId="0" fontId="110" fillId="0" borderId="53" xfId="0" applyFont="1" applyFill="1" applyBorder="1" applyAlignment="1">
      <alignment horizontal="center" vertical="center" wrapText="1"/>
    </xf>
    <xf numFmtId="0" fontId="110" fillId="0" borderId="54" xfId="0" applyFont="1" applyFill="1" applyBorder="1" applyAlignment="1">
      <alignment horizontal="center" vertical="center" wrapText="1"/>
    </xf>
    <xf numFmtId="0" fontId="110" fillId="0" borderId="83" xfId="0" applyFont="1" applyFill="1" applyBorder="1" applyAlignment="1">
      <alignment horizontal="center" vertical="center" wrapText="1"/>
    </xf>
    <xf numFmtId="0" fontId="113" fillId="0" borderId="53" xfId="0" applyNumberFormat="1" applyFont="1" applyFill="1" applyBorder="1" applyAlignment="1">
      <alignment horizontal="left" vertical="top" wrapText="1"/>
    </xf>
    <xf numFmtId="0" fontId="113" fillId="0" borderId="83" xfId="0" applyNumberFormat="1" applyFont="1" applyFill="1" applyBorder="1" applyAlignment="1">
      <alignment horizontal="left" vertical="top" wrapText="1"/>
    </xf>
    <xf numFmtId="0" fontId="113" fillId="0" borderId="60" xfId="0" applyNumberFormat="1" applyFont="1" applyFill="1" applyBorder="1" applyAlignment="1">
      <alignment horizontal="left" vertical="top" wrapText="1"/>
    </xf>
    <xf numFmtId="0" fontId="113" fillId="0" borderId="69" xfId="0" applyNumberFormat="1" applyFont="1" applyFill="1" applyBorder="1" applyAlignment="1">
      <alignment horizontal="left" vertical="top" wrapText="1"/>
    </xf>
    <xf numFmtId="0" fontId="113" fillId="0" borderId="97" xfId="0" applyNumberFormat="1" applyFont="1" applyFill="1" applyBorder="1" applyAlignment="1">
      <alignment horizontal="left" vertical="top" wrapText="1"/>
    </xf>
    <xf numFmtId="0" fontId="113" fillId="0" borderId="134" xfId="0" applyNumberFormat="1" applyFont="1" applyFill="1" applyBorder="1" applyAlignment="1">
      <alignment horizontal="left" vertical="top" wrapText="1"/>
    </xf>
    <xf numFmtId="0" fontId="110" fillId="0" borderId="124" xfId="0" applyFont="1" applyFill="1" applyBorder="1" applyAlignment="1">
      <alignment horizontal="center" vertical="center" wrapText="1"/>
    </xf>
    <xf numFmtId="0" fontId="113" fillId="0" borderId="135" xfId="0" applyFont="1" applyFill="1" applyBorder="1" applyAlignment="1">
      <alignment horizontal="center" vertical="center" wrapText="1"/>
    </xf>
    <xf numFmtId="0" fontId="113" fillId="0" borderId="66" xfId="0" applyFont="1" applyFill="1" applyBorder="1" applyAlignment="1">
      <alignment horizontal="center" vertical="center" wrapText="1"/>
    </xf>
    <xf numFmtId="0" fontId="110" fillId="0" borderId="122" xfId="0" applyFont="1" applyBorder="1" applyAlignment="1">
      <alignment horizontal="center" vertical="top" wrapText="1"/>
    </xf>
    <xf numFmtId="0" fontId="110" fillId="0" borderId="121" xfId="0" applyFont="1" applyBorder="1" applyAlignment="1">
      <alignment horizontal="center" vertical="top" wrapText="1"/>
    </xf>
    <xf numFmtId="0" fontId="110" fillId="0" borderId="122" xfId="0" applyFont="1" applyFill="1" applyBorder="1" applyAlignment="1">
      <alignment horizontal="center" vertical="top" wrapText="1"/>
    </xf>
    <xf numFmtId="0" fontId="110" fillId="0" borderId="128" xfId="0" applyFont="1" applyFill="1" applyBorder="1" applyAlignment="1">
      <alignment horizontal="center" vertical="top" wrapText="1"/>
    </xf>
    <xf numFmtId="0" fontId="110" fillId="0" borderId="125" xfId="0" applyFont="1" applyFill="1" applyBorder="1" applyAlignment="1">
      <alignment horizontal="center" vertical="top" wrapText="1"/>
    </xf>
    <xf numFmtId="0" fontId="103" fillId="0" borderId="109" xfId="0" applyNumberFormat="1" applyFont="1" applyFill="1" applyBorder="1" applyAlignment="1">
      <alignment horizontal="left" vertical="top" wrapText="1"/>
    </xf>
    <xf numFmtId="0" fontId="103" fillId="0" borderId="110" xfId="0" applyNumberFormat="1" applyFont="1" applyFill="1" applyBorder="1" applyAlignment="1">
      <alignment horizontal="left" vertical="top" wrapText="1"/>
    </xf>
    <xf numFmtId="0" fontId="116" fillId="0" borderId="123" xfId="0" applyFont="1" applyBorder="1" applyAlignment="1">
      <alignment horizontal="center" vertical="center"/>
    </xf>
    <xf numFmtId="0" fontId="115" fillId="0" borderId="123" xfId="0" applyFont="1" applyBorder="1" applyAlignment="1">
      <alignment horizontal="center" vertical="center" wrapText="1"/>
    </xf>
    <xf numFmtId="0" fontId="115" fillId="0" borderId="124" xfId="0" applyFont="1" applyBorder="1" applyAlignment="1">
      <alignment horizontal="center" vertical="center" wrapText="1"/>
    </xf>
  </cellXfs>
  <cellStyles count="21415">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1413"/>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23" xfId="21414"/>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b.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5"/>
  <sheetViews>
    <sheetView tabSelected="1" zoomScale="80" zoomScaleNormal="80" workbookViewId="0">
      <pane xSplit="1" ySplit="7" topLeftCell="B8" activePane="bottomRight" state="frozen"/>
      <selection pane="topRight" activeCell="B1" sqref="B1"/>
      <selection pane="bottomLeft" activeCell="A8" sqref="A8"/>
      <selection pane="bottomRight" activeCell="B1" sqref="B1"/>
    </sheetView>
  </sheetViews>
  <sheetFormatPr defaultRowHeight="15"/>
  <cols>
    <col min="1" max="1" width="10.28515625" style="2" customWidth="1"/>
    <col min="2" max="2" width="153" bestFit="1" customWidth="1"/>
    <col min="3" max="3" width="39.42578125" customWidth="1"/>
    <col min="7" max="7" width="25" customWidth="1"/>
  </cols>
  <sheetData>
    <row r="1" spans="1:3" ht="15.75">
      <c r="A1" s="6"/>
      <c r="B1" s="109" t="s">
        <v>159</v>
      </c>
      <c r="C1" s="45"/>
    </row>
    <row r="2" spans="1:3" s="106" customFormat="1" ht="15.75">
      <c r="A2" s="134">
        <v>1</v>
      </c>
      <c r="B2" s="107" t="s">
        <v>160</v>
      </c>
      <c r="C2" s="104" t="s">
        <v>705</v>
      </c>
    </row>
    <row r="3" spans="1:3" s="106" customFormat="1" ht="15.75">
      <c r="A3" s="134">
        <v>2</v>
      </c>
      <c r="B3" s="108" t="s">
        <v>161</v>
      </c>
      <c r="C3" s="510" t="s">
        <v>706</v>
      </c>
    </row>
    <row r="4" spans="1:3" s="106" customFormat="1" ht="15.75">
      <c r="A4" s="134">
        <v>3</v>
      </c>
      <c r="B4" s="108" t="s">
        <v>162</v>
      </c>
      <c r="C4" s="510" t="s">
        <v>707</v>
      </c>
    </row>
    <row r="5" spans="1:3" s="106" customFormat="1" ht="15.75">
      <c r="A5" s="135">
        <v>4</v>
      </c>
      <c r="B5" s="111" t="s">
        <v>163</v>
      </c>
      <c r="C5" s="511" t="s">
        <v>708</v>
      </c>
    </row>
    <row r="6" spans="1:3" s="110" customFormat="1" ht="65.25" customHeight="1">
      <c r="A6" s="768" t="s">
        <v>223</v>
      </c>
      <c r="B6" s="769"/>
      <c r="C6" s="769"/>
    </row>
    <row r="7" spans="1:3">
      <c r="A7" s="218" t="s">
        <v>188</v>
      </c>
      <c r="B7" s="219" t="s">
        <v>164</v>
      </c>
    </row>
    <row r="8" spans="1:3">
      <c r="A8" s="220">
        <v>1</v>
      </c>
      <c r="B8" s="217" t="s">
        <v>139</v>
      </c>
    </row>
    <row r="9" spans="1:3">
      <c r="A9" s="220">
        <v>2</v>
      </c>
      <c r="B9" s="217" t="s">
        <v>165</v>
      </c>
    </row>
    <row r="10" spans="1:3">
      <c r="A10" s="220">
        <v>3</v>
      </c>
      <c r="B10" s="217" t="s">
        <v>166</v>
      </c>
    </row>
    <row r="11" spans="1:3">
      <c r="A11" s="220">
        <v>4</v>
      </c>
      <c r="B11" s="217" t="s">
        <v>167</v>
      </c>
      <c r="C11" s="105"/>
    </row>
    <row r="12" spans="1:3">
      <c r="A12" s="220">
        <v>5</v>
      </c>
      <c r="B12" s="217" t="s">
        <v>107</v>
      </c>
    </row>
    <row r="13" spans="1:3">
      <c r="A13" s="220">
        <v>6</v>
      </c>
      <c r="B13" s="221" t="s">
        <v>91</v>
      </c>
    </row>
    <row r="14" spans="1:3">
      <c r="A14" s="220">
        <v>7</v>
      </c>
      <c r="B14" s="217" t="s">
        <v>168</v>
      </c>
    </row>
    <row r="15" spans="1:3">
      <c r="A15" s="220">
        <v>8</v>
      </c>
      <c r="B15" s="217" t="s">
        <v>171</v>
      </c>
    </row>
    <row r="16" spans="1:3">
      <c r="A16" s="220">
        <v>9</v>
      </c>
      <c r="B16" s="217" t="s">
        <v>85</v>
      </c>
    </row>
    <row r="17" spans="1:2">
      <c r="A17" s="222" t="s">
        <v>270</v>
      </c>
      <c r="B17" s="217" t="s">
        <v>250</v>
      </c>
    </row>
    <row r="18" spans="1:2">
      <c r="A18" s="220">
        <v>10</v>
      </c>
      <c r="B18" s="217" t="s">
        <v>172</v>
      </c>
    </row>
    <row r="19" spans="1:2">
      <c r="A19" s="220">
        <v>11</v>
      </c>
      <c r="B19" s="221" t="s">
        <v>155</v>
      </c>
    </row>
    <row r="20" spans="1:2">
      <c r="A20" s="220">
        <v>12</v>
      </c>
      <c r="B20" s="221" t="s">
        <v>152</v>
      </c>
    </row>
    <row r="21" spans="1:2">
      <c r="A21" s="220">
        <v>13</v>
      </c>
      <c r="B21" s="223" t="s">
        <v>218</v>
      </c>
    </row>
    <row r="22" spans="1:2">
      <c r="A22" s="220">
        <v>14</v>
      </c>
      <c r="B22" s="217" t="s">
        <v>244</v>
      </c>
    </row>
    <row r="23" spans="1:2">
      <c r="A23" s="224">
        <v>15</v>
      </c>
      <c r="B23" s="217" t="s">
        <v>74</v>
      </c>
    </row>
    <row r="24" spans="1:2">
      <c r="A24" s="224">
        <v>15.1</v>
      </c>
      <c r="B24" s="217" t="s">
        <v>279</v>
      </c>
    </row>
    <row r="25" spans="1:2">
      <c r="A25" s="224">
        <v>16</v>
      </c>
      <c r="B25" s="217" t="s">
        <v>341</v>
      </c>
    </row>
    <row r="26" spans="1:2">
      <c r="A26" s="224">
        <v>17</v>
      </c>
      <c r="B26" s="217" t="s">
        <v>491</v>
      </c>
    </row>
    <row r="27" spans="1:2">
      <c r="A27" s="224">
        <v>18</v>
      </c>
      <c r="B27" s="217" t="s">
        <v>688</v>
      </c>
    </row>
    <row r="28" spans="1:2">
      <c r="A28" s="224">
        <v>19</v>
      </c>
      <c r="B28" s="217" t="s">
        <v>689</v>
      </c>
    </row>
    <row r="29" spans="1:2">
      <c r="A29" s="224">
        <v>20</v>
      </c>
      <c r="B29" s="217" t="s">
        <v>690</v>
      </c>
    </row>
    <row r="30" spans="1:2">
      <c r="A30" s="224">
        <v>21</v>
      </c>
      <c r="B30" s="217" t="s">
        <v>430</v>
      </c>
    </row>
    <row r="31" spans="1:2">
      <c r="A31" s="224">
        <v>22</v>
      </c>
      <c r="B31" s="217" t="s">
        <v>691</v>
      </c>
    </row>
    <row r="32" spans="1:2" ht="25.5">
      <c r="A32" s="224">
        <v>23</v>
      </c>
      <c r="B32" s="444" t="s">
        <v>687</v>
      </c>
    </row>
    <row r="33" spans="1:2">
      <c r="A33" s="224">
        <v>24</v>
      </c>
      <c r="B33" s="217" t="s">
        <v>692</v>
      </c>
    </row>
    <row r="34" spans="1:2">
      <c r="A34" s="224">
        <v>25</v>
      </c>
      <c r="B34" s="217" t="s">
        <v>693</v>
      </c>
    </row>
    <row r="35" spans="1:2">
      <c r="A35" s="220">
        <v>26</v>
      </c>
      <c r="B35" s="217" t="s">
        <v>515</v>
      </c>
    </row>
  </sheetData>
  <mergeCells count="1">
    <mergeCell ref="A6:C6"/>
  </mergeCells>
  <hyperlinks>
    <hyperlink ref="B8" location="'1. key ratios'!A1" display="ცხრილი 1: ძირითადი მაჩვენებლები"/>
    <hyperlink ref="B9" location="'2. SOFP'!A1" display="საბალანსო უწყისი"/>
    <hyperlink ref="B10" location="'3. SOPL'!A1" display="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4" location="'15.1. LR'!A1" display="ლევერიჯის კოეფიციენტი"/>
    <hyperlink ref="B25" location="'16. NSFR'!A1" display="წმინდა სტაბილური დაფინანსების კოეფიციენტი"/>
    <hyperlink ref="B26" location="' 17. Residual Maturity'!A1" display="რისკის პოზიციის ღირებულება ნარჩენი ვადიანობის  და რისკის კლასების მიხედვით"/>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30" location="'21. NPL'!A1" display="უმოქმედო სესხების ცვლილება"/>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29" location="'20. Reserves'!A1" display="რეზერვის ცვლილება სესხებზე და კორპორატიულ სავალო ფასიანი ქაღალდებზე"/>
    <hyperlink ref="B35" location="'26. Retail Products'!A1" display="ზოგადი ინფორმაცია საცალო პროდუქტებზე"/>
    <hyperlink ref="C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O51"/>
  <sheetViews>
    <sheetView zoomScale="80" zoomScaleNormal="80" workbookViewId="0">
      <pane xSplit="1" ySplit="5" topLeftCell="B9" activePane="bottomRight" state="frozen"/>
      <selection pane="topRight" activeCell="B1" sqref="B1"/>
      <selection pane="bottomLeft" activeCell="A6" sqref="A6"/>
      <selection pane="bottomRight" activeCell="C26" sqref="C26"/>
    </sheetView>
  </sheetViews>
  <sheetFormatPr defaultRowHeight="15.75"/>
  <cols>
    <col min="1" max="1" width="9.5703125" style="14" bestFit="1" customWidth="1"/>
    <col min="2" max="2" width="88.42578125" style="11" customWidth="1"/>
    <col min="3" max="3" width="14" style="11" customWidth="1"/>
    <col min="4" max="7" width="14" style="2" customWidth="1"/>
    <col min="8" max="9" width="6.7109375" customWidth="1"/>
  </cols>
  <sheetData>
    <row r="1" spans="1:15">
      <c r="A1" s="12" t="s">
        <v>108</v>
      </c>
      <c r="B1" s="508" t="str">
        <f>Info!C2</f>
        <v>სს "ბაზისბანკი"</v>
      </c>
    </row>
    <row r="2" spans="1:15">
      <c r="A2" s="12" t="s">
        <v>109</v>
      </c>
      <c r="B2" s="509">
        <v>45565</v>
      </c>
      <c r="C2" s="22"/>
      <c r="D2" s="13"/>
      <c r="E2" s="13"/>
      <c r="F2" s="13"/>
      <c r="G2" s="13"/>
      <c r="H2" s="1"/>
    </row>
    <row r="3" spans="1:15" ht="16.5" thickBot="1">
      <c r="A3" s="12"/>
      <c r="C3" s="22"/>
      <c r="D3" s="13"/>
      <c r="E3" s="13"/>
      <c r="F3" s="13"/>
      <c r="G3" s="13"/>
      <c r="H3" s="1"/>
    </row>
    <row r="4" spans="1:15" ht="16.5" customHeight="1" thickBot="1">
      <c r="A4" s="30" t="s">
        <v>189</v>
      </c>
      <c r="B4" s="125" t="s">
        <v>139</v>
      </c>
      <c r="C4" s="126"/>
      <c r="D4" s="770" t="s">
        <v>686</v>
      </c>
      <c r="E4" s="771"/>
      <c r="F4" s="771"/>
      <c r="G4" s="772"/>
      <c r="H4" s="1"/>
    </row>
    <row r="5" spans="1:15" ht="15">
      <c r="A5" s="177" t="s">
        <v>25</v>
      </c>
      <c r="B5" s="178"/>
      <c r="C5" s="542" t="str">
        <f>INT((MONTH($B$2))/3)&amp;"Q"&amp;"-"&amp;YEAR($B$2)</f>
        <v>3Q-2024</v>
      </c>
      <c r="D5" s="542" t="str">
        <f>IF(INT(MONTH($B$2))=3, "4"&amp;"Q"&amp;"-"&amp;YEAR($B$2)-1, IF(INT(MONTH($B$2))=6, "1"&amp;"Q"&amp;"-"&amp;YEAR($B$2), IF(INT(MONTH($B$2))=9, "2"&amp;"Q"&amp;"-"&amp;YEAR($B$2),IF(INT(MONTH($B$2))=12, "3"&amp;"Q"&amp;"-"&amp;YEAR($B$2), 0))))</f>
        <v>2Q-2024</v>
      </c>
      <c r="E5" s="542" t="str">
        <f>IF(INT(MONTH($B$2))=3, "3"&amp;"Q"&amp;"-"&amp;YEAR($B$2)-1, IF(INT(MONTH($B$2))=6, "4"&amp;"Q"&amp;"-"&amp;YEAR($B$2)-1, IF(INT(MONTH($B$2))=9, "1"&amp;"Q"&amp;"-"&amp;YEAR($B$2),IF(INT(MONTH($B$2))=12, "2"&amp;"Q"&amp;"-"&amp;YEAR($B$2), 0))))</f>
        <v>1Q-2024</v>
      </c>
      <c r="F5" s="542" t="str">
        <f>IF(INT(MONTH($B$2))=3, "2"&amp;"Q"&amp;"-"&amp;YEAR($B$2)-1, IF(INT(MONTH($B$2))=6, "3"&amp;"Q"&amp;"-"&amp;YEAR($B$2)-1, IF(INT(MONTH($B$2))=9, "4"&amp;"Q"&amp;"-"&amp;YEAR($B$2)-1,IF(INT(MONTH($B$2))=12, "1"&amp;"Q"&amp;"-"&amp;YEAR($B$2), 0))))</f>
        <v>4Q-2023</v>
      </c>
      <c r="G5" s="693" t="str">
        <f>IF(INT(MONTH($B$2))=3, "1"&amp;"Q"&amp;"-"&amp;YEAR($B$2)-1, IF(INT(MONTH($B$2))=6, "2"&amp;"Q"&amp;"-"&amp;YEAR($B$2)-1, IF(INT(MONTH($B$2))=9, "3"&amp;"Q"&amp;"-"&amp;YEAR($B$2)-1,IF(INT(MONTH($B$2))=12, "4"&amp;"Q"&amp;"-"&amp;YEAR($B$2)-1, 0))))</f>
        <v>3Q-2023</v>
      </c>
    </row>
    <row r="6" spans="1:15" ht="15">
      <c r="A6" s="265"/>
      <c r="B6" s="266" t="s">
        <v>106</v>
      </c>
      <c r="C6" s="179"/>
      <c r="D6" s="179"/>
      <c r="E6" s="179"/>
      <c r="F6" s="179"/>
      <c r="G6" s="180"/>
    </row>
    <row r="7" spans="1:15" ht="15">
      <c r="A7" s="265"/>
      <c r="B7" s="267" t="s">
        <v>110</v>
      </c>
      <c r="C7" s="179"/>
      <c r="D7" s="179"/>
      <c r="E7" s="179"/>
      <c r="F7" s="179"/>
      <c r="G7" s="180"/>
    </row>
    <row r="8" spans="1:15" ht="15">
      <c r="A8" s="254">
        <v>1</v>
      </c>
      <c r="B8" s="255" t="s">
        <v>22</v>
      </c>
      <c r="C8" s="268">
        <v>550172712.93999994</v>
      </c>
      <c r="D8" s="269">
        <v>532096320.00999993</v>
      </c>
      <c r="E8" s="269">
        <v>512154216</v>
      </c>
      <c r="F8" s="269">
        <v>476428970.03999996</v>
      </c>
      <c r="G8" s="270">
        <v>453154210.89000005</v>
      </c>
      <c r="I8" s="467"/>
      <c r="L8" s="467"/>
      <c r="M8" s="467"/>
      <c r="N8" s="467"/>
      <c r="O8" s="467"/>
    </row>
    <row r="9" spans="1:15" ht="15">
      <c r="A9" s="254">
        <v>2</v>
      </c>
      <c r="B9" s="255" t="s">
        <v>86</v>
      </c>
      <c r="C9" s="268">
        <v>550172712.93999994</v>
      </c>
      <c r="D9" s="269">
        <v>532096320.00999993</v>
      </c>
      <c r="E9" s="269">
        <v>512154216</v>
      </c>
      <c r="F9" s="269">
        <v>476428970.03999996</v>
      </c>
      <c r="G9" s="270">
        <v>453154210.89000005</v>
      </c>
      <c r="I9" s="467"/>
      <c r="L9" s="467"/>
      <c r="M9" s="467"/>
      <c r="N9" s="467"/>
      <c r="O9" s="467"/>
    </row>
    <row r="10" spans="1:15" ht="15">
      <c r="A10" s="254">
        <v>3</v>
      </c>
      <c r="B10" s="255" t="s">
        <v>85</v>
      </c>
      <c r="C10" s="268">
        <v>691615852.53999996</v>
      </c>
      <c r="D10" s="269">
        <v>640862464.80999994</v>
      </c>
      <c r="E10" s="269">
        <v>616791870.39999998</v>
      </c>
      <c r="F10" s="269">
        <v>573361921.24000001</v>
      </c>
      <c r="G10" s="270">
        <v>534751119.29000008</v>
      </c>
      <c r="I10" s="467"/>
      <c r="L10" s="467"/>
      <c r="M10" s="467"/>
      <c r="N10" s="467"/>
      <c r="O10" s="467"/>
    </row>
    <row r="11" spans="1:15" ht="15">
      <c r="A11" s="254">
        <v>4</v>
      </c>
      <c r="B11" s="255" t="s">
        <v>333</v>
      </c>
      <c r="C11" s="268">
        <v>411593227.27946973</v>
      </c>
      <c r="D11" s="269">
        <v>401075634.81195629</v>
      </c>
      <c r="E11" s="269">
        <v>379227485.24288857</v>
      </c>
      <c r="F11" s="269">
        <v>368524978.06736279</v>
      </c>
      <c r="G11" s="270">
        <v>341302614.29620999</v>
      </c>
      <c r="I11" s="467"/>
      <c r="L11" s="467"/>
      <c r="M11" s="467"/>
      <c r="N11" s="467"/>
      <c r="O11" s="467"/>
    </row>
    <row r="12" spans="1:15" ht="15">
      <c r="A12" s="254">
        <v>5</v>
      </c>
      <c r="B12" s="255" t="s">
        <v>334</v>
      </c>
      <c r="C12" s="268">
        <v>492013903.73510611</v>
      </c>
      <c r="D12" s="269">
        <v>479222953.51613927</v>
      </c>
      <c r="E12" s="269">
        <v>453195340.13400471</v>
      </c>
      <c r="F12" s="269">
        <v>442485079.25660384</v>
      </c>
      <c r="G12" s="270">
        <v>408828981.37057674</v>
      </c>
      <c r="I12" s="467"/>
      <c r="L12" s="467"/>
      <c r="M12" s="467"/>
      <c r="N12" s="467"/>
      <c r="O12" s="467"/>
    </row>
    <row r="13" spans="1:15" ht="15">
      <c r="A13" s="254">
        <v>6</v>
      </c>
      <c r="B13" s="255" t="s">
        <v>335</v>
      </c>
      <c r="C13" s="268">
        <v>598732106.04289925</v>
      </c>
      <c r="D13" s="269">
        <v>582921508.16596568</v>
      </c>
      <c r="E13" s="269">
        <v>551353096.0023793</v>
      </c>
      <c r="F13" s="269">
        <v>540631473.86406767</v>
      </c>
      <c r="G13" s="270">
        <v>498428854.0397352</v>
      </c>
      <c r="I13" s="467"/>
      <c r="L13" s="467"/>
      <c r="M13" s="467"/>
      <c r="N13" s="467"/>
      <c r="O13" s="467"/>
    </row>
    <row r="14" spans="1:15" ht="15">
      <c r="A14" s="265"/>
      <c r="B14" s="266" t="s">
        <v>337</v>
      </c>
      <c r="C14" s="179"/>
      <c r="D14" s="179"/>
      <c r="E14" s="179"/>
      <c r="F14" s="179"/>
      <c r="G14" s="180"/>
      <c r="I14" s="467"/>
      <c r="L14" s="467"/>
      <c r="M14" s="467"/>
      <c r="N14" s="467"/>
      <c r="O14" s="467"/>
    </row>
    <row r="15" spans="1:15" ht="21.95" customHeight="1">
      <c r="A15" s="254">
        <v>7</v>
      </c>
      <c r="B15" s="255" t="s">
        <v>336</v>
      </c>
      <c r="C15" s="271">
        <v>3425786491.4319611</v>
      </c>
      <c r="D15" s="269">
        <v>3317914148.425674</v>
      </c>
      <c r="E15" s="269">
        <v>3160197844.2422433</v>
      </c>
      <c r="F15" s="269">
        <v>3155793562.1569538</v>
      </c>
      <c r="G15" s="270">
        <v>2847680770.9680362</v>
      </c>
      <c r="I15" s="467"/>
      <c r="L15" s="467"/>
      <c r="M15" s="467"/>
      <c r="N15" s="467"/>
      <c r="O15" s="467"/>
    </row>
    <row r="16" spans="1:15" ht="15">
      <c r="A16" s="265"/>
      <c r="B16" s="266" t="s">
        <v>340</v>
      </c>
      <c r="C16" s="179"/>
      <c r="D16" s="179"/>
      <c r="E16" s="179"/>
      <c r="F16" s="179"/>
      <c r="G16" s="180"/>
      <c r="I16" s="467"/>
      <c r="L16" s="467"/>
      <c r="M16" s="467"/>
      <c r="N16" s="467"/>
      <c r="O16" s="467"/>
    </row>
    <row r="17" spans="1:15" s="3" customFormat="1" ht="15">
      <c r="A17" s="254"/>
      <c r="B17" s="267" t="s">
        <v>326</v>
      </c>
      <c r="C17" s="179"/>
      <c r="D17" s="179"/>
      <c r="E17" s="179"/>
      <c r="F17" s="179"/>
      <c r="G17" s="180"/>
      <c r="I17" s="467"/>
      <c r="L17" s="467"/>
      <c r="M17" s="467"/>
      <c r="N17" s="467"/>
      <c r="O17" s="467"/>
    </row>
    <row r="18" spans="1:15" ht="15">
      <c r="A18" s="253">
        <v>8</v>
      </c>
      <c r="B18" s="272" t="s">
        <v>331</v>
      </c>
      <c r="C18" s="498">
        <v>0.16059749033280546</v>
      </c>
      <c r="D18" s="281">
        <v>0.16037073179318873</v>
      </c>
      <c r="E18" s="281">
        <v>0.16206397233424005</v>
      </c>
      <c r="F18" s="281">
        <v>0.15096962480472437</v>
      </c>
      <c r="G18" s="282">
        <v>0.15913097265321474</v>
      </c>
      <c r="I18" s="467"/>
      <c r="L18" s="467"/>
      <c r="M18" s="467"/>
      <c r="N18" s="467"/>
      <c r="O18" s="467"/>
    </row>
    <row r="19" spans="1:15" ht="15" customHeight="1">
      <c r="A19" s="253">
        <v>9</v>
      </c>
      <c r="B19" s="272" t="s">
        <v>330</v>
      </c>
      <c r="C19" s="498">
        <v>0.16059749033280546</v>
      </c>
      <c r="D19" s="281">
        <v>0.16037073179318873</v>
      </c>
      <c r="E19" s="281">
        <v>0.16206397233424005</v>
      </c>
      <c r="F19" s="281">
        <v>0.15096962480472437</v>
      </c>
      <c r="G19" s="282">
        <v>0.15913097265321474</v>
      </c>
      <c r="I19" s="467"/>
      <c r="L19" s="467"/>
      <c r="M19" s="467"/>
      <c r="N19" s="467"/>
      <c r="O19" s="467"/>
    </row>
    <row r="20" spans="1:15" ht="15">
      <c r="A20" s="253">
        <v>10</v>
      </c>
      <c r="B20" s="272" t="s">
        <v>332</v>
      </c>
      <c r="C20" s="498">
        <v>0.20188527635033907</v>
      </c>
      <c r="D20" s="281">
        <v>0.19315221435554156</v>
      </c>
      <c r="E20" s="281">
        <v>0.19517508105505818</v>
      </c>
      <c r="F20" s="281">
        <v>0.18168549683209087</v>
      </c>
      <c r="G20" s="282">
        <v>0.18778478428543013</v>
      </c>
      <c r="I20" s="467"/>
      <c r="L20" s="467"/>
      <c r="M20" s="467"/>
      <c r="N20" s="467"/>
      <c r="O20" s="467"/>
    </row>
    <row r="21" spans="1:15" ht="15">
      <c r="A21" s="253">
        <v>11</v>
      </c>
      <c r="B21" s="255" t="s">
        <v>333</v>
      </c>
      <c r="C21" s="498">
        <v>0.12014561570281219</v>
      </c>
      <c r="D21" s="281">
        <v>0.12088186037069817</v>
      </c>
      <c r="E21" s="281">
        <v>0.1200011847150096</v>
      </c>
      <c r="F21" s="281">
        <v>0.11677727671624996</v>
      </c>
      <c r="G21" s="282">
        <v>0.11985283525308496</v>
      </c>
      <c r="I21" s="467"/>
      <c r="L21" s="467"/>
      <c r="M21" s="467"/>
      <c r="N21" s="467"/>
      <c r="O21" s="467"/>
    </row>
    <row r="22" spans="1:15" ht="15">
      <c r="A22" s="253">
        <v>12</v>
      </c>
      <c r="B22" s="255" t="s">
        <v>334</v>
      </c>
      <c r="C22" s="498">
        <v>0.14362071453245961</v>
      </c>
      <c r="D22" s="281">
        <v>0.1444350070792299</v>
      </c>
      <c r="E22" s="281">
        <v>0.14340726830116313</v>
      </c>
      <c r="F22" s="281">
        <v>0.1402135692786475</v>
      </c>
      <c r="G22" s="282">
        <v>0.14356559398741878</v>
      </c>
      <c r="I22" s="467"/>
      <c r="L22" s="467"/>
      <c r="M22" s="467"/>
      <c r="N22" s="467"/>
      <c r="O22" s="467"/>
    </row>
    <row r="23" spans="1:15" ht="15">
      <c r="A23" s="253">
        <v>13</v>
      </c>
      <c r="B23" s="255" t="s">
        <v>335</v>
      </c>
      <c r="C23" s="498">
        <v>0.17477216036094306</v>
      </c>
      <c r="D23" s="281">
        <v>0.17568914748519268</v>
      </c>
      <c r="E23" s="281">
        <v>0.1744679045987336</v>
      </c>
      <c r="F23" s="281">
        <v>0.17131395422917062</v>
      </c>
      <c r="G23" s="282">
        <v>0.17502975021680539</v>
      </c>
      <c r="I23" s="467"/>
      <c r="L23" s="467"/>
      <c r="M23" s="467"/>
      <c r="N23" s="467"/>
      <c r="O23" s="467"/>
    </row>
    <row r="24" spans="1:15" ht="15">
      <c r="A24" s="265"/>
      <c r="B24" s="266" t="s">
        <v>6</v>
      </c>
      <c r="C24" s="179"/>
      <c r="D24" s="179"/>
      <c r="E24" s="179"/>
      <c r="F24" s="179"/>
      <c r="G24" s="180"/>
      <c r="I24" s="467"/>
      <c r="L24" s="467"/>
      <c r="M24" s="467"/>
      <c r="N24" s="467"/>
      <c r="O24" s="467"/>
    </row>
    <row r="25" spans="1:15" ht="15" customHeight="1">
      <c r="A25" s="273">
        <v>14</v>
      </c>
      <c r="B25" s="274" t="s">
        <v>7</v>
      </c>
      <c r="C25" s="497">
        <v>9.7039164943046541E-2</v>
      </c>
      <c r="D25" s="499">
        <v>9.9499756259403438E-2</v>
      </c>
      <c r="E25" s="499">
        <v>9.9708946413309962E-2</v>
      </c>
      <c r="F25" s="499">
        <v>9.8211175855056995E-2</v>
      </c>
      <c r="G25" s="500">
        <v>9.7355388790294525E-2</v>
      </c>
      <c r="I25" s="467"/>
      <c r="L25" s="467"/>
      <c r="M25" s="467"/>
      <c r="N25" s="467"/>
      <c r="O25" s="467"/>
    </row>
    <row r="26" spans="1:15" ht="15">
      <c r="A26" s="273">
        <v>15</v>
      </c>
      <c r="B26" s="274" t="s">
        <v>8</v>
      </c>
      <c r="C26" s="497">
        <v>5.471516369025959E-2</v>
      </c>
      <c r="D26" s="499">
        <v>5.4756665172613149E-2</v>
      </c>
      <c r="E26" s="499">
        <v>5.6448982543540534E-2</v>
      </c>
      <c r="F26" s="499">
        <v>5.4247427594864069E-2</v>
      </c>
      <c r="G26" s="500">
        <v>5.4186647043338358E-2</v>
      </c>
      <c r="I26" s="467"/>
      <c r="L26" s="467"/>
      <c r="M26" s="467"/>
      <c r="N26" s="467"/>
      <c r="O26" s="467"/>
    </row>
    <row r="27" spans="1:15" ht="15">
      <c r="A27" s="273">
        <v>16</v>
      </c>
      <c r="B27" s="274" t="s">
        <v>9</v>
      </c>
      <c r="C27" s="497">
        <v>2.5403194983329103E-2</v>
      </c>
      <c r="D27" s="499">
        <v>2.5613744960157409E-2</v>
      </c>
      <c r="E27" s="499">
        <v>2.391461613382638E-2</v>
      </c>
      <c r="F27" s="499">
        <v>2.4338494608996581E-2</v>
      </c>
      <c r="G27" s="500">
        <v>2.1806802432076708E-2</v>
      </c>
      <c r="I27" s="467"/>
      <c r="L27" s="467"/>
      <c r="M27" s="467"/>
      <c r="N27" s="467"/>
      <c r="O27" s="467"/>
    </row>
    <row r="28" spans="1:15" ht="15">
      <c r="A28" s="273">
        <v>17</v>
      </c>
      <c r="B28" s="274" t="s">
        <v>140</v>
      </c>
      <c r="C28" s="497">
        <v>4.2324001252786937E-2</v>
      </c>
      <c r="D28" s="499">
        <v>4.4743091086790254E-2</v>
      </c>
      <c r="E28" s="499">
        <v>4.3259963869769415E-2</v>
      </c>
      <c r="F28" s="499">
        <v>4.3963748260192934E-2</v>
      </c>
      <c r="G28" s="500">
        <v>4.3168741746956167E-2</v>
      </c>
      <c r="I28" s="467"/>
      <c r="L28" s="467"/>
      <c r="M28" s="467"/>
      <c r="N28" s="467"/>
      <c r="O28" s="467"/>
    </row>
    <row r="29" spans="1:15" ht="15">
      <c r="A29" s="273">
        <v>18</v>
      </c>
      <c r="B29" s="274" t="s">
        <v>10</v>
      </c>
      <c r="C29" s="497">
        <v>2.1209443769838597E-2</v>
      </c>
      <c r="D29" s="499">
        <v>2.100718043991515E-2</v>
      </c>
      <c r="E29" s="499">
        <v>1.9577095674339861E-2</v>
      </c>
      <c r="F29" s="499">
        <v>2.2515049406805765E-2</v>
      </c>
      <c r="G29" s="500">
        <v>1.9907761911036083E-2</v>
      </c>
      <c r="I29" s="467"/>
      <c r="L29" s="467"/>
      <c r="M29" s="467"/>
      <c r="N29" s="467"/>
      <c r="O29" s="467"/>
    </row>
    <row r="30" spans="1:15" ht="15">
      <c r="A30" s="273">
        <v>19</v>
      </c>
      <c r="B30" s="274" t="s">
        <v>11</v>
      </c>
      <c r="C30" s="497">
        <v>0.13783287120594345</v>
      </c>
      <c r="D30" s="499">
        <v>0.13748433713763458</v>
      </c>
      <c r="E30" s="499">
        <v>0.12984715293765947</v>
      </c>
      <c r="F30" s="499">
        <v>0.15227680314405592</v>
      </c>
      <c r="G30" s="500">
        <v>0.13406327033247054</v>
      </c>
      <c r="I30" s="467"/>
      <c r="L30" s="467"/>
      <c r="M30" s="467"/>
      <c r="N30" s="467"/>
      <c r="O30" s="467"/>
    </row>
    <row r="31" spans="1:15" ht="15">
      <c r="A31" s="265"/>
      <c r="B31" s="266" t="s">
        <v>12</v>
      </c>
      <c r="C31" s="179"/>
      <c r="D31" s="179"/>
      <c r="E31" s="179"/>
      <c r="F31" s="179"/>
      <c r="G31" s="180"/>
      <c r="I31" s="467"/>
      <c r="L31" s="467"/>
      <c r="M31" s="467"/>
      <c r="N31" s="467"/>
      <c r="O31" s="467"/>
    </row>
    <row r="32" spans="1:15" ht="15">
      <c r="A32" s="273">
        <v>20</v>
      </c>
      <c r="B32" s="274" t="s">
        <v>13</v>
      </c>
      <c r="C32" s="497">
        <v>3.3833376391271902E-2</v>
      </c>
      <c r="D32" s="499">
        <v>3.5933680115919096E-2</v>
      </c>
      <c r="E32" s="499">
        <v>3.8808937934478961E-2</v>
      </c>
      <c r="F32" s="499">
        <v>3.6423211350659464E-2</v>
      </c>
      <c r="G32" s="500">
        <v>3.7242193833393861E-2</v>
      </c>
      <c r="I32" s="467"/>
      <c r="L32" s="467"/>
      <c r="M32" s="467"/>
      <c r="N32" s="467"/>
      <c r="O32" s="467"/>
    </row>
    <row r="33" spans="1:15" ht="15" customHeight="1">
      <c r="A33" s="273">
        <v>21</v>
      </c>
      <c r="B33" s="274" t="s">
        <v>698</v>
      </c>
      <c r="C33" s="497">
        <v>1.1601686193531243E-2</v>
      </c>
      <c r="D33" s="499">
        <v>1.1888414318102536E-2</v>
      </c>
      <c r="E33" s="499">
        <v>1.2836577204769738E-2</v>
      </c>
      <c r="F33" s="499">
        <v>1.3021104553201712E-2</v>
      </c>
      <c r="G33" s="500">
        <v>1.329917257424631E-2</v>
      </c>
      <c r="I33" s="467"/>
      <c r="L33" s="467"/>
      <c r="M33" s="467"/>
      <c r="N33" s="467"/>
      <c r="O33" s="467"/>
    </row>
    <row r="34" spans="1:15" ht="15">
      <c r="A34" s="273">
        <v>22</v>
      </c>
      <c r="B34" s="274" t="s">
        <v>14</v>
      </c>
      <c r="C34" s="497">
        <v>0.49800014715591445</v>
      </c>
      <c r="D34" s="499">
        <v>0.49684947790584655</v>
      </c>
      <c r="E34" s="499">
        <v>0.48146422678554091</v>
      </c>
      <c r="F34" s="499">
        <v>0.47768658995782459</v>
      </c>
      <c r="G34" s="500">
        <v>0.4895533411455909</v>
      </c>
      <c r="I34" s="467"/>
      <c r="L34" s="467"/>
      <c r="M34" s="467"/>
      <c r="N34" s="467"/>
      <c r="O34" s="467"/>
    </row>
    <row r="35" spans="1:15" ht="15" customHeight="1">
      <c r="A35" s="273">
        <v>23</v>
      </c>
      <c r="B35" s="274" t="s">
        <v>15</v>
      </c>
      <c r="C35" s="497">
        <v>0.46665530773925734</v>
      </c>
      <c r="D35" s="499">
        <v>0.45688115569298959</v>
      </c>
      <c r="E35" s="499">
        <v>0.44978565398193421</v>
      </c>
      <c r="F35" s="499">
        <v>0.44708031131754566</v>
      </c>
      <c r="G35" s="500">
        <v>0.44100488039545699</v>
      </c>
      <c r="I35" s="467"/>
      <c r="L35" s="467"/>
      <c r="M35" s="467"/>
      <c r="N35" s="467"/>
      <c r="O35" s="467"/>
    </row>
    <row r="36" spans="1:15" ht="15">
      <c r="A36" s="273">
        <v>24</v>
      </c>
      <c r="B36" s="274" t="s">
        <v>16</v>
      </c>
      <c r="C36" s="497">
        <v>9.9683146676393136E-2</v>
      </c>
      <c r="D36" s="499">
        <v>6.1673816350302085E-2</v>
      </c>
      <c r="E36" s="499">
        <v>-1.7111225178346255E-3</v>
      </c>
      <c r="F36" s="499">
        <v>0.19101772653178514</v>
      </c>
      <c r="G36" s="500">
        <v>9.6988480949989228E-2</v>
      </c>
      <c r="I36" s="467"/>
      <c r="L36" s="467"/>
      <c r="M36" s="467"/>
      <c r="N36" s="467"/>
      <c r="O36" s="467"/>
    </row>
    <row r="37" spans="1:15" ht="15" customHeight="1">
      <c r="A37" s="265"/>
      <c r="B37" s="266" t="s">
        <v>17</v>
      </c>
      <c r="C37" s="179"/>
      <c r="D37" s="179"/>
      <c r="E37" s="179"/>
      <c r="F37" s="179"/>
      <c r="G37" s="180"/>
      <c r="I37" s="467"/>
      <c r="L37" s="467"/>
      <c r="M37" s="467"/>
      <c r="N37" s="467"/>
      <c r="O37" s="467"/>
    </row>
    <row r="38" spans="1:15" ht="15" customHeight="1">
      <c r="A38" s="273">
        <v>25</v>
      </c>
      <c r="B38" s="274" t="s">
        <v>18</v>
      </c>
      <c r="C38" s="497">
        <v>0.17543063396169323</v>
      </c>
      <c r="D38" s="497">
        <v>0.16913805333444926</v>
      </c>
      <c r="E38" s="497">
        <v>0.14145106524532383</v>
      </c>
      <c r="F38" s="497">
        <v>0.15956233480727589</v>
      </c>
      <c r="G38" s="501">
        <v>0.1891602333928139</v>
      </c>
      <c r="I38" s="467"/>
      <c r="L38" s="467"/>
      <c r="M38" s="467"/>
      <c r="N38" s="467"/>
      <c r="O38" s="467"/>
    </row>
    <row r="39" spans="1:15" ht="15" customHeight="1">
      <c r="A39" s="273">
        <v>26</v>
      </c>
      <c r="B39" s="274" t="s">
        <v>19</v>
      </c>
      <c r="C39" s="497">
        <v>0.55194749114099861</v>
      </c>
      <c r="D39" s="497">
        <v>0.53866493616844935</v>
      </c>
      <c r="E39" s="497">
        <v>0.5338899548314846</v>
      </c>
      <c r="F39" s="497">
        <v>0.52432271008236597</v>
      </c>
      <c r="G39" s="501">
        <v>0.53288711483076001</v>
      </c>
      <c r="I39" s="467"/>
      <c r="L39" s="467"/>
      <c r="M39" s="467"/>
      <c r="N39" s="467"/>
      <c r="O39" s="467"/>
    </row>
    <row r="40" spans="1:15" ht="15" customHeight="1">
      <c r="A40" s="273">
        <v>27</v>
      </c>
      <c r="B40" s="275" t="s">
        <v>20</v>
      </c>
      <c r="C40" s="497">
        <v>0.20109794883831911</v>
      </c>
      <c r="D40" s="497">
        <v>0.20773243785004336</v>
      </c>
      <c r="E40" s="497">
        <v>0.20674576983371806</v>
      </c>
      <c r="F40" s="497">
        <v>0.2220491231543272</v>
      </c>
      <c r="G40" s="501">
        <v>0.24273818892988661</v>
      </c>
      <c r="I40" s="467"/>
      <c r="L40" s="467"/>
      <c r="M40" s="467"/>
      <c r="N40" s="467"/>
      <c r="O40" s="467"/>
    </row>
    <row r="41" spans="1:15" ht="15" customHeight="1">
      <c r="A41" s="279"/>
      <c r="B41" s="266" t="s">
        <v>248</v>
      </c>
      <c r="C41" s="179"/>
      <c r="D41" s="179"/>
      <c r="E41" s="179"/>
      <c r="F41" s="179"/>
      <c r="G41" s="180"/>
      <c r="L41" s="467"/>
      <c r="M41" s="467"/>
      <c r="N41" s="467"/>
      <c r="O41" s="467"/>
    </row>
    <row r="42" spans="1:15" ht="15" customHeight="1">
      <c r="A42" s="273">
        <v>28</v>
      </c>
      <c r="B42" s="322" t="s">
        <v>241</v>
      </c>
      <c r="C42" s="696">
        <v>695935460.46043456</v>
      </c>
      <c r="D42" s="275">
        <v>705922509.07989001</v>
      </c>
      <c r="E42" s="275">
        <v>708161383.25076926</v>
      </c>
      <c r="F42" s="275">
        <v>658773305.30141282</v>
      </c>
      <c r="G42" s="278">
        <v>693418691.63684762</v>
      </c>
      <c r="L42" s="467"/>
      <c r="M42" s="467"/>
      <c r="N42" s="467"/>
      <c r="O42" s="467"/>
    </row>
    <row r="43" spans="1:15" ht="15">
      <c r="A43" s="273">
        <v>29</v>
      </c>
      <c r="B43" s="274" t="s">
        <v>242</v>
      </c>
      <c r="C43" s="696">
        <v>487382238.11255181</v>
      </c>
      <c r="D43" s="276">
        <v>497591368.31372273</v>
      </c>
      <c r="E43" s="276">
        <v>522441784.47548997</v>
      </c>
      <c r="F43" s="276">
        <v>531016682.68527639</v>
      </c>
      <c r="G43" s="277">
        <v>553633699.96863961</v>
      </c>
      <c r="L43" s="467"/>
      <c r="M43" s="467"/>
      <c r="N43" s="467"/>
      <c r="O43" s="467"/>
    </row>
    <row r="44" spans="1:15" ht="15">
      <c r="A44" s="318">
        <v>30</v>
      </c>
      <c r="B44" s="319" t="s">
        <v>240</v>
      </c>
      <c r="C44" s="497">
        <v>1.4402904984097169</v>
      </c>
      <c r="D44" s="497">
        <v>1.4232142816815261</v>
      </c>
      <c r="E44" s="497">
        <v>1.3609883656663559</v>
      </c>
      <c r="F44" s="497">
        <v>1.2283510532087381</v>
      </c>
      <c r="G44" s="501">
        <v>1.2549761314975569</v>
      </c>
      <c r="L44" s="467"/>
      <c r="M44" s="467"/>
      <c r="N44" s="467"/>
      <c r="O44" s="467"/>
    </row>
    <row r="45" spans="1:15" ht="15">
      <c r="A45" s="318"/>
      <c r="B45" s="266" t="s">
        <v>341</v>
      </c>
      <c r="C45" s="179"/>
      <c r="D45" s="179"/>
      <c r="E45" s="179"/>
      <c r="F45" s="179"/>
      <c r="G45" s="180"/>
      <c r="L45" s="467"/>
      <c r="M45" s="467"/>
      <c r="N45" s="467"/>
      <c r="O45" s="467"/>
    </row>
    <row r="46" spans="1:15" ht="15">
      <c r="A46" s="318">
        <v>31</v>
      </c>
      <c r="B46" s="319" t="s">
        <v>348</v>
      </c>
      <c r="C46" s="697">
        <v>2683577991.4355001</v>
      </c>
      <c r="D46" s="320">
        <v>2569285003.8629999</v>
      </c>
      <c r="E46" s="320">
        <v>2410957221.1029997</v>
      </c>
      <c r="F46" s="320">
        <v>2236886567.776</v>
      </c>
      <c r="G46" s="321">
        <v>2236886567.776</v>
      </c>
      <c r="L46" s="467"/>
      <c r="M46" s="467"/>
      <c r="N46" s="467"/>
      <c r="O46" s="467"/>
    </row>
    <row r="47" spans="1:15" ht="15">
      <c r="A47" s="318">
        <v>32</v>
      </c>
      <c r="B47" s="319" t="s">
        <v>361</v>
      </c>
      <c r="C47" s="697">
        <v>2205973719.772718</v>
      </c>
      <c r="D47" s="320">
        <v>2144259965.9707484</v>
      </c>
      <c r="E47" s="320">
        <v>2006381021.8740532</v>
      </c>
      <c r="F47" s="320">
        <v>1869814470.9814999</v>
      </c>
      <c r="G47" s="321">
        <v>1869814470.9814999</v>
      </c>
      <c r="L47" s="467"/>
      <c r="M47" s="467"/>
      <c r="N47" s="467"/>
      <c r="O47" s="467"/>
    </row>
    <row r="48" spans="1:15" thickBot="1">
      <c r="A48" s="71">
        <v>33</v>
      </c>
      <c r="B48" s="136" t="s">
        <v>375</v>
      </c>
      <c r="C48" s="698">
        <v>1.216504968931357</v>
      </c>
      <c r="D48" s="502">
        <v>1.1982152559099029</v>
      </c>
      <c r="E48" s="502">
        <v>1.2016447498347316</v>
      </c>
      <c r="F48" s="502">
        <v>1.1963147159738352</v>
      </c>
      <c r="G48" s="503">
        <v>1.1963147159738352</v>
      </c>
      <c r="L48" s="467"/>
      <c r="M48" s="467"/>
      <c r="N48" s="467"/>
      <c r="O48" s="467"/>
    </row>
    <row r="49" spans="1:7">
      <c r="A49" s="15"/>
    </row>
    <row r="50" spans="1:7">
      <c r="B50" s="18"/>
    </row>
    <row r="51" spans="1:7" ht="65.25">
      <c r="B51" s="211" t="s">
        <v>247</v>
      </c>
      <c r="D51" s="200"/>
      <c r="E51" s="200"/>
      <c r="F51" s="200"/>
      <c r="G51" s="200"/>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zoomScale="80" zoomScaleNormal="80" workbookViewId="0">
      <selection activeCell="F74" sqref="F74"/>
    </sheetView>
  </sheetViews>
  <sheetFormatPr defaultRowHeight="15"/>
  <cols>
    <col min="1" max="1" width="8.7109375" style="350"/>
    <col min="2" max="2" width="69.28515625" style="347" customWidth="1"/>
    <col min="3" max="3" width="15.42578125" customWidth="1"/>
    <col min="4" max="4" width="17.28515625" customWidth="1"/>
    <col min="5" max="5" width="15.140625" bestFit="1" customWidth="1"/>
    <col min="6" max="8" width="17.5703125" customWidth="1"/>
    <col min="9" max="9" width="17.85546875" style="467" bestFit="1" customWidth="1"/>
    <col min="10" max="12" width="17.85546875" style="467" customWidth="1"/>
    <col min="13" max="13" width="17.85546875" style="467" bestFit="1" customWidth="1"/>
    <col min="14" max="14" width="12.5703125" customWidth="1"/>
    <col min="16" max="16" width="17.85546875" bestFit="1" customWidth="1"/>
  </cols>
  <sheetData>
    <row r="1" spans="1:17" ht="15.75">
      <c r="A1" s="12" t="s">
        <v>108</v>
      </c>
      <c r="B1" s="508" t="str">
        <f>Info!C2</f>
        <v>სს "ბაზისბანკი"</v>
      </c>
      <c r="C1" s="11"/>
      <c r="D1" s="200"/>
      <c r="E1" s="200"/>
      <c r="F1" s="200"/>
      <c r="G1" s="200"/>
    </row>
    <row r="2" spans="1:17" ht="15.75">
      <c r="A2" s="12" t="s">
        <v>109</v>
      </c>
      <c r="B2" s="509">
        <f>'1. key ratios'!B2</f>
        <v>45565</v>
      </c>
      <c r="C2" s="22"/>
      <c r="D2" s="13"/>
      <c r="E2" s="13"/>
      <c r="F2" s="13"/>
      <c r="G2" s="13"/>
      <c r="H2" s="1"/>
    </row>
    <row r="3" spans="1:17" ht="15.75">
      <c r="A3" s="12"/>
      <c r="B3" s="11"/>
      <c r="C3" s="22"/>
      <c r="D3" s="13"/>
      <c r="E3" s="13"/>
      <c r="F3" s="13"/>
      <c r="G3" s="13"/>
      <c r="H3" s="1"/>
    </row>
    <row r="4" spans="1:17" ht="21" customHeight="1">
      <c r="A4" s="779" t="s">
        <v>25</v>
      </c>
      <c r="B4" s="780" t="s">
        <v>520</v>
      </c>
      <c r="C4" s="782" t="s">
        <v>114</v>
      </c>
      <c r="D4" s="782"/>
      <c r="E4" s="782"/>
      <c r="F4" s="782" t="s">
        <v>115</v>
      </c>
      <c r="G4" s="782"/>
      <c r="H4" s="783"/>
    </row>
    <row r="5" spans="1:17" ht="21" customHeight="1">
      <c r="A5" s="779"/>
      <c r="B5" s="781"/>
      <c r="C5" s="337" t="s">
        <v>26</v>
      </c>
      <c r="D5" s="337" t="s">
        <v>88</v>
      </c>
      <c r="E5" s="337" t="s">
        <v>66</v>
      </c>
      <c r="F5" s="337" t="s">
        <v>26</v>
      </c>
      <c r="G5" s="337" t="s">
        <v>88</v>
      </c>
      <c r="H5" s="337" t="s">
        <v>66</v>
      </c>
    </row>
    <row r="6" spans="1:17" ht="26.45" customHeight="1">
      <c r="A6" s="779"/>
      <c r="B6" s="338" t="s">
        <v>95</v>
      </c>
      <c r="C6" s="784"/>
      <c r="D6" s="785"/>
      <c r="E6" s="785"/>
      <c r="F6" s="785"/>
      <c r="G6" s="785"/>
      <c r="H6" s="786"/>
    </row>
    <row r="7" spans="1:17" ht="23.1" customHeight="1">
      <c r="A7" s="349">
        <v>1</v>
      </c>
      <c r="B7" s="339" t="s">
        <v>634</v>
      </c>
      <c r="C7" s="445">
        <f>SUM(C8:C10)</f>
        <v>73396592.27790001</v>
      </c>
      <c r="D7" s="445">
        <f>SUM(D8:D10)</f>
        <v>380682702.65740001</v>
      </c>
      <c r="E7" s="446">
        <f>C7+D7</f>
        <v>454079294.93529999</v>
      </c>
      <c r="F7" s="445">
        <f>SUM(F8:F10)</f>
        <v>96698895.519999996</v>
      </c>
      <c r="G7" s="445">
        <f>SUM(G8:G10)</f>
        <v>289688455.61000001</v>
      </c>
      <c r="H7" s="446">
        <f>F7+G7</f>
        <v>386387351.13</v>
      </c>
      <c r="L7" s="483"/>
      <c r="N7" s="467"/>
      <c r="O7" s="467"/>
      <c r="P7" s="504"/>
      <c r="Q7" s="504"/>
    </row>
    <row r="8" spans="1:17">
      <c r="A8" s="349">
        <v>1.1000000000000001</v>
      </c>
      <c r="B8" s="340" t="s">
        <v>96</v>
      </c>
      <c r="C8" s="445">
        <v>30456646.600000001</v>
      </c>
      <c r="D8" s="445">
        <v>31889396.319600001</v>
      </c>
      <c r="E8" s="446">
        <f t="shared" ref="E8:E36" si="0">C8+D8</f>
        <v>62346042.919600002</v>
      </c>
      <c r="F8" s="445">
        <v>36279876.5</v>
      </c>
      <c r="G8" s="445">
        <v>39735137.619999997</v>
      </c>
      <c r="H8" s="446">
        <f t="shared" ref="H8:H36" si="1">F8+G8</f>
        <v>76015014.120000005</v>
      </c>
      <c r="L8" s="483"/>
      <c r="N8" s="467"/>
      <c r="O8" s="467"/>
      <c r="P8" s="504"/>
      <c r="Q8" s="504"/>
    </row>
    <row r="9" spans="1:17">
      <c r="A9" s="349">
        <v>1.2</v>
      </c>
      <c r="B9" s="340" t="s">
        <v>97</v>
      </c>
      <c r="C9" s="445">
        <v>37167395.323699996</v>
      </c>
      <c r="D9" s="445">
        <v>205586349.14789999</v>
      </c>
      <c r="E9" s="446">
        <f t="shared" si="0"/>
        <v>242753744.4716</v>
      </c>
      <c r="F9" s="445">
        <v>58404732.920000002</v>
      </c>
      <c r="G9" s="445">
        <v>179008174.09</v>
      </c>
      <c r="H9" s="446">
        <f t="shared" si="1"/>
        <v>237412907.00999999</v>
      </c>
      <c r="L9" s="483"/>
      <c r="N9" s="467"/>
      <c r="O9" s="467"/>
      <c r="P9" s="504"/>
      <c r="Q9" s="504"/>
    </row>
    <row r="10" spans="1:17">
      <c r="A10" s="349">
        <v>1.3</v>
      </c>
      <c r="B10" s="340" t="s">
        <v>98</v>
      </c>
      <c r="C10" s="445">
        <v>5772550.3541999999</v>
      </c>
      <c r="D10" s="445">
        <v>143206957.18990001</v>
      </c>
      <c r="E10" s="446">
        <f t="shared" si="0"/>
        <v>148979507.54410002</v>
      </c>
      <c r="F10" s="445">
        <v>2014286.1</v>
      </c>
      <c r="G10" s="445">
        <v>70945143.900000006</v>
      </c>
      <c r="H10" s="446">
        <f t="shared" si="1"/>
        <v>72959430</v>
      </c>
      <c r="L10" s="483"/>
      <c r="N10" s="467"/>
      <c r="O10" s="467"/>
      <c r="P10" s="504"/>
      <c r="Q10" s="504"/>
    </row>
    <row r="11" spans="1:17">
      <c r="A11" s="349">
        <v>2</v>
      </c>
      <c r="B11" s="341" t="s">
        <v>521</v>
      </c>
      <c r="C11" s="445">
        <v>9000</v>
      </c>
      <c r="D11" s="445">
        <v>0</v>
      </c>
      <c r="E11" s="446">
        <f t="shared" si="0"/>
        <v>9000</v>
      </c>
      <c r="F11" s="445">
        <v>114000</v>
      </c>
      <c r="G11" s="445">
        <v>0</v>
      </c>
      <c r="H11" s="446">
        <f t="shared" si="1"/>
        <v>114000</v>
      </c>
      <c r="L11" s="483"/>
      <c r="N11" s="467"/>
      <c r="O11" s="467"/>
      <c r="P11" s="504"/>
      <c r="Q11" s="504"/>
    </row>
    <row r="12" spans="1:17">
      <c r="A12" s="349">
        <v>2.1</v>
      </c>
      <c r="B12" s="342" t="s">
        <v>522</v>
      </c>
      <c r="C12" s="445">
        <v>9000</v>
      </c>
      <c r="D12" s="445">
        <v>0</v>
      </c>
      <c r="E12" s="446">
        <f t="shared" si="0"/>
        <v>9000</v>
      </c>
      <c r="F12" s="445">
        <v>114000</v>
      </c>
      <c r="G12" s="445">
        <v>0</v>
      </c>
      <c r="H12" s="446">
        <f t="shared" si="1"/>
        <v>114000</v>
      </c>
      <c r="L12" s="483"/>
      <c r="N12" s="467"/>
      <c r="O12" s="467"/>
      <c r="P12" s="504"/>
      <c r="Q12" s="504"/>
    </row>
    <row r="13" spans="1:17" ht="26.45" customHeight="1">
      <c r="A13" s="349">
        <v>3</v>
      </c>
      <c r="B13" s="341" t="s">
        <v>523</v>
      </c>
      <c r="C13" s="445"/>
      <c r="D13" s="445"/>
      <c r="E13" s="446">
        <f t="shared" si="0"/>
        <v>0</v>
      </c>
      <c r="F13" s="445"/>
      <c r="G13" s="445"/>
      <c r="H13" s="446">
        <f t="shared" si="1"/>
        <v>0</v>
      </c>
      <c r="L13" s="483"/>
      <c r="N13" s="467"/>
      <c r="O13" s="467"/>
      <c r="P13" s="504"/>
      <c r="Q13" s="504"/>
    </row>
    <row r="14" spans="1:17" ht="26.45" customHeight="1">
      <c r="A14" s="349">
        <v>4</v>
      </c>
      <c r="B14" s="341" t="s">
        <v>524</v>
      </c>
      <c r="C14" s="445"/>
      <c r="D14" s="445"/>
      <c r="E14" s="446">
        <f t="shared" si="0"/>
        <v>0</v>
      </c>
      <c r="F14" s="445"/>
      <c r="G14" s="445"/>
      <c r="H14" s="446">
        <f t="shared" si="1"/>
        <v>0</v>
      </c>
      <c r="L14" s="483"/>
      <c r="N14" s="467"/>
      <c r="O14" s="467"/>
      <c r="P14" s="504"/>
      <c r="Q14" s="504"/>
    </row>
    <row r="15" spans="1:17" ht="24.6" customHeight="1">
      <c r="A15" s="349">
        <v>5</v>
      </c>
      <c r="B15" s="341" t="s">
        <v>525</v>
      </c>
      <c r="C15" s="445">
        <f>SUM(C16:C18)</f>
        <v>227525180.41999999</v>
      </c>
      <c r="D15" s="445">
        <f>SUM(D16:D18)</f>
        <v>0</v>
      </c>
      <c r="E15" s="448">
        <f t="shared" si="0"/>
        <v>227525180.41999999</v>
      </c>
      <c r="F15" s="447">
        <f>SUM(F16:F18)</f>
        <v>206162488.87</v>
      </c>
      <c r="G15" s="447">
        <f>SUM(G16:G18)</f>
        <v>0</v>
      </c>
      <c r="H15" s="448">
        <f t="shared" si="1"/>
        <v>206162488.87</v>
      </c>
      <c r="L15" s="483"/>
      <c r="N15" s="467"/>
      <c r="O15" s="467"/>
      <c r="P15" s="504"/>
      <c r="Q15" s="504"/>
    </row>
    <row r="16" spans="1:17">
      <c r="A16" s="349">
        <v>5.0999999999999996</v>
      </c>
      <c r="B16" s="342" t="s">
        <v>526</v>
      </c>
      <c r="C16" s="445"/>
      <c r="D16" s="445"/>
      <c r="E16" s="446">
        <f t="shared" si="0"/>
        <v>0</v>
      </c>
      <c r="F16" s="445"/>
      <c r="G16" s="445"/>
      <c r="H16" s="446">
        <f t="shared" si="1"/>
        <v>0</v>
      </c>
      <c r="L16" s="483"/>
      <c r="N16" s="467"/>
      <c r="O16" s="467"/>
      <c r="P16" s="504"/>
      <c r="Q16" s="504"/>
    </row>
    <row r="17" spans="1:17">
      <c r="A17" s="349">
        <v>5.2</v>
      </c>
      <c r="B17" s="342" t="s">
        <v>453</v>
      </c>
      <c r="C17" s="445">
        <v>227525180.41999999</v>
      </c>
      <c r="D17" s="445">
        <v>0</v>
      </c>
      <c r="E17" s="446">
        <f t="shared" si="0"/>
        <v>227525180.41999999</v>
      </c>
      <c r="F17" s="445">
        <v>206162488.87</v>
      </c>
      <c r="G17" s="445">
        <v>0</v>
      </c>
      <c r="H17" s="446">
        <f t="shared" si="1"/>
        <v>206162488.87</v>
      </c>
      <c r="L17" s="483"/>
      <c r="N17" s="467"/>
      <c r="O17" s="467"/>
      <c r="P17" s="504"/>
      <c r="Q17" s="504"/>
    </row>
    <row r="18" spans="1:17">
      <c r="A18" s="349">
        <v>5.3</v>
      </c>
      <c r="B18" s="342" t="s">
        <v>527</v>
      </c>
      <c r="C18" s="445"/>
      <c r="D18" s="445"/>
      <c r="E18" s="446">
        <f t="shared" si="0"/>
        <v>0</v>
      </c>
      <c r="F18" s="445"/>
      <c r="G18" s="445"/>
      <c r="H18" s="446">
        <f t="shared" si="1"/>
        <v>0</v>
      </c>
      <c r="L18" s="483"/>
      <c r="N18" s="467"/>
      <c r="O18" s="467"/>
      <c r="P18" s="504"/>
      <c r="Q18" s="504"/>
    </row>
    <row r="19" spans="1:17">
      <c r="A19" s="349">
        <v>6</v>
      </c>
      <c r="B19" s="341" t="s">
        <v>528</v>
      </c>
      <c r="C19" s="445">
        <f>SUM(C20:C21)</f>
        <v>1512857263.1640999</v>
      </c>
      <c r="D19" s="445">
        <f>SUM(D20:D21)</f>
        <v>1371953892.99</v>
      </c>
      <c r="E19" s="446">
        <f t="shared" si="0"/>
        <v>2884811156.1540999</v>
      </c>
      <c r="F19" s="445">
        <f>SUM(F20:F21)</f>
        <v>1315995959.99</v>
      </c>
      <c r="G19" s="445">
        <f>SUM(G20:G21)</f>
        <v>1129642622.4000001</v>
      </c>
      <c r="H19" s="446">
        <f t="shared" si="1"/>
        <v>2445638582.3900003</v>
      </c>
      <c r="L19" s="483"/>
      <c r="N19" s="467"/>
      <c r="O19" s="467"/>
      <c r="P19" s="504"/>
      <c r="Q19" s="504"/>
    </row>
    <row r="20" spans="1:17">
      <c r="A20" s="349">
        <v>6.1</v>
      </c>
      <c r="B20" s="342" t="s">
        <v>453</v>
      </c>
      <c r="C20" s="445">
        <v>137365839.7441</v>
      </c>
      <c r="D20" s="445">
        <v>0</v>
      </c>
      <c r="E20" s="446">
        <f t="shared" si="0"/>
        <v>137365839.7441</v>
      </c>
      <c r="F20" s="445">
        <v>148429825.15000001</v>
      </c>
      <c r="G20" s="445">
        <v>0</v>
      </c>
      <c r="H20" s="446">
        <f t="shared" si="1"/>
        <v>148429825.15000001</v>
      </c>
      <c r="L20" s="483"/>
      <c r="N20" s="467"/>
      <c r="O20" s="467"/>
      <c r="P20" s="504"/>
      <c r="Q20" s="504"/>
    </row>
    <row r="21" spans="1:17">
      <c r="A21" s="349">
        <v>6.2</v>
      </c>
      <c r="B21" s="342" t="s">
        <v>527</v>
      </c>
      <c r="C21" s="445">
        <v>1375491423.4199998</v>
      </c>
      <c r="D21" s="445">
        <v>1371953892.99</v>
      </c>
      <c r="E21" s="446">
        <f t="shared" si="0"/>
        <v>2747445316.4099998</v>
      </c>
      <c r="F21" s="445">
        <v>1167566134.8399999</v>
      </c>
      <c r="G21" s="445">
        <v>1129642622.4000001</v>
      </c>
      <c r="H21" s="446">
        <f t="shared" si="1"/>
        <v>2297208757.2399998</v>
      </c>
      <c r="L21" s="483"/>
      <c r="N21" s="467"/>
      <c r="O21" s="467"/>
      <c r="P21" s="504"/>
      <c r="Q21" s="504"/>
    </row>
    <row r="22" spans="1:17">
      <c r="A22" s="349">
        <v>7</v>
      </c>
      <c r="B22" s="341" t="s">
        <v>529</v>
      </c>
      <c r="C22" s="445">
        <v>27859354.66</v>
      </c>
      <c r="D22" s="445">
        <v>0</v>
      </c>
      <c r="E22" s="446">
        <f t="shared" si="0"/>
        <v>27859354.66</v>
      </c>
      <c r="F22" s="445">
        <v>20859116.82</v>
      </c>
      <c r="G22" s="445">
        <v>0</v>
      </c>
      <c r="H22" s="446">
        <f t="shared" si="1"/>
        <v>20859116.82</v>
      </c>
      <c r="L22" s="483"/>
      <c r="N22" s="467"/>
      <c r="O22" s="467"/>
      <c r="P22" s="504"/>
      <c r="Q22" s="504"/>
    </row>
    <row r="23" spans="1:17" ht="21">
      <c r="A23" s="349">
        <v>8</v>
      </c>
      <c r="B23" s="341" t="s">
        <v>530</v>
      </c>
      <c r="C23" s="445">
        <v>727146.0484711004</v>
      </c>
      <c r="D23" s="445">
        <v>0</v>
      </c>
      <c r="E23" s="446">
        <f t="shared" si="0"/>
        <v>727146.0484711004</v>
      </c>
      <c r="F23" s="445">
        <v>361100</v>
      </c>
      <c r="G23" s="445">
        <v>0</v>
      </c>
      <c r="H23" s="446">
        <f t="shared" si="1"/>
        <v>361100</v>
      </c>
      <c r="L23" s="483"/>
      <c r="N23" s="467"/>
      <c r="O23" s="467"/>
      <c r="P23" s="504"/>
      <c r="Q23" s="504"/>
    </row>
    <row r="24" spans="1:17">
      <c r="A24" s="349">
        <v>9</v>
      </c>
      <c r="B24" s="341" t="s">
        <v>531</v>
      </c>
      <c r="C24" s="445">
        <f>SUM(C25:C26)</f>
        <v>110169754.81</v>
      </c>
      <c r="D24" s="445">
        <f>SUM(D25:D26)</f>
        <v>0</v>
      </c>
      <c r="E24" s="446">
        <f t="shared" si="0"/>
        <v>110169754.81</v>
      </c>
      <c r="F24" s="445">
        <f>SUM(F25:F26)</f>
        <v>114024435.81999999</v>
      </c>
      <c r="G24" s="445">
        <f>SUM(G25:G26)</f>
        <v>0</v>
      </c>
      <c r="H24" s="446">
        <f t="shared" si="1"/>
        <v>114024435.81999999</v>
      </c>
      <c r="L24" s="483"/>
      <c r="N24" s="467"/>
      <c r="O24" s="467"/>
      <c r="P24" s="504"/>
      <c r="Q24" s="504"/>
    </row>
    <row r="25" spans="1:17">
      <c r="A25" s="349">
        <v>9.1</v>
      </c>
      <c r="B25" s="342" t="s">
        <v>532</v>
      </c>
      <c r="C25" s="445">
        <v>110169754.81</v>
      </c>
      <c r="D25" s="445">
        <v>0</v>
      </c>
      <c r="E25" s="446">
        <f t="shared" si="0"/>
        <v>110169754.81</v>
      </c>
      <c r="F25" s="445">
        <v>114024435.81999999</v>
      </c>
      <c r="G25" s="445">
        <v>0</v>
      </c>
      <c r="H25" s="446">
        <f t="shared" si="1"/>
        <v>114024435.81999999</v>
      </c>
      <c r="L25" s="483"/>
      <c r="N25" s="467"/>
      <c r="O25" s="467"/>
      <c r="P25" s="504"/>
      <c r="Q25" s="504"/>
    </row>
    <row r="26" spans="1:17">
      <c r="A26" s="349">
        <v>9.1999999999999993</v>
      </c>
      <c r="B26" s="342" t="s">
        <v>533</v>
      </c>
      <c r="C26" s="445">
        <v>0</v>
      </c>
      <c r="D26" s="445">
        <v>0</v>
      </c>
      <c r="E26" s="446">
        <f t="shared" si="0"/>
        <v>0</v>
      </c>
      <c r="F26" s="445">
        <v>0</v>
      </c>
      <c r="G26" s="445">
        <v>0</v>
      </c>
      <c r="H26" s="446">
        <f t="shared" si="1"/>
        <v>0</v>
      </c>
      <c r="L26" s="483"/>
      <c r="N26" s="467"/>
      <c r="O26" s="467"/>
      <c r="P26" s="504"/>
      <c r="Q26" s="504"/>
    </row>
    <row r="27" spans="1:17">
      <c r="A27" s="349">
        <v>10</v>
      </c>
      <c r="B27" s="341" t="s">
        <v>36</v>
      </c>
      <c r="C27" s="445">
        <f>SUM(C28:C29)</f>
        <v>13649645.699999999</v>
      </c>
      <c r="D27" s="445">
        <f>SUM(D28:D29)</f>
        <v>0</v>
      </c>
      <c r="E27" s="446">
        <f t="shared" si="0"/>
        <v>13649645.699999999</v>
      </c>
      <c r="F27" s="445">
        <f>SUM(F28:F29)</f>
        <v>10192117.93</v>
      </c>
      <c r="G27" s="445">
        <f>SUM(G28:G29)</f>
        <v>0</v>
      </c>
      <c r="H27" s="446">
        <f t="shared" si="1"/>
        <v>10192117.93</v>
      </c>
      <c r="L27" s="483"/>
      <c r="N27" s="467"/>
      <c r="O27" s="467"/>
      <c r="P27" s="504"/>
      <c r="Q27" s="504"/>
    </row>
    <row r="28" spans="1:17">
      <c r="A28" s="349">
        <v>10.1</v>
      </c>
      <c r="B28" s="342" t="s">
        <v>534</v>
      </c>
      <c r="C28" s="445">
        <v>0</v>
      </c>
      <c r="D28" s="445">
        <v>0</v>
      </c>
      <c r="E28" s="446">
        <f t="shared" si="0"/>
        <v>0</v>
      </c>
      <c r="F28" s="445"/>
      <c r="G28" s="445"/>
      <c r="H28" s="446">
        <f t="shared" si="1"/>
        <v>0</v>
      </c>
      <c r="L28" s="483"/>
      <c r="N28" s="467"/>
      <c r="O28" s="467"/>
      <c r="P28" s="504"/>
      <c r="Q28" s="504"/>
    </row>
    <row r="29" spans="1:17">
      <c r="A29" s="349">
        <v>10.199999999999999</v>
      </c>
      <c r="B29" s="342" t="s">
        <v>535</v>
      </c>
      <c r="C29" s="445">
        <v>13649645.699999999</v>
      </c>
      <c r="D29" s="445">
        <v>0</v>
      </c>
      <c r="E29" s="446">
        <f t="shared" si="0"/>
        <v>13649645.699999999</v>
      </c>
      <c r="F29" s="445">
        <v>10192117.93</v>
      </c>
      <c r="G29" s="445">
        <v>0</v>
      </c>
      <c r="H29" s="446">
        <f t="shared" si="1"/>
        <v>10192117.93</v>
      </c>
      <c r="L29" s="483"/>
      <c r="N29" s="467"/>
      <c r="O29" s="467"/>
      <c r="P29" s="504"/>
      <c r="Q29" s="504"/>
    </row>
    <row r="30" spans="1:17">
      <c r="A30" s="349">
        <v>11</v>
      </c>
      <c r="B30" s="341" t="s">
        <v>536</v>
      </c>
      <c r="C30" s="445">
        <f>SUM(C31:C32)</f>
        <v>7457443.8700000001</v>
      </c>
      <c r="D30" s="445">
        <f>SUM(D31:D32)</f>
        <v>0</v>
      </c>
      <c r="E30" s="446">
        <f t="shared" si="0"/>
        <v>7457443.8700000001</v>
      </c>
      <c r="F30" s="445">
        <f>SUM(F31:F32)</f>
        <v>3284683.08</v>
      </c>
      <c r="G30" s="445">
        <f>SUM(G31:G32)</f>
        <v>0</v>
      </c>
      <c r="H30" s="446">
        <f t="shared" si="1"/>
        <v>3284683.08</v>
      </c>
      <c r="L30" s="483"/>
      <c r="N30" s="467"/>
      <c r="O30" s="467"/>
      <c r="P30" s="504"/>
      <c r="Q30" s="504"/>
    </row>
    <row r="31" spans="1:17">
      <c r="A31" s="349">
        <v>11.1</v>
      </c>
      <c r="B31" s="342" t="s">
        <v>537</v>
      </c>
      <c r="C31" s="445">
        <v>7457443.8700000001</v>
      </c>
      <c r="D31" s="445">
        <v>0</v>
      </c>
      <c r="E31" s="446">
        <f t="shared" si="0"/>
        <v>7457443.8700000001</v>
      </c>
      <c r="F31" s="445">
        <v>3284683.08</v>
      </c>
      <c r="G31" s="445">
        <v>0</v>
      </c>
      <c r="H31" s="446">
        <f t="shared" si="1"/>
        <v>3284683.08</v>
      </c>
      <c r="L31" s="483"/>
      <c r="N31" s="467"/>
      <c r="O31" s="467"/>
      <c r="P31" s="504"/>
      <c r="Q31" s="504"/>
    </row>
    <row r="32" spans="1:17">
      <c r="A32" s="349">
        <v>11.2</v>
      </c>
      <c r="B32" s="342" t="s">
        <v>538</v>
      </c>
      <c r="C32" s="445">
        <v>0</v>
      </c>
      <c r="D32" s="445">
        <v>0</v>
      </c>
      <c r="E32" s="446">
        <f t="shared" si="0"/>
        <v>0</v>
      </c>
      <c r="F32" s="445">
        <v>0</v>
      </c>
      <c r="G32" s="445">
        <v>0</v>
      </c>
      <c r="H32" s="446">
        <f t="shared" si="1"/>
        <v>0</v>
      </c>
      <c r="L32" s="483"/>
      <c r="N32" s="467"/>
      <c r="O32" s="467"/>
      <c r="P32" s="504"/>
      <c r="Q32" s="504"/>
    </row>
    <row r="33" spans="1:17">
      <c r="A33" s="349">
        <v>13</v>
      </c>
      <c r="B33" s="341" t="s">
        <v>99</v>
      </c>
      <c r="C33" s="445">
        <v>33545837.370000001</v>
      </c>
      <c r="D33" s="445">
        <v>3580817.22</v>
      </c>
      <c r="E33" s="446">
        <f t="shared" si="0"/>
        <v>37126654.590000004</v>
      </c>
      <c r="F33" s="445">
        <v>36620413.68</v>
      </c>
      <c r="G33" s="445">
        <v>4135610.7500000005</v>
      </c>
      <c r="H33" s="446">
        <f t="shared" si="1"/>
        <v>40756024.43</v>
      </c>
      <c r="L33" s="483"/>
      <c r="N33" s="467"/>
      <c r="O33" s="467"/>
      <c r="P33" s="504"/>
      <c r="Q33" s="504"/>
    </row>
    <row r="34" spans="1:17">
      <c r="A34" s="349">
        <v>13.1</v>
      </c>
      <c r="B34" s="342" t="s">
        <v>539</v>
      </c>
      <c r="C34" s="445">
        <v>22942215.7049</v>
      </c>
      <c r="D34" s="445">
        <v>0</v>
      </c>
      <c r="E34" s="446">
        <f t="shared" si="0"/>
        <v>22942215.7049</v>
      </c>
      <c r="F34" s="445">
        <v>23550666.489999998</v>
      </c>
      <c r="G34" s="445">
        <v>0</v>
      </c>
      <c r="H34" s="446">
        <f t="shared" si="1"/>
        <v>23550666.489999998</v>
      </c>
      <c r="L34" s="483"/>
      <c r="N34" s="467"/>
      <c r="O34" s="467"/>
      <c r="P34" s="504"/>
      <c r="Q34" s="504"/>
    </row>
    <row r="35" spans="1:17">
      <c r="A35" s="349">
        <v>13.2</v>
      </c>
      <c r="B35" s="342" t="s">
        <v>540</v>
      </c>
      <c r="C35" s="445">
        <v>0</v>
      </c>
      <c r="D35" s="445">
        <v>0</v>
      </c>
      <c r="E35" s="446">
        <f t="shared" si="0"/>
        <v>0</v>
      </c>
      <c r="F35" s="445"/>
      <c r="G35" s="445"/>
      <c r="H35" s="446">
        <f t="shared" si="1"/>
        <v>0</v>
      </c>
      <c r="L35" s="483"/>
      <c r="N35" s="467"/>
      <c r="O35" s="467"/>
      <c r="P35" s="504"/>
      <c r="Q35" s="504"/>
    </row>
    <row r="36" spans="1:17">
      <c r="A36" s="349">
        <v>14</v>
      </c>
      <c r="B36" s="341" t="s">
        <v>541</v>
      </c>
      <c r="C36" s="445">
        <f>SUM(C7,C11,C13,C14,C15,C19,C22,C23,C24,C27,C30,C33)</f>
        <v>2007197218.320471</v>
      </c>
      <c r="D36" s="445">
        <f>SUM(D7,D11,D13,D14,D15,D19,D22,D23,D24,D27,D30,D33)</f>
        <v>1756217412.8673999</v>
      </c>
      <c r="E36" s="446">
        <f t="shared" si="0"/>
        <v>3763414631.187871</v>
      </c>
      <c r="F36" s="445">
        <f>SUM(F7,F11,F13,F14,F15,F19,F22,F23,F24,F27,F30,F33)</f>
        <v>1804313211.71</v>
      </c>
      <c r="G36" s="445">
        <f>SUM(G7,G11,G13,G14,G15,G19,G22,G23,G24,G27,G30,G33)</f>
        <v>1423466688.7600002</v>
      </c>
      <c r="H36" s="446">
        <f t="shared" si="1"/>
        <v>3227779900.4700003</v>
      </c>
      <c r="L36" s="483"/>
      <c r="N36" s="467"/>
      <c r="O36" s="467"/>
      <c r="P36" s="504"/>
      <c r="Q36" s="504"/>
    </row>
    <row r="37" spans="1:17" ht="22.5" customHeight="1">
      <c r="A37" s="349"/>
      <c r="B37" s="344" t="s">
        <v>104</v>
      </c>
      <c r="C37" s="773"/>
      <c r="D37" s="774"/>
      <c r="E37" s="774"/>
      <c r="F37" s="774"/>
      <c r="G37" s="774"/>
      <c r="H37" s="775"/>
      <c r="L37" s="483"/>
      <c r="N37" s="467"/>
      <c r="O37" s="467"/>
      <c r="P37" s="504"/>
      <c r="Q37" s="504"/>
    </row>
    <row r="38" spans="1:17">
      <c r="A38" s="349">
        <v>15</v>
      </c>
      <c r="B38" s="345" t="s">
        <v>542</v>
      </c>
      <c r="C38" s="449">
        <v>0</v>
      </c>
      <c r="D38" s="449">
        <v>0</v>
      </c>
      <c r="E38" s="450">
        <f>C38+D38</f>
        <v>0</v>
      </c>
      <c r="F38" s="449">
        <v>50000</v>
      </c>
      <c r="G38" s="449"/>
      <c r="H38" s="450">
        <f>F38+G38</f>
        <v>50000</v>
      </c>
      <c r="L38" s="483"/>
      <c r="N38" s="467"/>
      <c r="O38" s="467"/>
      <c r="P38" s="504"/>
      <c r="Q38" s="504"/>
    </row>
    <row r="39" spans="1:17">
      <c r="A39" s="349">
        <v>15.1</v>
      </c>
      <c r="B39" s="346" t="s">
        <v>522</v>
      </c>
      <c r="C39" s="449">
        <v>0</v>
      </c>
      <c r="D39" s="449">
        <v>0</v>
      </c>
      <c r="E39" s="450">
        <f t="shared" ref="E39:E53" si="2">C39+D39</f>
        <v>0</v>
      </c>
      <c r="F39" s="449">
        <v>50000</v>
      </c>
      <c r="G39" s="449"/>
      <c r="H39" s="450">
        <f t="shared" ref="H39:H53" si="3">F39+G39</f>
        <v>50000</v>
      </c>
      <c r="L39" s="483"/>
      <c r="N39" s="467"/>
      <c r="O39" s="467"/>
      <c r="P39" s="504"/>
      <c r="Q39" s="504"/>
    </row>
    <row r="40" spans="1:17" ht="24" customHeight="1">
      <c r="A40" s="451">
        <v>16</v>
      </c>
      <c r="B40" s="343" t="s">
        <v>543</v>
      </c>
      <c r="C40" s="449">
        <v>0</v>
      </c>
      <c r="D40" s="449">
        <v>0</v>
      </c>
      <c r="E40" s="450">
        <f t="shared" si="2"/>
        <v>0</v>
      </c>
      <c r="F40" s="449"/>
      <c r="G40" s="449"/>
      <c r="H40" s="450">
        <f t="shared" si="3"/>
        <v>0</v>
      </c>
      <c r="L40" s="483"/>
      <c r="N40" s="467"/>
      <c r="O40" s="467"/>
      <c r="P40" s="504"/>
      <c r="Q40" s="504"/>
    </row>
    <row r="41" spans="1:17" ht="21">
      <c r="A41" s="452">
        <v>17</v>
      </c>
      <c r="B41" s="453" t="s">
        <v>544</v>
      </c>
      <c r="C41" s="449">
        <f>SUM(C42:C45)</f>
        <v>1394658454.3445001</v>
      </c>
      <c r="D41" s="449">
        <f>SUM(D42:D45)</f>
        <v>1587918280.8923995</v>
      </c>
      <c r="E41" s="450">
        <f t="shared" si="2"/>
        <v>2982576735.2368994</v>
      </c>
      <c r="F41" s="449">
        <f>SUM(F42:F45)</f>
        <v>1244364212.1800001</v>
      </c>
      <c r="G41" s="449">
        <f>SUM(G42:G45)</f>
        <v>1362912498.74</v>
      </c>
      <c r="H41" s="450">
        <f t="shared" si="3"/>
        <v>2607276710.9200001</v>
      </c>
      <c r="L41" s="483"/>
      <c r="N41" s="467"/>
      <c r="O41" s="467"/>
      <c r="P41" s="504"/>
      <c r="Q41" s="504"/>
    </row>
    <row r="42" spans="1:17">
      <c r="A42" s="452">
        <v>17.100000000000001</v>
      </c>
      <c r="B42" s="454" t="s">
        <v>545</v>
      </c>
      <c r="C42" s="449">
        <v>1183629922.7600002</v>
      </c>
      <c r="D42" s="449">
        <v>1178715839.4000998</v>
      </c>
      <c r="E42" s="450">
        <f t="shared" si="2"/>
        <v>2362345762.1601</v>
      </c>
      <c r="F42" s="449">
        <v>1162317015.49</v>
      </c>
      <c r="G42" s="449">
        <v>984519144.69000006</v>
      </c>
      <c r="H42" s="450">
        <f t="shared" si="3"/>
        <v>2146836160.1800001</v>
      </c>
      <c r="L42" s="483"/>
      <c r="N42" s="467"/>
      <c r="O42" s="467"/>
      <c r="P42" s="504"/>
      <c r="Q42" s="504"/>
    </row>
    <row r="43" spans="1:17">
      <c r="A43" s="452">
        <v>17.2</v>
      </c>
      <c r="B43" s="455" t="s">
        <v>100</v>
      </c>
      <c r="C43" s="449">
        <v>209113149.71450001</v>
      </c>
      <c r="D43" s="449">
        <v>341762440.33230001</v>
      </c>
      <c r="E43" s="450">
        <f t="shared" si="2"/>
        <v>550875590.04680002</v>
      </c>
      <c r="F43" s="449">
        <v>80146138.640000001</v>
      </c>
      <c r="G43" s="449">
        <v>363522193.94999999</v>
      </c>
      <c r="H43" s="450">
        <f t="shared" si="3"/>
        <v>443668332.58999997</v>
      </c>
      <c r="L43" s="483"/>
      <c r="N43" s="467"/>
      <c r="O43" s="467"/>
      <c r="P43" s="504"/>
      <c r="Q43" s="504"/>
    </row>
    <row r="44" spans="1:17">
      <c r="A44" s="452">
        <v>17.3</v>
      </c>
      <c r="B44" s="454" t="s">
        <v>546</v>
      </c>
      <c r="C44" s="449">
        <v>0</v>
      </c>
      <c r="D44" s="449">
        <v>55159070.329999998</v>
      </c>
      <c r="E44" s="450">
        <f t="shared" si="2"/>
        <v>55159070.329999998</v>
      </c>
      <c r="F44" s="449">
        <v>0</v>
      </c>
      <c r="G44" s="449">
        <v>0</v>
      </c>
      <c r="H44" s="450">
        <f t="shared" si="3"/>
        <v>0</v>
      </c>
      <c r="L44" s="483"/>
      <c r="N44" s="467"/>
      <c r="O44" s="467"/>
      <c r="P44" s="504"/>
      <c r="Q44" s="504"/>
    </row>
    <row r="45" spans="1:17">
      <c r="A45" s="452">
        <v>17.399999999999999</v>
      </c>
      <c r="B45" s="454" t="s">
        <v>547</v>
      </c>
      <c r="C45" s="449">
        <v>1915381.87</v>
      </c>
      <c r="D45" s="449">
        <v>12280930.83</v>
      </c>
      <c r="E45" s="450">
        <f t="shared" si="2"/>
        <v>14196312.699999999</v>
      </c>
      <c r="F45" s="449">
        <v>1901058.05</v>
      </c>
      <c r="G45" s="449">
        <v>14871160.1</v>
      </c>
      <c r="H45" s="450">
        <f t="shared" si="3"/>
        <v>16772218.15</v>
      </c>
      <c r="L45" s="483"/>
      <c r="N45" s="467"/>
      <c r="O45" s="467"/>
      <c r="P45" s="504"/>
      <c r="Q45" s="504"/>
    </row>
    <row r="46" spans="1:17">
      <c r="A46" s="452">
        <v>18</v>
      </c>
      <c r="B46" s="456" t="s">
        <v>548</v>
      </c>
      <c r="C46" s="449">
        <v>1501200.3299999998</v>
      </c>
      <c r="D46" s="449">
        <v>476605.24</v>
      </c>
      <c r="E46" s="450">
        <f t="shared" si="2"/>
        <v>1977805.5699999998</v>
      </c>
      <c r="F46" s="449">
        <v>1269362.72</v>
      </c>
      <c r="G46" s="449">
        <v>196742.25999999998</v>
      </c>
      <c r="H46" s="450">
        <f t="shared" si="3"/>
        <v>1466104.98</v>
      </c>
      <c r="L46" s="483"/>
      <c r="N46" s="467"/>
      <c r="O46" s="467"/>
      <c r="P46" s="504"/>
      <c r="Q46" s="504"/>
    </row>
    <row r="47" spans="1:17">
      <c r="A47" s="452">
        <v>19</v>
      </c>
      <c r="B47" s="456" t="s">
        <v>549</v>
      </c>
      <c r="C47" s="449">
        <f>SUM(C48:C49)</f>
        <v>3678272.87</v>
      </c>
      <c r="D47" s="449">
        <f>SUM(D48:D49)</f>
        <v>0</v>
      </c>
      <c r="E47" s="450">
        <f t="shared" si="2"/>
        <v>3678272.87</v>
      </c>
      <c r="F47" s="449">
        <f>SUM(F48:F49)</f>
        <v>15613617.130000001</v>
      </c>
      <c r="G47" s="449">
        <f>SUM(G48:G49)</f>
        <v>0</v>
      </c>
      <c r="H47" s="450">
        <f t="shared" si="3"/>
        <v>15613617.130000001</v>
      </c>
      <c r="L47" s="483"/>
      <c r="N47" s="467"/>
      <c r="O47" s="467"/>
      <c r="P47" s="504"/>
      <c r="Q47" s="504"/>
    </row>
    <row r="48" spans="1:17">
      <c r="A48" s="452">
        <v>19.100000000000001</v>
      </c>
      <c r="B48" s="457" t="s">
        <v>550</v>
      </c>
      <c r="C48" s="449">
        <v>3498696.37</v>
      </c>
      <c r="D48" s="449">
        <v>0</v>
      </c>
      <c r="E48" s="450">
        <f t="shared" si="2"/>
        <v>3498696.37</v>
      </c>
      <c r="F48" s="449">
        <v>13652457.130000001</v>
      </c>
      <c r="G48" s="449">
        <v>0</v>
      </c>
      <c r="H48" s="450">
        <f t="shared" si="3"/>
        <v>13652457.130000001</v>
      </c>
      <c r="L48" s="483"/>
      <c r="N48" s="467"/>
      <c r="O48" s="467"/>
      <c r="P48" s="504"/>
      <c r="Q48" s="504"/>
    </row>
    <row r="49" spans="1:17">
      <c r="A49" s="452">
        <v>19.2</v>
      </c>
      <c r="B49" s="457" t="s">
        <v>551</v>
      </c>
      <c r="C49" s="449">
        <v>179576.5</v>
      </c>
      <c r="D49" s="449">
        <v>0</v>
      </c>
      <c r="E49" s="450">
        <f t="shared" si="2"/>
        <v>179576.5</v>
      </c>
      <c r="F49" s="449">
        <v>1961160</v>
      </c>
      <c r="G49" s="449">
        <v>0</v>
      </c>
      <c r="H49" s="450">
        <f t="shared" si="3"/>
        <v>1961160</v>
      </c>
      <c r="L49" s="483"/>
      <c r="N49" s="467"/>
      <c r="O49" s="467"/>
      <c r="P49" s="504"/>
      <c r="Q49" s="504"/>
    </row>
    <row r="50" spans="1:17">
      <c r="A50" s="452">
        <v>20</v>
      </c>
      <c r="B50" s="458" t="s">
        <v>101</v>
      </c>
      <c r="C50" s="449">
        <v>0</v>
      </c>
      <c r="D50" s="449">
        <v>163674959.42000002</v>
      </c>
      <c r="E50" s="450">
        <f t="shared" si="2"/>
        <v>163674959.42000002</v>
      </c>
      <c r="F50" s="449">
        <v>0</v>
      </c>
      <c r="G50" s="449">
        <v>91397779.810000002</v>
      </c>
      <c r="H50" s="450">
        <f t="shared" si="3"/>
        <v>91397779.810000002</v>
      </c>
      <c r="L50" s="483"/>
      <c r="N50" s="467"/>
      <c r="O50" s="467"/>
      <c r="P50" s="504"/>
      <c r="Q50" s="504"/>
    </row>
    <row r="51" spans="1:17">
      <c r="A51" s="452">
        <v>21</v>
      </c>
      <c r="B51" s="459" t="s">
        <v>89</v>
      </c>
      <c r="C51" s="449">
        <v>26511511.300000001</v>
      </c>
      <c r="D51" s="449">
        <v>5023304.68</v>
      </c>
      <c r="E51" s="450">
        <f t="shared" si="2"/>
        <v>31534815.98</v>
      </c>
      <c r="F51" s="449">
        <v>21331466.009999998</v>
      </c>
      <c r="G51" s="449">
        <v>8728755.129999999</v>
      </c>
      <c r="H51" s="450">
        <f t="shared" si="3"/>
        <v>30060221.139999997</v>
      </c>
      <c r="L51" s="483"/>
      <c r="N51" s="467"/>
      <c r="O51" s="467"/>
      <c r="P51" s="504"/>
      <c r="Q51" s="504"/>
    </row>
    <row r="52" spans="1:17">
      <c r="A52" s="452">
        <v>21.1</v>
      </c>
      <c r="B52" s="455" t="s">
        <v>552</v>
      </c>
      <c r="C52" s="449"/>
      <c r="D52" s="449"/>
      <c r="E52" s="450">
        <f t="shared" si="2"/>
        <v>0</v>
      </c>
      <c r="F52" s="449">
        <v>0</v>
      </c>
      <c r="G52" s="449">
        <v>0</v>
      </c>
      <c r="H52" s="450">
        <f t="shared" si="3"/>
        <v>0</v>
      </c>
      <c r="L52" s="483"/>
      <c r="N52" s="467"/>
      <c r="O52" s="467"/>
      <c r="P52" s="504"/>
      <c r="Q52" s="504"/>
    </row>
    <row r="53" spans="1:17">
      <c r="A53" s="452">
        <v>22</v>
      </c>
      <c r="B53" s="458" t="s">
        <v>553</v>
      </c>
      <c r="C53" s="449">
        <f>SUM(C38,C40,C41,C46,C47,C50,C51)</f>
        <v>1426349438.8444998</v>
      </c>
      <c r="D53" s="449">
        <f>SUM(D38,D40,D41,D46,D47,D50,D51)</f>
        <v>1757093150.2323997</v>
      </c>
      <c r="E53" s="450">
        <f t="shared" si="2"/>
        <v>3183442589.0768995</v>
      </c>
      <c r="F53" s="449">
        <f>SUM(F38,F40,F41,F46,F47,F50,F51)</f>
        <v>1282628658.0400002</v>
      </c>
      <c r="G53" s="449">
        <f>SUM(G38,G40,G41,G46,G47,G50,G51)</f>
        <v>1463235775.9400001</v>
      </c>
      <c r="H53" s="450">
        <f t="shared" si="3"/>
        <v>2745864433.9800005</v>
      </c>
      <c r="L53" s="483"/>
      <c r="N53" s="467"/>
      <c r="O53" s="467"/>
      <c r="P53" s="504"/>
      <c r="Q53" s="504"/>
    </row>
    <row r="54" spans="1:17" ht="24" customHeight="1">
      <c r="A54" s="452"/>
      <c r="B54" s="460" t="s">
        <v>554</v>
      </c>
      <c r="C54" s="776"/>
      <c r="D54" s="777"/>
      <c r="E54" s="777"/>
      <c r="F54" s="777"/>
      <c r="G54" s="777"/>
      <c r="H54" s="778"/>
      <c r="L54" s="483"/>
      <c r="N54" s="467"/>
      <c r="O54" s="467"/>
      <c r="P54" s="504"/>
      <c r="Q54" s="504"/>
    </row>
    <row r="55" spans="1:17">
      <c r="A55" s="452">
        <v>23</v>
      </c>
      <c r="B55" s="458" t="s">
        <v>105</v>
      </c>
      <c r="C55" s="449">
        <v>18212575</v>
      </c>
      <c r="D55" s="449">
        <v>0</v>
      </c>
      <c r="E55" s="450">
        <f>C55+D55</f>
        <v>18212575</v>
      </c>
      <c r="F55" s="449">
        <v>17091531</v>
      </c>
      <c r="G55" s="449">
        <v>0</v>
      </c>
      <c r="H55" s="450">
        <f>F55+G55</f>
        <v>17091531</v>
      </c>
      <c r="L55" s="483"/>
      <c r="N55" s="467"/>
      <c r="O55" s="467"/>
      <c r="P55" s="504"/>
      <c r="Q55" s="504"/>
    </row>
    <row r="56" spans="1:17">
      <c r="A56" s="452">
        <v>24</v>
      </c>
      <c r="B56" s="458" t="s">
        <v>555</v>
      </c>
      <c r="C56" s="449">
        <v>0</v>
      </c>
      <c r="D56" s="449">
        <v>0</v>
      </c>
      <c r="E56" s="450">
        <f t="shared" ref="E56:E69" si="4">C56+D56</f>
        <v>0</v>
      </c>
      <c r="F56" s="449">
        <v>0</v>
      </c>
      <c r="G56" s="449">
        <v>0</v>
      </c>
      <c r="H56" s="450">
        <f t="shared" ref="H56:H68" si="5">F56+G56</f>
        <v>0</v>
      </c>
      <c r="L56" s="483"/>
      <c r="N56" s="467"/>
      <c r="O56" s="467"/>
      <c r="P56" s="504"/>
      <c r="Q56" s="504"/>
    </row>
    <row r="57" spans="1:17">
      <c r="A57" s="452">
        <v>25</v>
      </c>
      <c r="B57" s="461" t="s">
        <v>102</v>
      </c>
      <c r="C57" s="449">
        <v>130405755.95</v>
      </c>
      <c r="D57" s="449">
        <v>0</v>
      </c>
      <c r="E57" s="450">
        <f t="shared" si="4"/>
        <v>130405755.95</v>
      </c>
      <c r="F57" s="449">
        <v>101066231.76000001</v>
      </c>
      <c r="G57" s="449">
        <v>0</v>
      </c>
      <c r="H57" s="450">
        <f t="shared" si="5"/>
        <v>101066231.76000001</v>
      </c>
      <c r="L57" s="483"/>
      <c r="N57" s="467"/>
      <c r="O57" s="467"/>
      <c r="P57" s="504"/>
      <c r="Q57" s="504"/>
    </row>
    <row r="58" spans="1:17">
      <c r="A58" s="452">
        <v>26</v>
      </c>
      <c r="B58" s="456" t="s">
        <v>556</v>
      </c>
      <c r="C58" s="449">
        <v>0</v>
      </c>
      <c r="D58" s="449">
        <v>0</v>
      </c>
      <c r="E58" s="450">
        <f t="shared" si="4"/>
        <v>0</v>
      </c>
      <c r="F58" s="449">
        <v>0</v>
      </c>
      <c r="G58" s="449">
        <v>0</v>
      </c>
      <c r="H58" s="450">
        <f t="shared" si="5"/>
        <v>0</v>
      </c>
      <c r="L58" s="483"/>
      <c r="N58" s="467"/>
      <c r="O58" s="467"/>
      <c r="P58" s="504"/>
      <c r="Q58" s="504"/>
    </row>
    <row r="59" spans="1:17" ht="21">
      <c r="A59" s="452">
        <v>27</v>
      </c>
      <c r="B59" s="456" t="s">
        <v>557</v>
      </c>
      <c r="C59" s="449">
        <f>SUM(C60:C61)</f>
        <v>0</v>
      </c>
      <c r="D59" s="449">
        <f>SUM(D60:D61)</f>
        <v>0</v>
      </c>
      <c r="E59" s="450">
        <f t="shared" si="4"/>
        <v>0</v>
      </c>
      <c r="F59" s="449">
        <v>0</v>
      </c>
      <c r="G59" s="449">
        <v>0</v>
      </c>
      <c r="H59" s="450">
        <f t="shared" si="5"/>
        <v>0</v>
      </c>
      <c r="L59" s="483"/>
      <c r="N59" s="467"/>
      <c r="O59" s="467"/>
      <c r="P59" s="504"/>
      <c r="Q59" s="504"/>
    </row>
    <row r="60" spans="1:17">
      <c r="A60" s="452">
        <v>27.1</v>
      </c>
      <c r="B60" s="462" t="s">
        <v>558</v>
      </c>
      <c r="C60" s="449">
        <v>0</v>
      </c>
      <c r="D60" s="449">
        <v>0</v>
      </c>
      <c r="E60" s="450">
        <f t="shared" si="4"/>
        <v>0</v>
      </c>
      <c r="F60" s="449">
        <v>0</v>
      </c>
      <c r="G60" s="449">
        <v>0</v>
      </c>
      <c r="H60" s="450">
        <f t="shared" si="5"/>
        <v>0</v>
      </c>
      <c r="L60" s="483"/>
      <c r="N60" s="467"/>
      <c r="O60" s="467"/>
      <c r="P60" s="504"/>
      <c r="Q60" s="504"/>
    </row>
    <row r="61" spans="1:17">
      <c r="A61" s="452">
        <v>27.2</v>
      </c>
      <c r="B61" s="454" t="s">
        <v>559</v>
      </c>
      <c r="C61" s="449">
        <v>0</v>
      </c>
      <c r="D61" s="449">
        <v>0</v>
      </c>
      <c r="E61" s="450">
        <f t="shared" si="4"/>
        <v>0</v>
      </c>
      <c r="F61" s="449">
        <v>0</v>
      </c>
      <c r="G61" s="449">
        <v>0</v>
      </c>
      <c r="H61" s="450">
        <f t="shared" si="5"/>
        <v>0</v>
      </c>
      <c r="L61" s="483"/>
      <c r="N61" s="467"/>
      <c r="O61" s="467"/>
      <c r="P61" s="504"/>
      <c r="Q61" s="504"/>
    </row>
    <row r="62" spans="1:17">
      <c r="A62" s="452">
        <v>28</v>
      </c>
      <c r="B62" s="459" t="s">
        <v>560</v>
      </c>
      <c r="C62" s="449">
        <v>0</v>
      </c>
      <c r="D62" s="449">
        <v>0</v>
      </c>
      <c r="E62" s="450">
        <f t="shared" si="4"/>
        <v>0</v>
      </c>
      <c r="F62" s="449">
        <v>2606149.35</v>
      </c>
      <c r="G62" s="449">
        <v>0</v>
      </c>
      <c r="H62" s="450">
        <f t="shared" si="5"/>
        <v>2606149.35</v>
      </c>
      <c r="L62" s="483"/>
      <c r="N62" s="467"/>
      <c r="O62" s="467"/>
      <c r="P62" s="504"/>
      <c r="Q62" s="504"/>
    </row>
    <row r="63" spans="1:17">
      <c r="A63" s="452">
        <v>29</v>
      </c>
      <c r="B63" s="456" t="s">
        <v>561</v>
      </c>
      <c r="C63" s="449">
        <f>SUM(C64:C66)</f>
        <v>12353034.17</v>
      </c>
      <c r="D63" s="449">
        <f>SUM(D64:D66)</f>
        <v>0</v>
      </c>
      <c r="E63" s="450">
        <f t="shared" si="4"/>
        <v>12353034.17</v>
      </c>
      <c r="F63" s="449">
        <v>14861006.99</v>
      </c>
      <c r="G63" s="449">
        <v>0</v>
      </c>
      <c r="H63" s="450">
        <f t="shared" si="5"/>
        <v>14861006.99</v>
      </c>
      <c r="L63" s="483"/>
      <c r="N63" s="467"/>
      <c r="O63" s="467"/>
      <c r="P63" s="504"/>
      <c r="Q63" s="504"/>
    </row>
    <row r="64" spans="1:17">
      <c r="A64" s="452">
        <v>29.1</v>
      </c>
      <c r="B64" s="463" t="s">
        <v>562</v>
      </c>
      <c r="C64" s="449">
        <v>10870260.66</v>
      </c>
      <c r="D64" s="449">
        <v>0</v>
      </c>
      <c r="E64" s="450">
        <f t="shared" si="4"/>
        <v>10870260.66</v>
      </c>
      <c r="F64" s="449">
        <v>10870260.66</v>
      </c>
      <c r="G64" s="449">
        <v>0</v>
      </c>
      <c r="H64" s="450">
        <f t="shared" si="5"/>
        <v>10870260.66</v>
      </c>
      <c r="L64" s="483"/>
      <c r="N64" s="467"/>
      <c r="O64" s="467"/>
      <c r="P64" s="504"/>
      <c r="Q64" s="504"/>
    </row>
    <row r="65" spans="1:17" ht="24.95" customHeight="1">
      <c r="A65" s="452">
        <v>29.2</v>
      </c>
      <c r="B65" s="462" t="s">
        <v>563</v>
      </c>
      <c r="C65" s="449">
        <v>0</v>
      </c>
      <c r="D65" s="449">
        <v>0</v>
      </c>
      <c r="E65" s="450">
        <f t="shared" si="4"/>
        <v>0</v>
      </c>
      <c r="F65" s="449">
        <v>0</v>
      </c>
      <c r="G65" s="449">
        <v>0</v>
      </c>
      <c r="H65" s="450">
        <f t="shared" si="5"/>
        <v>0</v>
      </c>
      <c r="L65" s="483"/>
      <c r="N65" s="467"/>
      <c r="O65" s="467"/>
      <c r="P65" s="504"/>
      <c r="Q65" s="504"/>
    </row>
    <row r="66" spans="1:17" ht="22.5" customHeight="1">
      <c r="A66" s="452">
        <v>29.3</v>
      </c>
      <c r="B66" s="464" t="s">
        <v>564</v>
      </c>
      <c r="C66" s="449">
        <v>1482773.5099999998</v>
      </c>
      <c r="D66" s="449">
        <v>0</v>
      </c>
      <c r="E66" s="450">
        <f>C66+
D66</f>
        <v>1482773.5099999998</v>
      </c>
      <c r="F66" s="449">
        <v>3990746.33</v>
      </c>
      <c r="G66" s="449">
        <v>0</v>
      </c>
      <c r="H66" s="450">
        <f t="shared" si="5"/>
        <v>3990746.33</v>
      </c>
      <c r="L66" s="483"/>
      <c r="N66" s="467"/>
      <c r="O66" s="467"/>
      <c r="P66" s="504"/>
      <c r="Q66" s="504"/>
    </row>
    <row r="67" spans="1:17">
      <c r="A67" s="452">
        <v>30</v>
      </c>
      <c r="B67" s="465" t="s">
        <v>103</v>
      </c>
      <c r="C67" s="449">
        <v>419000677.69</v>
      </c>
      <c r="D67" s="449">
        <v>0</v>
      </c>
      <c r="E67" s="450">
        <f t="shared" si="4"/>
        <v>419000677.69</v>
      </c>
      <c r="F67" s="449">
        <v>346290547.11000001</v>
      </c>
      <c r="G67" s="449">
        <v>0</v>
      </c>
      <c r="H67" s="450">
        <f t="shared" si="5"/>
        <v>346290547.11000001</v>
      </c>
      <c r="L67" s="483"/>
      <c r="N67" s="467"/>
      <c r="O67" s="467"/>
      <c r="P67" s="504"/>
      <c r="Q67" s="504"/>
    </row>
    <row r="68" spans="1:17">
      <c r="A68" s="452">
        <v>31</v>
      </c>
      <c r="B68" s="466" t="s">
        <v>565</v>
      </c>
      <c r="C68" s="449">
        <f>SUM(C55,C56,C57,C58,C59,C62,C63,C67)</f>
        <v>579972042.80999994</v>
      </c>
      <c r="D68" s="449">
        <f>SUM(D55,D56,D57,D58,D59,D62,D63,D67)</f>
        <v>0</v>
      </c>
      <c r="E68" s="450">
        <f t="shared" si="4"/>
        <v>579972042.80999994</v>
      </c>
      <c r="F68" s="449">
        <f>SUM(F55,F56,F57,F58,F59,F62,F63,F67)</f>
        <v>481915466.21000004</v>
      </c>
      <c r="G68" s="449">
        <f>SUM(G55,G56,G57,G58,G59,G62,G63,G67)</f>
        <v>0</v>
      </c>
      <c r="H68" s="450">
        <f t="shared" si="5"/>
        <v>481915466.21000004</v>
      </c>
      <c r="L68" s="483"/>
      <c r="N68" s="467"/>
      <c r="O68" s="467"/>
      <c r="P68" s="504"/>
      <c r="Q68" s="504"/>
    </row>
    <row r="69" spans="1:17">
      <c r="A69" s="452">
        <v>32</v>
      </c>
      <c r="B69" s="465" t="s">
        <v>566</v>
      </c>
      <c r="C69" s="449">
        <f>SUM(C53,C68)</f>
        <v>2006321481.6544998</v>
      </c>
      <c r="D69" s="449">
        <f>SUM(D53,D68)</f>
        <v>1757093150.2323997</v>
      </c>
      <c r="E69" s="450">
        <f t="shared" si="4"/>
        <v>3763414631.8868995</v>
      </c>
      <c r="F69" s="449">
        <f>SUM(F68,F53)</f>
        <v>1764544124.2500002</v>
      </c>
      <c r="G69" s="449">
        <f>SUM(G68,G53)</f>
        <v>1463235775.9400001</v>
      </c>
      <c r="H69" s="450">
        <f>F69+G69</f>
        <v>3227779900.1900005</v>
      </c>
      <c r="L69" s="483"/>
      <c r="N69" s="467"/>
      <c r="O69" s="467"/>
      <c r="P69" s="504"/>
      <c r="Q69" s="504"/>
    </row>
    <row r="70" spans="1:17">
      <c r="E70" s="505"/>
      <c r="L70" s="483"/>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8"/>
  <sheetViews>
    <sheetView zoomScale="80" zoomScaleNormal="80" workbookViewId="0">
      <selection activeCell="F74" sqref="F74"/>
    </sheetView>
  </sheetViews>
  <sheetFormatPr defaultRowHeight="15"/>
  <cols>
    <col min="2" max="2" width="66.5703125" customWidth="1"/>
    <col min="3" max="5" width="17.85546875" style="483" customWidth="1"/>
    <col min="6" max="8" width="17.85546875" customWidth="1"/>
  </cols>
  <sheetData>
    <row r="1" spans="1:8" ht="15.75">
      <c r="A1" s="12" t="s">
        <v>108</v>
      </c>
      <c r="B1" s="508" t="str">
        <f>Info!C2</f>
        <v>სს "ბაზისბანკი"</v>
      </c>
      <c r="C1" s="478"/>
      <c r="D1" s="479"/>
      <c r="E1" s="479"/>
      <c r="F1" s="200"/>
      <c r="G1" s="200"/>
    </row>
    <row r="2" spans="1:8" ht="15.75">
      <c r="A2" s="12" t="s">
        <v>109</v>
      </c>
      <c r="B2" s="509">
        <f>'1. key ratios'!B2</f>
        <v>45565</v>
      </c>
      <c r="C2" s="480"/>
      <c r="D2" s="481"/>
      <c r="E2" s="481"/>
      <c r="F2" s="13"/>
      <c r="G2" s="13"/>
      <c r="H2" s="1"/>
    </row>
    <row r="3" spans="1:8" ht="15.75">
      <c r="A3" s="12"/>
      <c r="B3" s="11"/>
      <c r="C3" s="480"/>
      <c r="D3" s="481"/>
      <c r="E3" s="481"/>
      <c r="F3" s="13"/>
      <c r="G3" s="13"/>
      <c r="H3" s="1"/>
    </row>
    <row r="4" spans="1:8">
      <c r="A4" s="790" t="s">
        <v>25</v>
      </c>
      <c r="B4" s="787" t="s">
        <v>166</v>
      </c>
      <c r="C4" s="789" t="s">
        <v>114</v>
      </c>
      <c r="D4" s="789"/>
      <c r="E4" s="789"/>
      <c r="F4" s="782" t="s">
        <v>115</v>
      </c>
      <c r="G4" s="782"/>
      <c r="H4" s="783"/>
    </row>
    <row r="5" spans="1:8" ht="15.6" customHeight="1">
      <c r="A5" s="791"/>
      <c r="B5" s="788"/>
      <c r="C5" s="482" t="s">
        <v>26</v>
      </c>
      <c r="D5" s="482" t="s">
        <v>88</v>
      </c>
      <c r="E5" s="482" t="s">
        <v>66</v>
      </c>
      <c r="F5" s="348" t="s">
        <v>26</v>
      </c>
      <c r="G5" s="348" t="s">
        <v>88</v>
      </c>
      <c r="H5" s="348" t="s">
        <v>66</v>
      </c>
    </row>
    <row r="6" spans="1:8">
      <c r="A6" s="468">
        <v>1</v>
      </c>
      <c r="B6" s="469" t="s">
        <v>567</v>
      </c>
      <c r="C6" s="470">
        <f>SUM(C7:C12)</f>
        <v>164238194.67999998</v>
      </c>
      <c r="D6" s="449">
        <f>SUM(D7:D12)</f>
        <v>94606639.150000006</v>
      </c>
      <c r="E6" s="450">
        <f>C6+D6</f>
        <v>258844833.82999998</v>
      </c>
      <c r="F6" s="449">
        <f>SUM(F7:F12)</f>
        <v>155733223.78999999</v>
      </c>
      <c r="G6" s="449">
        <f>SUM(G7:G12)</f>
        <v>73118408.01000002</v>
      </c>
      <c r="H6" s="450">
        <f>F6+G6</f>
        <v>228851631.80000001</v>
      </c>
    </row>
    <row r="7" spans="1:8">
      <c r="A7" s="468">
        <v>1.1000000000000001</v>
      </c>
      <c r="B7" s="462" t="s">
        <v>521</v>
      </c>
      <c r="C7" s="470"/>
      <c r="D7" s="449"/>
      <c r="E7" s="450">
        <f t="shared" ref="E7:E44" si="0">C7+D7</f>
        <v>0</v>
      </c>
      <c r="F7" s="449"/>
      <c r="G7" s="449"/>
      <c r="H7" s="450">
        <f t="shared" ref="H7:H45" si="1">F7+G7</f>
        <v>0</v>
      </c>
    </row>
    <row r="8" spans="1:8" ht="21">
      <c r="A8" s="468">
        <v>1.2</v>
      </c>
      <c r="B8" s="462" t="s">
        <v>568</v>
      </c>
      <c r="C8" s="470"/>
      <c r="D8" s="449"/>
      <c r="E8" s="450">
        <f t="shared" si="0"/>
        <v>0</v>
      </c>
      <c r="F8" s="449"/>
      <c r="G8" s="449"/>
      <c r="H8" s="450">
        <f t="shared" si="1"/>
        <v>0</v>
      </c>
    </row>
    <row r="9" spans="1:8" ht="21.6" customHeight="1">
      <c r="A9" s="468">
        <v>1.3</v>
      </c>
      <c r="B9" s="462" t="s">
        <v>569</v>
      </c>
      <c r="C9" s="470"/>
      <c r="D9" s="449"/>
      <c r="E9" s="450">
        <f t="shared" si="0"/>
        <v>0</v>
      </c>
      <c r="F9" s="449"/>
      <c r="G9" s="449"/>
      <c r="H9" s="450">
        <f t="shared" si="1"/>
        <v>0</v>
      </c>
    </row>
    <row r="10" spans="1:8" ht="21">
      <c r="A10" s="468">
        <v>1.4</v>
      </c>
      <c r="B10" s="462" t="s">
        <v>525</v>
      </c>
      <c r="C10" s="470">
        <v>15133333.1</v>
      </c>
      <c r="D10" s="449">
        <v>0</v>
      </c>
      <c r="E10" s="450">
        <f t="shared" si="0"/>
        <v>15133333.1</v>
      </c>
      <c r="F10" s="449">
        <v>14227073.24</v>
      </c>
      <c r="G10" s="449"/>
      <c r="H10" s="450">
        <f t="shared" si="1"/>
        <v>14227073.24</v>
      </c>
    </row>
    <row r="11" spans="1:8">
      <c r="A11" s="468">
        <v>1.5</v>
      </c>
      <c r="B11" s="462" t="s">
        <v>528</v>
      </c>
      <c r="C11" s="470">
        <v>149104861.57999998</v>
      </c>
      <c r="D11" s="449">
        <v>94606639.150000006</v>
      </c>
      <c r="E11" s="450">
        <f t="shared" si="0"/>
        <v>243711500.72999999</v>
      </c>
      <c r="F11" s="449">
        <v>141506150.54999998</v>
      </c>
      <c r="G11" s="449">
        <v>73118408.01000002</v>
      </c>
      <c r="H11" s="450">
        <f t="shared" si="1"/>
        <v>214624558.56</v>
      </c>
    </row>
    <row r="12" spans="1:8">
      <c r="A12" s="468">
        <v>1.6</v>
      </c>
      <c r="B12" s="462" t="s">
        <v>99</v>
      </c>
      <c r="C12" s="470"/>
      <c r="D12" s="449"/>
      <c r="E12" s="450">
        <f t="shared" si="0"/>
        <v>0</v>
      </c>
      <c r="F12" s="449"/>
      <c r="G12" s="449"/>
      <c r="H12" s="450">
        <f t="shared" si="1"/>
        <v>0</v>
      </c>
    </row>
    <row r="13" spans="1:8">
      <c r="A13" s="468">
        <v>2</v>
      </c>
      <c r="B13" s="469" t="s">
        <v>570</v>
      </c>
      <c r="C13" s="470">
        <f>SUM(C14:C17)</f>
        <v>-94066520.189999998</v>
      </c>
      <c r="D13" s="449">
        <f>SUM(D14:D17)</f>
        <v>-51882153.850000001</v>
      </c>
      <c r="E13" s="450">
        <f t="shared" si="0"/>
        <v>-145948674.03999999</v>
      </c>
      <c r="F13" s="449">
        <f>SUM(F14:F17)</f>
        <v>-93383297.660000011</v>
      </c>
      <c r="G13" s="449">
        <f>SUM(G14:G17)</f>
        <v>-33992318.129999995</v>
      </c>
      <c r="H13" s="450">
        <f t="shared" si="1"/>
        <v>-127375615.79000001</v>
      </c>
    </row>
    <row r="14" spans="1:8">
      <c r="A14" s="468">
        <v>2.1</v>
      </c>
      <c r="B14" s="462" t="s">
        <v>571</v>
      </c>
      <c r="C14" s="470"/>
      <c r="D14" s="449"/>
      <c r="E14" s="450">
        <f t="shared" si="0"/>
        <v>0</v>
      </c>
      <c r="F14" s="449"/>
      <c r="G14" s="449"/>
      <c r="H14" s="450">
        <f t="shared" si="1"/>
        <v>0</v>
      </c>
    </row>
    <row r="15" spans="1:8" ht="24.6" customHeight="1">
      <c r="A15" s="468">
        <v>2.2000000000000002</v>
      </c>
      <c r="B15" s="462" t="s">
        <v>572</v>
      </c>
      <c r="C15" s="470"/>
      <c r="D15" s="449"/>
      <c r="E15" s="450">
        <f t="shared" si="0"/>
        <v>0</v>
      </c>
      <c r="F15" s="449"/>
      <c r="G15" s="449"/>
      <c r="H15" s="450">
        <f t="shared" si="1"/>
        <v>0</v>
      </c>
    </row>
    <row r="16" spans="1:8" ht="20.45" customHeight="1">
      <c r="A16" s="468">
        <v>2.2999999999999998</v>
      </c>
      <c r="B16" s="462" t="s">
        <v>573</v>
      </c>
      <c r="C16" s="470">
        <v>-94066520.189999998</v>
      </c>
      <c r="D16" s="449">
        <v>-51882153.850000001</v>
      </c>
      <c r="E16" s="450">
        <f t="shared" si="0"/>
        <v>-145948674.03999999</v>
      </c>
      <c r="F16" s="449">
        <v>-93383297.660000011</v>
      </c>
      <c r="G16" s="449">
        <v>-33992318.129999995</v>
      </c>
      <c r="H16" s="450">
        <f t="shared" si="1"/>
        <v>-127375615.79000001</v>
      </c>
    </row>
    <row r="17" spans="1:9">
      <c r="A17" s="468">
        <v>2.4</v>
      </c>
      <c r="B17" s="462" t="s">
        <v>574</v>
      </c>
      <c r="C17" s="470"/>
      <c r="D17" s="449"/>
      <c r="E17" s="450">
        <f t="shared" si="0"/>
        <v>0</v>
      </c>
      <c r="F17" s="449"/>
      <c r="G17" s="449"/>
      <c r="H17" s="450">
        <f t="shared" si="1"/>
        <v>0</v>
      </c>
    </row>
    <row r="18" spans="1:9">
      <c r="A18" s="468">
        <v>3</v>
      </c>
      <c r="B18" s="469" t="s">
        <v>575</v>
      </c>
      <c r="C18" s="470">
        <v>0</v>
      </c>
      <c r="D18" s="449">
        <v>0</v>
      </c>
      <c r="E18" s="450">
        <f t="shared" si="0"/>
        <v>0</v>
      </c>
      <c r="F18" s="449"/>
      <c r="G18" s="449"/>
      <c r="H18" s="450">
        <f t="shared" si="1"/>
        <v>0</v>
      </c>
    </row>
    <row r="19" spans="1:9">
      <c r="A19" s="468">
        <v>4</v>
      </c>
      <c r="B19" s="469" t="s">
        <v>576</v>
      </c>
      <c r="C19" s="470">
        <v>12958033.58</v>
      </c>
      <c r="D19" s="449">
        <v>4925856.66</v>
      </c>
      <c r="E19" s="450">
        <f t="shared" si="0"/>
        <v>17883890.240000002</v>
      </c>
      <c r="F19" s="449">
        <v>8202522.0800000001</v>
      </c>
      <c r="G19" s="449">
        <v>2989277.52</v>
      </c>
      <c r="H19" s="450">
        <f t="shared" si="1"/>
        <v>11191799.6</v>
      </c>
    </row>
    <row r="20" spans="1:9">
      <c r="A20" s="468">
        <v>5</v>
      </c>
      <c r="B20" s="469" t="s">
        <v>577</v>
      </c>
      <c r="C20" s="470">
        <v>-1631658.78</v>
      </c>
      <c r="D20" s="449">
        <v>-3508399.7699999996</v>
      </c>
      <c r="E20" s="450">
        <f t="shared" si="0"/>
        <v>-5140058.55</v>
      </c>
      <c r="F20" s="449">
        <v>-1256841.54</v>
      </c>
      <c r="G20" s="449">
        <v>-3504294.0399999996</v>
      </c>
      <c r="H20" s="450">
        <f t="shared" si="1"/>
        <v>-4761135.58</v>
      </c>
    </row>
    <row r="21" spans="1:9" ht="38.450000000000003" customHeight="1">
      <c r="A21" s="468">
        <v>6</v>
      </c>
      <c r="B21" s="469" t="s">
        <v>578</v>
      </c>
      <c r="C21" s="470">
        <v>744868.65</v>
      </c>
      <c r="D21" s="449">
        <v>6581.4000000000005</v>
      </c>
      <c r="E21" s="450">
        <f t="shared" si="0"/>
        <v>751450.05</v>
      </c>
      <c r="F21" s="449">
        <v>252.64</v>
      </c>
      <c r="G21" s="449">
        <v>54918.77</v>
      </c>
      <c r="H21" s="450">
        <f t="shared" si="1"/>
        <v>55171.409999999996</v>
      </c>
    </row>
    <row r="22" spans="1:9" ht="27.6" customHeight="1">
      <c r="A22" s="468">
        <v>7</v>
      </c>
      <c r="B22" s="469" t="s">
        <v>579</v>
      </c>
      <c r="C22" s="470">
        <v>9000</v>
      </c>
      <c r="D22" s="449">
        <v>0</v>
      </c>
      <c r="E22" s="450">
        <f t="shared" si="0"/>
        <v>9000</v>
      </c>
      <c r="F22" s="449">
        <v>635000</v>
      </c>
      <c r="G22" s="449">
        <v>0</v>
      </c>
      <c r="H22" s="450">
        <f t="shared" si="1"/>
        <v>635000</v>
      </c>
    </row>
    <row r="23" spans="1:9" ht="36.950000000000003" customHeight="1">
      <c r="A23" s="468">
        <v>8</v>
      </c>
      <c r="B23" s="471" t="s">
        <v>580</v>
      </c>
      <c r="C23" s="470">
        <v>0</v>
      </c>
      <c r="D23" s="449">
        <v>0</v>
      </c>
      <c r="E23" s="450">
        <f t="shared" si="0"/>
        <v>0</v>
      </c>
      <c r="F23" s="449"/>
      <c r="G23" s="449"/>
      <c r="H23" s="450">
        <f t="shared" si="1"/>
        <v>0</v>
      </c>
    </row>
    <row r="24" spans="1:9" ht="34.5" customHeight="1">
      <c r="A24" s="468">
        <v>9</v>
      </c>
      <c r="B24" s="471" t="s">
        <v>581</v>
      </c>
      <c r="C24" s="507">
        <v>0</v>
      </c>
      <c r="D24" s="449">
        <v>0</v>
      </c>
      <c r="E24" s="450">
        <f t="shared" si="0"/>
        <v>0</v>
      </c>
      <c r="F24" s="449"/>
      <c r="G24" s="449"/>
      <c r="H24" s="450">
        <f t="shared" si="1"/>
        <v>0</v>
      </c>
    </row>
    <row r="25" spans="1:9">
      <c r="A25" s="468">
        <v>10</v>
      </c>
      <c r="B25" s="469" t="s">
        <v>582</v>
      </c>
      <c r="C25" s="507">
        <v>11699901.4</v>
      </c>
      <c r="D25" s="449">
        <v>0</v>
      </c>
      <c r="E25" s="450">
        <f t="shared" si="0"/>
        <v>11699901.4</v>
      </c>
      <c r="F25" s="449">
        <v>4664435.2899999991</v>
      </c>
      <c r="G25" s="449">
        <v>0</v>
      </c>
      <c r="H25" s="450">
        <f t="shared" si="1"/>
        <v>4664435.2899999991</v>
      </c>
    </row>
    <row r="26" spans="1:9" ht="27" customHeight="1">
      <c r="A26" s="468">
        <v>11</v>
      </c>
      <c r="B26" s="472" t="s">
        <v>583</v>
      </c>
      <c r="C26" s="507">
        <v>188786.88</v>
      </c>
      <c r="D26" s="449">
        <v>0</v>
      </c>
      <c r="E26" s="450">
        <f t="shared" si="0"/>
        <v>188786.88</v>
      </c>
      <c r="F26" s="449">
        <v>288972.93999999994</v>
      </c>
      <c r="G26" s="449">
        <v>0</v>
      </c>
      <c r="H26" s="450">
        <f t="shared" si="1"/>
        <v>288972.93999999994</v>
      </c>
    </row>
    <row r="27" spans="1:9">
      <c r="A27" s="468">
        <v>12</v>
      </c>
      <c r="B27" s="469" t="s">
        <v>584</v>
      </c>
      <c r="C27" s="470">
        <v>253288.46</v>
      </c>
      <c r="D27" s="449">
        <v>304165.35000000003</v>
      </c>
      <c r="E27" s="450">
        <f t="shared" si="0"/>
        <v>557453.81000000006</v>
      </c>
      <c r="F27" s="449">
        <v>99757.34</v>
      </c>
      <c r="G27" s="449">
        <v>0</v>
      </c>
      <c r="H27" s="450">
        <f t="shared" si="1"/>
        <v>99757.34</v>
      </c>
    </row>
    <row r="28" spans="1:9">
      <c r="A28" s="468">
        <v>13</v>
      </c>
      <c r="B28" s="469" t="s">
        <v>585</v>
      </c>
      <c r="C28" s="470">
        <v>-12461194.270000001</v>
      </c>
      <c r="D28" s="449">
        <v>-210073.48</v>
      </c>
      <c r="E28" s="450">
        <f t="shared" si="0"/>
        <v>-12671267.750000002</v>
      </c>
      <c r="F28" s="449">
        <v>-11043951.51</v>
      </c>
      <c r="G28" s="449">
        <v>-51612.18</v>
      </c>
      <c r="H28" s="450">
        <f t="shared" si="1"/>
        <v>-11095563.689999999</v>
      </c>
    </row>
    <row r="29" spans="1:9">
      <c r="A29" s="468">
        <v>14</v>
      </c>
      <c r="B29" s="469" t="s">
        <v>586</v>
      </c>
      <c r="C29" s="470">
        <f>SUM(C30:C31)</f>
        <v>-49484138.420000002</v>
      </c>
      <c r="D29" s="449">
        <f>SUM(D30:D31)</f>
        <v>-863887.37</v>
      </c>
      <c r="E29" s="450">
        <f t="shared" si="0"/>
        <v>-50348025.789999999</v>
      </c>
      <c r="F29" s="449">
        <f>SUM(F30:F31)</f>
        <v>-42030255.07</v>
      </c>
      <c r="G29" s="449">
        <f>SUM(G30:G31)</f>
        <v>-716302.91</v>
      </c>
      <c r="H29" s="450">
        <f t="shared" si="1"/>
        <v>-42746557.979999997</v>
      </c>
    </row>
    <row r="30" spans="1:9">
      <c r="A30" s="468">
        <v>14.1</v>
      </c>
      <c r="B30" s="464" t="s">
        <v>587</v>
      </c>
      <c r="C30" s="470">
        <v>-39855884.990000002</v>
      </c>
      <c r="D30" s="449">
        <v>0</v>
      </c>
      <c r="E30" s="450">
        <f t="shared" si="0"/>
        <v>-39855884.990000002</v>
      </c>
      <c r="F30" s="449">
        <v>-37647718.630000003</v>
      </c>
      <c r="G30" s="449">
        <v>0</v>
      </c>
      <c r="H30" s="450">
        <f t="shared" si="1"/>
        <v>-37647718.630000003</v>
      </c>
    </row>
    <row r="31" spans="1:9">
      <c r="A31" s="468">
        <v>14.2</v>
      </c>
      <c r="B31" s="464" t="s">
        <v>588</v>
      </c>
      <c r="C31" s="470">
        <v>-9628253.4299999997</v>
      </c>
      <c r="D31" s="449">
        <v>-863887.37</v>
      </c>
      <c r="E31" s="450">
        <f t="shared" si="0"/>
        <v>-10492140.799999999</v>
      </c>
      <c r="F31" s="449">
        <v>-4382536.4399999995</v>
      </c>
      <c r="G31" s="449">
        <v>-716302.91</v>
      </c>
      <c r="H31" s="450">
        <f t="shared" si="1"/>
        <v>-5098839.3499999996</v>
      </c>
    </row>
    <row r="32" spans="1:9">
      <c r="A32" s="468">
        <v>15</v>
      </c>
      <c r="B32" s="473" t="s">
        <v>589</v>
      </c>
      <c r="C32" s="470">
        <v>-8106642.2199999997</v>
      </c>
      <c r="D32" s="449">
        <v>0</v>
      </c>
      <c r="E32" s="450">
        <f t="shared" si="0"/>
        <v>-8106642.2199999997</v>
      </c>
      <c r="F32" s="449">
        <v>-7165405.6900000004</v>
      </c>
      <c r="G32" s="449">
        <v>0</v>
      </c>
      <c r="H32" s="450">
        <f t="shared" si="1"/>
        <v>-7165405.6900000004</v>
      </c>
      <c r="I32" s="3"/>
    </row>
    <row r="33" spans="1:9" ht="22.5" customHeight="1">
      <c r="A33" s="468">
        <v>16</v>
      </c>
      <c r="B33" s="465" t="s">
        <v>590</v>
      </c>
      <c r="C33" s="470"/>
      <c r="D33" s="449"/>
      <c r="E33" s="450">
        <f t="shared" si="0"/>
        <v>0</v>
      </c>
      <c r="F33" s="449">
        <v>0</v>
      </c>
      <c r="G33" s="449">
        <v>0</v>
      </c>
      <c r="H33" s="450">
        <f t="shared" si="1"/>
        <v>0</v>
      </c>
      <c r="I33" s="3"/>
    </row>
    <row r="34" spans="1:9">
      <c r="A34" s="468">
        <v>17</v>
      </c>
      <c r="B34" s="469" t="s">
        <v>591</v>
      </c>
      <c r="C34" s="470">
        <f>SUM(C35:C36)</f>
        <v>-169399.62999999998</v>
      </c>
      <c r="D34" s="449">
        <f>SUM(D35:D36)</f>
        <v>-152975.34999999998</v>
      </c>
      <c r="E34" s="450">
        <f t="shared" si="0"/>
        <v>-322374.98</v>
      </c>
      <c r="F34" s="449">
        <f>SUM(F35:F36)</f>
        <v>997386.12</v>
      </c>
      <c r="G34" s="449">
        <f>SUM(G35:G36)</f>
        <v>-796553.73</v>
      </c>
      <c r="H34" s="450">
        <f t="shared" si="1"/>
        <v>200832.39</v>
      </c>
      <c r="I34" s="3"/>
    </row>
    <row r="35" spans="1:9">
      <c r="A35" s="468">
        <v>17.100000000000001</v>
      </c>
      <c r="B35" s="464" t="s">
        <v>592</v>
      </c>
      <c r="C35" s="470">
        <v>-169399.62999999998</v>
      </c>
      <c r="D35" s="449">
        <v>-152975.34999999998</v>
      </c>
      <c r="E35" s="450">
        <f t="shared" si="0"/>
        <v>-322374.98</v>
      </c>
      <c r="F35" s="449">
        <v>719758.79</v>
      </c>
      <c r="G35" s="449">
        <v>-890169.83</v>
      </c>
      <c r="H35" s="450">
        <f t="shared" si="1"/>
        <v>-170411.03999999992</v>
      </c>
      <c r="I35" s="3"/>
    </row>
    <row r="36" spans="1:9">
      <c r="A36" s="468">
        <v>17.2</v>
      </c>
      <c r="B36" s="464" t="s">
        <v>593</v>
      </c>
      <c r="C36" s="470">
        <v>0</v>
      </c>
      <c r="D36" s="449">
        <v>0</v>
      </c>
      <c r="E36" s="450">
        <f t="shared" si="0"/>
        <v>0</v>
      </c>
      <c r="F36" s="449">
        <v>277627.32999999996</v>
      </c>
      <c r="G36" s="449">
        <v>93616.099999999991</v>
      </c>
      <c r="H36" s="450">
        <f t="shared" si="1"/>
        <v>371243.42999999993</v>
      </c>
      <c r="I36" s="3"/>
    </row>
    <row r="37" spans="1:9" ht="41.45" customHeight="1">
      <c r="A37" s="468">
        <v>18</v>
      </c>
      <c r="B37" s="474" t="s">
        <v>594</v>
      </c>
      <c r="C37" s="470">
        <f>SUM(C38:C39)</f>
        <v>-3543291.85</v>
      </c>
      <c r="D37" s="449">
        <f>SUM(D38:D39)</f>
        <v>590489.15000000014</v>
      </c>
      <c r="E37" s="450">
        <f t="shared" si="0"/>
        <v>-2952802.7</v>
      </c>
      <c r="F37" s="449">
        <f>SUM(F38:F39)</f>
        <v>-4157666.1000000024</v>
      </c>
      <c r="G37" s="506">
        <f>SUM(G38:G39)</f>
        <v>2242034.4199999981</v>
      </c>
      <c r="H37" s="450">
        <f t="shared" si="1"/>
        <v>-1915631.6800000044</v>
      </c>
      <c r="I37" s="3"/>
    </row>
    <row r="38" spans="1:9" ht="21">
      <c r="A38" s="468">
        <v>18.100000000000001</v>
      </c>
      <c r="B38" s="462" t="s">
        <v>595</v>
      </c>
      <c r="C38" s="470">
        <v>0</v>
      </c>
      <c r="D38" s="449">
        <v>0</v>
      </c>
      <c r="E38" s="450">
        <f t="shared" si="0"/>
        <v>0</v>
      </c>
      <c r="F38" s="449">
        <v>0</v>
      </c>
      <c r="G38" s="449">
        <v>0</v>
      </c>
      <c r="H38" s="450">
        <f t="shared" si="1"/>
        <v>0</v>
      </c>
      <c r="I38" s="3"/>
    </row>
    <row r="39" spans="1:9">
      <c r="A39" s="468">
        <v>18.2</v>
      </c>
      <c r="B39" s="462" t="s">
        <v>596</v>
      </c>
      <c r="C39" s="470">
        <v>-3543291.85</v>
      </c>
      <c r="D39" s="449">
        <v>590489.15000000014</v>
      </c>
      <c r="E39" s="450">
        <f t="shared" si="0"/>
        <v>-2952802.7</v>
      </c>
      <c r="F39" s="449">
        <v>-4157666.1000000024</v>
      </c>
      <c r="G39" s="449">
        <v>2242034.4199999981</v>
      </c>
      <c r="H39" s="450">
        <f t="shared" si="1"/>
        <v>-1915631.6800000044</v>
      </c>
      <c r="I39" s="3"/>
    </row>
    <row r="40" spans="1:9" ht="24.6" customHeight="1">
      <c r="A40" s="468">
        <v>19</v>
      </c>
      <c r="B40" s="474" t="s">
        <v>597</v>
      </c>
      <c r="C40" s="470">
        <v>0</v>
      </c>
      <c r="D40" s="449">
        <v>0</v>
      </c>
      <c r="E40" s="450">
        <f t="shared" si="0"/>
        <v>0</v>
      </c>
      <c r="F40" s="449">
        <v>0</v>
      </c>
      <c r="G40" s="449">
        <v>0</v>
      </c>
      <c r="H40" s="450">
        <f t="shared" si="1"/>
        <v>0</v>
      </c>
      <c r="I40" s="3"/>
    </row>
    <row r="41" spans="1:9" ht="24.95" customHeight="1">
      <c r="A41" s="468">
        <v>20</v>
      </c>
      <c r="B41" s="474" t="s">
        <v>598</v>
      </c>
      <c r="C41" s="470">
        <v>11305.73</v>
      </c>
      <c r="D41" s="449">
        <v>0</v>
      </c>
      <c r="E41" s="450">
        <f t="shared" si="0"/>
        <v>11305.73</v>
      </c>
      <c r="F41" s="449">
        <v>957.52</v>
      </c>
      <c r="G41" s="449">
        <v>0</v>
      </c>
      <c r="H41" s="450">
        <f t="shared" si="1"/>
        <v>957.52</v>
      </c>
      <c r="I41" s="3"/>
    </row>
    <row r="42" spans="1:9" ht="33" customHeight="1">
      <c r="A42" s="468">
        <v>21</v>
      </c>
      <c r="B42" s="475" t="s">
        <v>599</v>
      </c>
      <c r="C42" s="470">
        <v>0</v>
      </c>
      <c r="D42" s="449">
        <v>0</v>
      </c>
      <c r="E42" s="450">
        <f t="shared" si="0"/>
        <v>0</v>
      </c>
      <c r="F42" s="449">
        <v>0</v>
      </c>
      <c r="G42" s="449">
        <v>0</v>
      </c>
      <c r="H42" s="450">
        <f t="shared" si="1"/>
        <v>0</v>
      </c>
      <c r="I42" s="3"/>
    </row>
    <row r="43" spans="1:9">
      <c r="A43" s="468">
        <v>22</v>
      </c>
      <c r="B43" s="476" t="s">
        <v>600</v>
      </c>
      <c r="C43" s="470">
        <f>SUM(C6,C13,C18,C19,C20,C21,C22,C23,C24,C25,C26,C27,C28,C29,C32,C33,C34,C37,C40,C41,C42)</f>
        <v>20640534.019999981</v>
      </c>
      <c r="D43" s="449">
        <f>SUM(D6,D13,D18,D19,D20,D21,D22,D23,D24,D25,D26,D27,D28,D29,D32,D33,D34,D37,D40,D41,D42)</f>
        <v>43816241.890000015</v>
      </c>
      <c r="E43" s="450">
        <f t="shared" si="0"/>
        <v>64456775.909999996</v>
      </c>
      <c r="F43" s="449">
        <f>SUM(F6,F13,F18,F19,F20,F21,F22,F23,F24,F25,F26,F27,F28,F29,F32,F33,F34,F37,F40,F41,F42)</f>
        <v>11585090.149999961</v>
      </c>
      <c r="G43" s="449">
        <f>SUM(G6,G13,G18,G19,G20,G21,G22,G23,G24,G25,G26,G27,G28,G29,G32,G33,G34,G37,G40,G41,G42)</f>
        <v>39343557.730000034</v>
      </c>
      <c r="H43" s="450">
        <f t="shared" si="1"/>
        <v>50928647.879999995</v>
      </c>
    </row>
    <row r="44" spans="1:9">
      <c r="A44" s="468">
        <v>23</v>
      </c>
      <c r="B44" s="476" t="s">
        <v>601</v>
      </c>
      <c r="C44" s="470">
        <v>-7882144.919999999</v>
      </c>
      <c r="D44" s="449">
        <v>0</v>
      </c>
      <c r="E44" s="450">
        <f t="shared" si="0"/>
        <v>-7882144.919999999</v>
      </c>
      <c r="F44" s="449">
        <v>-4131815.62</v>
      </c>
      <c r="G44" s="449">
        <v>0</v>
      </c>
      <c r="H44" s="450">
        <f t="shared" si="1"/>
        <v>-4131815.62</v>
      </c>
    </row>
    <row r="45" spans="1:9">
      <c r="A45" s="468">
        <v>24</v>
      </c>
      <c r="B45" s="476" t="s">
        <v>602</v>
      </c>
      <c r="C45" s="470">
        <f>C43+C44</f>
        <v>12758389.099999983</v>
      </c>
      <c r="D45" s="470">
        <f>D43+D44</f>
        <v>43816241.890000015</v>
      </c>
      <c r="E45" s="450">
        <f>C45+D45</f>
        <v>56574630.989999995</v>
      </c>
      <c r="F45" s="470">
        <f>F43+F44</f>
        <v>7453274.5299999611</v>
      </c>
      <c r="G45" s="470">
        <f>G43+G44</f>
        <v>39343557.730000034</v>
      </c>
      <c r="H45" s="450">
        <f t="shared" si="1"/>
        <v>46796832.259999998</v>
      </c>
    </row>
    <row r="46" spans="1:9">
      <c r="F46" s="483"/>
      <c r="G46" s="483"/>
      <c r="H46" s="483"/>
    </row>
    <row r="47" spans="1:9">
      <c r="F47" s="483"/>
      <c r="G47" s="483"/>
      <c r="H47" s="483"/>
    </row>
    <row r="48" spans="1:9">
      <c r="F48" s="483"/>
      <c r="G48" s="483"/>
      <c r="H48" s="483"/>
    </row>
    <row r="49" spans="6:8">
      <c r="F49" s="483"/>
      <c r="G49" s="483"/>
      <c r="H49" s="483"/>
    </row>
    <row r="50" spans="6:8">
      <c r="F50" s="483"/>
      <c r="G50" s="483"/>
      <c r="H50" s="483"/>
    </row>
    <row r="51" spans="6:8">
      <c r="F51" s="483"/>
      <c r="G51" s="483"/>
      <c r="H51" s="483"/>
    </row>
    <row r="52" spans="6:8">
      <c r="F52" s="483"/>
      <c r="G52" s="483"/>
      <c r="H52" s="483"/>
    </row>
    <row r="53" spans="6:8">
      <c r="F53" s="483"/>
      <c r="G53" s="483"/>
      <c r="H53" s="483"/>
    </row>
    <row r="54" spans="6:8">
      <c r="F54" s="483"/>
      <c r="G54" s="483"/>
      <c r="H54" s="483"/>
    </row>
    <row r="55" spans="6:8">
      <c r="F55" s="483"/>
      <c r="G55" s="483"/>
      <c r="H55" s="483"/>
    </row>
    <row r="56" spans="6:8">
      <c r="F56" s="483"/>
      <c r="G56" s="483"/>
      <c r="H56" s="483"/>
    </row>
    <row r="57" spans="6:8">
      <c r="F57" s="483"/>
      <c r="G57" s="483"/>
      <c r="H57" s="483"/>
    </row>
    <row r="58" spans="6:8">
      <c r="F58" s="483"/>
      <c r="G58" s="483"/>
      <c r="H58" s="483"/>
    </row>
    <row r="59" spans="6:8">
      <c r="F59" s="483"/>
      <c r="G59" s="483"/>
      <c r="H59" s="483"/>
    </row>
    <row r="60" spans="6:8">
      <c r="F60" s="483"/>
      <c r="G60" s="483"/>
      <c r="H60" s="483"/>
    </row>
    <row r="61" spans="6:8">
      <c r="F61" s="483"/>
      <c r="G61" s="483"/>
      <c r="H61" s="483"/>
    </row>
    <row r="62" spans="6:8">
      <c r="F62" s="483"/>
      <c r="G62" s="483"/>
      <c r="H62" s="483"/>
    </row>
    <row r="63" spans="6:8">
      <c r="F63" s="483"/>
      <c r="G63" s="483"/>
      <c r="H63" s="483"/>
    </row>
    <row r="64" spans="6:8">
      <c r="F64" s="483"/>
      <c r="G64" s="483"/>
      <c r="H64" s="483"/>
    </row>
    <row r="65" spans="6:8">
      <c r="F65" s="483"/>
      <c r="G65" s="483"/>
      <c r="H65" s="483"/>
    </row>
    <row r="66" spans="6:8">
      <c r="F66" s="483"/>
      <c r="G66" s="483"/>
      <c r="H66" s="483"/>
    </row>
    <row r="67" spans="6:8">
      <c r="F67" s="483"/>
      <c r="G67" s="483"/>
      <c r="H67" s="483"/>
    </row>
    <row r="68" spans="6:8">
      <c r="F68" s="483"/>
      <c r="G68" s="483"/>
      <c r="H68" s="483"/>
    </row>
    <row r="69" spans="6:8">
      <c r="F69" s="483"/>
      <c r="G69" s="483"/>
      <c r="H69" s="483"/>
    </row>
    <row r="70" spans="6:8">
      <c r="F70" s="483"/>
      <c r="G70" s="483"/>
      <c r="H70" s="483"/>
    </row>
    <row r="71" spans="6:8">
      <c r="F71" s="483"/>
      <c r="G71" s="483"/>
      <c r="H71" s="483"/>
    </row>
    <row r="72" spans="6:8">
      <c r="F72" s="483"/>
      <c r="G72" s="483"/>
      <c r="H72" s="483"/>
    </row>
    <row r="73" spans="6:8">
      <c r="F73" s="483"/>
      <c r="G73" s="483"/>
      <c r="H73" s="483"/>
    </row>
    <row r="74" spans="6:8">
      <c r="F74" s="483"/>
      <c r="G74" s="483"/>
      <c r="H74" s="483"/>
    </row>
    <row r="75" spans="6:8">
      <c r="F75" s="483"/>
      <c r="G75" s="483"/>
      <c r="H75" s="483"/>
    </row>
    <row r="76" spans="6:8">
      <c r="F76" s="483"/>
      <c r="G76" s="483"/>
      <c r="H76" s="483"/>
    </row>
    <row r="77" spans="6:8">
      <c r="F77" s="483"/>
      <c r="G77" s="483"/>
      <c r="H77" s="483"/>
    </row>
    <row r="78" spans="6:8">
      <c r="F78" s="483"/>
      <c r="G78" s="483"/>
      <c r="H78" s="483"/>
    </row>
    <row r="79" spans="6:8">
      <c r="F79" s="483"/>
      <c r="G79" s="483"/>
      <c r="H79" s="483"/>
    </row>
    <row r="80" spans="6:8">
      <c r="F80" s="483"/>
      <c r="G80" s="483"/>
      <c r="H80" s="483"/>
    </row>
    <row r="81" spans="6:8">
      <c r="F81" s="483"/>
      <c r="G81" s="483"/>
      <c r="H81" s="483"/>
    </row>
    <row r="82" spans="6:8">
      <c r="F82" s="483"/>
      <c r="G82" s="483"/>
      <c r="H82" s="483"/>
    </row>
    <row r="83" spans="6:8">
      <c r="F83" s="483"/>
      <c r="G83" s="483"/>
      <c r="H83" s="483"/>
    </row>
    <row r="84" spans="6:8">
      <c r="F84" s="483"/>
      <c r="G84" s="483"/>
      <c r="H84" s="483"/>
    </row>
    <row r="85" spans="6:8">
      <c r="F85" s="483"/>
      <c r="G85" s="483"/>
      <c r="H85" s="483"/>
    </row>
    <row r="86" spans="6:8">
      <c r="F86" s="483"/>
      <c r="G86" s="483"/>
      <c r="H86" s="483"/>
    </row>
    <row r="87" spans="6:8">
      <c r="F87" s="483"/>
      <c r="G87" s="483"/>
      <c r="H87" s="483"/>
    </row>
    <row r="88" spans="6:8">
      <c r="F88" s="483"/>
      <c r="G88" s="483"/>
      <c r="H88" s="483"/>
    </row>
    <row r="89" spans="6:8">
      <c r="F89" s="483"/>
      <c r="G89" s="483"/>
      <c r="H89" s="483"/>
    </row>
    <row r="90" spans="6:8">
      <c r="F90" s="483"/>
      <c r="G90" s="483"/>
      <c r="H90" s="483"/>
    </row>
    <row r="91" spans="6:8">
      <c r="F91" s="483"/>
      <c r="G91" s="483"/>
      <c r="H91" s="483"/>
    </row>
    <row r="92" spans="6:8">
      <c r="F92" s="483"/>
      <c r="G92" s="483"/>
      <c r="H92" s="483"/>
    </row>
    <row r="93" spans="6:8">
      <c r="F93" s="483"/>
      <c r="G93" s="483"/>
      <c r="H93" s="483"/>
    </row>
    <row r="94" spans="6:8">
      <c r="F94" s="483"/>
      <c r="G94" s="483"/>
      <c r="H94" s="483"/>
    </row>
    <row r="95" spans="6:8">
      <c r="F95" s="483"/>
      <c r="G95" s="483"/>
      <c r="H95" s="483"/>
    </row>
    <row r="96" spans="6:8">
      <c r="F96" s="483"/>
      <c r="G96" s="483"/>
      <c r="H96" s="483"/>
    </row>
    <row r="97" spans="6:8">
      <c r="F97" s="483"/>
      <c r="G97" s="483"/>
      <c r="H97" s="483"/>
    </row>
    <row r="98" spans="6:8">
      <c r="F98" s="483"/>
      <c r="G98" s="483"/>
      <c r="H98" s="483"/>
    </row>
    <row r="99" spans="6:8">
      <c r="F99" s="483"/>
      <c r="G99" s="483"/>
      <c r="H99" s="483"/>
    </row>
    <row r="100" spans="6:8">
      <c r="F100" s="483"/>
      <c r="G100" s="483"/>
      <c r="H100" s="483"/>
    </row>
    <row r="101" spans="6:8">
      <c r="F101" s="483"/>
      <c r="G101" s="483"/>
      <c r="H101" s="483"/>
    </row>
    <row r="102" spans="6:8">
      <c r="F102" s="483"/>
      <c r="G102" s="483"/>
      <c r="H102" s="483"/>
    </row>
    <row r="103" spans="6:8">
      <c r="F103" s="483"/>
      <c r="G103" s="483"/>
      <c r="H103" s="483"/>
    </row>
    <row r="104" spans="6:8">
      <c r="F104" s="483"/>
      <c r="G104" s="483"/>
      <c r="H104" s="483"/>
    </row>
    <row r="105" spans="6:8">
      <c r="F105" s="483"/>
      <c r="G105" s="483"/>
      <c r="H105" s="483"/>
    </row>
    <row r="106" spans="6:8">
      <c r="F106" s="483"/>
      <c r="G106" s="483"/>
      <c r="H106" s="483"/>
    </row>
    <row r="107" spans="6:8">
      <c r="F107" s="483"/>
      <c r="G107" s="483"/>
      <c r="H107" s="483"/>
    </row>
    <row r="108" spans="6:8">
      <c r="F108" s="483"/>
      <c r="G108" s="483"/>
      <c r="H108" s="483"/>
    </row>
    <row r="109" spans="6:8">
      <c r="F109" s="483"/>
      <c r="G109" s="483"/>
      <c r="H109" s="483"/>
    </row>
    <row r="110" spans="6:8">
      <c r="F110" s="483"/>
      <c r="G110" s="483"/>
      <c r="H110" s="483"/>
    </row>
    <row r="111" spans="6:8">
      <c r="F111" s="483"/>
      <c r="G111" s="483"/>
      <c r="H111" s="483"/>
    </row>
    <row r="112" spans="6:8">
      <c r="F112" s="483"/>
      <c r="G112" s="483"/>
      <c r="H112" s="483"/>
    </row>
    <row r="113" spans="6:8">
      <c r="F113" s="483"/>
      <c r="G113" s="483"/>
      <c r="H113" s="483"/>
    </row>
    <row r="114" spans="6:8">
      <c r="F114" s="483"/>
      <c r="G114" s="483"/>
      <c r="H114" s="483"/>
    </row>
    <row r="115" spans="6:8">
      <c r="F115" s="483"/>
      <c r="G115" s="483"/>
      <c r="H115" s="483"/>
    </row>
    <row r="116" spans="6:8">
      <c r="F116" s="483"/>
      <c r="G116" s="483"/>
      <c r="H116" s="483"/>
    </row>
    <row r="117" spans="6:8">
      <c r="F117" s="483"/>
      <c r="G117" s="483"/>
      <c r="H117" s="483"/>
    </row>
    <row r="118" spans="6:8">
      <c r="F118" s="483"/>
      <c r="G118" s="483"/>
      <c r="H118" s="483"/>
    </row>
    <row r="119" spans="6:8">
      <c r="F119" s="483"/>
      <c r="G119" s="483"/>
      <c r="H119" s="483"/>
    </row>
    <row r="120" spans="6:8">
      <c r="F120" s="483"/>
      <c r="G120" s="483"/>
      <c r="H120" s="483"/>
    </row>
    <row r="121" spans="6:8">
      <c r="F121" s="483"/>
      <c r="G121" s="483"/>
      <c r="H121" s="483"/>
    </row>
    <row r="122" spans="6:8">
      <c r="F122" s="483"/>
      <c r="G122" s="483"/>
      <c r="H122" s="483"/>
    </row>
    <row r="123" spans="6:8">
      <c r="F123" s="483"/>
      <c r="G123" s="483"/>
      <c r="H123" s="483"/>
    </row>
    <row r="124" spans="6:8">
      <c r="F124" s="483"/>
      <c r="G124" s="483"/>
      <c r="H124" s="483"/>
    </row>
    <row r="125" spans="6:8">
      <c r="F125" s="483"/>
      <c r="G125" s="483"/>
      <c r="H125" s="483"/>
    </row>
    <row r="126" spans="6:8">
      <c r="F126" s="483"/>
      <c r="G126" s="483"/>
      <c r="H126" s="483"/>
    </row>
    <row r="127" spans="6:8">
      <c r="F127" s="483"/>
      <c r="G127" s="483"/>
      <c r="H127" s="483"/>
    </row>
    <row r="128" spans="6:8">
      <c r="F128" s="483"/>
      <c r="G128" s="483"/>
      <c r="H128" s="483"/>
    </row>
    <row r="129" spans="6:8">
      <c r="F129" s="483"/>
      <c r="G129" s="483"/>
      <c r="H129" s="483"/>
    </row>
    <row r="130" spans="6:8">
      <c r="F130" s="483"/>
      <c r="G130" s="483"/>
      <c r="H130" s="483"/>
    </row>
    <row r="131" spans="6:8">
      <c r="F131" s="483"/>
      <c r="G131" s="483"/>
      <c r="H131" s="483"/>
    </row>
    <row r="132" spans="6:8">
      <c r="F132" s="483"/>
      <c r="G132" s="483"/>
      <c r="H132" s="483"/>
    </row>
    <row r="133" spans="6:8">
      <c r="F133" s="483"/>
      <c r="G133" s="483"/>
      <c r="H133" s="483"/>
    </row>
    <row r="134" spans="6:8">
      <c r="F134" s="483"/>
      <c r="G134" s="483"/>
      <c r="H134" s="483"/>
    </row>
    <row r="135" spans="6:8">
      <c r="F135" s="483"/>
      <c r="G135" s="483"/>
      <c r="H135" s="483"/>
    </row>
    <row r="136" spans="6:8">
      <c r="F136" s="483"/>
      <c r="G136" s="483"/>
      <c r="H136" s="483"/>
    </row>
    <row r="137" spans="6:8">
      <c r="F137" s="483"/>
      <c r="G137" s="483"/>
      <c r="H137" s="483"/>
    </row>
    <row r="138" spans="6:8">
      <c r="F138" s="483"/>
      <c r="G138" s="483"/>
      <c r="H138" s="483"/>
    </row>
    <row r="139" spans="6:8">
      <c r="F139" s="483"/>
      <c r="G139" s="483"/>
      <c r="H139" s="483"/>
    </row>
    <row r="140" spans="6:8">
      <c r="F140" s="483"/>
      <c r="G140" s="483"/>
      <c r="H140" s="483"/>
    </row>
    <row r="141" spans="6:8">
      <c r="F141" s="483"/>
      <c r="G141" s="483"/>
      <c r="H141" s="483"/>
    </row>
    <row r="142" spans="6:8">
      <c r="F142" s="483"/>
      <c r="G142" s="483"/>
      <c r="H142" s="483"/>
    </row>
    <row r="143" spans="6:8">
      <c r="F143" s="483"/>
      <c r="G143" s="483"/>
      <c r="H143" s="483"/>
    </row>
    <row r="144" spans="6:8">
      <c r="F144" s="483"/>
      <c r="G144" s="483"/>
      <c r="H144" s="483"/>
    </row>
    <row r="145" spans="6:8">
      <c r="F145" s="483"/>
      <c r="G145" s="483"/>
      <c r="H145" s="483"/>
    </row>
    <row r="146" spans="6:8">
      <c r="F146" s="483"/>
      <c r="G146" s="483"/>
      <c r="H146" s="483"/>
    </row>
    <row r="147" spans="6:8">
      <c r="F147" s="483"/>
      <c r="G147" s="483"/>
      <c r="H147" s="483"/>
    </row>
    <row r="148" spans="6:8">
      <c r="F148" s="483"/>
      <c r="G148" s="483"/>
      <c r="H148" s="483"/>
    </row>
    <row r="149" spans="6:8">
      <c r="F149" s="483"/>
      <c r="G149" s="483"/>
      <c r="H149" s="483"/>
    </row>
    <row r="150" spans="6:8">
      <c r="F150" s="483"/>
      <c r="G150" s="483"/>
      <c r="H150" s="483"/>
    </row>
    <row r="151" spans="6:8">
      <c r="F151" s="483"/>
      <c r="G151" s="483"/>
      <c r="H151" s="483"/>
    </row>
    <row r="152" spans="6:8">
      <c r="F152" s="483"/>
      <c r="G152" s="483"/>
      <c r="H152" s="483"/>
    </row>
    <row r="153" spans="6:8">
      <c r="F153" s="483"/>
      <c r="G153" s="483"/>
      <c r="H153" s="483"/>
    </row>
    <row r="154" spans="6:8">
      <c r="F154" s="483"/>
      <c r="G154" s="483"/>
      <c r="H154" s="483"/>
    </row>
    <row r="155" spans="6:8">
      <c r="F155" s="483"/>
      <c r="G155" s="483"/>
      <c r="H155" s="483"/>
    </row>
    <row r="156" spans="6:8">
      <c r="F156" s="483"/>
      <c r="G156" s="483"/>
      <c r="H156" s="483"/>
    </row>
    <row r="157" spans="6:8">
      <c r="F157" s="483"/>
      <c r="G157" s="483"/>
      <c r="H157" s="483"/>
    </row>
    <row r="158" spans="6:8">
      <c r="F158" s="483"/>
      <c r="G158" s="483"/>
      <c r="H158" s="483"/>
    </row>
    <row r="159" spans="6:8">
      <c r="F159" s="483"/>
      <c r="G159" s="483"/>
      <c r="H159" s="483"/>
    </row>
    <row r="160" spans="6:8">
      <c r="F160" s="483"/>
      <c r="G160" s="483"/>
      <c r="H160" s="483"/>
    </row>
    <row r="161" spans="6:8">
      <c r="F161" s="483"/>
      <c r="G161" s="483"/>
      <c r="H161" s="483"/>
    </row>
    <row r="162" spans="6:8">
      <c r="F162" s="483"/>
      <c r="G162" s="483"/>
      <c r="H162" s="483"/>
    </row>
    <row r="163" spans="6:8">
      <c r="F163" s="483"/>
      <c r="G163" s="483"/>
      <c r="H163" s="483"/>
    </row>
    <row r="164" spans="6:8">
      <c r="F164" s="483"/>
      <c r="G164" s="483"/>
      <c r="H164" s="483"/>
    </row>
    <row r="165" spans="6:8">
      <c r="F165" s="483"/>
      <c r="G165" s="483"/>
      <c r="H165" s="483"/>
    </row>
    <row r="166" spans="6:8">
      <c r="F166" s="483"/>
      <c r="G166" s="483"/>
      <c r="H166" s="483"/>
    </row>
    <row r="167" spans="6:8">
      <c r="F167" s="483"/>
      <c r="G167" s="483"/>
      <c r="H167" s="483"/>
    </row>
    <row r="168" spans="6:8">
      <c r="F168" s="483"/>
      <c r="G168" s="483"/>
      <c r="H168" s="483"/>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zoomScale="80" zoomScaleNormal="80" workbookViewId="0">
      <selection activeCell="F74" sqref="F74"/>
    </sheetView>
  </sheetViews>
  <sheetFormatPr defaultRowHeight="15.75"/>
  <cols>
    <col min="1" max="1" width="8.85546875" style="528" bestFit="1" customWidth="1"/>
    <col min="2" max="2" width="87.7109375" style="514" bestFit="1" customWidth="1"/>
    <col min="3" max="3" width="15.140625" style="514" bestFit="1" customWidth="1"/>
    <col min="4" max="4" width="17" style="514" bestFit="1" customWidth="1"/>
    <col min="5" max="5" width="16" style="514" bestFit="1" customWidth="1"/>
    <col min="6" max="6" width="15.140625" style="515" bestFit="1" customWidth="1"/>
    <col min="7" max="8" width="17" style="515" bestFit="1" customWidth="1"/>
    <col min="9" max="9" width="9.140625" style="514"/>
    <col min="10" max="10" width="15.140625" style="514" bestFit="1" customWidth="1"/>
    <col min="11" max="11" width="5.85546875" style="514" bestFit="1" customWidth="1"/>
    <col min="12" max="13" width="15.140625" style="514" bestFit="1" customWidth="1"/>
    <col min="14" max="15" width="17" style="514" bestFit="1" customWidth="1"/>
    <col min="16" max="16384" width="9.140625" style="514"/>
  </cols>
  <sheetData>
    <row r="1" spans="1:15">
      <c r="A1" s="529" t="s">
        <v>108</v>
      </c>
      <c r="B1" s="512" t="str">
        <f>Info!C2</f>
        <v>სს "ბაზისბანკი"</v>
      </c>
      <c r="C1" s="513"/>
    </row>
    <row r="2" spans="1:15">
      <c r="A2" s="529" t="s">
        <v>109</v>
      </c>
      <c r="B2" s="516">
        <f>'1. key ratios'!B2</f>
        <v>45565</v>
      </c>
      <c r="C2" s="517"/>
      <c r="D2" s="518"/>
      <c r="E2" s="518"/>
      <c r="F2" s="519"/>
      <c r="G2" s="519"/>
      <c r="H2" s="519"/>
    </row>
    <row r="3" spans="1:15">
      <c r="A3" s="529"/>
      <c r="B3" s="513"/>
      <c r="C3" s="517"/>
      <c r="D3" s="518"/>
      <c r="E3" s="518"/>
      <c r="F3" s="519"/>
      <c r="G3" s="519"/>
      <c r="H3" s="519"/>
    </row>
    <row r="4" spans="1:15">
      <c r="A4" s="792" t="s">
        <v>25</v>
      </c>
      <c r="B4" s="793" t="s">
        <v>151</v>
      </c>
      <c r="C4" s="794" t="s">
        <v>114</v>
      </c>
      <c r="D4" s="794"/>
      <c r="E4" s="794"/>
      <c r="F4" s="795" t="s">
        <v>115</v>
      </c>
      <c r="G4" s="795"/>
      <c r="H4" s="796"/>
    </row>
    <row r="5" spans="1:15">
      <c r="A5" s="792"/>
      <c r="B5" s="793"/>
      <c r="C5" s="530" t="s">
        <v>26</v>
      </c>
      <c r="D5" s="530" t="s">
        <v>88</v>
      </c>
      <c r="E5" s="530" t="s">
        <v>66</v>
      </c>
      <c r="F5" s="531" t="s">
        <v>26</v>
      </c>
      <c r="G5" s="531" t="s">
        <v>88</v>
      </c>
      <c r="H5" s="532" t="s">
        <v>66</v>
      </c>
    </row>
    <row r="6" spans="1:15">
      <c r="A6" s="520">
        <v>1</v>
      </c>
      <c r="B6" s="521" t="s">
        <v>603</v>
      </c>
      <c r="C6" s="533">
        <v>0</v>
      </c>
      <c r="D6" s="533">
        <v>136202508.86000001</v>
      </c>
      <c r="E6" s="534">
        <f t="shared" ref="E6:E43" si="0">C6+D6</f>
        <v>136202508.86000001</v>
      </c>
      <c r="F6" s="533">
        <v>28964800</v>
      </c>
      <c r="G6" s="533">
        <v>34951815</v>
      </c>
      <c r="H6" s="535">
        <f t="shared" ref="H6:H43" si="1">F6+G6</f>
        <v>63916615</v>
      </c>
      <c r="J6" s="522"/>
      <c r="K6" s="522"/>
      <c r="L6" s="522"/>
      <c r="M6" s="522"/>
      <c r="N6" s="522"/>
      <c r="O6" s="522"/>
    </row>
    <row r="7" spans="1:15" ht="31.5">
      <c r="A7" s="520">
        <v>2</v>
      </c>
      <c r="B7" s="521" t="s">
        <v>177</v>
      </c>
      <c r="C7" s="533">
        <v>0</v>
      </c>
      <c r="D7" s="533">
        <v>27824345.77</v>
      </c>
      <c r="E7" s="534">
        <f t="shared" si="0"/>
        <v>27824345.77</v>
      </c>
      <c r="F7" s="533">
        <v>0</v>
      </c>
      <c r="G7" s="533">
        <v>57552271</v>
      </c>
      <c r="H7" s="535">
        <f t="shared" si="1"/>
        <v>57552271</v>
      </c>
      <c r="J7" s="522"/>
      <c r="K7" s="522"/>
      <c r="L7" s="522"/>
      <c r="M7" s="522"/>
      <c r="N7" s="522"/>
      <c r="O7" s="522"/>
    </row>
    <row r="8" spans="1:15">
      <c r="A8" s="520">
        <v>3</v>
      </c>
      <c r="B8" s="521" t="s">
        <v>179</v>
      </c>
      <c r="C8" s="533">
        <f>C9+C10</f>
        <v>75243097.719999999</v>
      </c>
      <c r="D8" s="533">
        <f>D9+D10</f>
        <v>2737806639.3000002</v>
      </c>
      <c r="E8" s="534">
        <f t="shared" si="0"/>
        <v>2813049737.02</v>
      </c>
      <c r="F8" s="533">
        <f>F9+F10</f>
        <v>86868557.038360998</v>
      </c>
      <c r="G8" s="533">
        <f>G9+G10</f>
        <v>844779347.72214496</v>
      </c>
      <c r="H8" s="535">
        <f t="shared" si="1"/>
        <v>931647904.76050591</v>
      </c>
      <c r="J8" s="522"/>
      <c r="K8" s="522"/>
      <c r="L8" s="522"/>
      <c r="M8" s="522"/>
      <c r="N8" s="522"/>
      <c r="O8" s="522"/>
    </row>
    <row r="9" spans="1:15">
      <c r="A9" s="520">
        <v>3.1</v>
      </c>
      <c r="B9" s="523" t="s">
        <v>604</v>
      </c>
      <c r="C9" s="533">
        <v>61283467.049999997</v>
      </c>
      <c r="D9" s="533">
        <v>2724324453.3200002</v>
      </c>
      <c r="E9" s="534">
        <f t="shared" si="0"/>
        <v>2785607920.3700004</v>
      </c>
      <c r="F9" s="533">
        <v>56344028.628361002</v>
      </c>
      <c r="G9" s="533">
        <v>844714398.94714499</v>
      </c>
      <c r="H9" s="535">
        <f t="shared" si="1"/>
        <v>901058427.57550597</v>
      </c>
      <c r="J9" s="522"/>
      <c r="K9" s="522"/>
      <c r="L9" s="522"/>
      <c r="M9" s="522"/>
      <c r="N9" s="522"/>
      <c r="O9" s="522"/>
    </row>
    <row r="10" spans="1:15">
      <c r="A10" s="520">
        <v>3.2</v>
      </c>
      <c r="B10" s="523" t="s">
        <v>605</v>
      </c>
      <c r="C10" s="533">
        <v>13959630.67</v>
      </c>
      <c r="D10" s="533">
        <v>13482185.98</v>
      </c>
      <c r="E10" s="534">
        <f t="shared" si="0"/>
        <v>27441816.649999999</v>
      </c>
      <c r="F10" s="533">
        <v>30524528.41</v>
      </c>
      <c r="G10" s="533">
        <v>64948.775000000001</v>
      </c>
      <c r="H10" s="535">
        <f t="shared" si="1"/>
        <v>30589477.184999999</v>
      </c>
      <c r="J10" s="522"/>
      <c r="K10" s="522"/>
      <c r="L10" s="522"/>
      <c r="M10" s="522"/>
      <c r="N10" s="522"/>
      <c r="O10" s="522"/>
    </row>
    <row r="11" spans="1:15" ht="31.5">
      <c r="A11" s="520">
        <v>4</v>
      </c>
      <c r="B11" s="521" t="s">
        <v>178</v>
      </c>
      <c r="C11" s="533">
        <f>C12+C13</f>
        <v>226641000</v>
      </c>
      <c r="D11" s="533">
        <f>D12+D13</f>
        <v>0</v>
      </c>
      <c r="E11" s="534">
        <f t="shared" si="0"/>
        <v>226641000</v>
      </c>
      <c r="F11" s="533">
        <f>F12+F13</f>
        <v>200229259</v>
      </c>
      <c r="G11" s="533">
        <f>G12+G13</f>
        <v>0</v>
      </c>
      <c r="H11" s="535">
        <f t="shared" si="1"/>
        <v>200229259</v>
      </c>
      <c r="J11" s="522"/>
      <c r="K11" s="522"/>
      <c r="L11" s="522"/>
      <c r="M11" s="522"/>
      <c r="N11" s="522"/>
      <c r="O11" s="522"/>
    </row>
    <row r="12" spans="1:15">
      <c r="A12" s="520">
        <v>4.0999999999999996</v>
      </c>
      <c r="B12" s="523" t="s">
        <v>606</v>
      </c>
      <c r="C12" s="533">
        <v>226641000</v>
      </c>
      <c r="D12" s="533">
        <v>0</v>
      </c>
      <c r="E12" s="534">
        <f t="shared" si="0"/>
        <v>226641000</v>
      </c>
      <c r="F12" s="533">
        <v>200229259</v>
      </c>
      <c r="G12" s="533">
        <v>0</v>
      </c>
      <c r="H12" s="535">
        <f t="shared" si="1"/>
        <v>200229259</v>
      </c>
      <c r="J12" s="522"/>
      <c r="K12" s="522"/>
      <c r="L12" s="522"/>
      <c r="M12" s="522"/>
      <c r="N12" s="522"/>
      <c r="O12" s="522"/>
    </row>
    <row r="13" spans="1:15">
      <c r="A13" s="520">
        <v>4.2</v>
      </c>
      <c r="B13" s="523" t="s">
        <v>607</v>
      </c>
      <c r="C13" s="533"/>
      <c r="D13" s="533"/>
      <c r="E13" s="534">
        <f t="shared" si="0"/>
        <v>0</v>
      </c>
      <c r="F13" s="533"/>
      <c r="G13" s="533"/>
      <c r="H13" s="535">
        <f t="shared" si="1"/>
        <v>0</v>
      </c>
      <c r="J13" s="522"/>
      <c r="K13" s="522"/>
      <c r="L13" s="522"/>
      <c r="M13" s="522"/>
      <c r="N13" s="522"/>
      <c r="O13" s="522"/>
    </row>
    <row r="14" spans="1:15">
      <c r="A14" s="520">
        <v>5</v>
      </c>
      <c r="B14" s="524" t="s">
        <v>608</v>
      </c>
      <c r="C14" s="533">
        <f>C15+C16+C17+C23+C24+C25+C26</f>
        <v>121578748.12</v>
      </c>
      <c r="D14" s="533">
        <f>D15+D16+D17+D23+D24+D25+D26</f>
        <v>4391397185.9300003</v>
      </c>
      <c r="E14" s="534">
        <f t="shared" si="0"/>
        <v>4512975934.0500002</v>
      </c>
      <c r="F14" s="533">
        <f>F15+F16+F17+F23+F24+F25+F26</f>
        <v>116044211.10729998</v>
      </c>
      <c r="G14" s="533">
        <f>G15+G16+G17+G23+G24+G25+G26</f>
        <v>4184322243.6611004</v>
      </c>
      <c r="H14" s="535">
        <f t="shared" si="1"/>
        <v>4300366454.7684002</v>
      </c>
      <c r="J14" s="522"/>
      <c r="K14" s="522"/>
      <c r="L14" s="522"/>
      <c r="M14" s="522"/>
      <c r="N14" s="522"/>
      <c r="O14" s="522"/>
    </row>
    <row r="15" spans="1:15">
      <c r="A15" s="520">
        <v>5.0999999999999996</v>
      </c>
      <c r="B15" s="536" t="s">
        <v>609</v>
      </c>
      <c r="C15" s="533">
        <v>84968577.260000005</v>
      </c>
      <c r="D15" s="533">
        <v>117540398.25</v>
      </c>
      <c r="E15" s="534">
        <f t="shared" si="0"/>
        <v>202508975.50999999</v>
      </c>
      <c r="F15" s="533">
        <v>43384650.217299998</v>
      </c>
      <c r="G15" s="533">
        <v>47343306.325300001</v>
      </c>
      <c r="H15" s="535">
        <f t="shared" si="1"/>
        <v>90727956.542600006</v>
      </c>
      <c r="J15" s="522"/>
      <c r="K15" s="522"/>
      <c r="L15" s="522"/>
      <c r="M15" s="522"/>
      <c r="N15" s="522"/>
      <c r="O15" s="522"/>
    </row>
    <row r="16" spans="1:15">
      <c r="A16" s="520">
        <v>5.2</v>
      </c>
      <c r="B16" s="536" t="s">
        <v>610</v>
      </c>
      <c r="C16" s="533"/>
      <c r="D16" s="533"/>
      <c r="E16" s="534">
        <f t="shared" si="0"/>
        <v>0</v>
      </c>
      <c r="F16" s="533">
        <v>0</v>
      </c>
      <c r="G16" s="533">
        <v>0</v>
      </c>
      <c r="H16" s="535">
        <f t="shared" si="1"/>
        <v>0</v>
      </c>
      <c r="J16" s="522"/>
      <c r="K16" s="522"/>
      <c r="L16" s="522"/>
      <c r="M16" s="522"/>
      <c r="N16" s="522"/>
      <c r="O16" s="522"/>
    </row>
    <row r="17" spans="1:15">
      <c r="A17" s="520">
        <v>5.3</v>
      </c>
      <c r="B17" s="536" t="s">
        <v>611</v>
      </c>
      <c r="C17" s="533">
        <f>C18+C19+C20+C21+C22</f>
        <v>2518378.0499999998</v>
      </c>
      <c r="D17" s="533">
        <f>D18+D19+D20+D21+D22</f>
        <v>3471571387.6700006</v>
      </c>
      <c r="E17" s="534">
        <f t="shared" si="0"/>
        <v>3474089765.7200007</v>
      </c>
      <c r="F17" s="533">
        <v>41484660.07</v>
      </c>
      <c r="G17" s="533">
        <v>3627602155.5918999</v>
      </c>
      <c r="H17" s="535">
        <f t="shared" si="1"/>
        <v>3669086815.6619</v>
      </c>
      <c r="J17" s="522"/>
      <c r="K17" s="522"/>
      <c r="L17" s="522"/>
      <c r="M17" s="522"/>
      <c r="N17" s="522"/>
      <c r="O17" s="522"/>
    </row>
    <row r="18" spans="1:15">
      <c r="A18" s="520" t="s">
        <v>180</v>
      </c>
      <c r="B18" s="525" t="s">
        <v>612</v>
      </c>
      <c r="C18" s="533">
        <v>1593050.55</v>
      </c>
      <c r="D18" s="533">
        <v>1153231146.6600001</v>
      </c>
      <c r="E18" s="534">
        <f t="shared" si="0"/>
        <v>1154824197.21</v>
      </c>
      <c r="F18" s="533">
        <v>2634881.1800000002</v>
      </c>
      <c r="G18" s="533">
        <v>1404262995.1310999</v>
      </c>
      <c r="H18" s="535">
        <f t="shared" si="1"/>
        <v>1406897876.3111</v>
      </c>
      <c r="J18" s="522"/>
      <c r="K18" s="522"/>
      <c r="L18" s="522"/>
      <c r="M18" s="522"/>
      <c r="N18" s="522"/>
      <c r="O18" s="522"/>
    </row>
    <row r="19" spans="1:15">
      <c r="A19" s="520" t="s">
        <v>181</v>
      </c>
      <c r="B19" s="525" t="s">
        <v>613</v>
      </c>
      <c r="C19" s="533">
        <v>46948.11</v>
      </c>
      <c r="D19" s="533">
        <v>1163305421.98</v>
      </c>
      <c r="E19" s="534">
        <f t="shared" si="0"/>
        <v>1163352370.0899999</v>
      </c>
      <c r="F19" s="533">
        <v>316862.40000000002</v>
      </c>
      <c r="G19" s="533">
        <v>873649589.82790005</v>
      </c>
      <c r="H19" s="535">
        <f t="shared" si="1"/>
        <v>873966452.22790003</v>
      </c>
      <c r="J19" s="522"/>
      <c r="K19" s="522"/>
      <c r="L19" s="522"/>
      <c r="M19" s="522"/>
      <c r="N19" s="522"/>
      <c r="O19" s="522"/>
    </row>
    <row r="20" spans="1:15">
      <c r="A20" s="520" t="s">
        <v>182</v>
      </c>
      <c r="B20" s="525" t="s">
        <v>614</v>
      </c>
      <c r="C20" s="533">
        <v>0</v>
      </c>
      <c r="D20" s="533">
        <v>0</v>
      </c>
      <c r="E20" s="534">
        <f t="shared" si="0"/>
        <v>0</v>
      </c>
      <c r="F20" s="533">
        <v>0</v>
      </c>
      <c r="G20" s="533">
        <v>0</v>
      </c>
      <c r="H20" s="535">
        <f t="shared" si="1"/>
        <v>0</v>
      </c>
      <c r="J20" s="522"/>
      <c r="K20" s="522"/>
      <c r="L20" s="522"/>
      <c r="M20" s="522"/>
      <c r="N20" s="522"/>
      <c r="O20" s="522"/>
    </row>
    <row r="21" spans="1:15">
      <c r="A21" s="520" t="s">
        <v>183</v>
      </c>
      <c r="B21" s="525" t="s">
        <v>615</v>
      </c>
      <c r="C21" s="533">
        <v>248549.41</v>
      </c>
      <c r="D21" s="533">
        <v>774021264.91999996</v>
      </c>
      <c r="E21" s="534">
        <f t="shared" si="0"/>
        <v>774269814.32999992</v>
      </c>
      <c r="F21" s="533">
        <v>349245.72</v>
      </c>
      <c r="G21" s="533">
        <v>834556355.29369998</v>
      </c>
      <c r="H21" s="535">
        <f t="shared" si="1"/>
        <v>834905601.01370001</v>
      </c>
      <c r="J21" s="522"/>
      <c r="K21" s="522"/>
      <c r="L21" s="522"/>
      <c r="M21" s="522"/>
      <c r="N21" s="522"/>
      <c r="O21" s="522"/>
    </row>
    <row r="22" spans="1:15">
      <c r="A22" s="520" t="s">
        <v>184</v>
      </c>
      <c r="B22" s="525" t="s">
        <v>425</v>
      </c>
      <c r="C22" s="533">
        <v>629829.98</v>
      </c>
      <c r="D22" s="533">
        <v>381013554.11000001</v>
      </c>
      <c r="E22" s="534">
        <f t="shared" si="0"/>
        <v>381643384.09000003</v>
      </c>
      <c r="F22" s="533">
        <v>38183670.770000003</v>
      </c>
      <c r="G22" s="533">
        <v>515133215.33920002</v>
      </c>
      <c r="H22" s="535">
        <f t="shared" si="1"/>
        <v>553316886.1092</v>
      </c>
      <c r="J22" s="522"/>
      <c r="K22" s="522"/>
      <c r="L22" s="522"/>
      <c r="M22" s="522"/>
      <c r="N22" s="522"/>
      <c r="O22" s="522"/>
    </row>
    <row r="23" spans="1:15">
      <c r="A23" s="520">
        <v>5.4</v>
      </c>
      <c r="B23" s="536" t="s">
        <v>616</v>
      </c>
      <c r="C23" s="533">
        <v>16380570.779999999</v>
      </c>
      <c r="D23" s="533">
        <v>430112231.01999998</v>
      </c>
      <c r="E23" s="534">
        <f t="shared" si="0"/>
        <v>446492801.79999995</v>
      </c>
      <c r="F23" s="533">
        <v>11778839.1</v>
      </c>
      <c r="G23" s="533">
        <v>75743422.809</v>
      </c>
      <c r="H23" s="535">
        <f t="shared" si="1"/>
        <v>87522261.908999994</v>
      </c>
      <c r="J23" s="522"/>
      <c r="K23" s="522"/>
      <c r="L23" s="522"/>
      <c r="M23" s="522"/>
      <c r="N23" s="522"/>
      <c r="O23" s="522"/>
    </row>
    <row r="24" spans="1:15">
      <c r="A24" s="520">
        <v>5.5</v>
      </c>
      <c r="B24" s="536" t="s">
        <v>617</v>
      </c>
      <c r="C24" s="533">
        <v>13953024</v>
      </c>
      <c r="D24" s="533">
        <v>270606678.49000001</v>
      </c>
      <c r="E24" s="534">
        <f t="shared" si="0"/>
        <v>284559702.49000001</v>
      </c>
      <c r="F24" s="533">
        <v>11096061.720000001</v>
      </c>
      <c r="G24" s="533">
        <v>359097839.41869998</v>
      </c>
      <c r="H24" s="535">
        <f t="shared" si="1"/>
        <v>370193901.13870001</v>
      </c>
      <c r="J24" s="522"/>
      <c r="K24" s="522"/>
      <c r="L24" s="522"/>
      <c r="M24" s="522"/>
      <c r="N24" s="522"/>
      <c r="O24" s="522"/>
    </row>
    <row r="25" spans="1:15">
      <c r="A25" s="520">
        <v>5.6</v>
      </c>
      <c r="B25" s="536" t="s">
        <v>618</v>
      </c>
      <c r="C25" s="533">
        <v>0</v>
      </c>
      <c r="D25" s="533">
        <v>87857627.319999993</v>
      </c>
      <c r="E25" s="534">
        <f t="shared" si="0"/>
        <v>87857627.319999993</v>
      </c>
      <c r="F25" s="533">
        <v>8300000</v>
      </c>
      <c r="G25" s="533">
        <v>74535519.516200006</v>
      </c>
      <c r="H25" s="535">
        <f t="shared" si="1"/>
        <v>82835519.516200006</v>
      </c>
      <c r="J25" s="522"/>
      <c r="K25" s="522"/>
      <c r="L25" s="522"/>
      <c r="M25" s="522"/>
      <c r="N25" s="522"/>
      <c r="O25" s="522"/>
    </row>
    <row r="26" spans="1:15">
      <c r="A26" s="520">
        <v>5.7</v>
      </c>
      <c r="B26" s="536" t="s">
        <v>425</v>
      </c>
      <c r="C26" s="533">
        <v>3758198.03</v>
      </c>
      <c r="D26" s="533">
        <v>13708863.18</v>
      </c>
      <c r="E26" s="534">
        <f t="shared" si="0"/>
        <v>17467061.210000001</v>
      </c>
      <c r="F26" s="533">
        <v>0</v>
      </c>
      <c r="G26" s="533">
        <v>0</v>
      </c>
      <c r="H26" s="535">
        <f t="shared" si="1"/>
        <v>0</v>
      </c>
      <c r="J26" s="522"/>
      <c r="K26" s="522"/>
      <c r="L26" s="522"/>
      <c r="M26" s="522"/>
      <c r="N26" s="522"/>
      <c r="O26" s="522"/>
    </row>
    <row r="27" spans="1:15">
      <c r="A27" s="520">
        <v>6</v>
      </c>
      <c r="B27" s="524" t="s">
        <v>619</v>
      </c>
      <c r="C27" s="533">
        <v>191690235.47</v>
      </c>
      <c r="D27" s="533">
        <v>140892895.62</v>
      </c>
      <c r="E27" s="534">
        <f t="shared" si="0"/>
        <v>332583131.09000003</v>
      </c>
      <c r="F27" s="533">
        <v>162616843.50999999</v>
      </c>
      <c r="G27" s="533">
        <v>162929667.73559999</v>
      </c>
      <c r="H27" s="535">
        <f t="shared" si="1"/>
        <v>325546511.24559999</v>
      </c>
      <c r="J27" s="522"/>
      <c r="K27" s="522"/>
      <c r="L27" s="522"/>
      <c r="M27" s="522"/>
      <c r="N27" s="522"/>
      <c r="O27" s="522"/>
    </row>
    <row r="28" spans="1:15">
      <c r="A28" s="520">
        <v>7</v>
      </c>
      <c r="B28" s="524" t="s">
        <v>620</v>
      </c>
      <c r="C28" s="533">
        <v>204902655.38</v>
      </c>
      <c r="D28" s="533">
        <v>98415929.769999996</v>
      </c>
      <c r="E28" s="534">
        <f t="shared" si="0"/>
        <v>303318585.14999998</v>
      </c>
      <c r="F28" s="533">
        <v>149966019.34</v>
      </c>
      <c r="G28" s="533">
        <v>63734019.343999997</v>
      </c>
      <c r="H28" s="535">
        <f t="shared" si="1"/>
        <v>213700038.68400002</v>
      </c>
      <c r="J28" s="522"/>
      <c r="K28" s="522"/>
      <c r="L28" s="522"/>
      <c r="M28" s="522"/>
      <c r="N28" s="522"/>
      <c r="O28" s="522"/>
    </row>
    <row r="29" spans="1:15">
      <c r="A29" s="520">
        <v>8</v>
      </c>
      <c r="B29" s="524" t="s">
        <v>621</v>
      </c>
      <c r="C29" s="533">
        <v>0</v>
      </c>
      <c r="D29" s="533">
        <v>3328118.61</v>
      </c>
      <c r="E29" s="534">
        <f t="shared" si="0"/>
        <v>3328118.61</v>
      </c>
      <c r="F29" s="533">
        <v>0</v>
      </c>
      <c r="G29" s="533">
        <v>0</v>
      </c>
      <c r="H29" s="535">
        <f t="shared" si="1"/>
        <v>0</v>
      </c>
      <c r="J29" s="522"/>
      <c r="K29" s="522"/>
      <c r="L29" s="522"/>
      <c r="M29" s="522"/>
      <c r="N29" s="522"/>
      <c r="O29" s="522"/>
    </row>
    <row r="30" spans="1:15">
      <c r="A30" s="520">
        <v>9</v>
      </c>
      <c r="B30" s="521" t="s">
        <v>185</v>
      </c>
      <c r="C30" s="533">
        <f>C31+C32+C33+C34+C35+C36+C37</f>
        <v>15231000</v>
      </c>
      <c r="D30" s="533">
        <f>D31+D32+D33+D34+D35+D36+D37</f>
        <v>15240000</v>
      </c>
      <c r="E30" s="534">
        <f t="shared" si="0"/>
        <v>30471000</v>
      </c>
      <c r="F30" s="533">
        <f>F31+F32+F33+F34+F35+F36+F37</f>
        <v>42569000</v>
      </c>
      <c r="G30" s="533">
        <f>G31+G32+G33+G34+G35+G36+G37</f>
        <v>42633000</v>
      </c>
      <c r="H30" s="535">
        <f t="shared" si="1"/>
        <v>85202000</v>
      </c>
      <c r="J30" s="522"/>
      <c r="K30" s="522"/>
      <c r="L30" s="522"/>
      <c r="M30" s="522"/>
      <c r="N30" s="522"/>
      <c r="O30" s="522"/>
    </row>
    <row r="31" spans="1:15" ht="31.5">
      <c r="A31" s="520">
        <v>9.1</v>
      </c>
      <c r="B31" s="523" t="s">
        <v>622</v>
      </c>
      <c r="C31" s="533">
        <v>0</v>
      </c>
      <c r="D31" s="533">
        <v>15240000</v>
      </c>
      <c r="E31" s="534">
        <f t="shared" si="0"/>
        <v>15240000</v>
      </c>
      <c r="F31" s="533">
        <v>0</v>
      </c>
      <c r="G31" s="533">
        <v>42633000</v>
      </c>
      <c r="H31" s="535">
        <f t="shared" si="1"/>
        <v>42633000</v>
      </c>
      <c r="J31" s="522"/>
      <c r="K31" s="522"/>
      <c r="L31" s="522"/>
      <c r="M31" s="522"/>
      <c r="N31" s="522"/>
      <c r="O31" s="522"/>
    </row>
    <row r="32" spans="1:15" ht="31.5">
      <c r="A32" s="520">
        <v>9.1999999999999993</v>
      </c>
      <c r="B32" s="523" t="s">
        <v>623</v>
      </c>
      <c r="C32" s="533">
        <v>15231000</v>
      </c>
      <c r="D32" s="533">
        <v>0</v>
      </c>
      <c r="E32" s="534">
        <f t="shared" si="0"/>
        <v>15231000</v>
      </c>
      <c r="F32" s="533">
        <v>42569000</v>
      </c>
      <c r="G32" s="533">
        <v>0</v>
      </c>
      <c r="H32" s="535">
        <f t="shared" si="1"/>
        <v>42569000</v>
      </c>
      <c r="J32" s="522"/>
      <c r="K32" s="522"/>
      <c r="L32" s="522"/>
      <c r="M32" s="522"/>
      <c r="N32" s="522"/>
      <c r="O32" s="522"/>
    </row>
    <row r="33" spans="1:15" ht="31.5">
      <c r="A33" s="520">
        <v>9.3000000000000007</v>
      </c>
      <c r="B33" s="523" t="s">
        <v>624</v>
      </c>
      <c r="C33" s="533">
        <v>0</v>
      </c>
      <c r="D33" s="533">
        <v>0</v>
      </c>
      <c r="E33" s="537">
        <f t="shared" si="0"/>
        <v>0</v>
      </c>
      <c r="F33" s="533">
        <v>0</v>
      </c>
      <c r="G33" s="533">
        <v>0</v>
      </c>
      <c r="H33" s="535">
        <f t="shared" si="1"/>
        <v>0</v>
      </c>
      <c r="J33" s="522"/>
      <c r="K33" s="522"/>
      <c r="L33" s="522"/>
      <c r="M33" s="522"/>
      <c r="N33" s="522"/>
      <c r="O33" s="522"/>
    </row>
    <row r="34" spans="1:15">
      <c r="A34" s="520">
        <v>9.4</v>
      </c>
      <c r="B34" s="523" t="s">
        <v>625</v>
      </c>
      <c r="C34" s="533">
        <v>0</v>
      </c>
      <c r="D34" s="533">
        <v>0</v>
      </c>
      <c r="E34" s="537">
        <f t="shared" si="0"/>
        <v>0</v>
      </c>
      <c r="F34" s="533">
        <v>0</v>
      </c>
      <c r="G34" s="533">
        <v>0</v>
      </c>
      <c r="H34" s="535">
        <f t="shared" si="1"/>
        <v>0</v>
      </c>
      <c r="J34" s="522"/>
      <c r="K34" s="522"/>
      <c r="L34" s="522"/>
      <c r="M34" s="522"/>
      <c r="N34" s="522"/>
      <c r="O34" s="522"/>
    </row>
    <row r="35" spans="1:15">
      <c r="A35" s="520">
        <v>9.5</v>
      </c>
      <c r="B35" s="523" t="s">
        <v>626</v>
      </c>
      <c r="C35" s="533">
        <v>0</v>
      </c>
      <c r="D35" s="533">
        <v>0</v>
      </c>
      <c r="E35" s="537">
        <f t="shared" si="0"/>
        <v>0</v>
      </c>
      <c r="F35" s="533">
        <v>0</v>
      </c>
      <c r="G35" s="533">
        <v>0</v>
      </c>
      <c r="H35" s="535">
        <f t="shared" si="1"/>
        <v>0</v>
      </c>
      <c r="J35" s="522"/>
      <c r="K35" s="522"/>
      <c r="L35" s="522"/>
      <c r="M35" s="522"/>
      <c r="N35" s="522"/>
      <c r="O35" s="522"/>
    </row>
    <row r="36" spans="1:15" ht="31.5">
      <c r="A36" s="520">
        <v>9.6</v>
      </c>
      <c r="B36" s="523" t="s">
        <v>627</v>
      </c>
      <c r="C36" s="533">
        <v>0</v>
      </c>
      <c r="D36" s="533">
        <v>0</v>
      </c>
      <c r="E36" s="537">
        <f t="shared" si="0"/>
        <v>0</v>
      </c>
      <c r="F36" s="533">
        <v>0</v>
      </c>
      <c r="G36" s="533">
        <v>0</v>
      </c>
      <c r="H36" s="535">
        <f t="shared" si="1"/>
        <v>0</v>
      </c>
      <c r="J36" s="522"/>
      <c r="K36" s="522"/>
      <c r="L36" s="522"/>
      <c r="M36" s="522"/>
      <c r="N36" s="522"/>
      <c r="O36" s="522"/>
    </row>
    <row r="37" spans="1:15" ht="31.5">
      <c r="A37" s="520">
        <v>9.6999999999999993</v>
      </c>
      <c r="B37" s="523" t="s">
        <v>628</v>
      </c>
      <c r="C37" s="533">
        <v>0</v>
      </c>
      <c r="D37" s="533">
        <v>0</v>
      </c>
      <c r="E37" s="537">
        <f t="shared" si="0"/>
        <v>0</v>
      </c>
      <c r="F37" s="533">
        <v>0</v>
      </c>
      <c r="G37" s="533">
        <v>0</v>
      </c>
      <c r="H37" s="535">
        <f t="shared" si="1"/>
        <v>0</v>
      </c>
      <c r="J37" s="522"/>
      <c r="K37" s="522"/>
      <c r="L37" s="522"/>
      <c r="M37" s="522"/>
      <c r="N37" s="522"/>
      <c r="O37" s="522"/>
    </row>
    <row r="38" spans="1:15">
      <c r="A38" s="520">
        <v>10</v>
      </c>
      <c r="B38" s="526" t="s">
        <v>629</v>
      </c>
      <c r="C38" s="533">
        <f>C39+C40+C41+C42</f>
        <v>83771351.997999832</v>
      </c>
      <c r="D38" s="533">
        <f>D39+D40+D41+D42</f>
        <v>12287460.521441001</v>
      </c>
      <c r="E38" s="537">
        <f t="shared" si="0"/>
        <v>96058812.51944083</v>
      </c>
      <c r="F38" s="533">
        <f>F39+F40+F41+F42</f>
        <v>82081069.269999832</v>
      </c>
      <c r="G38" s="533">
        <f>G39+G40+G41+G42</f>
        <v>15104581.100234991</v>
      </c>
      <c r="H38" s="535">
        <f t="shared" si="1"/>
        <v>97185650.370234817</v>
      </c>
      <c r="J38" s="522"/>
      <c r="K38" s="522"/>
      <c r="L38" s="522"/>
      <c r="M38" s="522"/>
      <c r="N38" s="522"/>
      <c r="O38" s="522"/>
    </row>
    <row r="39" spans="1:15" ht="31.5">
      <c r="A39" s="520">
        <v>10.1</v>
      </c>
      <c r="B39" s="523" t="s">
        <v>630</v>
      </c>
      <c r="C39" s="533">
        <v>287695.21999999986</v>
      </c>
      <c r="D39" s="533">
        <v>135674.383829</v>
      </c>
      <c r="E39" s="534">
        <f t="shared" si="0"/>
        <v>423369.60382899985</v>
      </c>
      <c r="F39" s="533">
        <v>3256137.57</v>
      </c>
      <c r="G39" s="533">
        <v>0</v>
      </c>
      <c r="H39" s="535">
        <f t="shared" si="1"/>
        <v>3256137.57</v>
      </c>
      <c r="J39" s="522"/>
      <c r="K39" s="522"/>
      <c r="L39" s="522"/>
      <c r="M39" s="522"/>
      <c r="N39" s="522"/>
      <c r="O39" s="522"/>
    </row>
    <row r="40" spans="1:15" ht="31.5">
      <c r="A40" s="520">
        <v>10.199999999999999</v>
      </c>
      <c r="B40" s="523" t="s">
        <v>631</v>
      </c>
      <c r="C40" s="533">
        <v>37237.007999999994</v>
      </c>
      <c r="D40" s="533">
        <v>57.114999999999995</v>
      </c>
      <c r="E40" s="534">
        <f t="shared" si="0"/>
        <v>37294.122999999992</v>
      </c>
      <c r="F40" s="533">
        <v>3028669.5999999801</v>
      </c>
      <c r="G40" s="533">
        <v>945544.53410000075</v>
      </c>
      <c r="H40" s="535">
        <f t="shared" si="1"/>
        <v>3974214.1340999808</v>
      </c>
      <c r="J40" s="522"/>
      <c r="K40" s="522"/>
      <c r="L40" s="522"/>
      <c r="M40" s="522"/>
      <c r="N40" s="522"/>
      <c r="O40" s="522"/>
    </row>
    <row r="41" spans="1:15" ht="31.5">
      <c r="A41" s="520">
        <v>10.3</v>
      </c>
      <c r="B41" s="523" t="s">
        <v>632</v>
      </c>
      <c r="C41" s="533">
        <v>57363319.339999989</v>
      </c>
      <c r="D41" s="533">
        <v>6921856.8592120009</v>
      </c>
      <c r="E41" s="534">
        <f t="shared" si="0"/>
        <v>64285176.199211992</v>
      </c>
      <c r="F41" s="533">
        <v>51981063.290000007</v>
      </c>
      <c r="G41" s="533">
        <v>6658752.2395350011</v>
      </c>
      <c r="H41" s="535">
        <f t="shared" si="1"/>
        <v>58639815.52953501</v>
      </c>
      <c r="J41" s="522"/>
      <c r="K41" s="522"/>
      <c r="L41" s="522"/>
      <c r="M41" s="522"/>
      <c r="N41" s="522"/>
      <c r="O41" s="522"/>
    </row>
    <row r="42" spans="1:15" ht="31.5">
      <c r="A42" s="520">
        <v>10.4</v>
      </c>
      <c r="B42" s="523" t="s">
        <v>633</v>
      </c>
      <c r="C42" s="533">
        <v>26083100.429999847</v>
      </c>
      <c r="D42" s="533">
        <v>5229872.1634000009</v>
      </c>
      <c r="E42" s="537">
        <f t="shared" si="0"/>
        <v>31312972.593399849</v>
      </c>
      <c r="F42" s="533">
        <v>23815198.80999985</v>
      </c>
      <c r="G42" s="533">
        <v>7500284.3265999891</v>
      </c>
      <c r="H42" s="535">
        <f t="shared" si="1"/>
        <v>31315483.136599839</v>
      </c>
      <c r="J42" s="522"/>
      <c r="K42" s="522"/>
      <c r="L42" s="522"/>
      <c r="M42" s="522"/>
      <c r="N42" s="522"/>
      <c r="O42" s="522"/>
    </row>
    <row r="43" spans="1:15">
      <c r="A43" s="520">
        <v>11</v>
      </c>
      <c r="B43" s="527" t="s">
        <v>186</v>
      </c>
      <c r="C43" s="533">
        <v>0</v>
      </c>
      <c r="D43" s="533">
        <v>0</v>
      </c>
      <c r="E43" s="537">
        <f t="shared" si="0"/>
        <v>0</v>
      </c>
      <c r="F43" s="533">
        <v>0</v>
      </c>
      <c r="G43" s="533">
        <v>0</v>
      </c>
      <c r="H43" s="535">
        <f t="shared" si="1"/>
        <v>0</v>
      </c>
      <c r="J43" s="522"/>
      <c r="K43" s="522"/>
      <c r="L43" s="522"/>
      <c r="M43" s="522"/>
      <c r="N43" s="522"/>
      <c r="O43" s="522"/>
    </row>
    <row r="44" spans="1:15">
      <c r="C44" s="538"/>
      <c r="D44" s="538"/>
      <c r="E44" s="538"/>
      <c r="F44" s="539"/>
      <c r="G44" s="539"/>
      <c r="H44" s="539"/>
    </row>
    <row r="45" spans="1:15">
      <c r="C45" s="538"/>
      <c r="D45" s="538"/>
      <c r="E45" s="538"/>
      <c r="F45" s="539"/>
      <c r="G45" s="539"/>
      <c r="H45" s="539"/>
    </row>
    <row r="46" spans="1:15">
      <c r="C46" s="538"/>
      <c r="D46" s="538"/>
      <c r="E46" s="538"/>
      <c r="F46" s="539"/>
      <c r="G46" s="539"/>
      <c r="H46" s="539"/>
    </row>
    <row r="47" spans="1:15">
      <c r="C47" s="538"/>
      <c r="D47" s="538"/>
      <c r="E47" s="538"/>
      <c r="F47" s="539"/>
      <c r="G47" s="539"/>
      <c r="H47" s="539"/>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80" zoomScaleNormal="80" workbookViewId="0">
      <pane xSplit="1" ySplit="4" topLeftCell="B5" activePane="bottomRight" state="frozen"/>
      <selection activeCell="L18" sqref="L18"/>
      <selection pane="topRight" activeCell="L18" sqref="L18"/>
      <selection pane="bottomLeft" activeCell="L18" sqref="L18"/>
      <selection pane="bottomRight" activeCell="B2" sqref="B2"/>
    </sheetView>
  </sheetViews>
  <sheetFormatPr defaultColWidth="9.140625" defaultRowHeight="12.75"/>
  <cols>
    <col min="1" max="1" width="9.5703125" style="2" bestFit="1" customWidth="1"/>
    <col min="2" max="2" width="93.5703125" style="2" customWidth="1"/>
    <col min="3" max="4" width="15.42578125" style="2" customWidth="1"/>
    <col min="5" max="7" width="15.42578125" style="9" customWidth="1"/>
    <col min="8" max="11" width="9.7109375" style="9" customWidth="1"/>
    <col min="12" max="16384" width="9.140625" style="9"/>
  </cols>
  <sheetData>
    <row r="1" spans="1:8" ht="15">
      <c r="A1" s="12" t="s">
        <v>108</v>
      </c>
      <c r="B1" s="540" t="str">
        <f>Info!C2</f>
        <v>სს "ბაზისბანკი"</v>
      </c>
      <c r="C1" s="11"/>
      <c r="D1" s="200"/>
    </row>
    <row r="2" spans="1:8" ht="15">
      <c r="A2" s="12" t="s">
        <v>109</v>
      </c>
      <c r="B2" s="509">
        <f>'1. key ratios'!B2</f>
        <v>45565</v>
      </c>
      <c r="C2" s="22"/>
      <c r="D2" s="13"/>
      <c r="E2" s="8"/>
      <c r="F2" s="8"/>
      <c r="G2" s="8"/>
      <c r="H2" s="8"/>
    </row>
    <row r="3" spans="1:8" ht="15">
      <c r="A3" s="12"/>
      <c r="B3" s="11"/>
      <c r="C3" s="22"/>
      <c r="D3" s="13"/>
      <c r="E3" s="8"/>
      <c r="F3" s="8"/>
      <c r="G3" s="8"/>
      <c r="H3" s="8"/>
    </row>
    <row r="4" spans="1:8" ht="15" customHeight="1" thickBot="1">
      <c r="A4" s="129" t="s">
        <v>190</v>
      </c>
      <c r="B4" s="130" t="s">
        <v>107</v>
      </c>
      <c r="C4" s="131" t="s">
        <v>87</v>
      </c>
    </row>
    <row r="5" spans="1:8" ht="15" customHeight="1">
      <c r="A5" s="127" t="s">
        <v>25</v>
      </c>
      <c r="B5" s="128"/>
      <c r="C5" s="542" t="str">
        <f>INT((MONTH($B$2))/3)&amp;"Q"&amp;"-"&amp;YEAR($B$2)</f>
        <v>3Q-2024</v>
      </c>
      <c r="D5" s="542" t="str">
        <f>IF(INT(MONTH($B$2))=3, "4"&amp;"Q"&amp;"-"&amp;YEAR($B$2)-1, IF(INT(MONTH($B$2))=6, "1"&amp;"Q"&amp;"-"&amp;YEAR($B$2), IF(INT(MONTH($B$2))=9, "2"&amp;"Q"&amp;"-"&amp;YEAR($B$2),IF(INT(MONTH($B$2))=12, "3"&amp;"Q"&amp;"-"&amp;YEAR($B$2), 0))))</f>
        <v>2Q-2024</v>
      </c>
      <c r="E5" s="542" t="str">
        <f>IF(INT(MONTH($B$2))=3, "3"&amp;"Q"&amp;"-"&amp;YEAR($B$2)-1, IF(INT(MONTH($B$2))=6, "4"&amp;"Q"&amp;"-"&amp;YEAR($B$2)-1, IF(INT(MONTH($B$2))=9, "1"&amp;"Q"&amp;"-"&amp;YEAR($B$2),IF(INT(MONTH($B$2))=12, "2"&amp;"Q"&amp;"-"&amp;YEAR($B$2), 0))))</f>
        <v>1Q-2024</v>
      </c>
      <c r="F5" s="542" t="str">
        <f>IF(INT(MONTH($B$2))=3, "2"&amp;"Q"&amp;"-"&amp;YEAR($B$2)-1, IF(INT(MONTH($B$2))=6, "3"&amp;"Q"&amp;"-"&amp;YEAR($B$2)-1, IF(INT(MONTH($B$2))=9, "4"&amp;"Q"&amp;"-"&amp;YEAR($B$2)-1,IF(INT(MONTH($B$2))=12, "1"&amp;"Q"&amp;"-"&amp;YEAR($B$2), 0))))</f>
        <v>4Q-2023</v>
      </c>
      <c r="G5" s="542" t="str">
        <f>IF(INT(MONTH($B$2))=3, "1"&amp;"Q"&amp;"-"&amp;YEAR($B$2)-1, IF(INT(MONTH($B$2))=6, "2"&amp;"Q"&amp;"-"&amp;YEAR($B$2)-1, IF(INT(MONTH($B$2))=9, "3"&amp;"Q"&amp;"-"&amp;YEAR($B$2)-1,IF(INT(MONTH($B$2))=12, "4"&amp;"Q"&amp;"-"&amp;YEAR($B$2)-1, 0))))</f>
        <v>3Q-2023</v>
      </c>
    </row>
    <row r="6" spans="1:8" ht="15" customHeight="1">
      <c r="A6" s="212">
        <v>1</v>
      </c>
      <c r="B6" s="256" t="s">
        <v>112</v>
      </c>
      <c r="C6" s="213">
        <f>C7+C9+C10</f>
        <v>3179286114.9582949</v>
      </c>
      <c r="D6" s="259">
        <f>D7+D9+D10</f>
        <v>3081810630.6116071</v>
      </c>
      <c r="E6" s="760">
        <f t="shared" ref="E6:G6" si="0">E7+E9+E10</f>
        <v>2924832301.7596374</v>
      </c>
      <c r="F6" s="757">
        <f t="shared" si="0"/>
        <v>2914151640.5454297</v>
      </c>
      <c r="G6" s="260">
        <f t="shared" si="0"/>
        <v>2671455669.0268307</v>
      </c>
      <c r="H6" s="541"/>
    </row>
    <row r="7" spans="1:8" ht="15" customHeight="1">
      <c r="A7" s="212">
        <v>1.1000000000000001</v>
      </c>
      <c r="B7" s="214" t="s">
        <v>327</v>
      </c>
      <c r="C7" s="216">
        <v>2841843678.7346096</v>
      </c>
      <c r="D7" s="694">
        <v>2781386094.4984279</v>
      </c>
      <c r="E7" s="761">
        <v>2612320048.1889806</v>
      </c>
      <c r="F7" s="758">
        <v>2622684833.5303416</v>
      </c>
      <c r="G7" s="695">
        <v>2398289997.1054544</v>
      </c>
      <c r="H7" s="541"/>
    </row>
    <row r="8" spans="1:8" ht="25.5">
      <c r="A8" s="212" t="s">
        <v>157</v>
      </c>
      <c r="B8" s="215" t="s">
        <v>187</v>
      </c>
      <c r="C8" s="216"/>
      <c r="D8" s="694"/>
      <c r="E8" s="761"/>
      <c r="F8" s="758"/>
      <c r="G8" s="695">
        <v>0</v>
      </c>
    </row>
    <row r="9" spans="1:8" ht="15" customHeight="1">
      <c r="A9" s="212">
        <v>1.2</v>
      </c>
      <c r="B9" s="214" t="s">
        <v>21</v>
      </c>
      <c r="C9" s="216">
        <v>337442436.22368515</v>
      </c>
      <c r="D9" s="694">
        <v>300424536.11317939</v>
      </c>
      <c r="E9" s="761">
        <v>312512253.57065666</v>
      </c>
      <c r="F9" s="758">
        <v>291466807.0150879</v>
      </c>
      <c r="G9" s="695">
        <v>273165671.92137617</v>
      </c>
      <c r="H9" s="541"/>
    </row>
    <row r="10" spans="1:8" ht="15" customHeight="1">
      <c r="A10" s="212">
        <v>1.3</v>
      </c>
      <c r="B10" s="257" t="s">
        <v>74</v>
      </c>
      <c r="C10" s="216">
        <v>0</v>
      </c>
      <c r="D10" s="694">
        <v>0</v>
      </c>
      <c r="E10" s="761">
        <v>0</v>
      </c>
      <c r="F10" s="758">
        <v>0</v>
      </c>
      <c r="G10" s="695">
        <v>0</v>
      </c>
    </row>
    <row r="11" spans="1:8" ht="15" customHeight="1">
      <c r="A11" s="212">
        <v>2</v>
      </c>
      <c r="B11" s="256" t="s">
        <v>113</v>
      </c>
      <c r="C11" s="216">
        <v>14410781.201254373</v>
      </c>
      <c r="D11" s="694">
        <v>4013922.5416549002</v>
      </c>
      <c r="E11" s="761">
        <v>3275947.2101940056</v>
      </c>
      <c r="F11" s="758">
        <v>9552326.3391121794</v>
      </c>
      <c r="G11" s="695">
        <v>4534862.1812939467</v>
      </c>
      <c r="H11" s="541"/>
    </row>
    <row r="12" spans="1:8" ht="15" customHeight="1">
      <c r="A12" s="225">
        <v>3</v>
      </c>
      <c r="B12" s="258" t="s">
        <v>111</v>
      </c>
      <c r="C12" s="216">
        <v>232089595.27241173</v>
      </c>
      <c r="D12" s="694">
        <v>232089595.27241173</v>
      </c>
      <c r="E12" s="761">
        <v>232089595.27241173</v>
      </c>
      <c r="F12" s="758">
        <v>232089595.27241173</v>
      </c>
      <c r="G12" s="695">
        <v>171690239.75991175</v>
      </c>
      <c r="H12" s="541"/>
    </row>
    <row r="13" spans="1:8" ht="15" customHeight="1" thickBot="1">
      <c r="A13" s="73">
        <v>4</v>
      </c>
      <c r="B13" s="263" t="s">
        <v>158</v>
      </c>
      <c r="C13" s="137">
        <f>C6+C11+C12</f>
        <v>3425786491.4319611</v>
      </c>
      <c r="D13" s="261">
        <f>D6+D11+D12</f>
        <v>3317914148.425674</v>
      </c>
      <c r="E13" s="762">
        <f t="shared" ref="E13:G13" si="1">E6+E11+E12</f>
        <v>3160197844.2422433</v>
      </c>
      <c r="F13" s="759">
        <f t="shared" si="1"/>
        <v>3155793562.1569538</v>
      </c>
      <c r="G13" s="262">
        <f t="shared" si="1"/>
        <v>2847680770.9680362</v>
      </c>
      <c r="H13" s="541"/>
    </row>
    <row r="14" spans="1:8">
      <c r="B14" s="18"/>
    </row>
    <row r="15" spans="1:8">
      <c r="B15" s="57"/>
    </row>
    <row r="16" spans="1:8">
      <c r="B16" s="57"/>
    </row>
    <row r="17" spans="2:2">
      <c r="B17" s="57"/>
    </row>
    <row r="18" spans="2:2">
      <c r="B18" s="5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8"/>
  <sheetViews>
    <sheetView showGridLines="0" zoomScale="80" zoomScaleNormal="80" workbookViewId="0">
      <pane xSplit="1" ySplit="4" topLeftCell="B5" activePane="bottomRight" state="frozen"/>
      <selection pane="topRight" activeCell="B1" sqref="B1"/>
      <selection pane="bottomLeft" activeCell="A4" sqref="A4"/>
      <selection pane="bottomRight" activeCell="B2" sqref="B2"/>
    </sheetView>
  </sheetViews>
  <sheetFormatPr defaultRowHeight="15"/>
  <cols>
    <col min="1" max="1" width="9.5703125" style="200" bestFit="1" customWidth="1"/>
    <col min="2" max="2" width="58.85546875" style="200" customWidth="1"/>
    <col min="3" max="3" width="51.5703125" style="200" customWidth="1"/>
  </cols>
  <sheetData>
    <row r="1" spans="1:3">
      <c r="A1" s="200" t="s">
        <v>108</v>
      </c>
      <c r="B1" s="543" t="str">
        <f>Info!C2</f>
        <v>სს "ბაზისბანკი"</v>
      </c>
    </row>
    <row r="2" spans="1:3">
      <c r="A2" s="200" t="s">
        <v>109</v>
      </c>
      <c r="B2" s="509">
        <f>'1. key ratios'!B2</f>
        <v>45565</v>
      </c>
    </row>
    <row r="4" spans="1:3" ht="25.5" customHeight="1" thickBot="1">
      <c r="A4" s="133" t="s">
        <v>191</v>
      </c>
      <c r="B4" s="24" t="s">
        <v>91</v>
      </c>
      <c r="C4" s="10"/>
    </row>
    <row r="5" spans="1:3" ht="15.75">
      <c r="A5" s="7"/>
      <c r="B5" s="252" t="s">
        <v>92</v>
      </c>
      <c r="C5" s="264" t="s">
        <v>338</v>
      </c>
    </row>
    <row r="6" spans="1:3">
      <c r="A6" s="544">
        <v>1</v>
      </c>
      <c r="B6" s="545" t="s">
        <v>706</v>
      </c>
      <c r="C6" s="546" t="s">
        <v>709</v>
      </c>
    </row>
    <row r="7" spans="1:3">
      <c r="A7" s="544">
        <v>2</v>
      </c>
      <c r="B7" s="545" t="s">
        <v>710</v>
      </c>
      <c r="C7" s="546" t="s">
        <v>711</v>
      </c>
    </row>
    <row r="8" spans="1:3">
      <c r="A8" s="544">
        <v>3</v>
      </c>
      <c r="B8" s="545" t="s">
        <v>712</v>
      </c>
      <c r="C8" s="546" t="s">
        <v>713</v>
      </c>
    </row>
    <row r="9" spans="1:3">
      <c r="A9" s="544">
        <v>4</v>
      </c>
      <c r="B9" s="545" t="s">
        <v>714</v>
      </c>
      <c r="C9" s="546" t="s">
        <v>715</v>
      </c>
    </row>
    <row r="10" spans="1:3">
      <c r="A10" s="544">
        <v>5</v>
      </c>
      <c r="B10" s="545" t="s">
        <v>716</v>
      </c>
      <c r="C10" s="546" t="s">
        <v>713</v>
      </c>
    </row>
    <row r="11" spans="1:3">
      <c r="A11" s="544">
        <v>6</v>
      </c>
      <c r="B11" s="545" t="s">
        <v>717</v>
      </c>
      <c r="C11" s="546" t="s">
        <v>713</v>
      </c>
    </row>
    <row r="12" spans="1:3">
      <c r="A12" s="544"/>
      <c r="B12" s="797"/>
      <c r="C12" s="798"/>
    </row>
    <row r="13" spans="1:3" ht="60" customHeight="1">
      <c r="A13" s="544"/>
      <c r="B13" s="551" t="s">
        <v>93</v>
      </c>
      <c r="C13" s="559" t="s">
        <v>339</v>
      </c>
    </row>
    <row r="14" spans="1:3" ht="15.75">
      <c r="A14" s="544">
        <v>1</v>
      </c>
      <c r="B14" s="547" t="s">
        <v>707</v>
      </c>
      <c r="C14" s="548" t="s">
        <v>718</v>
      </c>
    </row>
    <row r="15" spans="1:3" ht="15.75">
      <c r="A15" s="544">
        <v>2</v>
      </c>
      <c r="B15" s="547" t="s">
        <v>719</v>
      </c>
      <c r="C15" s="548" t="s">
        <v>720</v>
      </c>
    </row>
    <row r="16" spans="1:3" ht="15.75">
      <c r="A16" s="544">
        <v>3</v>
      </c>
      <c r="B16" s="547" t="s">
        <v>721</v>
      </c>
      <c r="C16" s="548" t="s">
        <v>722</v>
      </c>
    </row>
    <row r="17" spans="1:3" ht="15.75">
      <c r="A17" s="544">
        <v>4</v>
      </c>
      <c r="B17" s="547" t="s">
        <v>723</v>
      </c>
      <c r="C17" s="548" t="s">
        <v>724</v>
      </c>
    </row>
    <row r="18" spans="1:3" ht="15" customHeight="1">
      <c r="A18" s="544">
        <v>5</v>
      </c>
      <c r="B18" s="547" t="s">
        <v>725</v>
      </c>
      <c r="C18" s="548" t="s">
        <v>726</v>
      </c>
    </row>
    <row r="19" spans="1:3" ht="15.75">
      <c r="A19" s="544">
        <v>6</v>
      </c>
      <c r="B19" s="547" t="s">
        <v>727</v>
      </c>
      <c r="C19" s="548" t="s">
        <v>728</v>
      </c>
    </row>
    <row r="20" spans="1:3" ht="15.75">
      <c r="A20" s="544">
        <v>7</v>
      </c>
      <c r="B20" s="547" t="s">
        <v>729</v>
      </c>
      <c r="C20" s="548" t="s">
        <v>730</v>
      </c>
    </row>
    <row r="21" spans="1:3" ht="15.75" customHeight="1">
      <c r="A21" s="544"/>
      <c r="B21" s="547"/>
      <c r="C21" s="21"/>
    </row>
    <row r="22" spans="1:3" ht="30" customHeight="1">
      <c r="A22" s="544"/>
      <c r="B22" s="801" t="s">
        <v>94</v>
      </c>
      <c r="C22" s="802"/>
    </row>
    <row r="23" spans="1:3">
      <c r="A23" s="544">
        <v>1</v>
      </c>
      <c r="B23" s="549" t="s">
        <v>731</v>
      </c>
      <c r="C23" s="550">
        <v>0.91890590000000005</v>
      </c>
    </row>
    <row r="24" spans="1:3" ht="15.75" customHeight="1">
      <c r="A24" s="544">
        <v>2</v>
      </c>
      <c r="B24" s="549" t="s">
        <v>732</v>
      </c>
      <c r="C24" s="550">
        <v>6.1441700000000002E-2</v>
      </c>
    </row>
    <row r="25" spans="1:3" ht="29.25" customHeight="1">
      <c r="A25" s="544"/>
      <c r="B25" s="799" t="s">
        <v>174</v>
      </c>
      <c r="C25" s="800"/>
    </row>
    <row r="26" spans="1:3" ht="29.25" customHeight="1">
      <c r="A26" s="544">
        <v>1</v>
      </c>
      <c r="B26" s="549" t="s">
        <v>733</v>
      </c>
      <c r="C26" s="552">
        <v>0.41751774483772885</v>
      </c>
    </row>
    <row r="27" spans="1:3">
      <c r="A27" s="553">
        <v>2</v>
      </c>
      <c r="B27" s="554" t="s">
        <v>732</v>
      </c>
      <c r="C27" s="555">
        <v>0.56266260380358069</v>
      </c>
    </row>
    <row r="28" spans="1:3" ht="16.5" thickBot="1">
      <c r="A28" s="556">
        <v>3</v>
      </c>
      <c r="B28" s="557" t="s">
        <v>734</v>
      </c>
      <c r="C28" s="558">
        <v>0.50122088015934041</v>
      </c>
    </row>
  </sheetData>
  <mergeCells count="3">
    <mergeCell ref="B12:C12"/>
    <mergeCell ref="B25:C25"/>
    <mergeCell ref="B22:C22"/>
  </mergeCells>
  <dataValidations count="1">
    <dataValidation type="list" allowBlank="1" showInputMessage="1" showErrorMessage="1" sqref="C6:C11">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zoomScale="80" zoomScaleNormal="80" workbookViewId="0">
      <pane xSplit="1" ySplit="5" topLeftCell="B15" activePane="bottomRight" state="frozen"/>
      <selection activeCell="F74" sqref="F74"/>
      <selection pane="topRight" activeCell="F74" sqref="F74"/>
      <selection pane="bottomLeft" activeCell="F74" sqref="F74"/>
      <selection pane="bottomRight" activeCell="F74" sqref="F74"/>
    </sheetView>
  </sheetViews>
  <sheetFormatPr defaultRowHeight="15.75"/>
  <cols>
    <col min="1" max="1" width="9.5703125" style="514" bestFit="1" customWidth="1"/>
    <col min="2" max="2" width="74.7109375" style="514" customWidth="1"/>
    <col min="3" max="3" width="39.140625" style="514" customWidth="1"/>
    <col min="4" max="4" width="29.140625" style="514" customWidth="1"/>
    <col min="5" max="5" width="31.7109375" style="514" customWidth="1"/>
    <col min="6" max="6" width="15.140625" style="514" bestFit="1" customWidth="1"/>
    <col min="7" max="7" width="12.5703125" style="514" bestFit="1" customWidth="1"/>
    <col min="8" max="16384" width="9.140625" style="514"/>
  </cols>
  <sheetData>
    <row r="1" spans="1:11">
      <c r="A1" s="529" t="s">
        <v>108</v>
      </c>
      <c r="B1" s="594" t="str">
        <f>Info!C2</f>
        <v>სს "ბაზისბანკი"</v>
      </c>
    </row>
    <row r="2" spans="1:11" s="560" customFormat="1" ht="15.75" customHeight="1">
      <c r="A2" s="560" t="s">
        <v>109</v>
      </c>
      <c r="B2" s="516">
        <f>'1. key ratios'!B2</f>
        <v>45565</v>
      </c>
    </row>
    <row r="3" spans="1:11" s="560" customFormat="1" ht="15.75" customHeight="1"/>
    <row r="4" spans="1:11" s="560" customFormat="1" ht="15.75" customHeight="1" thickBot="1">
      <c r="A4" s="561" t="s">
        <v>192</v>
      </c>
      <c r="B4" s="562" t="s">
        <v>168</v>
      </c>
      <c r="C4" s="563"/>
      <c r="D4" s="563"/>
      <c r="E4" s="564" t="s">
        <v>87</v>
      </c>
    </row>
    <row r="5" spans="1:11" s="569" customFormat="1" ht="17.45" customHeight="1">
      <c r="A5" s="565"/>
      <c r="B5" s="566"/>
      <c r="C5" s="567" t="s">
        <v>0</v>
      </c>
      <c r="D5" s="567" t="s">
        <v>1</v>
      </c>
      <c r="E5" s="568" t="s">
        <v>2</v>
      </c>
    </row>
    <row r="6" spans="1:11" s="571" customFormat="1" ht="14.45" customHeight="1">
      <c r="A6" s="570"/>
      <c r="B6" s="803" t="s">
        <v>144</v>
      </c>
      <c r="C6" s="803" t="s">
        <v>635</v>
      </c>
      <c r="D6" s="804" t="s">
        <v>143</v>
      </c>
      <c r="E6" s="805"/>
      <c r="G6" s="514"/>
    </row>
    <row r="7" spans="1:11" s="571" customFormat="1" ht="99.6" customHeight="1">
      <c r="A7" s="570"/>
      <c r="B7" s="803"/>
      <c r="C7" s="803"/>
      <c r="D7" s="572" t="s">
        <v>142</v>
      </c>
      <c r="E7" s="573" t="s">
        <v>246</v>
      </c>
      <c r="G7" s="514"/>
    </row>
    <row r="8" spans="1:11" s="571" customFormat="1" ht="31.5">
      <c r="A8" s="574">
        <v>1</v>
      </c>
      <c r="B8" s="575" t="s">
        <v>634</v>
      </c>
      <c r="C8" s="576">
        <f>SUM(C9:C11)</f>
        <v>454079294.93529999</v>
      </c>
      <c r="D8" s="576">
        <f t="shared" ref="D8:E8" si="0">SUM(D9:D11)</f>
        <v>0</v>
      </c>
      <c r="E8" s="576">
        <f t="shared" si="0"/>
        <v>454079294.93529999</v>
      </c>
      <c r="G8" s="514"/>
      <c r="I8" s="577"/>
      <c r="J8" s="577"/>
      <c r="K8" s="577"/>
    </row>
    <row r="9" spans="1:11" s="571" customFormat="1">
      <c r="A9" s="574">
        <v>1.1000000000000001</v>
      </c>
      <c r="B9" s="578" t="s">
        <v>96</v>
      </c>
      <c r="C9" s="576">
        <v>62346042.919600002</v>
      </c>
      <c r="D9" s="576"/>
      <c r="E9" s="576">
        <v>62346042.919600002</v>
      </c>
      <c r="F9" s="577"/>
      <c r="G9" s="595"/>
      <c r="I9" s="577"/>
      <c r="J9" s="577"/>
      <c r="K9" s="577"/>
    </row>
    <row r="10" spans="1:11" s="571" customFormat="1">
      <c r="A10" s="574">
        <v>1.2</v>
      </c>
      <c r="B10" s="578" t="s">
        <v>97</v>
      </c>
      <c r="C10" s="576">
        <v>242753744.4716</v>
      </c>
      <c r="D10" s="576"/>
      <c r="E10" s="576">
        <v>242753744.4716</v>
      </c>
      <c r="F10" s="577"/>
      <c r="G10" s="595"/>
      <c r="I10" s="577"/>
      <c r="J10" s="577"/>
      <c r="K10" s="577"/>
    </row>
    <row r="11" spans="1:11" s="571" customFormat="1">
      <c r="A11" s="574">
        <v>1.3</v>
      </c>
      <c r="B11" s="578" t="s">
        <v>98</v>
      </c>
      <c r="C11" s="576">
        <v>148979507.54410002</v>
      </c>
      <c r="D11" s="576"/>
      <c r="E11" s="576">
        <v>148979507.54410002</v>
      </c>
      <c r="F11" s="577"/>
      <c r="G11" s="514"/>
      <c r="I11" s="577"/>
      <c r="J11" s="577"/>
      <c r="K11" s="577"/>
    </row>
    <row r="12" spans="1:11" s="571" customFormat="1">
      <c r="A12" s="574">
        <v>2</v>
      </c>
      <c r="B12" s="579" t="s">
        <v>521</v>
      </c>
      <c r="C12" s="576">
        <v>9000</v>
      </c>
      <c r="D12" s="576"/>
      <c r="E12" s="576">
        <v>9000</v>
      </c>
      <c r="F12" s="577"/>
      <c r="G12" s="514"/>
      <c r="I12" s="577"/>
      <c r="J12" s="577"/>
      <c r="K12" s="577"/>
    </row>
    <row r="13" spans="1:11" s="571" customFormat="1">
      <c r="A13" s="580">
        <v>2.1</v>
      </c>
      <c r="B13" s="581" t="s">
        <v>522</v>
      </c>
      <c r="C13" s="576">
        <v>9000</v>
      </c>
      <c r="D13" s="576"/>
      <c r="E13" s="576">
        <v>9000</v>
      </c>
      <c r="F13" s="577"/>
      <c r="G13" s="514"/>
      <c r="I13" s="577"/>
      <c r="J13" s="577"/>
      <c r="K13" s="577"/>
    </row>
    <row r="14" spans="1:11" s="571" customFormat="1" ht="47.25">
      <c r="A14" s="580">
        <v>3</v>
      </c>
      <c r="B14" s="582" t="s">
        <v>523</v>
      </c>
      <c r="C14" s="576">
        <v>0</v>
      </c>
      <c r="D14" s="576"/>
      <c r="E14" s="576">
        <v>0</v>
      </c>
      <c r="G14" s="514"/>
      <c r="I14" s="577"/>
      <c r="J14" s="577"/>
      <c r="K14" s="577"/>
    </row>
    <row r="15" spans="1:11" s="571" customFormat="1" ht="31.5">
      <c r="A15" s="580">
        <v>4</v>
      </c>
      <c r="B15" s="583" t="s">
        <v>524</v>
      </c>
      <c r="C15" s="576">
        <v>0</v>
      </c>
      <c r="D15" s="576"/>
      <c r="E15" s="576">
        <v>0</v>
      </c>
      <c r="G15" s="514"/>
      <c r="I15" s="577"/>
      <c r="J15" s="577"/>
      <c r="K15" s="577"/>
    </row>
    <row r="16" spans="1:11" s="571" customFormat="1" ht="31.5">
      <c r="A16" s="580">
        <v>5</v>
      </c>
      <c r="B16" s="583" t="s">
        <v>525</v>
      </c>
      <c r="C16" s="576">
        <f>SUM(C17:C19)</f>
        <v>227525180.41999999</v>
      </c>
      <c r="D16" s="576">
        <f t="shared" ref="D16:E16" si="1">SUM(D17:D19)</f>
        <v>1482773.5099999998</v>
      </c>
      <c r="E16" s="576">
        <f t="shared" si="1"/>
        <v>226042406.91</v>
      </c>
      <c r="F16" s="577"/>
      <c r="G16" s="514"/>
      <c r="I16" s="577"/>
      <c r="J16" s="577"/>
      <c r="K16" s="577"/>
    </row>
    <row r="17" spans="1:11" s="571" customFormat="1">
      <c r="A17" s="580">
        <v>5.0999999999999996</v>
      </c>
      <c r="B17" s="584" t="s">
        <v>526</v>
      </c>
      <c r="C17" s="576">
        <v>0</v>
      </c>
      <c r="D17" s="576"/>
      <c r="E17" s="576">
        <v>0</v>
      </c>
      <c r="G17" s="514"/>
      <c r="I17" s="577"/>
      <c r="J17" s="577"/>
      <c r="K17" s="577"/>
    </row>
    <row r="18" spans="1:11" s="571" customFormat="1">
      <c r="A18" s="580">
        <v>5.2</v>
      </c>
      <c r="B18" s="584" t="s">
        <v>453</v>
      </c>
      <c r="C18" s="576">
        <v>227525180.41999999</v>
      </c>
      <c r="D18" s="576">
        <v>1482773.5099999998</v>
      </c>
      <c r="E18" s="576">
        <v>226042406.91</v>
      </c>
      <c r="G18" s="514"/>
      <c r="I18" s="577"/>
      <c r="J18" s="577"/>
      <c r="K18" s="577"/>
    </row>
    <row r="19" spans="1:11" s="571" customFormat="1">
      <c r="A19" s="580">
        <v>5.3</v>
      </c>
      <c r="B19" s="584" t="s">
        <v>527</v>
      </c>
      <c r="C19" s="576">
        <v>0</v>
      </c>
      <c r="D19" s="576"/>
      <c r="E19" s="576">
        <v>0</v>
      </c>
      <c r="G19" s="514"/>
      <c r="I19" s="577"/>
      <c r="J19" s="577"/>
      <c r="K19" s="577"/>
    </row>
    <row r="20" spans="1:11" s="571" customFormat="1">
      <c r="A20" s="580">
        <v>6</v>
      </c>
      <c r="B20" s="582" t="s">
        <v>528</v>
      </c>
      <c r="C20" s="576">
        <f>SUM(C21:C22)</f>
        <v>2884811156.1540999</v>
      </c>
      <c r="D20" s="576">
        <f t="shared" ref="D20:E20" si="2">SUM(D21:D22)</f>
        <v>0</v>
      </c>
      <c r="E20" s="576">
        <f t="shared" si="2"/>
        <v>2884811156.1540999</v>
      </c>
      <c r="G20" s="514"/>
      <c r="I20" s="577"/>
      <c r="J20" s="577"/>
      <c r="K20" s="577"/>
    </row>
    <row r="21" spans="1:11">
      <c r="A21" s="580">
        <v>6.1</v>
      </c>
      <c r="B21" s="584" t="s">
        <v>453</v>
      </c>
      <c r="C21" s="585">
        <v>137365839.7441</v>
      </c>
      <c r="D21" s="596"/>
      <c r="E21" s="585">
        <v>137365839.7441</v>
      </c>
      <c r="F21" s="595"/>
      <c r="I21" s="577"/>
      <c r="J21" s="577"/>
      <c r="K21" s="577"/>
    </row>
    <row r="22" spans="1:11">
      <c r="A22" s="580">
        <v>6.2</v>
      </c>
      <c r="B22" s="584" t="s">
        <v>527</v>
      </c>
      <c r="C22" s="585">
        <v>2747445316.4099998</v>
      </c>
      <c r="D22" s="596"/>
      <c r="E22" s="585">
        <v>2747445316.4099998</v>
      </c>
      <c r="F22" s="595"/>
      <c r="I22" s="577"/>
      <c r="J22" s="577"/>
      <c r="K22" s="577"/>
    </row>
    <row r="23" spans="1:11">
      <c r="A23" s="580">
        <v>7</v>
      </c>
      <c r="B23" s="586" t="s">
        <v>529</v>
      </c>
      <c r="C23" s="587">
        <v>27859354.66</v>
      </c>
      <c r="D23" s="597">
        <v>3796650</v>
      </c>
      <c r="E23" s="587">
        <v>24062704.66</v>
      </c>
      <c r="F23" s="595"/>
      <c r="I23" s="577"/>
      <c r="J23" s="577"/>
      <c r="K23" s="577"/>
    </row>
    <row r="24" spans="1:11" ht="31.5">
      <c r="A24" s="580">
        <v>8</v>
      </c>
      <c r="B24" s="586" t="s">
        <v>530</v>
      </c>
      <c r="C24" s="754">
        <v>727146.0484711004</v>
      </c>
      <c r="D24" s="755"/>
      <c r="E24" s="754">
        <v>727146.0484711004</v>
      </c>
      <c r="I24" s="577"/>
      <c r="J24" s="577"/>
      <c r="K24" s="577"/>
    </row>
    <row r="25" spans="1:11">
      <c r="A25" s="580">
        <v>9</v>
      </c>
      <c r="B25" s="583" t="s">
        <v>531</v>
      </c>
      <c r="C25" s="754">
        <f>SUM(C26:C27)</f>
        <v>110169754.81</v>
      </c>
      <c r="D25" s="755">
        <f t="shared" ref="D25:E25" si="3">SUM(D26:D27)</f>
        <v>10870260.66</v>
      </c>
      <c r="E25" s="754">
        <f t="shared" si="3"/>
        <v>99299494.150000006</v>
      </c>
      <c r="I25" s="577"/>
      <c r="J25" s="577"/>
      <c r="K25" s="577"/>
    </row>
    <row r="26" spans="1:11">
      <c r="A26" s="580">
        <v>9.1</v>
      </c>
      <c r="B26" s="588" t="s">
        <v>532</v>
      </c>
      <c r="C26" s="754">
        <v>110169754.81</v>
      </c>
      <c r="D26" s="755">
        <v>10870260.66</v>
      </c>
      <c r="E26" s="754">
        <v>99299494.150000006</v>
      </c>
      <c r="I26" s="577"/>
      <c r="J26" s="577"/>
      <c r="K26" s="577"/>
    </row>
    <row r="27" spans="1:11">
      <c r="A27" s="580">
        <v>9.1999999999999993</v>
      </c>
      <c r="B27" s="588" t="s">
        <v>533</v>
      </c>
      <c r="C27" s="754">
        <v>0</v>
      </c>
      <c r="D27" s="755"/>
      <c r="E27" s="754">
        <v>0</v>
      </c>
      <c r="I27" s="577"/>
      <c r="J27" s="577"/>
      <c r="K27" s="577"/>
    </row>
    <row r="28" spans="1:11">
      <c r="A28" s="580">
        <v>10</v>
      </c>
      <c r="B28" s="583" t="s">
        <v>36</v>
      </c>
      <c r="C28" s="754">
        <f>SUM(C29:C30)</f>
        <v>13649645.699999999</v>
      </c>
      <c r="D28" s="755">
        <f t="shared" ref="D28:E28" si="4">SUM(D29:D30)</f>
        <v>13649645.699999999</v>
      </c>
      <c r="E28" s="754">
        <f t="shared" si="4"/>
        <v>0</v>
      </c>
      <c r="I28" s="577"/>
      <c r="J28" s="577"/>
      <c r="K28" s="577"/>
    </row>
    <row r="29" spans="1:11">
      <c r="A29" s="580">
        <v>10.1</v>
      </c>
      <c r="B29" s="588" t="s">
        <v>534</v>
      </c>
      <c r="C29" s="754">
        <v>0</v>
      </c>
      <c r="D29" s="755"/>
      <c r="E29" s="754">
        <v>0</v>
      </c>
      <c r="I29" s="577"/>
      <c r="J29" s="577"/>
      <c r="K29" s="577"/>
    </row>
    <row r="30" spans="1:11">
      <c r="A30" s="580">
        <v>10.199999999999999</v>
      </c>
      <c r="B30" s="588" t="s">
        <v>535</v>
      </c>
      <c r="C30" s="754">
        <v>13649645.699999999</v>
      </c>
      <c r="D30" s="755">
        <v>13649645.699999999</v>
      </c>
      <c r="E30" s="754">
        <v>0</v>
      </c>
      <c r="I30" s="577"/>
      <c r="J30" s="577"/>
      <c r="K30" s="577"/>
    </row>
    <row r="31" spans="1:11">
      <c r="A31" s="580">
        <v>11</v>
      </c>
      <c r="B31" s="583" t="s">
        <v>536</v>
      </c>
      <c r="C31" s="754">
        <f>SUM(C32:C33)</f>
        <v>7457443.8700000001</v>
      </c>
      <c r="D31" s="754">
        <f t="shared" ref="D31:E31" si="5">SUM(D32:D33)</f>
        <v>0</v>
      </c>
      <c r="E31" s="754">
        <f t="shared" si="5"/>
        <v>7457443.8700000001</v>
      </c>
      <c r="I31" s="577"/>
      <c r="J31" s="577"/>
      <c r="K31" s="577"/>
    </row>
    <row r="32" spans="1:11">
      <c r="A32" s="580">
        <v>11.1</v>
      </c>
      <c r="B32" s="588" t="s">
        <v>537</v>
      </c>
      <c r="C32" s="754">
        <v>7457443.8700000001</v>
      </c>
      <c r="D32" s="754"/>
      <c r="E32" s="754">
        <v>7457443.8700000001</v>
      </c>
      <c r="I32" s="577"/>
      <c r="J32" s="577"/>
      <c r="K32" s="577"/>
    </row>
    <row r="33" spans="1:11">
      <c r="A33" s="580">
        <v>11.2</v>
      </c>
      <c r="B33" s="588" t="s">
        <v>538</v>
      </c>
      <c r="C33" s="754">
        <v>0</v>
      </c>
      <c r="D33" s="754"/>
      <c r="E33" s="754">
        <v>0</v>
      </c>
      <c r="I33" s="577"/>
      <c r="J33" s="577"/>
      <c r="K33" s="577"/>
    </row>
    <row r="34" spans="1:11">
      <c r="A34" s="580">
        <v>13</v>
      </c>
      <c r="B34" s="583" t="s">
        <v>99</v>
      </c>
      <c r="C34" s="756">
        <v>37126654.590000004</v>
      </c>
      <c r="D34" s="756"/>
      <c r="E34" s="756">
        <v>37126654.590000004</v>
      </c>
      <c r="I34" s="577"/>
      <c r="J34" s="577"/>
      <c r="K34" s="577"/>
    </row>
    <row r="35" spans="1:11">
      <c r="A35" s="580">
        <v>13.1</v>
      </c>
      <c r="B35" s="589" t="s">
        <v>539</v>
      </c>
      <c r="C35" s="756">
        <v>22942215.7049</v>
      </c>
      <c r="D35" s="756"/>
      <c r="E35" s="756">
        <v>22942215.7049</v>
      </c>
      <c r="I35" s="577"/>
      <c r="J35" s="577"/>
      <c r="K35" s="577"/>
    </row>
    <row r="36" spans="1:11">
      <c r="A36" s="574">
        <v>13.2</v>
      </c>
      <c r="B36" s="590" t="s">
        <v>540</v>
      </c>
      <c r="C36" s="756"/>
      <c r="D36" s="756"/>
      <c r="E36" s="756"/>
      <c r="I36" s="577"/>
      <c r="J36" s="577"/>
      <c r="K36" s="577"/>
    </row>
    <row r="37" spans="1:11" ht="48" thickBot="1">
      <c r="A37" s="591"/>
      <c r="B37" s="592" t="s">
        <v>222</v>
      </c>
      <c r="C37" s="752">
        <f>SUM(C8,C12,C14,C15,C16,C20,C23,C24,C25,C28,C31,C34)</f>
        <v>3763414631.1878705</v>
      </c>
      <c r="D37" s="752">
        <f t="shared" ref="D37:E37" si="6">SUM(D8,D12,D14,D15,D16,D20,D23,D24,D25,D28,D31,D34)</f>
        <v>29799329.869999997</v>
      </c>
      <c r="E37" s="752">
        <f t="shared" si="6"/>
        <v>3733615301.3178711</v>
      </c>
      <c r="I37" s="577"/>
      <c r="J37" s="577"/>
      <c r="K37" s="577"/>
    </row>
    <row r="38" spans="1:11">
      <c r="C38" s="753"/>
      <c r="D38" s="753"/>
      <c r="E38" s="753"/>
    </row>
    <row r="41" spans="1:11">
      <c r="B41" s="593"/>
    </row>
    <row r="42" spans="1:11">
      <c r="B42" s="593"/>
    </row>
    <row r="43" spans="1:11">
      <c r="B43" s="593"/>
    </row>
    <row r="44" spans="1:11">
      <c r="B44" s="593"/>
    </row>
    <row r="45" spans="1:11">
      <c r="B45" s="593"/>
    </row>
    <row r="46" spans="1:11">
      <c r="B46" s="593"/>
    </row>
    <row r="47" spans="1:11">
      <c r="B47" s="593"/>
    </row>
    <row r="48" spans="1:11">
      <c r="B48" s="593"/>
    </row>
    <row r="49" spans="2:2">
      <c r="B49" s="593"/>
    </row>
    <row r="50" spans="2:2">
      <c r="B50" s="593"/>
    </row>
    <row r="51" spans="2:2">
      <c r="B51" s="593"/>
    </row>
    <row r="52" spans="2:2">
      <c r="B52" s="593"/>
    </row>
    <row r="53" spans="2:2">
      <c r="B53" s="59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80" zoomScaleNormal="80" workbookViewId="0">
      <pane xSplit="1" ySplit="4" topLeftCell="B5" activePane="bottomRight" state="frozen"/>
      <selection activeCell="H6" sqref="H6"/>
      <selection pane="topRight" activeCell="H6" sqref="H6"/>
      <selection pane="bottomLeft" activeCell="H6" sqref="H6"/>
      <selection pane="bottomRight" activeCell="B2" sqref="B2"/>
    </sheetView>
  </sheetViews>
  <sheetFormatPr defaultRowHeight="15" outlineLevelRow="1"/>
  <cols>
    <col min="1" max="1" width="9.5703125" style="2" bestFit="1" customWidth="1"/>
    <col min="2" max="2" width="114.28515625" style="2" customWidth="1"/>
    <col min="3" max="3" width="18.85546875" customWidth="1"/>
    <col min="4" max="7" width="10" bestFit="1" customWidth="1"/>
    <col min="8" max="8" width="12" bestFit="1" customWidth="1"/>
    <col min="9" max="9" width="12.5703125" bestFit="1" customWidth="1"/>
  </cols>
  <sheetData>
    <row r="1" spans="1:3" ht="15.75">
      <c r="A1" s="12" t="s">
        <v>108</v>
      </c>
      <c r="B1" s="11" t="str">
        <f>Info!C2</f>
        <v>სს "ბაზისბანკი"</v>
      </c>
    </row>
    <row r="2" spans="1:3" s="16" customFormat="1" ht="15.75" customHeight="1">
      <c r="A2" s="16" t="s">
        <v>109</v>
      </c>
      <c r="B2" s="699">
        <f>'1. key ratios'!B2</f>
        <v>45565</v>
      </c>
      <c r="C2"/>
    </row>
    <row r="3" spans="1:3" s="16" customFormat="1" ht="15.75" customHeight="1">
      <c r="C3"/>
    </row>
    <row r="4" spans="1:3" s="16" customFormat="1" ht="26.25" thickBot="1">
      <c r="A4" s="16" t="s">
        <v>193</v>
      </c>
      <c r="B4" s="118" t="s">
        <v>171</v>
      </c>
      <c r="C4" s="112" t="s">
        <v>87</v>
      </c>
    </row>
    <row r="5" spans="1:3">
      <c r="A5" s="113">
        <v>1</v>
      </c>
      <c r="B5" s="114" t="s">
        <v>518</v>
      </c>
      <c r="C5" s="138">
        <f>'7. LI1'!E37</f>
        <v>3733615301.3178711</v>
      </c>
    </row>
    <row r="6" spans="1:3" s="105" customFormat="1">
      <c r="A6" s="69">
        <v>2.1</v>
      </c>
      <c r="B6" s="120" t="s">
        <v>637</v>
      </c>
      <c r="C6" s="139">
        <v>637833029.27610004</v>
      </c>
    </row>
    <row r="7" spans="1:3" s="4" customFormat="1" ht="25.5" outlineLevel="1">
      <c r="A7" s="119">
        <v>2.2000000000000002</v>
      </c>
      <c r="B7" s="115" t="s">
        <v>638</v>
      </c>
      <c r="C7" s="140">
        <v>15240000</v>
      </c>
    </row>
    <row r="8" spans="1:3" s="4" customFormat="1" ht="26.25">
      <c r="A8" s="119">
        <v>3</v>
      </c>
      <c r="B8" s="116" t="s">
        <v>519</v>
      </c>
      <c r="C8" s="141">
        <f>SUM(C5:C7)</f>
        <v>4386688330.5939713</v>
      </c>
    </row>
    <row r="9" spans="1:3" s="105" customFormat="1">
      <c r="A9" s="69">
        <v>4</v>
      </c>
      <c r="B9" s="123" t="s">
        <v>169</v>
      </c>
      <c r="C9" s="139">
        <v>0</v>
      </c>
    </row>
    <row r="10" spans="1:3" s="4" customFormat="1" ht="25.5" outlineLevel="1">
      <c r="A10" s="119">
        <v>5.0999999999999996</v>
      </c>
      <c r="B10" s="115" t="s">
        <v>175</v>
      </c>
      <c r="C10" s="210">
        <v>-267590436.79754001</v>
      </c>
    </row>
    <row r="11" spans="1:3" s="4" customFormat="1" ht="25.5" outlineLevel="1">
      <c r="A11" s="119">
        <v>5.2</v>
      </c>
      <c r="B11" s="115" t="s">
        <v>176</v>
      </c>
      <c r="C11" s="210">
        <v>-14935200</v>
      </c>
    </row>
    <row r="12" spans="1:3" s="4" customFormat="1">
      <c r="A12" s="119">
        <v>6</v>
      </c>
      <c r="B12" s="121" t="s">
        <v>328</v>
      </c>
      <c r="C12" s="210"/>
    </row>
    <row r="13" spans="1:3" s="4" customFormat="1" ht="15.75" thickBot="1">
      <c r="A13" s="122">
        <v>7</v>
      </c>
      <c r="B13" s="117" t="s">
        <v>170</v>
      </c>
      <c r="C13" s="142">
        <f>SUM(C8:C12)</f>
        <v>4104162693.7964311</v>
      </c>
    </row>
    <row r="15" spans="1:3">
      <c r="B15" s="18"/>
    </row>
    <row r="17" spans="2:9" s="2" customFormat="1">
      <c r="B17" s="28"/>
      <c r="C17"/>
      <c r="D17"/>
      <c r="E17"/>
      <c r="F17"/>
      <c r="G17"/>
      <c r="H17"/>
      <c r="I17"/>
    </row>
    <row r="18" spans="2:9" s="2" customFormat="1">
      <c r="B18" s="25"/>
      <c r="C18"/>
      <c r="D18"/>
      <c r="E18"/>
      <c r="F18"/>
      <c r="G18"/>
      <c r="H18"/>
      <c r="I18"/>
    </row>
    <row r="19" spans="2:9" s="2" customFormat="1">
      <c r="B19" s="25"/>
      <c r="C19"/>
      <c r="D19"/>
      <c r="E19"/>
      <c r="F19"/>
      <c r="G19"/>
      <c r="H19"/>
      <c r="I19"/>
    </row>
    <row r="20" spans="2:9" s="2" customFormat="1">
      <c r="B20" s="27"/>
      <c r="C20"/>
      <c r="D20"/>
      <c r="E20"/>
      <c r="F20"/>
      <c r="G20"/>
      <c r="H20"/>
      <c r="I20"/>
    </row>
    <row r="21" spans="2:9" s="2" customFormat="1">
      <c r="B21" s="26"/>
      <c r="C21"/>
      <c r="D21"/>
      <c r="E21"/>
      <c r="F21"/>
      <c r="G21"/>
      <c r="H21"/>
      <c r="I21"/>
    </row>
    <row r="22" spans="2:9" s="2" customFormat="1">
      <c r="B22" s="27"/>
      <c r="C22"/>
      <c r="D22"/>
      <c r="E22"/>
      <c r="F22"/>
      <c r="G22"/>
      <c r="H22"/>
      <c r="I22"/>
    </row>
    <row r="23" spans="2:9" s="2" customFormat="1">
      <c r="B23" s="26"/>
      <c r="C23"/>
      <c r="D23"/>
      <c r="E23"/>
      <c r="F23"/>
      <c r="G23"/>
      <c r="H23"/>
      <c r="I23"/>
    </row>
    <row r="24" spans="2:9" s="2" customFormat="1">
      <c r="B24" s="26"/>
      <c r="C24"/>
      <c r="D24"/>
      <c r="E24"/>
      <c r="F24"/>
      <c r="G24"/>
      <c r="H24"/>
      <c r="I24"/>
    </row>
    <row r="25" spans="2:9" s="2" customFormat="1">
      <c r="B25" s="26"/>
      <c r="C25"/>
      <c r="D25"/>
      <c r="E25"/>
      <c r="F25"/>
      <c r="G25"/>
      <c r="H25"/>
      <c r="I25"/>
    </row>
    <row r="26" spans="2:9" s="2" customFormat="1">
      <c r="B26" s="26"/>
      <c r="C26"/>
      <c r="D26"/>
      <c r="E26"/>
      <c r="F26"/>
      <c r="G26"/>
      <c r="H26"/>
      <c r="I26"/>
    </row>
    <row r="27" spans="2:9" s="2" customFormat="1">
      <c r="B27" s="26"/>
      <c r="C27"/>
      <c r="D27"/>
      <c r="E27"/>
      <c r="F27"/>
      <c r="G27"/>
      <c r="H27"/>
      <c r="I27"/>
    </row>
    <row r="28" spans="2:9" s="2" customFormat="1">
      <c r="B28" s="27"/>
      <c r="C28"/>
      <c r="D28"/>
      <c r="E28"/>
      <c r="F28"/>
      <c r="G28"/>
      <c r="H28"/>
      <c r="I28"/>
    </row>
    <row r="29" spans="2:9" s="2" customFormat="1">
      <c r="B29" s="27"/>
      <c r="C29"/>
      <c r="D29"/>
      <c r="E29"/>
      <c r="F29"/>
      <c r="G29"/>
      <c r="H29"/>
      <c r="I29"/>
    </row>
    <row r="30" spans="2:9" s="2" customFormat="1">
      <c r="B30" s="27"/>
      <c r="C30"/>
      <c r="D30"/>
      <c r="E30"/>
      <c r="F30"/>
      <c r="G30"/>
      <c r="H30"/>
      <c r="I30"/>
    </row>
    <row r="31" spans="2:9" s="2" customFormat="1">
      <c r="B31" s="27"/>
      <c r="C31"/>
      <c r="D31"/>
      <c r="E31"/>
      <c r="F31"/>
      <c r="G31"/>
      <c r="H31"/>
      <c r="I31"/>
    </row>
    <row r="32" spans="2:9" s="2" customFormat="1">
      <c r="B32" s="27"/>
      <c r="C32"/>
      <c r="D32"/>
      <c r="E32"/>
      <c r="F32"/>
      <c r="G32"/>
      <c r="H32"/>
      <c r="I32"/>
    </row>
    <row r="33" spans="2:9" s="2" customFormat="1">
      <c r="B33" s="27"/>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zoomScale="80" zoomScaleNormal="80" workbookViewId="0">
      <pane xSplit="1" ySplit="5" topLeftCell="B6" activePane="bottomRight" state="frozen"/>
      <selection activeCell="F74" sqref="F74"/>
      <selection pane="topRight" activeCell="F74" sqref="F74"/>
      <selection pane="bottomLeft" activeCell="F74" sqref="F74"/>
      <selection pane="bottomRight" activeCell="F74" sqref="F74"/>
    </sheetView>
  </sheetViews>
  <sheetFormatPr defaultRowHeight="15"/>
  <cols>
    <col min="1" max="1" width="9.5703125" style="5" bestFit="1" customWidth="1"/>
    <col min="2" max="2" width="132.42578125" style="2" customWidth="1"/>
    <col min="3" max="3" width="18.42578125" style="2" customWidth="1"/>
    <col min="5" max="5" width="9.140625" style="467"/>
  </cols>
  <sheetData>
    <row r="1" spans="1:6" ht="15.75">
      <c r="A1" s="12" t="s">
        <v>108</v>
      </c>
      <c r="B1" s="540" t="str">
        <f>Info!C2</f>
        <v>სს "ბაზისბანკი"</v>
      </c>
      <c r="D1" s="2"/>
      <c r="E1" s="477"/>
      <c r="F1" s="2"/>
    </row>
    <row r="2" spans="1:6" s="16" customFormat="1" ht="15.75" customHeight="1">
      <c r="A2" s="16" t="s">
        <v>109</v>
      </c>
      <c r="B2" s="509">
        <f>'1. key ratios'!B2</f>
        <v>45565</v>
      </c>
      <c r="E2" s="484"/>
    </row>
    <row r="3" spans="1:6" s="16" customFormat="1" ht="15.75" customHeight="1">
      <c r="E3" s="484"/>
    </row>
    <row r="4" spans="1:6" ht="15.75" thickBot="1">
      <c r="A4" s="5" t="s">
        <v>194</v>
      </c>
      <c r="B4" s="23" t="s">
        <v>85</v>
      </c>
    </row>
    <row r="5" spans="1:6">
      <c r="A5" s="75" t="s">
        <v>25</v>
      </c>
      <c r="B5" s="76"/>
      <c r="C5" s="77" t="s">
        <v>26</v>
      </c>
    </row>
    <row r="6" spans="1:6">
      <c r="A6" s="78">
        <v>1</v>
      </c>
      <c r="B6" s="41" t="s">
        <v>27</v>
      </c>
      <c r="C6" s="143">
        <f>SUM(C7:C11)</f>
        <v>579972042.80999994</v>
      </c>
    </row>
    <row r="7" spans="1:6">
      <c r="A7" s="78">
        <v>2</v>
      </c>
      <c r="B7" s="38" t="s">
        <v>28</v>
      </c>
      <c r="C7" s="144">
        <v>18212575</v>
      </c>
    </row>
    <row r="8" spans="1:6">
      <c r="A8" s="78">
        <v>3</v>
      </c>
      <c r="B8" s="32" t="s">
        <v>29</v>
      </c>
      <c r="C8" s="144">
        <v>130405755.95</v>
      </c>
    </row>
    <row r="9" spans="1:6">
      <c r="A9" s="78">
        <v>4</v>
      </c>
      <c r="B9" s="32" t="s">
        <v>30</v>
      </c>
      <c r="C9" s="144">
        <v>12353034.170000002</v>
      </c>
    </row>
    <row r="10" spans="1:6">
      <c r="A10" s="78">
        <v>5</v>
      </c>
      <c r="B10" s="32" t="s">
        <v>31</v>
      </c>
      <c r="C10" s="144">
        <v>0</v>
      </c>
    </row>
    <row r="11" spans="1:6">
      <c r="A11" s="78">
        <v>6</v>
      </c>
      <c r="B11" s="39" t="s">
        <v>32</v>
      </c>
      <c r="C11" s="144">
        <v>419000677.69</v>
      </c>
    </row>
    <row r="12" spans="1:6" s="4" customFormat="1">
      <c r="A12" s="78">
        <v>7</v>
      </c>
      <c r="B12" s="41" t="s">
        <v>33</v>
      </c>
      <c r="C12" s="145">
        <f>SUM(C13:C28)</f>
        <v>29799329.870000001</v>
      </c>
      <c r="E12" s="467"/>
    </row>
    <row r="13" spans="1:6" s="4" customFormat="1">
      <c r="A13" s="78">
        <v>8</v>
      </c>
      <c r="B13" s="40" t="s">
        <v>34</v>
      </c>
      <c r="C13" s="146">
        <v>12353034.170000002</v>
      </c>
      <c r="E13" s="467"/>
    </row>
    <row r="14" spans="1:6" s="4" customFormat="1" ht="25.5">
      <c r="A14" s="78">
        <v>9</v>
      </c>
      <c r="B14" s="33" t="s">
        <v>35</v>
      </c>
      <c r="C14" s="146">
        <v>0</v>
      </c>
      <c r="E14" s="467"/>
    </row>
    <row r="15" spans="1:6" s="4" customFormat="1">
      <c r="A15" s="78">
        <v>10</v>
      </c>
      <c r="B15" s="34" t="s">
        <v>36</v>
      </c>
      <c r="C15" s="146">
        <v>13649645.699999999</v>
      </c>
      <c r="E15" s="467"/>
    </row>
    <row r="16" spans="1:6" s="4" customFormat="1">
      <c r="A16" s="78">
        <v>11</v>
      </c>
      <c r="B16" s="35" t="s">
        <v>37</v>
      </c>
      <c r="C16" s="146">
        <v>0</v>
      </c>
      <c r="E16" s="467"/>
    </row>
    <row r="17" spans="1:5" s="4" customFormat="1">
      <c r="A17" s="78">
        <v>12</v>
      </c>
      <c r="B17" s="34" t="s">
        <v>38</v>
      </c>
      <c r="C17" s="146">
        <v>0</v>
      </c>
      <c r="E17" s="467"/>
    </row>
    <row r="18" spans="1:5" s="4" customFormat="1">
      <c r="A18" s="78">
        <v>13</v>
      </c>
      <c r="B18" s="34" t="s">
        <v>39</v>
      </c>
      <c r="C18" s="146">
        <v>0</v>
      </c>
      <c r="E18" s="467"/>
    </row>
    <row r="19" spans="1:5" s="4" customFormat="1">
      <c r="A19" s="78">
        <v>14</v>
      </c>
      <c r="B19" s="34" t="s">
        <v>40</v>
      </c>
      <c r="C19" s="146">
        <v>0</v>
      </c>
      <c r="E19" s="467"/>
    </row>
    <row r="20" spans="1:5" s="4" customFormat="1" ht="25.5">
      <c r="A20" s="78">
        <v>15</v>
      </c>
      <c r="B20" s="34" t="s">
        <v>41</v>
      </c>
      <c r="C20" s="146">
        <v>0</v>
      </c>
      <c r="E20" s="467"/>
    </row>
    <row r="21" spans="1:5" s="4" customFormat="1" ht="25.5">
      <c r="A21" s="78">
        <v>16</v>
      </c>
      <c r="B21" s="33" t="s">
        <v>42</v>
      </c>
      <c r="C21" s="146">
        <v>0</v>
      </c>
      <c r="E21" s="467"/>
    </row>
    <row r="22" spans="1:5" s="4" customFormat="1">
      <c r="A22" s="78">
        <v>17</v>
      </c>
      <c r="B22" s="79" t="s">
        <v>43</v>
      </c>
      <c r="C22" s="146">
        <v>3796650</v>
      </c>
      <c r="E22" s="467"/>
    </row>
    <row r="23" spans="1:5" s="4" customFormat="1">
      <c r="A23" s="78">
        <v>18</v>
      </c>
      <c r="B23" s="700" t="s">
        <v>517</v>
      </c>
      <c r="C23" s="336">
        <v>0</v>
      </c>
      <c r="E23" s="467"/>
    </row>
    <row r="24" spans="1:5" s="4" customFormat="1" ht="25.5">
      <c r="A24" s="78">
        <v>19</v>
      </c>
      <c r="B24" s="33" t="s">
        <v>44</v>
      </c>
      <c r="C24" s="146">
        <v>0</v>
      </c>
      <c r="E24" s="467"/>
    </row>
    <row r="25" spans="1:5" s="4" customFormat="1" ht="25.5">
      <c r="A25" s="78">
        <v>20</v>
      </c>
      <c r="B25" s="33" t="s">
        <v>45</v>
      </c>
      <c r="C25" s="146">
        <v>0</v>
      </c>
      <c r="E25" s="467"/>
    </row>
    <row r="26" spans="1:5" s="4" customFormat="1" ht="25.5">
      <c r="A26" s="78">
        <v>21</v>
      </c>
      <c r="B26" s="36" t="s">
        <v>46</v>
      </c>
      <c r="C26" s="146">
        <v>0</v>
      </c>
      <c r="E26" s="467"/>
    </row>
    <row r="27" spans="1:5" s="4" customFormat="1">
      <c r="A27" s="78">
        <v>22</v>
      </c>
      <c r="B27" s="36" t="s">
        <v>47</v>
      </c>
      <c r="C27" s="146">
        <v>0</v>
      </c>
      <c r="E27" s="467"/>
    </row>
    <row r="28" spans="1:5" s="4" customFormat="1" ht="25.5">
      <c r="A28" s="78">
        <v>23</v>
      </c>
      <c r="B28" s="36" t="s">
        <v>48</v>
      </c>
      <c r="C28" s="146">
        <v>0</v>
      </c>
      <c r="E28" s="467"/>
    </row>
    <row r="29" spans="1:5" s="4" customFormat="1">
      <c r="A29" s="78">
        <v>24</v>
      </c>
      <c r="B29" s="42" t="s">
        <v>22</v>
      </c>
      <c r="C29" s="145">
        <f>C6-C12</f>
        <v>550172712.93999994</v>
      </c>
      <c r="E29" s="467"/>
    </row>
    <row r="30" spans="1:5" s="4" customFormat="1">
      <c r="A30" s="80"/>
      <c r="B30" s="37"/>
      <c r="C30" s="146"/>
      <c r="E30" s="467"/>
    </row>
    <row r="31" spans="1:5" s="4" customFormat="1">
      <c r="A31" s="80">
        <v>25</v>
      </c>
      <c r="B31" s="42" t="s">
        <v>49</v>
      </c>
      <c r="C31" s="145">
        <f>C32+C35</f>
        <v>0</v>
      </c>
      <c r="E31" s="467"/>
    </row>
    <row r="32" spans="1:5" s="4" customFormat="1">
      <c r="A32" s="80">
        <v>26</v>
      </c>
      <c r="B32" s="32" t="s">
        <v>50</v>
      </c>
      <c r="C32" s="147">
        <f>C33+C34</f>
        <v>0</v>
      </c>
      <c r="E32" s="467"/>
    </row>
    <row r="33" spans="1:5" s="4" customFormat="1">
      <c r="A33" s="80">
        <v>27</v>
      </c>
      <c r="B33" s="102" t="s">
        <v>51</v>
      </c>
      <c r="C33" s="146">
        <v>0</v>
      </c>
      <c r="E33" s="467"/>
    </row>
    <row r="34" spans="1:5" s="4" customFormat="1">
      <c r="A34" s="80">
        <v>28</v>
      </c>
      <c r="B34" s="102" t="s">
        <v>52</v>
      </c>
      <c r="C34" s="146">
        <v>0</v>
      </c>
      <c r="E34" s="467"/>
    </row>
    <row r="35" spans="1:5" s="4" customFormat="1">
      <c r="A35" s="80">
        <v>29</v>
      </c>
      <c r="B35" s="32" t="s">
        <v>53</v>
      </c>
      <c r="C35" s="146">
        <v>0</v>
      </c>
      <c r="E35" s="467"/>
    </row>
    <row r="36" spans="1:5" s="4" customFormat="1">
      <c r="A36" s="80">
        <v>30</v>
      </c>
      <c r="B36" s="42" t="s">
        <v>54</v>
      </c>
      <c r="C36" s="145">
        <f>SUM(C37:C41)</f>
        <v>0</v>
      </c>
      <c r="E36" s="467"/>
    </row>
    <row r="37" spans="1:5" s="4" customFormat="1">
      <c r="A37" s="80">
        <v>31</v>
      </c>
      <c r="B37" s="33" t="s">
        <v>55</v>
      </c>
      <c r="C37" s="146">
        <v>0</v>
      </c>
      <c r="E37" s="467"/>
    </row>
    <row r="38" spans="1:5" s="4" customFormat="1">
      <c r="A38" s="80">
        <v>32</v>
      </c>
      <c r="B38" s="34" t="s">
        <v>56</v>
      </c>
      <c r="C38" s="146">
        <v>0</v>
      </c>
      <c r="E38" s="467"/>
    </row>
    <row r="39" spans="1:5" s="4" customFormat="1" ht="25.5">
      <c r="A39" s="80">
        <v>33</v>
      </c>
      <c r="B39" s="33" t="s">
        <v>57</v>
      </c>
      <c r="C39" s="146">
        <v>0</v>
      </c>
      <c r="E39" s="467"/>
    </row>
    <row r="40" spans="1:5" s="4" customFormat="1" ht="25.5">
      <c r="A40" s="80">
        <v>34</v>
      </c>
      <c r="B40" s="33" t="s">
        <v>45</v>
      </c>
      <c r="C40" s="146">
        <v>0</v>
      </c>
      <c r="E40" s="467"/>
    </row>
    <row r="41" spans="1:5" s="4" customFormat="1" ht="25.5">
      <c r="A41" s="80">
        <v>35</v>
      </c>
      <c r="B41" s="36" t="s">
        <v>58</v>
      </c>
      <c r="C41" s="146">
        <v>0</v>
      </c>
      <c r="E41" s="467"/>
    </row>
    <row r="42" spans="1:5" s="4" customFormat="1">
      <c r="A42" s="80">
        <v>36</v>
      </c>
      <c r="B42" s="42" t="s">
        <v>23</v>
      </c>
      <c r="C42" s="145">
        <f>C31-C36</f>
        <v>0</v>
      </c>
      <c r="E42" s="467"/>
    </row>
    <row r="43" spans="1:5" s="4" customFormat="1">
      <c r="A43" s="80"/>
      <c r="B43" s="37"/>
      <c r="C43" s="146"/>
      <c r="E43" s="467"/>
    </row>
    <row r="44" spans="1:5" s="4" customFormat="1">
      <c r="A44" s="80">
        <v>37</v>
      </c>
      <c r="B44" s="43" t="s">
        <v>59</v>
      </c>
      <c r="C44" s="145">
        <f>SUM(C45:C47)</f>
        <v>141443139.59999999</v>
      </c>
      <c r="E44" s="467"/>
    </row>
    <row r="45" spans="1:5" s="4" customFormat="1">
      <c r="A45" s="80">
        <v>38</v>
      </c>
      <c r="B45" s="32" t="s">
        <v>60</v>
      </c>
      <c r="C45" s="146">
        <v>141443139.59999999</v>
      </c>
      <c r="E45" s="467"/>
    </row>
    <row r="46" spans="1:5" s="4" customFormat="1">
      <c r="A46" s="80">
        <v>39</v>
      </c>
      <c r="B46" s="32" t="s">
        <v>61</v>
      </c>
      <c r="C46" s="146">
        <v>0</v>
      </c>
      <c r="E46" s="467"/>
    </row>
    <row r="47" spans="1:5" s="4" customFormat="1">
      <c r="A47" s="80">
        <v>40</v>
      </c>
      <c r="B47" s="701" t="s">
        <v>516</v>
      </c>
      <c r="C47" s="146">
        <v>0</v>
      </c>
      <c r="E47" s="467"/>
    </row>
    <row r="48" spans="1:5" s="4" customFormat="1">
      <c r="A48" s="80">
        <v>41</v>
      </c>
      <c r="B48" s="43" t="s">
        <v>62</v>
      </c>
      <c r="C48" s="145">
        <f>SUM(C49:C52)</f>
        <v>0</v>
      </c>
      <c r="E48" s="467"/>
    </row>
    <row r="49" spans="1:5" s="4" customFormat="1">
      <c r="A49" s="80">
        <v>42</v>
      </c>
      <c r="B49" s="33" t="s">
        <v>63</v>
      </c>
      <c r="C49" s="146">
        <v>0</v>
      </c>
      <c r="E49" s="467"/>
    </row>
    <row r="50" spans="1:5" s="4" customFormat="1">
      <c r="A50" s="80">
        <v>43</v>
      </c>
      <c r="B50" s="34" t="s">
        <v>64</v>
      </c>
      <c r="C50" s="146">
        <v>0</v>
      </c>
      <c r="E50" s="467"/>
    </row>
    <row r="51" spans="1:5" s="4" customFormat="1" ht="25.5">
      <c r="A51" s="80">
        <v>44</v>
      </c>
      <c r="B51" s="33" t="s">
        <v>65</v>
      </c>
      <c r="C51" s="146">
        <v>0</v>
      </c>
      <c r="E51" s="467"/>
    </row>
    <row r="52" spans="1:5" s="4" customFormat="1" ht="25.5">
      <c r="A52" s="80">
        <v>45</v>
      </c>
      <c r="B52" s="33" t="s">
        <v>45</v>
      </c>
      <c r="C52" s="146">
        <v>0</v>
      </c>
      <c r="E52" s="467"/>
    </row>
    <row r="53" spans="1:5" s="4" customFormat="1" ht="15.75" thickBot="1">
      <c r="A53" s="80">
        <v>46</v>
      </c>
      <c r="B53" s="81" t="s">
        <v>24</v>
      </c>
      <c r="C53" s="148">
        <f>C44-C48</f>
        <v>141443139.59999999</v>
      </c>
      <c r="E53" s="467"/>
    </row>
    <row r="56" spans="1:5">
      <c r="B56" s="2" t="s">
        <v>141</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23"/>
  <sheetViews>
    <sheetView zoomScale="80" zoomScaleNormal="80" workbookViewId="0">
      <selection activeCell="K32" sqref="K32"/>
    </sheetView>
  </sheetViews>
  <sheetFormatPr defaultColWidth="9.140625" defaultRowHeight="15.75"/>
  <cols>
    <col min="1" max="1" width="10.85546875" style="514" bestFit="1" customWidth="1"/>
    <col min="2" max="2" width="59" style="514" customWidth="1"/>
    <col min="3" max="3" width="16.7109375" style="514" bestFit="1" customWidth="1"/>
    <col min="4" max="4" width="22.140625" style="514" customWidth="1"/>
    <col min="5" max="5" width="9.140625" style="514"/>
    <col min="6" max="6" width="14.5703125" style="598" bestFit="1" customWidth="1"/>
    <col min="7" max="16384" width="9.140625" style="514"/>
  </cols>
  <sheetData>
    <row r="1" spans="1:8">
      <c r="A1" s="529" t="s">
        <v>108</v>
      </c>
      <c r="B1" s="594" t="str">
        <f>Info!C2</f>
        <v>სს "ბაზისბანკი"</v>
      </c>
    </row>
    <row r="2" spans="1:8" s="560" customFormat="1" ht="15.75" customHeight="1">
      <c r="A2" s="560" t="s">
        <v>109</v>
      </c>
      <c r="B2" s="516">
        <f>'1. key ratios'!B2</f>
        <v>45565</v>
      </c>
      <c r="F2" s="599"/>
    </row>
    <row r="3" spans="1:8" s="560" customFormat="1" ht="15.75" customHeight="1">
      <c r="F3" s="599"/>
    </row>
    <row r="4" spans="1:8" ht="16.5" thickBot="1">
      <c r="A4" s="571" t="s">
        <v>249</v>
      </c>
      <c r="B4" s="600" t="s">
        <v>250</v>
      </c>
    </row>
    <row r="5" spans="1:8" s="603" customFormat="1">
      <c r="A5" s="806" t="s">
        <v>251</v>
      </c>
      <c r="B5" s="807"/>
      <c r="C5" s="601" t="s">
        <v>252</v>
      </c>
      <c r="D5" s="602" t="s">
        <v>253</v>
      </c>
      <c r="F5" s="604"/>
    </row>
    <row r="6" spans="1:8" s="608" customFormat="1">
      <c r="A6" s="605">
        <v>1</v>
      </c>
      <c r="B6" s="606" t="s">
        <v>254</v>
      </c>
      <c r="C6" s="606"/>
      <c r="D6" s="607"/>
      <c r="F6" s="609"/>
    </row>
    <row r="7" spans="1:8" s="608" customFormat="1" ht="31.5">
      <c r="A7" s="610" t="s">
        <v>255</v>
      </c>
      <c r="B7" s="611" t="s">
        <v>256</v>
      </c>
      <c r="C7" s="612">
        <v>4.4999999999999998E-2</v>
      </c>
      <c r="D7" s="613">
        <f>C7*'5. RWA'!$C$13</f>
        <v>154160392.11443824</v>
      </c>
      <c r="E7" s="614"/>
      <c r="F7" s="609"/>
      <c r="G7" s="614"/>
      <c r="H7" s="614"/>
    </row>
    <row r="8" spans="1:8" s="608" customFormat="1">
      <c r="A8" s="610" t="s">
        <v>257</v>
      </c>
      <c r="B8" s="611" t="s">
        <v>258</v>
      </c>
      <c r="C8" s="615">
        <v>0.06</v>
      </c>
      <c r="D8" s="613">
        <f>C8*'5. RWA'!$C$13</f>
        <v>205547189.48591766</v>
      </c>
      <c r="E8" s="614"/>
      <c r="F8" s="609"/>
      <c r="G8" s="614"/>
      <c r="H8" s="614"/>
    </row>
    <row r="9" spans="1:8" s="608" customFormat="1">
      <c r="A9" s="610" t="s">
        <v>259</v>
      </c>
      <c r="B9" s="611" t="s">
        <v>260</v>
      </c>
      <c r="C9" s="615">
        <v>0.08</v>
      </c>
      <c r="D9" s="613">
        <f>C9*'5. RWA'!$C$13</f>
        <v>274062919.3145569</v>
      </c>
      <c r="E9" s="614"/>
      <c r="F9" s="609"/>
      <c r="G9" s="614"/>
      <c r="H9" s="614"/>
    </row>
    <row r="10" spans="1:8" s="608" customFormat="1">
      <c r="A10" s="605" t="s">
        <v>261</v>
      </c>
      <c r="B10" s="606" t="s">
        <v>262</v>
      </c>
      <c r="C10" s="616"/>
      <c r="D10" s="617"/>
      <c r="F10" s="609"/>
      <c r="G10" s="614"/>
      <c r="H10" s="614"/>
    </row>
    <row r="11" spans="1:8" s="608" customFormat="1">
      <c r="A11" s="610" t="s">
        <v>263</v>
      </c>
      <c r="B11" s="611" t="s">
        <v>325</v>
      </c>
      <c r="C11" s="615">
        <v>2.5000000000000001E-2</v>
      </c>
      <c r="D11" s="613">
        <f>C11*'5. RWA'!$C$13</f>
        <v>85644662.285799026</v>
      </c>
      <c r="E11" s="614"/>
      <c r="F11" s="609"/>
      <c r="G11" s="614"/>
      <c r="H11" s="614"/>
    </row>
    <row r="12" spans="1:8" s="608" customFormat="1">
      <c r="A12" s="610" t="s">
        <v>264</v>
      </c>
      <c r="B12" s="611" t="s">
        <v>265</v>
      </c>
      <c r="C12" s="615">
        <v>2.5000000000000001E-3</v>
      </c>
      <c r="D12" s="613">
        <f>C12*'5. RWA'!$C$13</f>
        <v>8564466.228579903</v>
      </c>
      <c r="E12" s="614"/>
      <c r="F12" s="609"/>
      <c r="G12" s="614"/>
      <c r="H12" s="614"/>
    </row>
    <row r="13" spans="1:8" s="608" customFormat="1">
      <c r="A13" s="610" t="s">
        <v>266</v>
      </c>
      <c r="B13" s="611" t="s">
        <v>267</v>
      </c>
      <c r="C13" s="615"/>
      <c r="D13" s="613">
        <f>C13*'5. RWA'!$C$13</f>
        <v>0</v>
      </c>
      <c r="F13" s="609"/>
      <c r="G13" s="614"/>
      <c r="H13" s="614"/>
    </row>
    <row r="14" spans="1:8" s="608" customFormat="1">
      <c r="A14" s="605" t="s">
        <v>268</v>
      </c>
      <c r="B14" s="606" t="s">
        <v>323</v>
      </c>
      <c r="C14" s="618"/>
      <c r="D14" s="617"/>
      <c r="F14" s="609"/>
      <c r="G14" s="614"/>
      <c r="H14" s="614"/>
    </row>
    <row r="15" spans="1:8" s="608" customFormat="1">
      <c r="A15" s="619" t="s">
        <v>271</v>
      </c>
      <c r="B15" s="611" t="s">
        <v>324</v>
      </c>
      <c r="C15" s="615">
        <v>4.76456157028122E-2</v>
      </c>
      <c r="D15" s="613">
        <f>C15*'5. RWA'!$C$13</f>
        <v>163223706.65065256</v>
      </c>
      <c r="E15" s="614"/>
      <c r="F15" s="609"/>
      <c r="G15" s="614"/>
      <c r="H15" s="614"/>
    </row>
    <row r="16" spans="1:8" s="608" customFormat="1">
      <c r="A16" s="619" t="s">
        <v>272</v>
      </c>
      <c r="B16" s="611" t="s">
        <v>274</v>
      </c>
      <c r="C16" s="615">
        <v>5.6120714532459627E-2</v>
      </c>
      <c r="D16" s="613">
        <f>C16*'5. RWA'!$C$13</f>
        <v>192257585.73480955</v>
      </c>
      <c r="E16" s="614"/>
      <c r="F16" s="609"/>
      <c r="G16" s="614"/>
      <c r="H16" s="614"/>
    </row>
    <row r="17" spans="1:8" s="608" customFormat="1">
      <c r="A17" s="619" t="s">
        <v>273</v>
      </c>
      <c r="B17" s="611" t="s">
        <v>321</v>
      </c>
      <c r="C17" s="615">
        <v>6.7272160360943078E-2</v>
      </c>
      <c r="D17" s="613">
        <f>C17*'5. RWA'!$C$13</f>
        <v>230460058.21396345</v>
      </c>
      <c r="E17" s="614"/>
      <c r="F17" s="609"/>
      <c r="G17" s="614"/>
      <c r="H17" s="614"/>
    </row>
    <row r="18" spans="1:8" s="603" customFormat="1">
      <c r="A18" s="808" t="s">
        <v>322</v>
      </c>
      <c r="B18" s="809"/>
      <c r="C18" s="620" t="s">
        <v>252</v>
      </c>
      <c r="D18" s="621" t="s">
        <v>253</v>
      </c>
      <c r="F18" s="604"/>
      <c r="G18" s="614"/>
      <c r="H18" s="614"/>
    </row>
    <row r="19" spans="1:8" s="608" customFormat="1">
      <c r="A19" s="622">
        <v>4</v>
      </c>
      <c r="B19" s="611" t="s">
        <v>22</v>
      </c>
      <c r="C19" s="615">
        <f>C7+C11+C12+C13+C15</f>
        <v>0.12014561570281221</v>
      </c>
      <c r="D19" s="613">
        <f>C19*'5. RWA'!$C$13</f>
        <v>411593227.27946979</v>
      </c>
      <c r="E19" s="614"/>
      <c r="F19" s="623"/>
      <c r="G19" s="614"/>
      <c r="H19" s="614"/>
    </row>
    <row r="20" spans="1:8" s="608" customFormat="1">
      <c r="A20" s="622">
        <v>5</v>
      </c>
      <c r="B20" s="611" t="s">
        <v>86</v>
      </c>
      <c r="C20" s="615">
        <f>C8+C11+C12+C13+C16</f>
        <v>0.14362071453245961</v>
      </c>
      <c r="D20" s="613">
        <f>C20*'5. RWA'!$C$13</f>
        <v>492013903.73510611</v>
      </c>
      <c r="E20" s="614"/>
      <c r="F20" s="623"/>
      <c r="G20" s="614"/>
      <c r="H20" s="614"/>
    </row>
    <row r="21" spans="1:8" s="608" customFormat="1" ht="16.5" thickBot="1">
      <c r="A21" s="624" t="s">
        <v>269</v>
      </c>
      <c r="B21" s="625" t="s">
        <v>85</v>
      </c>
      <c r="C21" s="626">
        <f>C9+C11+C12+C13+C17</f>
        <v>0.17477216036094309</v>
      </c>
      <c r="D21" s="627">
        <f>C21*'5. RWA'!$C$13</f>
        <v>598732106.04289925</v>
      </c>
      <c r="E21" s="614"/>
      <c r="F21" s="623"/>
      <c r="G21" s="614"/>
      <c r="H21" s="614"/>
    </row>
    <row r="22" spans="1:8">
      <c r="F22" s="628"/>
      <c r="G22" s="614"/>
      <c r="H22" s="614"/>
    </row>
    <row r="23" spans="1:8">
      <c r="B23" s="629"/>
    </row>
  </sheetData>
  <mergeCells count="2">
    <mergeCell ref="A5:B5"/>
    <mergeCell ref="A18:B18"/>
  </mergeCells>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zoomScale="80" zoomScaleNormal="80" workbookViewId="0">
      <pane xSplit="1" ySplit="5" topLeftCell="B45" activePane="bottomRight" state="frozen"/>
      <selection activeCell="B2" sqref="B2"/>
      <selection pane="topRight" activeCell="B2" sqref="B2"/>
      <selection pane="bottomLeft" activeCell="B2" sqref="B2"/>
      <selection pane="bottomRight" activeCell="F74" sqref="F74"/>
    </sheetView>
  </sheetViews>
  <sheetFormatPr defaultRowHeight="15.75"/>
  <cols>
    <col min="1" max="1" width="10.7109375" style="514" customWidth="1"/>
    <col min="2" max="2" width="91.85546875" style="514" customWidth="1"/>
    <col min="3" max="3" width="41.85546875" style="514" customWidth="1"/>
    <col min="4" max="4" width="32.28515625" style="514" customWidth="1"/>
    <col min="5" max="5" width="16.42578125" style="514" customWidth="1"/>
    <col min="6" max="16384" width="9.140625" style="514"/>
  </cols>
  <sheetData>
    <row r="1" spans="1:6">
      <c r="A1" s="529" t="s">
        <v>108</v>
      </c>
      <c r="B1" s="594" t="str">
        <f>Info!C2</f>
        <v>სს "ბაზისბანკი"</v>
      </c>
    </row>
    <row r="2" spans="1:6" s="560" customFormat="1" ht="15.75" customHeight="1">
      <c r="A2" s="560" t="s">
        <v>109</v>
      </c>
      <c r="B2" s="516">
        <f>'1. key ratios'!B2</f>
        <v>45565</v>
      </c>
    </row>
    <row r="3" spans="1:6" s="560" customFormat="1" ht="15.75" customHeight="1">
      <c r="A3" s="630"/>
    </row>
    <row r="4" spans="1:6" s="560" customFormat="1" ht="15.75" customHeight="1" thickBot="1">
      <c r="A4" s="560" t="s">
        <v>195</v>
      </c>
      <c r="B4" s="631" t="s">
        <v>172</v>
      </c>
      <c r="D4" s="632" t="s">
        <v>87</v>
      </c>
    </row>
    <row r="5" spans="1:6" ht="69.75" customHeight="1">
      <c r="A5" s="683" t="s">
        <v>25</v>
      </c>
      <c r="B5" s="684" t="s">
        <v>144</v>
      </c>
      <c r="C5" s="685" t="s">
        <v>636</v>
      </c>
      <c r="D5" s="686" t="s">
        <v>173</v>
      </c>
    </row>
    <row r="6" spans="1:6" ht="31.5">
      <c r="A6" s="633">
        <v>1</v>
      </c>
      <c r="B6" s="634" t="s">
        <v>634</v>
      </c>
      <c r="C6" s="635">
        <f>SUM(C7:C9)</f>
        <v>454079294.93529999</v>
      </c>
      <c r="D6" s="636"/>
      <c r="E6" s="637"/>
      <c r="F6" s="638"/>
    </row>
    <row r="7" spans="1:6">
      <c r="A7" s="633">
        <v>1.1000000000000001</v>
      </c>
      <c r="B7" s="639" t="s">
        <v>96</v>
      </c>
      <c r="C7" s="640">
        <v>62346042.919600002</v>
      </c>
      <c r="D7" s="641"/>
      <c r="E7" s="637"/>
      <c r="F7" s="638"/>
    </row>
    <row r="8" spans="1:6">
      <c r="A8" s="633">
        <v>1.2</v>
      </c>
      <c r="B8" s="639" t="s">
        <v>97</v>
      </c>
      <c r="C8" s="640">
        <v>242753744.4716</v>
      </c>
      <c r="D8" s="641"/>
      <c r="E8" s="637"/>
      <c r="F8" s="638"/>
    </row>
    <row r="9" spans="1:6">
      <c r="A9" s="633">
        <v>1.3</v>
      </c>
      <c r="B9" s="639" t="s">
        <v>98</v>
      </c>
      <c r="C9" s="640">
        <v>148979507.54410002</v>
      </c>
      <c r="D9" s="641"/>
      <c r="E9" s="637"/>
      <c r="F9" s="638"/>
    </row>
    <row r="10" spans="1:6">
      <c r="A10" s="633">
        <v>2</v>
      </c>
      <c r="B10" s="642" t="s">
        <v>521</v>
      </c>
      <c r="C10" s="643">
        <v>9000</v>
      </c>
      <c r="D10" s="641"/>
      <c r="E10" s="637"/>
      <c r="F10" s="638"/>
    </row>
    <row r="11" spans="1:6">
      <c r="A11" s="633">
        <v>2.1</v>
      </c>
      <c r="B11" s="581" t="s">
        <v>522</v>
      </c>
      <c r="C11" s="644">
        <v>9000</v>
      </c>
      <c r="D11" s="645"/>
      <c r="E11" s="637"/>
      <c r="F11" s="638"/>
    </row>
    <row r="12" spans="1:6" ht="31.5">
      <c r="A12" s="633">
        <v>3</v>
      </c>
      <c r="B12" s="582" t="s">
        <v>523</v>
      </c>
      <c r="C12" s="647"/>
      <c r="D12" s="645"/>
      <c r="E12" s="646"/>
      <c r="F12" s="638"/>
    </row>
    <row r="13" spans="1:6" ht="31.5">
      <c r="A13" s="633">
        <v>4</v>
      </c>
      <c r="B13" s="583" t="s">
        <v>524</v>
      </c>
      <c r="C13" s="647"/>
      <c r="D13" s="645"/>
      <c r="E13" s="646"/>
      <c r="F13" s="638"/>
    </row>
    <row r="14" spans="1:6" ht="31.5">
      <c r="A14" s="633">
        <v>5</v>
      </c>
      <c r="B14" s="583" t="s">
        <v>525</v>
      </c>
      <c r="C14" s="647">
        <f>SUM(C15:C17)</f>
        <v>227525180.41999999</v>
      </c>
      <c r="D14" s="645"/>
      <c r="E14" s="646"/>
      <c r="F14" s="638"/>
    </row>
    <row r="15" spans="1:6">
      <c r="A15" s="633">
        <v>5.0999999999999996</v>
      </c>
      <c r="B15" s="584" t="s">
        <v>526</v>
      </c>
      <c r="C15" s="648">
        <v>0</v>
      </c>
      <c r="D15" s="645"/>
      <c r="E15" s="637"/>
      <c r="F15" s="638"/>
    </row>
    <row r="16" spans="1:6">
      <c r="A16" s="633">
        <v>5.2</v>
      </c>
      <c r="B16" s="584" t="s">
        <v>453</v>
      </c>
      <c r="C16" s="640">
        <v>227525180.41999999</v>
      </c>
      <c r="D16" s="649"/>
      <c r="E16" s="637"/>
      <c r="F16" s="638"/>
    </row>
    <row r="17" spans="1:6">
      <c r="A17" s="633">
        <v>5.3</v>
      </c>
      <c r="B17" s="584" t="s">
        <v>527</v>
      </c>
      <c r="C17" s="640">
        <v>0</v>
      </c>
      <c r="D17" s="649"/>
      <c r="E17" s="637"/>
      <c r="F17" s="638"/>
    </row>
    <row r="18" spans="1:6">
      <c r="A18" s="633">
        <v>6</v>
      </c>
      <c r="B18" s="582" t="s">
        <v>528</v>
      </c>
      <c r="C18" s="643">
        <f>SUM(C19:C20)</f>
        <v>2884811156.1540999</v>
      </c>
      <c r="D18" s="649"/>
      <c r="E18" s="637"/>
      <c r="F18" s="638"/>
    </row>
    <row r="19" spans="1:6">
      <c r="A19" s="633">
        <v>6.1</v>
      </c>
      <c r="B19" s="584" t="s">
        <v>453</v>
      </c>
      <c r="C19" s="644">
        <v>137365839.7441</v>
      </c>
      <c r="D19" s="649"/>
      <c r="E19" s="637"/>
      <c r="F19" s="638"/>
    </row>
    <row r="20" spans="1:6">
      <c r="A20" s="633">
        <v>6.2</v>
      </c>
      <c r="B20" s="584" t="s">
        <v>527</v>
      </c>
      <c r="C20" s="644">
        <v>2747445316.4099998</v>
      </c>
      <c r="D20" s="649"/>
      <c r="E20" s="637"/>
      <c r="F20" s="638"/>
    </row>
    <row r="21" spans="1:6">
      <c r="A21" s="633">
        <v>7</v>
      </c>
      <c r="B21" s="586" t="s">
        <v>529</v>
      </c>
      <c r="C21" s="647">
        <v>27859354.66</v>
      </c>
      <c r="D21" s="649" t="s">
        <v>699</v>
      </c>
      <c r="E21" s="637"/>
      <c r="F21" s="638"/>
    </row>
    <row r="22" spans="1:6">
      <c r="A22" s="633">
        <v>8</v>
      </c>
      <c r="B22" s="586" t="s">
        <v>530</v>
      </c>
      <c r="C22" s="643">
        <v>727146.0484711004</v>
      </c>
      <c r="D22" s="649"/>
      <c r="E22" s="637"/>
      <c r="F22" s="638"/>
    </row>
    <row r="23" spans="1:6">
      <c r="A23" s="633">
        <v>9</v>
      </c>
      <c r="B23" s="583" t="s">
        <v>531</v>
      </c>
      <c r="C23" s="643">
        <f>SUM(C24:C25)</f>
        <v>110169754.81</v>
      </c>
      <c r="D23" s="650"/>
      <c r="E23" s="637"/>
      <c r="F23" s="638"/>
    </row>
    <row r="24" spans="1:6">
      <c r="A24" s="633">
        <v>9.1</v>
      </c>
      <c r="B24" s="588" t="s">
        <v>532</v>
      </c>
      <c r="C24" s="651">
        <v>110169754.81</v>
      </c>
      <c r="D24" s="652"/>
      <c r="E24" s="637"/>
      <c r="F24" s="638"/>
    </row>
    <row r="25" spans="1:6">
      <c r="A25" s="633">
        <v>9.1999999999999993</v>
      </c>
      <c r="B25" s="588" t="s">
        <v>533</v>
      </c>
      <c r="C25" s="653"/>
      <c r="D25" s="654"/>
      <c r="E25" s="655"/>
      <c r="F25" s="638"/>
    </row>
    <row r="26" spans="1:6">
      <c r="A26" s="633">
        <v>10</v>
      </c>
      <c r="B26" s="583" t="s">
        <v>36</v>
      </c>
      <c r="C26" s="656">
        <f>SUM(C27:C28)</f>
        <v>13649645.699999999</v>
      </c>
      <c r="D26" s="650" t="s">
        <v>685</v>
      </c>
      <c r="E26" s="637"/>
      <c r="F26" s="638"/>
    </row>
    <row r="27" spans="1:6">
      <c r="A27" s="633">
        <v>10.1</v>
      </c>
      <c r="B27" s="588" t="s">
        <v>534</v>
      </c>
      <c r="C27" s="640">
        <v>0</v>
      </c>
      <c r="D27" s="649"/>
      <c r="E27" s="637"/>
      <c r="F27" s="638"/>
    </row>
    <row r="28" spans="1:6">
      <c r="A28" s="633">
        <v>10.199999999999999</v>
      </c>
      <c r="B28" s="588" t="s">
        <v>535</v>
      </c>
      <c r="C28" s="640">
        <v>13649645.699999999</v>
      </c>
      <c r="D28" s="641"/>
      <c r="E28" s="637"/>
      <c r="F28" s="638"/>
    </row>
    <row r="29" spans="1:6">
      <c r="A29" s="633">
        <v>11</v>
      </c>
      <c r="B29" s="583" t="s">
        <v>536</v>
      </c>
      <c r="C29" s="643">
        <f>SUM(C30:C31)</f>
        <v>7457443.8700000001</v>
      </c>
      <c r="D29" s="641"/>
      <c r="E29" s="637"/>
      <c r="F29" s="638"/>
    </row>
    <row r="30" spans="1:6">
      <c r="A30" s="633">
        <v>11.1</v>
      </c>
      <c r="B30" s="588" t="s">
        <v>537</v>
      </c>
      <c r="C30" s="640">
        <v>7457443.8700000001</v>
      </c>
      <c r="D30" s="641"/>
      <c r="E30" s="637"/>
      <c r="F30" s="638"/>
    </row>
    <row r="31" spans="1:6">
      <c r="A31" s="633">
        <v>11.2</v>
      </c>
      <c r="B31" s="588" t="s">
        <v>538</v>
      </c>
      <c r="C31" s="640">
        <v>0</v>
      </c>
      <c r="D31" s="641"/>
      <c r="E31" s="637"/>
      <c r="F31" s="638"/>
    </row>
    <row r="32" spans="1:6">
      <c r="A32" s="633">
        <v>13</v>
      </c>
      <c r="B32" s="583" t="s">
        <v>99</v>
      </c>
      <c r="C32" s="643">
        <v>37126654.590000004</v>
      </c>
      <c r="D32" s="641"/>
      <c r="E32" s="637"/>
      <c r="F32" s="638"/>
    </row>
    <row r="33" spans="1:6">
      <c r="A33" s="633">
        <v>13.1</v>
      </c>
      <c r="B33" s="589" t="s">
        <v>539</v>
      </c>
      <c r="C33" s="640">
        <v>22942215.7049</v>
      </c>
      <c r="D33" s="641"/>
      <c r="E33" s="637"/>
      <c r="F33" s="638"/>
    </row>
    <row r="34" spans="1:6">
      <c r="A34" s="633">
        <v>13.2</v>
      </c>
      <c r="B34" s="589" t="s">
        <v>540</v>
      </c>
      <c r="C34" s="651">
        <v>0</v>
      </c>
      <c r="D34" s="657"/>
      <c r="E34" s="637"/>
      <c r="F34" s="638"/>
    </row>
    <row r="35" spans="1:6">
      <c r="A35" s="633">
        <v>14</v>
      </c>
      <c r="B35" s="658" t="s">
        <v>541</v>
      </c>
      <c r="C35" s="659">
        <f>SUM(C6,C10,C12,C13,C14,C18,C21,C22,C23,C26,C29,C32)</f>
        <v>3763414631.1878705</v>
      </c>
      <c r="D35" s="657"/>
      <c r="E35" s="637"/>
      <c r="F35" s="638"/>
    </row>
    <row r="36" spans="1:6">
      <c r="A36" s="633"/>
      <c r="B36" s="660" t="s">
        <v>104</v>
      </c>
      <c r="C36" s="651">
        <v>0</v>
      </c>
      <c r="D36" s="661"/>
      <c r="E36" s="637"/>
      <c r="F36" s="638"/>
    </row>
    <row r="37" spans="1:6">
      <c r="A37" s="633">
        <v>15</v>
      </c>
      <c r="B37" s="586" t="s">
        <v>542</v>
      </c>
      <c r="C37" s="651">
        <v>0</v>
      </c>
      <c r="D37" s="662"/>
      <c r="E37" s="655"/>
      <c r="F37" s="638"/>
    </row>
    <row r="38" spans="1:6">
      <c r="A38" s="633">
        <v>15.1</v>
      </c>
      <c r="B38" s="581" t="s">
        <v>522</v>
      </c>
      <c r="C38" s="651">
        <v>0</v>
      </c>
      <c r="D38" s="641"/>
      <c r="E38" s="637"/>
      <c r="F38" s="638"/>
    </row>
    <row r="39" spans="1:6" ht="31.5">
      <c r="A39" s="633">
        <v>16</v>
      </c>
      <c r="B39" s="586" t="s">
        <v>543</v>
      </c>
      <c r="C39" s="651">
        <v>0</v>
      </c>
      <c r="D39" s="641"/>
      <c r="E39" s="637"/>
      <c r="F39" s="638"/>
    </row>
    <row r="40" spans="1:6">
      <c r="A40" s="633">
        <v>17</v>
      </c>
      <c r="B40" s="586" t="s">
        <v>544</v>
      </c>
      <c r="C40" s="643">
        <f>SUM(C41:C44)</f>
        <v>2982576735.2368999</v>
      </c>
      <c r="D40" s="641"/>
      <c r="E40" s="637"/>
      <c r="F40" s="638"/>
    </row>
    <row r="41" spans="1:6">
      <c r="A41" s="633">
        <v>17.100000000000001</v>
      </c>
      <c r="B41" s="663" t="s">
        <v>545</v>
      </c>
      <c r="C41" s="640">
        <v>2362345762.1601</v>
      </c>
      <c r="D41" s="641"/>
      <c r="E41" s="637"/>
      <c r="F41" s="638"/>
    </row>
    <row r="42" spans="1:6">
      <c r="A42" s="633">
        <v>17.2</v>
      </c>
      <c r="B42" s="639" t="s">
        <v>100</v>
      </c>
      <c r="C42" s="651">
        <v>550875590.04680002</v>
      </c>
      <c r="D42" s="657"/>
      <c r="E42" s="637"/>
      <c r="F42" s="638"/>
    </row>
    <row r="43" spans="1:6">
      <c r="A43" s="633">
        <v>17.3</v>
      </c>
      <c r="B43" s="663" t="s">
        <v>546</v>
      </c>
      <c r="C43" s="664">
        <v>55159070.329999998</v>
      </c>
      <c r="D43" s="665"/>
      <c r="E43" s="637"/>
      <c r="F43" s="638"/>
    </row>
    <row r="44" spans="1:6">
      <c r="A44" s="633">
        <v>17.399999999999999</v>
      </c>
      <c r="B44" s="663" t="s">
        <v>547</v>
      </c>
      <c r="C44" s="664">
        <v>14196312.699999999</v>
      </c>
      <c r="D44" s="665"/>
      <c r="E44" s="637"/>
      <c r="F44" s="638"/>
    </row>
    <row r="45" spans="1:6">
      <c r="A45" s="633">
        <v>18</v>
      </c>
      <c r="B45" s="666" t="s">
        <v>548</v>
      </c>
      <c r="C45" s="667">
        <v>1977805.5699999998</v>
      </c>
      <c r="D45" s="668"/>
      <c r="E45" s="655"/>
      <c r="F45" s="638"/>
    </row>
    <row r="46" spans="1:6">
      <c r="A46" s="633">
        <v>19</v>
      </c>
      <c r="B46" s="666" t="s">
        <v>549</v>
      </c>
      <c r="C46" s="669">
        <f>SUM(C47:C48)</f>
        <v>3678272.87</v>
      </c>
      <c r="D46" s="670"/>
      <c r="F46" s="638"/>
    </row>
    <row r="47" spans="1:6">
      <c r="A47" s="633">
        <v>19.100000000000001</v>
      </c>
      <c r="B47" s="671" t="s">
        <v>550</v>
      </c>
      <c r="C47" s="672">
        <v>3498696.37</v>
      </c>
      <c r="D47" s="670"/>
      <c r="F47" s="638"/>
    </row>
    <row r="48" spans="1:6">
      <c r="A48" s="633">
        <v>19.2</v>
      </c>
      <c r="B48" s="671" t="s">
        <v>551</v>
      </c>
      <c r="C48" s="672">
        <v>179576.5</v>
      </c>
      <c r="D48" s="670"/>
      <c r="F48" s="638"/>
    </row>
    <row r="49" spans="1:6">
      <c r="A49" s="633">
        <v>20</v>
      </c>
      <c r="B49" s="658" t="s">
        <v>101</v>
      </c>
      <c r="C49" s="669">
        <v>163674959.42000002</v>
      </c>
      <c r="D49" s="673" t="s">
        <v>700</v>
      </c>
      <c r="F49" s="638"/>
    </row>
    <row r="50" spans="1:6">
      <c r="A50" s="633">
        <v>21</v>
      </c>
      <c r="B50" s="642" t="s">
        <v>89</v>
      </c>
      <c r="C50" s="669">
        <v>31534815.98</v>
      </c>
      <c r="D50" s="670"/>
      <c r="F50" s="638"/>
    </row>
    <row r="51" spans="1:6">
      <c r="A51" s="633">
        <v>21.1</v>
      </c>
      <c r="B51" s="639" t="s">
        <v>552</v>
      </c>
      <c r="C51" s="672">
        <v>0</v>
      </c>
      <c r="D51" s="670"/>
      <c r="F51" s="638"/>
    </row>
    <row r="52" spans="1:6">
      <c r="A52" s="633">
        <v>22</v>
      </c>
      <c r="B52" s="658" t="s">
        <v>553</v>
      </c>
      <c r="C52" s="669">
        <f>SUM(C37,C39,C40,C45,C46,C49,C50)</f>
        <v>3183442589.0769</v>
      </c>
      <c r="D52" s="670"/>
      <c r="F52" s="638"/>
    </row>
    <row r="53" spans="1:6">
      <c r="A53" s="633"/>
      <c r="B53" s="660" t="s">
        <v>554</v>
      </c>
      <c r="C53" s="674">
        <v>0</v>
      </c>
      <c r="D53" s="670"/>
      <c r="F53" s="638"/>
    </row>
    <row r="54" spans="1:6">
      <c r="A54" s="633">
        <v>23</v>
      </c>
      <c r="B54" s="658" t="s">
        <v>105</v>
      </c>
      <c r="C54" s="675">
        <v>18212575</v>
      </c>
      <c r="D54" s="673" t="s">
        <v>701</v>
      </c>
      <c r="F54" s="638"/>
    </row>
    <row r="55" spans="1:6">
      <c r="A55" s="633">
        <v>24</v>
      </c>
      <c r="B55" s="658" t="s">
        <v>555</v>
      </c>
      <c r="C55" s="675">
        <v>0</v>
      </c>
      <c r="D55" s="673"/>
      <c r="F55" s="638"/>
    </row>
    <row r="56" spans="1:6">
      <c r="A56" s="633">
        <v>25</v>
      </c>
      <c r="B56" s="676" t="s">
        <v>102</v>
      </c>
      <c r="C56" s="675">
        <v>130405755.95</v>
      </c>
      <c r="D56" s="673" t="s">
        <v>702</v>
      </c>
      <c r="F56" s="638"/>
    </row>
    <row r="57" spans="1:6">
      <c r="A57" s="633">
        <v>26</v>
      </c>
      <c r="B57" s="666" t="s">
        <v>556</v>
      </c>
      <c r="C57" s="675">
        <v>0</v>
      </c>
      <c r="D57" s="673"/>
      <c r="F57" s="638"/>
    </row>
    <row r="58" spans="1:6">
      <c r="A58" s="633">
        <v>27</v>
      </c>
      <c r="B58" s="666" t="s">
        <v>557</v>
      </c>
      <c r="C58" s="675">
        <f>SUM(C59:C60)</f>
        <v>0</v>
      </c>
      <c r="D58" s="673"/>
      <c r="F58" s="638"/>
    </row>
    <row r="59" spans="1:6">
      <c r="A59" s="633">
        <v>27.1</v>
      </c>
      <c r="B59" s="677" t="s">
        <v>558</v>
      </c>
      <c r="C59" s="664">
        <v>0</v>
      </c>
      <c r="D59" s="673"/>
      <c r="F59" s="638"/>
    </row>
    <row r="60" spans="1:6">
      <c r="A60" s="633">
        <v>27.2</v>
      </c>
      <c r="B60" s="663" t="s">
        <v>559</v>
      </c>
      <c r="C60" s="664">
        <v>0</v>
      </c>
      <c r="D60" s="673"/>
      <c r="F60" s="638"/>
    </row>
    <row r="61" spans="1:6">
      <c r="A61" s="633">
        <v>28</v>
      </c>
      <c r="B61" s="642" t="s">
        <v>560</v>
      </c>
      <c r="C61" s="675">
        <v>0</v>
      </c>
      <c r="D61" s="673"/>
      <c r="F61" s="638"/>
    </row>
    <row r="62" spans="1:6">
      <c r="A62" s="633">
        <v>29</v>
      </c>
      <c r="B62" s="666" t="s">
        <v>561</v>
      </c>
      <c r="C62" s="675">
        <f>SUM(C63:C65)</f>
        <v>12353034.17</v>
      </c>
      <c r="D62" s="673" t="s">
        <v>703</v>
      </c>
      <c r="F62" s="638"/>
    </row>
    <row r="63" spans="1:6">
      <c r="A63" s="633">
        <v>29.1</v>
      </c>
      <c r="B63" s="584" t="s">
        <v>562</v>
      </c>
      <c r="C63" s="664">
        <v>12353034.17</v>
      </c>
      <c r="D63" s="673"/>
      <c r="F63" s="638"/>
    </row>
    <row r="64" spans="1:6" ht="31.5">
      <c r="A64" s="633">
        <v>29.2</v>
      </c>
      <c r="B64" s="677" t="s">
        <v>563</v>
      </c>
      <c r="C64" s="664">
        <v>0</v>
      </c>
      <c r="D64" s="673"/>
      <c r="F64" s="638"/>
    </row>
    <row r="65" spans="1:6" ht="31.5">
      <c r="A65" s="633">
        <v>29.3</v>
      </c>
      <c r="B65" s="588" t="s">
        <v>564</v>
      </c>
      <c r="C65" s="664">
        <v>0</v>
      </c>
      <c r="D65" s="673"/>
      <c r="F65" s="638"/>
    </row>
    <row r="66" spans="1:6">
      <c r="A66" s="633">
        <v>30</v>
      </c>
      <c r="B66" s="583" t="s">
        <v>103</v>
      </c>
      <c r="C66" s="675">
        <v>419000677.69</v>
      </c>
      <c r="D66" s="673" t="s">
        <v>704</v>
      </c>
      <c r="F66" s="638"/>
    </row>
    <row r="67" spans="1:6">
      <c r="A67" s="633">
        <v>31</v>
      </c>
      <c r="B67" s="678" t="s">
        <v>565</v>
      </c>
      <c r="C67" s="675">
        <f>SUM(C54,C55,C56,C57,C58,C61,C62,C66)</f>
        <v>579972042.80999994</v>
      </c>
      <c r="D67" s="673"/>
      <c r="F67" s="638"/>
    </row>
    <row r="68" spans="1:6" ht="16.5" thickBot="1">
      <c r="A68" s="679">
        <v>32</v>
      </c>
      <c r="B68" s="680" t="s">
        <v>566</v>
      </c>
      <c r="C68" s="681">
        <f>SUM(C52,C67)</f>
        <v>3763414631.8868999</v>
      </c>
      <c r="D68" s="682"/>
      <c r="F68" s="638"/>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2"/>
  <sheetViews>
    <sheetView zoomScale="80" zoomScaleNormal="80" workbookViewId="0">
      <pane xSplit="2" ySplit="7" topLeftCell="C8" activePane="bottomRight" state="frozen"/>
      <selection pane="topRight" activeCell="C1" sqref="C1"/>
      <selection pane="bottomLeft" activeCell="A8" sqref="A8"/>
      <selection pane="bottomRight" activeCell="G16" sqref="G16"/>
    </sheetView>
  </sheetViews>
  <sheetFormatPr defaultColWidth="9.140625" defaultRowHeight="12.75"/>
  <cols>
    <col min="1" max="1" width="10.5703125" style="2" bestFit="1" customWidth="1"/>
    <col min="2" max="2" width="73.7109375" style="2" customWidth="1"/>
    <col min="3" max="3" width="14.5703125" style="477" bestFit="1" customWidth="1"/>
    <col min="4" max="4" width="13.42578125" style="477" bestFit="1" customWidth="1"/>
    <col min="5" max="5" width="14.5703125" style="477" bestFit="1" customWidth="1"/>
    <col min="6" max="6" width="13.42578125" style="477" bestFit="1" customWidth="1"/>
    <col min="7" max="7" width="14.5703125" style="477" bestFit="1" customWidth="1"/>
    <col min="8" max="8" width="13.42578125" style="477" bestFit="1" customWidth="1"/>
    <col min="9" max="9" width="13.5703125" style="477" bestFit="1" customWidth="1"/>
    <col min="10" max="10" width="13.42578125" style="477" bestFit="1" customWidth="1"/>
    <col min="11" max="11" width="14.5703125" style="477" bestFit="1" customWidth="1"/>
    <col min="12" max="12" width="13.5703125" style="477" bestFit="1" customWidth="1"/>
    <col min="13" max="13" width="16" style="477" bestFit="1" customWidth="1"/>
    <col min="14" max="14" width="14.5703125" style="477" bestFit="1" customWidth="1"/>
    <col min="15" max="15" width="13.5703125" style="477" bestFit="1" customWidth="1"/>
    <col min="16" max="16" width="13.42578125" style="477" bestFit="1" customWidth="1"/>
    <col min="17" max="17" width="13.5703125" style="477" bestFit="1" customWidth="1"/>
    <col min="18" max="18" width="13.42578125" style="477" bestFit="1" customWidth="1"/>
    <col min="19" max="19" width="22.28515625" style="477" customWidth="1"/>
    <col min="20" max="16384" width="9.140625" style="9"/>
  </cols>
  <sheetData>
    <row r="1" spans="1:21">
      <c r="A1" s="2" t="s">
        <v>108</v>
      </c>
      <c r="B1" s="543" t="str">
        <f>Info!C2</f>
        <v>სს "ბაზისბანკი"</v>
      </c>
    </row>
    <row r="2" spans="1:21">
      <c r="A2" s="2" t="s">
        <v>109</v>
      </c>
      <c r="B2" s="509">
        <f>'1. key ratios'!B2</f>
        <v>45565</v>
      </c>
    </row>
    <row r="4" spans="1:21" ht="39" thickBot="1">
      <c r="A4" s="28" t="s">
        <v>196</v>
      </c>
      <c r="B4" s="172" t="s">
        <v>215</v>
      </c>
    </row>
    <row r="5" spans="1:21">
      <c r="A5" s="72"/>
      <c r="B5" s="74"/>
      <c r="C5" s="485" t="s">
        <v>0</v>
      </c>
      <c r="D5" s="485" t="s">
        <v>1</v>
      </c>
      <c r="E5" s="485" t="s">
        <v>2</v>
      </c>
      <c r="F5" s="485" t="s">
        <v>3</v>
      </c>
      <c r="G5" s="485" t="s">
        <v>4</v>
      </c>
      <c r="H5" s="485" t="s">
        <v>5</v>
      </c>
      <c r="I5" s="485" t="s">
        <v>145</v>
      </c>
      <c r="J5" s="485" t="s">
        <v>146</v>
      </c>
      <c r="K5" s="485" t="s">
        <v>147</v>
      </c>
      <c r="L5" s="485" t="s">
        <v>148</v>
      </c>
      <c r="M5" s="485" t="s">
        <v>149</v>
      </c>
      <c r="N5" s="485" t="s">
        <v>150</v>
      </c>
      <c r="O5" s="485" t="s">
        <v>202</v>
      </c>
      <c r="P5" s="485" t="s">
        <v>203</v>
      </c>
      <c r="Q5" s="485" t="s">
        <v>204</v>
      </c>
      <c r="R5" s="486" t="s">
        <v>205</v>
      </c>
      <c r="S5" s="487" t="s">
        <v>206</v>
      </c>
    </row>
    <row r="6" spans="1:21" ht="46.5" customHeight="1">
      <c r="A6" s="82"/>
      <c r="B6" s="814" t="s">
        <v>207</v>
      </c>
      <c r="C6" s="812">
        <v>0</v>
      </c>
      <c r="D6" s="813"/>
      <c r="E6" s="812">
        <v>0.2</v>
      </c>
      <c r="F6" s="813"/>
      <c r="G6" s="812">
        <v>0.35</v>
      </c>
      <c r="H6" s="813"/>
      <c r="I6" s="812">
        <v>0.5</v>
      </c>
      <c r="J6" s="813"/>
      <c r="K6" s="812">
        <v>0.75</v>
      </c>
      <c r="L6" s="813"/>
      <c r="M6" s="812">
        <v>1</v>
      </c>
      <c r="N6" s="813"/>
      <c r="O6" s="812">
        <v>1.5</v>
      </c>
      <c r="P6" s="813"/>
      <c r="Q6" s="812">
        <v>2.5</v>
      </c>
      <c r="R6" s="813"/>
      <c r="S6" s="810" t="s">
        <v>156</v>
      </c>
    </row>
    <row r="7" spans="1:21">
      <c r="A7" s="82"/>
      <c r="B7" s="815"/>
      <c r="C7" s="488" t="s">
        <v>200</v>
      </c>
      <c r="D7" s="488" t="s">
        <v>201</v>
      </c>
      <c r="E7" s="488" t="s">
        <v>200</v>
      </c>
      <c r="F7" s="488" t="s">
        <v>201</v>
      </c>
      <c r="G7" s="488" t="s">
        <v>200</v>
      </c>
      <c r="H7" s="488" t="s">
        <v>201</v>
      </c>
      <c r="I7" s="488" t="s">
        <v>200</v>
      </c>
      <c r="J7" s="488" t="s">
        <v>201</v>
      </c>
      <c r="K7" s="488" t="s">
        <v>200</v>
      </c>
      <c r="L7" s="488" t="s">
        <v>201</v>
      </c>
      <c r="M7" s="488" t="s">
        <v>200</v>
      </c>
      <c r="N7" s="488" t="s">
        <v>201</v>
      </c>
      <c r="O7" s="488" t="s">
        <v>200</v>
      </c>
      <c r="P7" s="488" t="s">
        <v>201</v>
      </c>
      <c r="Q7" s="488" t="s">
        <v>200</v>
      </c>
      <c r="R7" s="488" t="s">
        <v>201</v>
      </c>
      <c r="S7" s="811"/>
    </row>
    <row r="8" spans="1:21" s="85" customFormat="1">
      <c r="A8" s="70">
        <v>1</v>
      </c>
      <c r="B8" s="101" t="s">
        <v>134</v>
      </c>
      <c r="C8" s="489">
        <v>341849345.49809998</v>
      </c>
      <c r="D8" s="489">
        <v>0</v>
      </c>
      <c r="E8" s="489">
        <v>0</v>
      </c>
      <c r="F8" s="490">
        <v>0</v>
      </c>
      <c r="G8" s="489">
        <v>0</v>
      </c>
      <c r="H8" s="489">
        <v>0</v>
      </c>
      <c r="I8" s="489">
        <v>0</v>
      </c>
      <c r="J8" s="489">
        <v>0</v>
      </c>
      <c r="K8" s="489">
        <v>0</v>
      </c>
      <c r="L8" s="489">
        <v>0</v>
      </c>
      <c r="M8" s="489">
        <v>205586349.98820001</v>
      </c>
      <c r="N8" s="489">
        <v>0</v>
      </c>
      <c r="O8" s="489">
        <v>0</v>
      </c>
      <c r="P8" s="489">
        <v>0</v>
      </c>
      <c r="Q8" s="489">
        <v>0</v>
      </c>
      <c r="R8" s="490">
        <v>0</v>
      </c>
      <c r="S8" s="491">
        <f>$C$6*SUM(C8:D8)+$E$6*SUM(E8:F8)+$G$6*SUM(G8:H8)+$I$6*SUM(I8:J8)+$K$6*SUM(K8:L8)+$M$6*SUM(M8:N8)+$O$6*SUM(O8:P8)+$Q$6*SUM(Q8:R8)</f>
        <v>205586349.98820001</v>
      </c>
      <c r="U8" s="763"/>
    </row>
    <row r="9" spans="1:21" s="85" customFormat="1">
      <c r="A9" s="70">
        <v>2</v>
      </c>
      <c r="B9" s="101" t="s">
        <v>135</v>
      </c>
      <c r="C9" s="489">
        <v>0</v>
      </c>
      <c r="D9" s="489">
        <v>0</v>
      </c>
      <c r="E9" s="489">
        <v>0</v>
      </c>
      <c r="F9" s="489">
        <v>0</v>
      </c>
      <c r="G9" s="489">
        <v>0</v>
      </c>
      <c r="H9" s="489">
        <v>0</v>
      </c>
      <c r="I9" s="489">
        <v>0</v>
      </c>
      <c r="J9" s="489">
        <v>0</v>
      </c>
      <c r="K9" s="489">
        <v>0</v>
      </c>
      <c r="L9" s="489">
        <v>0</v>
      </c>
      <c r="M9" s="489">
        <v>0</v>
      </c>
      <c r="N9" s="489">
        <v>0</v>
      </c>
      <c r="O9" s="489">
        <v>0</v>
      </c>
      <c r="P9" s="489">
        <v>0</v>
      </c>
      <c r="Q9" s="489">
        <v>0</v>
      </c>
      <c r="R9" s="490">
        <v>0</v>
      </c>
      <c r="S9" s="491">
        <f t="shared" ref="S9:S21" si="0">$C$6*SUM(C9:D9)+$E$6*SUM(E9:F9)+$G$6*SUM(G9:H9)+$I$6*SUM(I9:J9)+$K$6*SUM(K9:L9)+$M$6*SUM(M9:N9)+$O$6*SUM(O9:P9)+$Q$6*SUM(Q9:R9)</f>
        <v>0</v>
      </c>
      <c r="U9" s="763"/>
    </row>
    <row r="10" spans="1:21" s="85" customFormat="1">
      <c r="A10" s="70">
        <v>3</v>
      </c>
      <c r="B10" s="101" t="s">
        <v>136</v>
      </c>
      <c r="C10" s="489">
        <v>0</v>
      </c>
      <c r="D10" s="489">
        <v>0</v>
      </c>
      <c r="E10" s="489">
        <v>0</v>
      </c>
      <c r="F10" s="489">
        <v>0</v>
      </c>
      <c r="G10" s="489">
        <v>0</v>
      </c>
      <c r="H10" s="489">
        <v>0</v>
      </c>
      <c r="I10" s="489">
        <v>0</v>
      </c>
      <c r="J10" s="489">
        <v>0</v>
      </c>
      <c r="K10" s="489">
        <v>0</v>
      </c>
      <c r="L10" s="489">
        <v>0</v>
      </c>
      <c r="M10" s="489">
        <v>12643821.813199999</v>
      </c>
      <c r="N10" s="489">
        <v>1698871.2007800003</v>
      </c>
      <c r="O10" s="489">
        <v>0</v>
      </c>
      <c r="P10" s="489">
        <v>0</v>
      </c>
      <c r="Q10" s="489">
        <v>0</v>
      </c>
      <c r="R10" s="490">
        <v>0</v>
      </c>
      <c r="S10" s="491">
        <f t="shared" si="0"/>
        <v>14342693.013979999</v>
      </c>
      <c r="U10" s="763"/>
    </row>
    <row r="11" spans="1:21" s="85" customFormat="1">
      <c r="A11" s="70">
        <v>4</v>
      </c>
      <c r="B11" s="101" t="s">
        <v>137</v>
      </c>
      <c r="C11" s="489">
        <v>0</v>
      </c>
      <c r="D11" s="489">
        <v>0</v>
      </c>
      <c r="E11" s="489">
        <v>0</v>
      </c>
      <c r="F11" s="489">
        <v>0</v>
      </c>
      <c r="G11" s="489">
        <v>0</v>
      </c>
      <c r="H11" s="489">
        <v>0</v>
      </c>
      <c r="I11" s="489">
        <v>0</v>
      </c>
      <c r="J11" s="489">
        <v>0</v>
      </c>
      <c r="K11" s="489">
        <v>0</v>
      </c>
      <c r="L11" s="489">
        <v>0</v>
      </c>
      <c r="M11" s="489">
        <v>0</v>
      </c>
      <c r="N11" s="489">
        <v>0</v>
      </c>
      <c r="O11" s="489">
        <v>0</v>
      </c>
      <c r="P11" s="489">
        <v>0</v>
      </c>
      <c r="Q11" s="489">
        <v>0</v>
      </c>
      <c r="R11" s="490">
        <v>0</v>
      </c>
      <c r="S11" s="491">
        <f t="shared" si="0"/>
        <v>0</v>
      </c>
      <c r="U11" s="763"/>
    </row>
    <row r="12" spans="1:21" s="85" customFormat="1">
      <c r="A12" s="70">
        <v>5</v>
      </c>
      <c r="B12" s="101" t="s">
        <v>694</v>
      </c>
      <c r="C12" s="489">
        <v>0</v>
      </c>
      <c r="D12" s="489">
        <v>0</v>
      </c>
      <c r="E12" s="489">
        <v>0</v>
      </c>
      <c r="F12" s="489">
        <v>0</v>
      </c>
      <c r="G12" s="489">
        <v>0</v>
      </c>
      <c r="H12" s="489">
        <v>0</v>
      </c>
      <c r="I12" s="489">
        <v>0</v>
      </c>
      <c r="J12" s="489">
        <v>0</v>
      </c>
      <c r="K12" s="489">
        <v>0</v>
      </c>
      <c r="L12" s="489">
        <v>0</v>
      </c>
      <c r="M12" s="489">
        <v>0</v>
      </c>
      <c r="N12" s="489">
        <v>0</v>
      </c>
      <c r="O12" s="489">
        <v>0</v>
      </c>
      <c r="P12" s="489">
        <v>0</v>
      </c>
      <c r="Q12" s="489">
        <v>0</v>
      </c>
      <c r="R12" s="490">
        <v>0</v>
      </c>
      <c r="S12" s="491">
        <f t="shared" si="0"/>
        <v>0</v>
      </c>
      <c r="U12" s="763"/>
    </row>
    <row r="13" spans="1:21" s="85" customFormat="1">
      <c r="A13" s="70">
        <v>6</v>
      </c>
      <c r="B13" s="101" t="s">
        <v>138</v>
      </c>
      <c r="C13" s="489">
        <v>0</v>
      </c>
      <c r="D13" s="489">
        <v>0</v>
      </c>
      <c r="E13" s="489">
        <v>130488304.15270001</v>
      </c>
      <c r="F13" s="489">
        <v>0</v>
      </c>
      <c r="G13" s="489">
        <v>0</v>
      </c>
      <c r="H13" s="489">
        <v>0</v>
      </c>
      <c r="I13" s="489">
        <v>17446939.262400001</v>
      </c>
      <c r="J13" s="489">
        <v>0</v>
      </c>
      <c r="K13" s="489">
        <v>0</v>
      </c>
      <c r="L13" s="489">
        <v>0</v>
      </c>
      <c r="M13" s="489">
        <v>886174.22049999994</v>
      </c>
      <c r="N13" s="489">
        <v>0</v>
      </c>
      <c r="O13" s="489">
        <v>294262.42259999999</v>
      </c>
      <c r="P13" s="489">
        <v>0</v>
      </c>
      <c r="Q13" s="489">
        <v>0</v>
      </c>
      <c r="R13" s="490">
        <v>0</v>
      </c>
      <c r="S13" s="491">
        <f t="shared" si="0"/>
        <v>36148698.316140004</v>
      </c>
      <c r="U13" s="763"/>
    </row>
    <row r="14" spans="1:21" s="85" customFormat="1">
      <c r="A14" s="70">
        <v>7</v>
      </c>
      <c r="B14" s="101" t="s">
        <v>71</v>
      </c>
      <c r="C14" s="489">
        <v>0</v>
      </c>
      <c r="D14" s="489">
        <v>0</v>
      </c>
      <c r="E14" s="489">
        <v>0</v>
      </c>
      <c r="F14" s="489">
        <v>0</v>
      </c>
      <c r="G14" s="489">
        <v>0</v>
      </c>
      <c r="H14" s="489">
        <v>0</v>
      </c>
      <c r="I14" s="489">
        <v>0</v>
      </c>
      <c r="J14" s="489">
        <v>0</v>
      </c>
      <c r="K14" s="489">
        <v>0</v>
      </c>
      <c r="L14" s="489">
        <v>0</v>
      </c>
      <c r="M14" s="489">
        <v>1571893457.0787661</v>
      </c>
      <c r="N14" s="489">
        <v>308225901.93671978</v>
      </c>
      <c r="O14" s="489">
        <v>0</v>
      </c>
      <c r="P14" s="489">
        <v>0</v>
      </c>
      <c r="Q14" s="489">
        <v>0</v>
      </c>
      <c r="R14" s="490">
        <v>0</v>
      </c>
      <c r="S14" s="491">
        <f t="shared" si="0"/>
        <v>1880119359.0154858</v>
      </c>
      <c r="U14" s="763"/>
    </row>
    <row r="15" spans="1:21" s="85" customFormat="1">
      <c r="A15" s="70">
        <v>8</v>
      </c>
      <c r="B15" s="101" t="s">
        <v>72</v>
      </c>
      <c r="C15" s="489">
        <v>0</v>
      </c>
      <c r="D15" s="489">
        <v>0</v>
      </c>
      <c r="E15" s="489">
        <v>0</v>
      </c>
      <c r="F15" s="489">
        <v>0</v>
      </c>
      <c r="G15" s="489">
        <v>0</v>
      </c>
      <c r="H15" s="489">
        <v>0</v>
      </c>
      <c r="I15" s="489">
        <v>0</v>
      </c>
      <c r="J15" s="489">
        <v>0</v>
      </c>
      <c r="K15" s="489">
        <v>439453800.4842279</v>
      </c>
      <c r="L15" s="489">
        <v>11159194.073880002</v>
      </c>
      <c r="M15" s="489">
        <v>0</v>
      </c>
      <c r="N15" s="489">
        <v>0</v>
      </c>
      <c r="O15" s="489">
        <v>0</v>
      </c>
      <c r="P15" s="489">
        <v>0</v>
      </c>
      <c r="Q15" s="489">
        <v>0</v>
      </c>
      <c r="R15" s="490">
        <v>0</v>
      </c>
      <c r="S15" s="491">
        <f t="shared" si="0"/>
        <v>337959745.91858095</v>
      </c>
      <c r="U15" s="763"/>
    </row>
    <row r="16" spans="1:21" s="85" customFormat="1">
      <c r="A16" s="70">
        <v>9</v>
      </c>
      <c r="B16" s="101" t="s">
        <v>695</v>
      </c>
      <c r="C16" s="489">
        <v>0</v>
      </c>
      <c r="D16" s="489">
        <v>0</v>
      </c>
      <c r="E16" s="489">
        <v>0</v>
      </c>
      <c r="F16" s="489">
        <v>0</v>
      </c>
      <c r="G16" s="489">
        <v>323392177.41783106</v>
      </c>
      <c r="H16" s="489">
        <v>220534.42611000003</v>
      </c>
      <c r="I16" s="489">
        <v>0</v>
      </c>
      <c r="J16" s="489">
        <v>0</v>
      </c>
      <c r="K16" s="489">
        <v>0</v>
      </c>
      <c r="L16" s="489">
        <v>0</v>
      </c>
      <c r="M16" s="489">
        <v>0</v>
      </c>
      <c r="N16" s="489">
        <v>0</v>
      </c>
      <c r="O16" s="489">
        <v>0</v>
      </c>
      <c r="P16" s="489">
        <v>0</v>
      </c>
      <c r="Q16" s="489">
        <v>0</v>
      </c>
      <c r="R16" s="490">
        <v>0</v>
      </c>
      <c r="S16" s="491">
        <f t="shared" si="0"/>
        <v>113264449.14537938</v>
      </c>
      <c r="U16" s="763"/>
    </row>
    <row r="17" spans="1:21" s="85" customFormat="1">
      <c r="A17" s="70">
        <v>10</v>
      </c>
      <c r="B17" s="101" t="s">
        <v>67</v>
      </c>
      <c r="C17" s="489">
        <v>0</v>
      </c>
      <c r="D17" s="489">
        <v>0</v>
      </c>
      <c r="E17" s="489">
        <v>0</v>
      </c>
      <c r="F17" s="489">
        <v>0</v>
      </c>
      <c r="G17" s="489">
        <v>0</v>
      </c>
      <c r="H17" s="489">
        <v>0</v>
      </c>
      <c r="I17" s="489">
        <v>6231950.4636164522</v>
      </c>
      <c r="J17" s="489">
        <v>1640.8000000000002</v>
      </c>
      <c r="K17" s="489">
        <v>0</v>
      </c>
      <c r="L17" s="489">
        <v>0</v>
      </c>
      <c r="M17" s="489">
        <v>19326284.882973127</v>
      </c>
      <c r="N17" s="489">
        <v>26256.944999999989</v>
      </c>
      <c r="O17" s="489">
        <v>36865498.10940703</v>
      </c>
      <c r="P17" s="489">
        <v>3403988.0095000002</v>
      </c>
      <c r="Q17" s="489">
        <v>0</v>
      </c>
      <c r="R17" s="490">
        <v>0</v>
      </c>
      <c r="S17" s="491">
        <f t="shared" si="0"/>
        <v>82873566.638141885</v>
      </c>
      <c r="U17" s="763"/>
    </row>
    <row r="18" spans="1:21" s="85" customFormat="1">
      <c r="A18" s="70">
        <v>11</v>
      </c>
      <c r="B18" s="101" t="s">
        <v>68</v>
      </c>
      <c r="C18" s="489">
        <v>0</v>
      </c>
      <c r="D18" s="489">
        <v>0</v>
      </c>
      <c r="E18" s="489">
        <v>0</v>
      </c>
      <c r="F18" s="489">
        <v>0</v>
      </c>
      <c r="G18" s="489">
        <v>0</v>
      </c>
      <c r="H18" s="489">
        <v>0</v>
      </c>
      <c r="I18" s="489">
        <v>0</v>
      </c>
      <c r="J18" s="489">
        <v>0</v>
      </c>
      <c r="K18" s="489">
        <v>0</v>
      </c>
      <c r="L18" s="489">
        <v>0</v>
      </c>
      <c r="M18" s="489">
        <v>0</v>
      </c>
      <c r="N18" s="489">
        <v>0</v>
      </c>
      <c r="O18" s="489">
        <v>0</v>
      </c>
      <c r="P18" s="489">
        <v>0</v>
      </c>
      <c r="Q18" s="489">
        <v>985555.46</v>
      </c>
      <c r="R18" s="490">
        <v>0</v>
      </c>
      <c r="S18" s="491">
        <f t="shared" si="0"/>
        <v>2463888.65</v>
      </c>
      <c r="U18" s="763"/>
    </row>
    <row r="19" spans="1:21" s="85" customFormat="1">
      <c r="A19" s="70">
        <v>12</v>
      </c>
      <c r="B19" s="101" t="s">
        <v>69</v>
      </c>
      <c r="C19" s="489">
        <v>0</v>
      </c>
      <c r="D19" s="489">
        <v>0</v>
      </c>
      <c r="E19" s="489">
        <v>0</v>
      </c>
      <c r="F19" s="489">
        <v>0</v>
      </c>
      <c r="G19" s="489">
        <v>0</v>
      </c>
      <c r="H19" s="489">
        <v>0</v>
      </c>
      <c r="I19" s="489">
        <v>0</v>
      </c>
      <c r="J19" s="489">
        <v>0</v>
      </c>
      <c r="K19" s="489">
        <v>0</v>
      </c>
      <c r="L19" s="489">
        <v>0</v>
      </c>
      <c r="M19" s="489">
        <v>32796184.854399998</v>
      </c>
      <c r="N19" s="489">
        <v>35046068.06605</v>
      </c>
      <c r="O19" s="489">
        <v>0</v>
      </c>
      <c r="P19" s="489">
        <v>0</v>
      </c>
      <c r="Q19" s="489">
        <v>0</v>
      </c>
      <c r="R19" s="490">
        <v>0</v>
      </c>
      <c r="S19" s="491">
        <f t="shared" si="0"/>
        <v>67842252.920450002</v>
      </c>
      <c r="U19" s="763"/>
    </row>
    <row r="20" spans="1:21" s="85" customFormat="1">
      <c r="A20" s="70">
        <v>13</v>
      </c>
      <c r="B20" s="101" t="s">
        <v>70</v>
      </c>
      <c r="C20" s="489">
        <v>0</v>
      </c>
      <c r="D20" s="489">
        <v>0</v>
      </c>
      <c r="E20" s="489">
        <v>0</v>
      </c>
      <c r="F20" s="489">
        <v>0</v>
      </c>
      <c r="G20" s="489">
        <v>0</v>
      </c>
      <c r="H20" s="489">
        <v>0</v>
      </c>
      <c r="I20" s="489">
        <v>0</v>
      </c>
      <c r="J20" s="489">
        <v>0</v>
      </c>
      <c r="K20" s="489">
        <v>0</v>
      </c>
      <c r="L20" s="489">
        <v>0</v>
      </c>
      <c r="M20" s="489">
        <v>0</v>
      </c>
      <c r="N20" s="489">
        <v>0</v>
      </c>
      <c r="O20" s="489">
        <v>0</v>
      </c>
      <c r="P20" s="489">
        <v>0</v>
      </c>
      <c r="Q20" s="489">
        <v>0</v>
      </c>
      <c r="R20" s="490">
        <v>0</v>
      </c>
      <c r="S20" s="491">
        <f t="shared" si="0"/>
        <v>0</v>
      </c>
      <c r="U20" s="763"/>
    </row>
    <row r="21" spans="1:21" s="85" customFormat="1">
      <c r="A21" s="70">
        <v>14</v>
      </c>
      <c r="B21" s="101" t="s">
        <v>154</v>
      </c>
      <c r="C21" s="489">
        <v>59024275.1259</v>
      </c>
      <c r="D21" s="489">
        <v>0</v>
      </c>
      <c r="E21" s="489">
        <v>3328267.7935000001</v>
      </c>
      <c r="F21" s="489">
        <v>0</v>
      </c>
      <c r="G21" s="489">
        <v>0</v>
      </c>
      <c r="H21" s="489">
        <v>0</v>
      </c>
      <c r="I21" s="489">
        <v>0</v>
      </c>
      <c r="J21" s="489">
        <v>0</v>
      </c>
      <c r="K21" s="489">
        <v>0</v>
      </c>
      <c r="L21" s="489">
        <v>0</v>
      </c>
      <c r="M21" s="489">
        <v>507122652.82515502</v>
      </c>
      <c r="N21" s="489">
        <v>10460137.020519922</v>
      </c>
      <c r="O21" s="489">
        <v>0</v>
      </c>
      <c r="P21" s="489">
        <v>0</v>
      </c>
      <c r="Q21" s="489">
        <v>24000000</v>
      </c>
      <c r="R21" s="490">
        <v>0</v>
      </c>
      <c r="S21" s="491">
        <f t="shared" si="0"/>
        <v>578248443.40437496</v>
      </c>
      <c r="U21" s="763"/>
    </row>
    <row r="22" spans="1:21" ht="13.5" thickBot="1">
      <c r="A22" s="55"/>
      <c r="B22" s="87" t="s">
        <v>66</v>
      </c>
      <c r="C22" s="492">
        <f>SUM(C8:C21)</f>
        <v>400873620.62399995</v>
      </c>
      <c r="D22" s="492">
        <f t="shared" ref="D22:S22" si="1">SUM(D8:D21)</f>
        <v>0</v>
      </c>
      <c r="E22" s="492">
        <f t="shared" si="1"/>
        <v>133816571.94620001</v>
      </c>
      <c r="F22" s="492">
        <f t="shared" si="1"/>
        <v>0</v>
      </c>
      <c r="G22" s="492">
        <f t="shared" si="1"/>
        <v>323392177.41783106</v>
      </c>
      <c r="H22" s="492">
        <f t="shared" si="1"/>
        <v>220534.42611000003</v>
      </c>
      <c r="I22" s="492">
        <f t="shared" si="1"/>
        <v>23678889.726016454</v>
      </c>
      <c r="J22" s="492">
        <f t="shared" si="1"/>
        <v>1640.8000000000002</v>
      </c>
      <c r="K22" s="492">
        <f t="shared" si="1"/>
        <v>439453800.4842279</v>
      </c>
      <c r="L22" s="492">
        <f t="shared" si="1"/>
        <v>11159194.073880002</v>
      </c>
      <c r="M22" s="492">
        <f t="shared" si="1"/>
        <v>2350254925.6631942</v>
      </c>
      <c r="N22" s="492">
        <f t="shared" si="1"/>
        <v>355457235.16906965</v>
      </c>
      <c r="O22" s="492">
        <f t="shared" si="1"/>
        <v>37159760.532007031</v>
      </c>
      <c r="P22" s="492">
        <f t="shared" si="1"/>
        <v>3403988.0095000002</v>
      </c>
      <c r="Q22" s="492">
        <f t="shared" si="1"/>
        <v>24985555.460000001</v>
      </c>
      <c r="R22" s="492">
        <f t="shared" si="1"/>
        <v>0</v>
      </c>
      <c r="S22" s="493">
        <f t="shared" si="1"/>
        <v>3318849447.0107336</v>
      </c>
      <c r="U22" s="763"/>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28"/>
  <sheetViews>
    <sheetView zoomScale="80" zoomScaleNormal="80" workbookViewId="0">
      <pane xSplit="2" ySplit="6" topLeftCell="M7" activePane="bottomRight" state="frozen"/>
      <selection pane="topRight" activeCell="C1" sqref="C1"/>
      <selection pane="bottomLeft" activeCell="A6" sqref="A6"/>
      <selection pane="bottomRight" activeCell="V7" sqref="V7:V21"/>
    </sheetView>
  </sheetViews>
  <sheetFormatPr defaultColWidth="9.140625" defaultRowHeight="12.75"/>
  <cols>
    <col min="1" max="1" width="10.5703125" style="2" bestFit="1" customWidth="1"/>
    <col min="2" max="2" width="83.5703125" style="2"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9"/>
  </cols>
  <sheetData>
    <row r="1" spans="1:24">
      <c r="A1" s="2" t="s">
        <v>108</v>
      </c>
      <c r="B1" s="687" t="str">
        <f>Info!C2</f>
        <v>სს "ბაზისბანკი"</v>
      </c>
    </row>
    <row r="2" spans="1:24">
      <c r="A2" s="2" t="s">
        <v>109</v>
      </c>
      <c r="B2" s="509">
        <f>'1. key ratios'!B2</f>
        <v>45565</v>
      </c>
    </row>
    <row r="4" spans="1:24" ht="27.75" thickBot="1">
      <c r="A4" s="2" t="s">
        <v>197</v>
      </c>
      <c r="B4" s="173" t="s">
        <v>216</v>
      </c>
      <c r="V4" s="124" t="s">
        <v>87</v>
      </c>
    </row>
    <row r="5" spans="1:24">
      <c r="A5" s="53"/>
      <c r="B5" s="54"/>
      <c r="C5" s="816" t="s">
        <v>116</v>
      </c>
      <c r="D5" s="817"/>
      <c r="E5" s="817"/>
      <c r="F5" s="817"/>
      <c r="G5" s="817"/>
      <c r="H5" s="817"/>
      <c r="I5" s="817"/>
      <c r="J5" s="817"/>
      <c r="K5" s="817"/>
      <c r="L5" s="818"/>
      <c r="M5" s="816" t="s">
        <v>117</v>
      </c>
      <c r="N5" s="817"/>
      <c r="O5" s="817"/>
      <c r="P5" s="817"/>
      <c r="Q5" s="817"/>
      <c r="R5" s="817"/>
      <c r="S5" s="818"/>
      <c r="T5" s="821" t="s">
        <v>214</v>
      </c>
      <c r="U5" s="821" t="s">
        <v>213</v>
      </c>
      <c r="V5" s="819" t="s">
        <v>118</v>
      </c>
    </row>
    <row r="6" spans="1:24" s="28" customFormat="1" ht="127.5">
      <c r="A6" s="69"/>
      <c r="B6" s="103"/>
      <c r="C6" s="51" t="s">
        <v>119</v>
      </c>
      <c r="D6" s="50" t="s">
        <v>120</v>
      </c>
      <c r="E6" s="47" t="s">
        <v>121</v>
      </c>
      <c r="F6" s="174" t="s">
        <v>208</v>
      </c>
      <c r="G6" s="50" t="s">
        <v>122</v>
      </c>
      <c r="H6" s="50" t="s">
        <v>123</v>
      </c>
      <c r="I6" s="50" t="s">
        <v>124</v>
      </c>
      <c r="J6" s="50" t="s">
        <v>153</v>
      </c>
      <c r="K6" s="50" t="s">
        <v>125</v>
      </c>
      <c r="L6" s="52" t="s">
        <v>126</v>
      </c>
      <c r="M6" s="51" t="s">
        <v>127</v>
      </c>
      <c r="N6" s="50" t="s">
        <v>128</v>
      </c>
      <c r="O6" s="50" t="s">
        <v>129</v>
      </c>
      <c r="P6" s="50" t="s">
        <v>130</v>
      </c>
      <c r="Q6" s="50" t="s">
        <v>131</v>
      </c>
      <c r="R6" s="50" t="s">
        <v>132</v>
      </c>
      <c r="S6" s="52" t="s">
        <v>133</v>
      </c>
      <c r="T6" s="822"/>
      <c r="U6" s="822"/>
      <c r="V6" s="820"/>
    </row>
    <row r="7" spans="1:24" s="85" customFormat="1">
      <c r="A7" s="86">
        <v>1</v>
      </c>
      <c r="B7" s="101" t="s">
        <v>134</v>
      </c>
      <c r="C7" s="151"/>
      <c r="D7" s="149">
        <v>0</v>
      </c>
      <c r="E7" s="149"/>
      <c r="F7" s="149"/>
      <c r="G7" s="149"/>
      <c r="H7" s="149"/>
      <c r="I7" s="149"/>
      <c r="J7" s="149"/>
      <c r="K7" s="149"/>
      <c r="L7" s="152"/>
      <c r="M7" s="151">
        <v>0</v>
      </c>
      <c r="N7" s="149"/>
      <c r="O7" s="149"/>
      <c r="P7" s="149"/>
      <c r="Q7" s="149"/>
      <c r="R7" s="149"/>
      <c r="S7" s="152"/>
      <c r="T7" s="169">
        <v>0</v>
      </c>
      <c r="U7" s="168"/>
      <c r="V7" s="153">
        <f>SUM(C7:S7)</f>
        <v>0</v>
      </c>
      <c r="X7" s="495"/>
    </row>
    <row r="8" spans="1:24" s="85" customFormat="1">
      <c r="A8" s="86">
        <v>2</v>
      </c>
      <c r="B8" s="101" t="s">
        <v>135</v>
      </c>
      <c r="C8" s="151"/>
      <c r="D8" s="149">
        <v>0</v>
      </c>
      <c r="E8" s="149"/>
      <c r="F8" s="149"/>
      <c r="G8" s="149"/>
      <c r="H8" s="149"/>
      <c r="I8" s="149"/>
      <c r="J8" s="149"/>
      <c r="K8" s="149"/>
      <c r="L8" s="152"/>
      <c r="M8" s="151">
        <v>0</v>
      </c>
      <c r="N8" s="149"/>
      <c r="O8" s="149"/>
      <c r="P8" s="149"/>
      <c r="Q8" s="149"/>
      <c r="R8" s="149"/>
      <c r="S8" s="152"/>
      <c r="T8" s="168">
        <v>0</v>
      </c>
      <c r="U8" s="168"/>
      <c r="V8" s="153">
        <f t="shared" ref="V8:V20" si="0">SUM(C8:S8)</f>
        <v>0</v>
      </c>
      <c r="X8" s="495"/>
    </row>
    <row r="9" spans="1:24" s="85" customFormat="1">
      <c r="A9" s="86">
        <v>3</v>
      </c>
      <c r="B9" s="101" t="s">
        <v>136</v>
      </c>
      <c r="C9" s="151"/>
      <c r="D9" s="149">
        <v>18.2</v>
      </c>
      <c r="E9" s="149"/>
      <c r="F9" s="149"/>
      <c r="G9" s="149"/>
      <c r="H9" s="149"/>
      <c r="I9" s="149"/>
      <c r="J9" s="149"/>
      <c r="K9" s="149"/>
      <c r="L9" s="152"/>
      <c r="M9" s="151">
        <v>0</v>
      </c>
      <c r="N9" s="149"/>
      <c r="O9" s="149"/>
      <c r="P9" s="149"/>
      <c r="Q9" s="149"/>
      <c r="R9" s="149"/>
      <c r="S9" s="152"/>
      <c r="T9" s="168">
        <v>18.2</v>
      </c>
      <c r="U9" s="168">
        <v>0</v>
      </c>
      <c r="V9" s="153">
        <f>SUM(C9:S9)</f>
        <v>18.2</v>
      </c>
      <c r="X9" s="495"/>
    </row>
    <row r="10" spans="1:24" s="85" customFormat="1">
      <c r="A10" s="86">
        <v>4</v>
      </c>
      <c r="B10" s="101" t="s">
        <v>137</v>
      </c>
      <c r="C10" s="151"/>
      <c r="D10" s="149">
        <v>0</v>
      </c>
      <c r="E10" s="149"/>
      <c r="F10" s="149"/>
      <c r="G10" s="149"/>
      <c r="H10" s="149"/>
      <c r="I10" s="149"/>
      <c r="J10" s="149"/>
      <c r="K10" s="149"/>
      <c r="L10" s="152"/>
      <c r="M10" s="151">
        <v>0</v>
      </c>
      <c r="N10" s="149"/>
      <c r="O10" s="149"/>
      <c r="P10" s="149"/>
      <c r="Q10" s="149"/>
      <c r="R10" s="149"/>
      <c r="S10" s="152"/>
      <c r="T10" s="168">
        <v>0</v>
      </c>
      <c r="U10" s="168"/>
      <c r="V10" s="153">
        <f t="shared" si="0"/>
        <v>0</v>
      </c>
      <c r="X10" s="495"/>
    </row>
    <row r="11" spans="1:24" s="85" customFormat="1">
      <c r="A11" s="86">
        <v>5</v>
      </c>
      <c r="B11" s="101" t="s">
        <v>694</v>
      </c>
      <c r="C11" s="151"/>
      <c r="D11" s="149">
        <v>0</v>
      </c>
      <c r="E11" s="149"/>
      <c r="F11" s="149"/>
      <c r="G11" s="149"/>
      <c r="H11" s="149"/>
      <c r="I11" s="149"/>
      <c r="J11" s="149"/>
      <c r="K11" s="149"/>
      <c r="L11" s="152"/>
      <c r="M11" s="151">
        <v>0</v>
      </c>
      <c r="N11" s="149"/>
      <c r="O11" s="149"/>
      <c r="P11" s="149"/>
      <c r="Q11" s="149"/>
      <c r="R11" s="149"/>
      <c r="S11" s="152"/>
      <c r="T11" s="168">
        <v>0</v>
      </c>
      <c r="U11" s="168"/>
      <c r="V11" s="153">
        <f t="shared" si="0"/>
        <v>0</v>
      </c>
      <c r="X11" s="495"/>
    </row>
    <row r="12" spans="1:24" s="85" customFormat="1">
      <c r="A12" s="86">
        <v>6</v>
      </c>
      <c r="B12" s="101" t="s">
        <v>138</v>
      </c>
      <c r="C12" s="151"/>
      <c r="D12" s="149">
        <v>0</v>
      </c>
      <c r="E12" s="149"/>
      <c r="F12" s="149"/>
      <c r="G12" s="149"/>
      <c r="H12" s="149"/>
      <c r="I12" s="149"/>
      <c r="J12" s="149"/>
      <c r="K12" s="149"/>
      <c r="L12" s="152"/>
      <c r="M12" s="151">
        <v>0</v>
      </c>
      <c r="N12" s="149"/>
      <c r="O12" s="149"/>
      <c r="P12" s="149"/>
      <c r="Q12" s="149"/>
      <c r="R12" s="149"/>
      <c r="S12" s="152"/>
      <c r="T12" s="168">
        <v>0</v>
      </c>
      <c r="U12" s="168"/>
      <c r="V12" s="153">
        <f t="shared" si="0"/>
        <v>0</v>
      </c>
      <c r="X12" s="495"/>
    </row>
    <row r="13" spans="1:24" s="85" customFormat="1">
      <c r="A13" s="86">
        <v>7</v>
      </c>
      <c r="B13" s="101" t="s">
        <v>71</v>
      </c>
      <c r="C13" s="151"/>
      <c r="D13" s="149">
        <v>59342771.593836792</v>
      </c>
      <c r="E13" s="149"/>
      <c r="F13" s="149"/>
      <c r="G13" s="149"/>
      <c r="H13" s="149"/>
      <c r="I13" s="149"/>
      <c r="J13" s="149"/>
      <c r="K13" s="149"/>
      <c r="L13" s="152"/>
      <c r="M13" s="151">
        <v>7371160.8755570007</v>
      </c>
      <c r="N13" s="149"/>
      <c r="O13" s="149"/>
      <c r="P13" s="149"/>
      <c r="Q13" s="149"/>
      <c r="R13" s="149"/>
      <c r="S13" s="152"/>
      <c r="T13" s="168">
        <v>38759614.264981382</v>
      </c>
      <c r="U13" s="168">
        <v>27954318.204412408</v>
      </c>
      <c r="V13" s="153">
        <f t="shared" si="0"/>
        <v>66713932.46939379</v>
      </c>
      <c r="X13" s="495"/>
    </row>
    <row r="14" spans="1:24" s="85" customFormat="1">
      <c r="A14" s="86">
        <v>8</v>
      </c>
      <c r="B14" s="101" t="s">
        <v>72</v>
      </c>
      <c r="C14" s="151"/>
      <c r="D14" s="149">
        <v>7627608.4145252435</v>
      </c>
      <c r="E14" s="149"/>
      <c r="F14" s="149"/>
      <c r="G14" s="149"/>
      <c r="H14" s="149"/>
      <c r="I14" s="149"/>
      <c r="J14" s="149"/>
      <c r="K14" s="149"/>
      <c r="L14" s="152"/>
      <c r="M14" s="151">
        <v>1388627.56659975</v>
      </c>
      <c r="N14" s="149"/>
      <c r="O14" s="149"/>
      <c r="P14" s="149"/>
      <c r="Q14" s="149"/>
      <c r="R14" s="149"/>
      <c r="S14" s="152"/>
      <c r="T14" s="168">
        <v>8960102.7706778683</v>
      </c>
      <c r="U14" s="168">
        <v>56133.210447125006</v>
      </c>
      <c r="V14" s="153">
        <f t="shared" si="0"/>
        <v>9016235.9811249934</v>
      </c>
      <c r="X14" s="495"/>
    </row>
    <row r="15" spans="1:24" s="85" customFormat="1">
      <c r="A15" s="86">
        <v>9</v>
      </c>
      <c r="B15" s="101" t="s">
        <v>695</v>
      </c>
      <c r="C15" s="151"/>
      <c r="D15" s="149">
        <v>0</v>
      </c>
      <c r="E15" s="149"/>
      <c r="F15" s="149"/>
      <c r="G15" s="149"/>
      <c r="H15" s="149"/>
      <c r="I15" s="149"/>
      <c r="J15" s="149"/>
      <c r="K15" s="149"/>
      <c r="L15" s="152"/>
      <c r="M15" s="151">
        <v>91812.051388049993</v>
      </c>
      <c r="N15" s="149"/>
      <c r="O15" s="149"/>
      <c r="P15" s="149"/>
      <c r="Q15" s="149"/>
      <c r="R15" s="149"/>
      <c r="S15" s="152"/>
      <c r="T15" s="168">
        <v>91812.051388049993</v>
      </c>
      <c r="U15" s="168">
        <v>0</v>
      </c>
      <c r="V15" s="153">
        <f t="shared" si="0"/>
        <v>91812.051388049993</v>
      </c>
      <c r="X15" s="495"/>
    </row>
    <row r="16" spans="1:24" s="85" customFormat="1">
      <c r="A16" s="86">
        <v>10</v>
      </c>
      <c r="B16" s="101" t="s">
        <v>67</v>
      </c>
      <c r="C16" s="151"/>
      <c r="D16" s="149">
        <v>2273977.41915</v>
      </c>
      <c r="E16" s="149"/>
      <c r="F16" s="149"/>
      <c r="G16" s="149"/>
      <c r="H16" s="149"/>
      <c r="I16" s="149"/>
      <c r="J16" s="149"/>
      <c r="K16" s="149"/>
      <c r="L16" s="152"/>
      <c r="M16" s="151">
        <v>198684.3614845</v>
      </c>
      <c r="N16" s="149"/>
      <c r="O16" s="149"/>
      <c r="P16" s="149"/>
      <c r="Q16" s="149"/>
      <c r="R16" s="149"/>
      <c r="S16" s="152"/>
      <c r="T16" s="168">
        <v>2472661.7806345001</v>
      </c>
      <c r="U16" s="168">
        <v>0</v>
      </c>
      <c r="V16" s="153">
        <f t="shared" si="0"/>
        <v>2472661.7806345001</v>
      </c>
      <c r="X16" s="495"/>
    </row>
    <row r="17" spans="1:24" s="85" customFormat="1">
      <c r="A17" s="86">
        <v>11</v>
      </c>
      <c r="B17" s="101" t="s">
        <v>68</v>
      </c>
      <c r="C17" s="151"/>
      <c r="D17" s="149">
        <v>0</v>
      </c>
      <c r="E17" s="149"/>
      <c r="F17" s="149"/>
      <c r="G17" s="149"/>
      <c r="H17" s="149"/>
      <c r="I17" s="149"/>
      <c r="J17" s="149"/>
      <c r="K17" s="149"/>
      <c r="L17" s="152"/>
      <c r="M17" s="151">
        <v>0</v>
      </c>
      <c r="N17" s="149"/>
      <c r="O17" s="149"/>
      <c r="P17" s="149"/>
      <c r="Q17" s="149"/>
      <c r="R17" s="149"/>
      <c r="S17" s="152"/>
      <c r="T17" s="168">
        <v>0</v>
      </c>
      <c r="U17" s="168">
        <v>0</v>
      </c>
      <c r="V17" s="153">
        <f t="shared" si="0"/>
        <v>0</v>
      </c>
      <c r="X17" s="495"/>
    </row>
    <row r="18" spans="1:24" s="85" customFormat="1">
      <c r="A18" s="86">
        <v>12</v>
      </c>
      <c r="B18" s="101" t="s">
        <v>69</v>
      </c>
      <c r="C18" s="151"/>
      <c r="D18" s="149">
        <v>2900896.1544124</v>
      </c>
      <c r="E18" s="149"/>
      <c r="F18" s="149"/>
      <c r="G18" s="149"/>
      <c r="H18" s="149"/>
      <c r="I18" s="149"/>
      <c r="J18" s="149"/>
      <c r="K18" s="149"/>
      <c r="L18" s="152"/>
      <c r="M18" s="151">
        <v>0</v>
      </c>
      <c r="N18" s="149"/>
      <c r="O18" s="149"/>
      <c r="P18" s="149"/>
      <c r="Q18" s="149"/>
      <c r="R18" s="149"/>
      <c r="S18" s="152"/>
      <c r="T18" s="168">
        <v>0</v>
      </c>
      <c r="U18" s="168">
        <v>2900896.1544124</v>
      </c>
      <c r="V18" s="153">
        <f t="shared" si="0"/>
        <v>2900896.1544124</v>
      </c>
      <c r="X18" s="495"/>
    </row>
    <row r="19" spans="1:24" s="85" customFormat="1">
      <c r="A19" s="86">
        <v>13</v>
      </c>
      <c r="B19" s="101" t="s">
        <v>70</v>
      </c>
      <c r="C19" s="151"/>
      <c r="D19" s="149">
        <v>0</v>
      </c>
      <c r="E19" s="149"/>
      <c r="F19" s="149"/>
      <c r="G19" s="149"/>
      <c r="H19" s="149"/>
      <c r="I19" s="149"/>
      <c r="J19" s="149"/>
      <c r="K19" s="149"/>
      <c r="L19" s="152"/>
      <c r="M19" s="151">
        <v>0</v>
      </c>
      <c r="N19" s="149"/>
      <c r="O19" s="149"/>
      <c r="P19" s="149"/>
      <c r="Q19" s="149"/>
      <c r="R19" s="149"/>
      <c r="S19" s="152"/>
      <c r="T19" s="168">
        <v>0</v>
      </c>
      <c r="U19" s="168">
        <v>0</v>
      </c>
      <c r="V19" s="153">
        <f t="shared" si="0"/>
        <v>0</v>
      </c>
      <c r="X19" s="495"/>
    </row>
    <row r="20" spans="1:24" s="85" customFormat="1">
      <c r="A20" s="86">
        <v>14</v>
      </c>
      <c r="B20" s="101" t="s">
        <v>154</v>
      </c>
      <c r="C20" s="151"/>
      <c r="D20" s="149">
        <v>58322898.882162333</v>
      </c>
      <c r="E20" s="149"/>
      <c r="F20" s="149"/>
      <c r="G20" s="149"/>
      <c r="H20" s="149"/>
      <c r="I20" s="149"/>
      <c r="J20" s="149"/>
      <c r="K20" s="149"/>
      <c r="L20" s="152"/>
      <c r="M20" s="151">
        <v>44876.533322999996</v>
      </c>
      <c r="N20" s="149"/>
      <c r="O20" s="149"/>
      <c r="P20" s="149"/>
      <c r="Q20" s="149"/>
      <c r="R20" s="149"/>
      <c r="S20" s="152"/>
      <c r="T20" s="168">
        <v>57710939.020573929</v>
      </c>
      <c r="U20" s="168">
        <v>656836.39491140004</v>
      </c>
      <c r="V20" s="153">
        <f t="shared" si="0"/>
        <v>58367775.41548533</v>
      </c>
      <c r="X20" s="495"/>
    </row>
    <row r="21" spans="1:24" ht="13.5" thickBot="1">
      <c r="A21" s="55"/>
      <c r="B21" s="56" t="s">
        <v>66</v>
      </c>
      <c r="C21" s="154">
        <f>SUM(C7:C20)</f>
        <v>0</v>
      </c>
      <c r="D21" s="150">
        <f t="shared" ref="D21:V21" si="1">SUM(D7:D20)</f>
        <v>130468170.66408677</v>
      </c>
      <c r="E21" s="150">
        <f t="shared" si="1"/>
        <v>0</v>
      </c>
      <c r="F21" s="150">
        <f t="shared" si="1"/>
        <v>0</v>
      </c>
      <c r="G21" s="150">
        <f t="shared" si="1"/>
        <v>0</v>
      </c>
      <c r="H21" s="150">
        <f t="shared" si="1"/>
        <v>0</v>
      </c>
      <c r="I21" s="150">
        <f t="shared" si="1"/>
        <v>0</v>
      </c>
      <c r="J21" s="150">
        <f t="shared" si="1"/>
        <v>0</v>
      </c>
      <c r="K21" s="150">
        <f t="shared" si="1"/>
        <v>0</v>
      </c>
      <c r="L21" s="155">
        <f t="shared" si="1"/>
        <v>0</v>
      </c>
      <c r="M21" s="154">
        <f>SUM(M7:M20)</f>
        <v>9095161.3883522991</v>
      </c>
      <c r="N21" s="150">
        <f t="shared" si="1"/>
        <v>0</v>
      </c>
      <c r="O21" s="150">
        <f t="shared" si="1"/>
        <v>0</v>
      </c>
      <c r="P21" s="150">
        <f t="shared" si="1"/>
        <v>0</v>
      </c>
      <c r="Q21" s="150">
        <f t="shared" si="1"/>
        <v>0</v>
      </c>
      <c r="R21" s="150">
        <f t="shared" si="1"/>
        <v>0</v>
      </c>
      <c r="S21" s="155">
        <f t="shared" si="1"/>
        <v>0</v>
      </c>
      <c r="T21" s="155">
        <f>SUM(T7:T20)</f>
        <v>107995148.08825573</v>
      </c>
      <c r="U21" s="155">
        <f t="shared" si="1"/>
        <v>31568183.964183334</v>
      </c>
      <c r="V21" s="156">
        <f t="shared" si="1"/>
        <v>139563332.05243909</v>
      </c>
      <c r="X21" s="495"/>
    </row>
    <row r="23" spans="1:24">
      <c r="C23" s="496"/>
      <c r="D23" s="496"/>
      <c r="E23" s="496"/>
      <c r="F23" s="496"/>
      <c r="G23" s="496"/>
      <c r="H23" s="496"/>
      <c r="I23" s="496"/>
      <c r="J23" s="496"/>
      <c r="K23" s="496"/>
      <c r="L23" s="496"/>
      <c r="M23" s="496"/>
      <c r="N23" s="496"/>
      <c r="O23" s="496"/>
      <c r="P23" s="496"/>
      <c r="Q23" s="496"/>
      <c r="R23" s="496"/>
      <c r="S23" s="496"/>
      <c r="T23" s="496"/>
      <c r="U23" s="496"/>
      <c r="V23" s="496"/>
    </row>
    <row r="24" spans="1:24">
      <c r="A24" s="13"/>
      <c r="B24" s="13"/>
      <c r="C24" s="31"/>
      <c r="D24" s="31"/>
      <c r="E24" s="31"/>
      <c r="T24" s="496"/>
      <c r="U24" s="496"/>
      <c r="V24" s="496"/>
    </row>
    <row r="25" spans="1:24">
      <c r="A25" s="48"/>
      <c r="B25" s="48"/>
      <c r="C25" s="13"/>
      <c r="D25" s="31"/>
      <c r="E25" s="31"/>
    </row>
    <row r="26" spans="1:24">
      <c r="A26" s="48"/>
      <c r="B26" s="49"/>
      <c r="C26" s="13"/>
      <c r="D26" s="31"/>
      <c r="E26" s="31"/>
    </row>
    <row r="27" spans="1:24">
      <c r="A27" s="48"/>
      <c r="B27" s="48"/>
      <c r="C27" s="13"/>
      <c r="D27" s="31"/>
      <c r="E27" s="31"/>
    </row>
    <row r="28" spans="1:24">
      <c r="A28" s="48"/>
      <c r="B28" s="49"/>
      <c r="C28" s="13"/>
      <c r="D28" s="31"/>
      <c r="E28" s="31"/>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J28"/>
  <sheetViews>
    <sheetView zoomScale="80" zoomScaleNormal="80" workbookViewId="0">
      <pane xSplit="1" ySplit="7" topLeftCell="B8" activePane="bottomRight" state="frozen"/>
      <selection activeCell="L18" sqref="L18"/>
      <selection pane="topRight" activeCell="L18" sqref="L18"/>
      <selection pane="bottomLeft" activeCell="L18" sqref="L18"/>
      <selection pane="bottomRight" activeCell="H8" sqref="H8:H22"/>
    </sheetView>
  </sheetViews>
  <sheetFormatPr defaultColWidth="9.140625" defaultRowHeight="12.75"/>
  <cols>
    <col min="1" max="1" width="10.5703125" style="2" bestFit="1" customWidth="1"/>
    <col min="2" max="2" width="101.85546875" style="2" customWidth="1"/>
    <col min="3" max="3" width="16" style="2" customWidth="1"/>
    <col min="4" max="4" width="14.85546875" style="2" bestFit="1" customWidth="1"/>
    <col min="5" max="5" width="17.7109375" style="2" customWidth="1"/>
    <col min="6" max="6" width="15.85546875" style="2" customWidth="1"/>
    <col min="7" max="7" width="18.140625" style="2" customWidth="1"/>
    <col min="8" max="8" width="15.28515625" style="2" customWidth="1"/>
    <col min="9" max="16384" width="9.140625" style="9"/>
  </cols>
  <sheetData>
    <row r="1" spans="1:10">
      <c r="A1" s="2" t="s">
        <v>108</v>
      </c>
      <c r="B1" s="543" t="str">
        <f>Info!C2</f>
        <v>სს "ბაზისბანკი"</v>
      </c>
    </row>
    <row r="2" spans="1:10">
      <c r="A2" s="2" t="s">
        <v>109</v>
      </c>
      <c r="B2" s="509">
        <f>'1. key ratios'!B2</f>
        <v>45565</v>
      </c>
    </row>
    <row r="4" spans="1:10" ht="13.5" thickBot="1">
      <c r="A4" s="2" t="s">
        <v>198</v>
      </c>
      <c r="B4" s="171" t="s">
        <v>217</v>
      </c>
    </row>
    <row r="5" spans="1:10">
      <c r="A5" s="53"/>
      <c r="B5" s="83"/>
      <c r="C5" s="688" t="s">
        <v>0</v>
      </c>
      <c r="D5" s="688" t="s">
        <v>1</v>
      </c>
      <c r="E5" s="688" t="s">
        <v>2</v>
      </c>
      <c r="F5" s="688" t="s">
        <v>3</v>
      </c>
      <c r="G5" s="689" t="s">
        <v>4</v>
      </c>
      <c r="H5" s="690" t="s">
        <v>5</v>
      </c>
      <c r="I5" s="19"/>
    </row>
    <row r="6" spans="1:10" ht="15" customHeight="1">
      <c r="A6" s="82"/>
      <c r="B6" s="17"/>
      <c r="C6" s="823" t="s">
        <v>209</v>
      </c>
      <c r="D6" s="827" t="s">
        <v>219</v>
      </c>
      <c r="E6" s="828"/>
      <c r="F6" s="823" t="s">
        <v>220</v>
      </c>
      <c r="G6" s="823" t="s">
        <v>221</v>
      </c>
      <c r="H6" s="825" t="s">
        <v>211</v>
      </c>
      <c r="I6" s="19"/>
    </row>
    <row r="7" spans="1:10" ht="86.25" customHeight="1">
      <c r="A7" s="82"/>
      <c r="B7" s="17"/>
      <c r="C7" s="824"/>
      <c r="D7" s="170" t="s">
        <v>212</v>
      </c>
      <c r="E7" s="170" t="s">
        <v>210</v>
      </c>
      <c r="F7" s="824"/>
      <c r="G7" s="824"/>
      <c r="H7" s="826"/>
      <c r="I7" s="19"/>
    </row>
    <row r="8" spans="1:10">
      <c r="A8" s="44">
        <v>1</v>
      </c>
      <c r="B8" s="101" t="s">
        <v>134</v>
      </c>
      <c r="C8" s="157">
        <v>547435695.48629999</v>
      </c>
      <c r="D8" s="158"/>
      <c r="E8" s="157"/>
      <c r="F8" s="157">
        <v>205586349.98820001</v>
      </c>
      <c r="G8" s="167">
        <v>205586349.98820001</v>
      </c>
      <c r="H8" s="175">
        <f>G8/(C8+E8)</f>
        <v>0.37554429074189766</v>
      </c>
      <c r="J8" s="494"/>
    </row>
    <row r="9" spans="1:10" ht="15" customHeight="1">
      <c r="A9" s="44">
        <v>2</v>
      </c>
      <c r="B9" s="101" t="s">
        <v>135</v>
      </c>
      <c r="C9" s="157">
        <v>0</v>
      </c>
      <c r="D9" s="158"/>
      <c r="E9" s="157"/>
      <c r="F9" s="157">
        <v>0</v>
      </c>
      <c r="G9" s="167">
        <v>0</v>
      </c>
      <c r="H9" s="175"/>
      <c r="J9" s="494"/>
    </row>
    <row r="10" spans="1:10">
      <c r="A10" s="44">
        <v>3</v>
      </c>
      <c r="B10" s="101" t="s">
        <v>136</v>
      </c>
      <c r="C10" s="157">
        <v>12643821.813199999</v>
      </c>
      <c r="D10" s="158">
        <v>8494356.0039000008</v>
      </c>
      <c r="E10" s="157">
        <v>1698871.2007800003</v>
      </c>
      <c r="F10" s="157">
        <v>14342693.013979999</v>
      </c>
      <c r="G10" s="167">
        <v>14342674.81398</v>
      </c>
      <c r="H10" s="175">
        <f t="shared" ref="H10:H21" si="0">G10/(C10+E10)</f>
        <v>0.99999873106117643</v>
      </c>
      <c r="J10" s="494"/>
    </row>
    <row r="11" spans="1:10">
      <c r="A11" s="44">
        <v>4</v>
      </c>
      <c r="B11" s="101" t="s">
        <v>137</v>
      </c>
      <c r="C11" s="157">
        <v>0</v>
      </c>
      <c r="D11" s="158"/>
      <c r="E11" s="157"/>
      <c r="F11" s="157">
        <v>0</v>
      </c>
      <c r="G11" s="167">
        <v>0</v>
      </c>
      <c r="H11" s="175"/>
      <c r="J11" s="494"/>
    </row>
    <row r="12" spans="1:10">
      <c r="A12" s="44">
        <v>5</v>
      </c>
      <c r="B12" s="101" t="s">
        <v>694</v>
      </c>
      <c r="C12" s="157">
        <v>0</v>
      </c>
      <c r="D12" s="158"/>
      <c r="E12" s="157"/>
      <c r="F12" s="157">
        <v>0</v>
      </c>
      <c r="G12" s="167">
        <v>0</v>
      </c>
      <c r="H12" s="175"/>
      <c r="J12" s="494"/>
    </row>
    <row r="13" spans="1:10">
      <c r="A13" s="44">
        <v>6</v>
      </c>
      <c r="B13" s="101" t="s">
        <v>138</v>
      </c>
      <c r="C13" s="157">
        <v>149115680.0582</v>
      </c>
      <c r="D13" s="158"/>
      <c r="E13" s="157"/>
      <c r="F13" s="157">
        <v>36148698.316140004</v>
      </c>
      <c r="G13" s="167">
        <v>36148698.316140004</v>
      </c>
      <c r="H13" s="175">
        <f t="shared" si="0"/>
        <v>0.24242050401427354</v>
      </c>
      <c r="J13" s="494"/>
    </row>
    <row r="14" spans="1:10">
      <c r="A14" s="44">
        <v>7</v>
      </c>
      <c r="B14" s="101" t="s">
        <v>71</v>
      </c>
      <c r="C14" s="157">
        <v>1571893457.0787661</v>
      </c>
      <c r="D14" s="158">
        <v>528141765.04039925</v>
      </c>
      <c r="E14" s="157">
        <v>308225901.93671978</v>
      </c>
      <c r="F14" s="158">
        <v>1880119359.0154858</v>
      </c>
      <c r="G14" s="209">
        <v>1813405426.5460923</v>
      </c>
      <c r="H14" s="175">
        <f>G14/(C14+E14)</f>
        <v>0.96451611853817198</v>
      </c>
      <c r="J14" s="494"/>
    </row>
    <row r="15" spans="1:10">
      <c r="A15" s="44">
        <v>8</v>
      </c>
      <c r="B15" s="101" t="s">
        <v>72</v>
      </c>
      <c r="C15" s="157">
        <v>439453800.4842279</v>
      </c>
      <c r="D15" s="158">
        <v>23881450.89929999</v>
      </c>
      <c r="E15" s="157">
        <v>11159194.073880002</v>
      </c>
      <c r="F15" s="158">
        <v>337959745.91858095</v>
      </c>
      <c r="G15" s="209">
        <v>328943509.93745595</v>
      </c>
      <c r="H15" s="175">
        <f t="shared" si="0"/>
        <v>0.72999117626430921</v>
      </c>
      <c r="J15" s="494"/>
    </row>
    <row r="16" spans="1:10">
      <c r="A16" s="44">
        <v>9</v>
      </c>
      <c r="B16" s="101" t="s">
        <v>695</v>
      </c>
      <c r="C16" s="157">
        <v>323392177.41783106</v>
      </c>
      <c r="D16" s="158">
        <v>448360.00770000007</v>
      </c>
      <c r="E16" s="157">
        <v>220534.42611000003</v>
      </c>
      <c r="F16" s="158">
        <v>113264449.14537936</v>
      </c>
      <c r="G16" s="209">
        <v>113172637.09399131</v>
      </c>
      <c r="H16" s="175">
        <f t="shared" si="0"/>
        <v>0.34971629034327817</v>
      </c>
      <c r="J16" s="494"/>
    </row>
    <row r="17" spans="1:10">
      <c r="A17" s="44">
        <v>10</v>
      </c>
      <c r="B17" s="101" t="s">
        <v>67</v>
      </c>
      <c r="C17" s="157">
        <v>62423733.45599661</v>
      </c>
      <c r="D17" s="158">
        <v>6863771.5090000015</v>
      </c>
      <c r="E17" s="157">
        <v>3431885.7545000007</v>
      </c>
      <c r="F17" s="158">
        <v>82873566.638141885</v>
      </c>
      <c r="G17" s="209">
        <v>80400904.857507393</v>
      </c>
      <c r="H17" s="175">
        <f t="shared" si="0"/>
        <v>1.220866280226129</v>
      </c>
      <c r="J17" s="494"/>
    </row>
    <row r="18" spans="1:10">
      <c r="A18" s="44">
        <v>11</v>
      </c>
      <c r="B18" s="101" t="s">
        <v>68</v>
      </c>
      <c r="C18" s="157">
        <v>985555.46</v>
      </c>
      <c r="D18" s="158">
        <v>0</v>
      </c>
      <c r="E18" s="157">
        <v>0</v>
      </c>
      <c r="F18" s="158">
        <v>2463888.65</v>
      </c>
      <c r="G18" s="209">
        <v>2463888.65</v>
      </c>
      <c r="H18" s="175">
        <f t="shared" si="0"/>
        <v>2.5</v>
      </c>
      <c r="J18" s="494"/>
    </row>
    <row r="19" spans="1:10">
      <c r="A19" s="44">
        <v>12</v>
      </c>
      <c r="B19" s="101" t="s">
        <v>69</v>
      </c>
      <c r="C19" s="157">
        <v>32796184.854399998</v>
      </c>
      <c r="D19" s="158">
        <v>48732908.129199997</v>
      </c>
      <c r="E19" s="157">
        <v>35046068.06605</v>
      </c>
      <c r="F19" s="158">
        <v>67842252.920450002</v>
      </c>
      <c r="G19" s="209">
        <v>64941356.766037598</v>
      </c>
      <c r="H19" s="175">
        <f t="shared" si="0"/>
        <v>0.95724056867902196</v>
      </c>
      <c r="J19" s="494"/>
    </row>
    <row r="20" spans="1:10">
      <c r="A20" s="44">
        <v>13</v>
      </c>
      <c r="B20" s="101" t="s">
        <v>70</v>
      </c>
      <c r="C20" s="157">
        <v>0</v>
      </c>
      <c r="D20" s="158">
        <v>0</v>
      </c>
      <c r="E20" s="157">
        <v>0</v>
      </c>
      <c r="F20" s="158">
        <v>0</v>
      </c>
      <c r="G20" s="209">
        <v>0</v>
      </c>
      <c r="H20" s="175"/>
      <c r="J20" s="494"/>
    </row>
    <row r="21" spans="1:10">
      <c r="A21" s="44">
        <v>14</v>
      </c>
      <c r="B21" s="101" t="s">
        <v>154</v>
      </c>
      <c r="C21" s="157">
        <v>593475195.744555</v>
      </c>
      <c r="D21" s="158">
        <v>21270417.686599761</v>
      </c>
      <c r="E21" s="157">
        <v>10460137.020519922</v>
      </c>
      <c r="F21" s="158">
        <v>578248443.40437496</v>
      </c>
      <c r="G21" s="209">
        <v>519880667.98888958</v>
      </c>
      <c r="H21" s="175">
        <f t="shared" si="0"/>
        <v>0.86082174660762589</v>
      </c>
      <c r="J21" s="494"/>
    </row>
    <row r="22" spans="1:10" ht="13.5" thickBot="1">
      <c r="A22" s="84"/>
      <c r="B22" s="88" t="s">
        <v>66</v>
      </c>
      <c r="C22" s="150">
        <f>SUM(C8:C21)</f>
        <v>3733615301.853477</v>
      </c>
      <c r="D22" s="150">
        <f>SUM(D8:D21)</f>
        <v>637833029.27609885</v>
      </c>
      <c r="E22" s="150">
        <f>SUM(E8:E21)</f>
        <v>370242592.47855967</v>
      </c>
      <c r="F22" s="150">
        <f>SUM(F8:F21)</f>
        <v>3318849447.0107336</v>
      </c>
      <c r="G22" s="150">
        <f>SUM(G8:G21)</f>
        <v>3179286114.9582939</v>
      </c>
      <c r="H22" s="176">
        <f>G22/(C22+E22)</f>
        <v>0.7747066776725634</v>
      </c>
      <c r="J22" s="494"/>
    </row>
    <row r="26" spans="1:10">
      <c r="C26" s="496"/>
      <c r="D26" s="496"/>
      <c r="E26" s="496"/>
      <c r="F26" s="496"/>
      <c r="G26" s="496"/>
    </row>
    <row r="28" spans="1:10"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80" zoomScaleNormal="80" workbookViewId="0">
      <pane xSplit="2" ySplit="6" topLeftCell="C7" activePane="bottomRight" state="frozen"/>
      <selection pane="topRight" activeCell="C1" sqref="C1"/>
      <selection pane="bottomLeft" activeCell="A6" sqref="A6"/>
      <selection pane="bottomRight" activeCell="B2" sqref="B2"/>
    </sheetView>
  </sheetViews>
  <sheetFormatPr defaultColWidth="9.140625" defaultRowHeight="12.75"/>
  <cols>
    <col min="1" max="1" width="10.5703125" style="200" bestFit="1" customWidth="1"/>
    <col min="2" max="2" width="104.140625" style="200" customWidth="1"/>
    <col min="3" max="5" width="16.28515625" style="200" customWidth="1"/>
    <col min="6" max="11" width="14" style="200" customWidth="1"/>
    <col min="12" max="16384" width="9.140625" style="200"/>
  </cols>
  <sheetData>
    <row r="1" spans="1:11">
      <c r="A1" s="200" t="s">
        <v>108</v>
      </c>
      <c r="B1" s="543" t="str">
        <f>Info!C2</f>
        <v>სს "ბაზისბანკი"</v>
      </c>
    </row>
    <row r="2" spans="1:11">
      <c r="A2" s="200" t="s">
        <v>109</v>
      </c>
      <c r="B2" s="509">
        <f>'1. key ratios'!B2</f>
        <v>45565</v>
      </c>
      <c r="C2" s="201"/>
      <c r="D2" s="201"/>
    </row>
    <row r="3" spans="1:11">
      <c r="B3" s="201"/>
      <c r="C3" s="201"/>
      <c r="D3" s="201"/>
    </row>
    <row r="4" spans="1:11" ht="13.5" thickBot="1">
      <c r="A4" s="200" t="s">
        <v>245</v>
      </c>
      <c r="B4" s="171" t="s">
        <v>244</v>
      </c>
      <c r="C4" s="201"/>
      <c r="D4" s="201"/>
    </row>
    <row r="5" spans="1:11" ht="30" customHeight="1">
      <c r="A5" s="832"/>
      <c r="B5" s="833"/>
      <c r="C5" s="830" t="s">
        <v>276</v>
      </c>
      <c r="D5" s="830"/>
      <c r="E5" s="830"/>
      <c r="F5" s="830" t="s">
        <v>277</v>
      </c>
      <c r="G5" s="830"/>
      <c r="H5" s="830"/>
      <c r="I5" s="830" t="s">
        <v>278</v>
      </c>
      <c r="J5" s="830"/>
      <c r="K5" s="831"/>
    </row>
    <row r="6" spans="1:11">
      <c r="A6" s="198"/>
      <c r="B6" s="199"/>
      <c r="C6" s="202" t="s">
        <v>26</v>
      </c>
      <c r="D6" s="202" t="s">
        <v>90</v>
      </c>
      <c r="E6" s="202" t="s">
        <v>66</v>
      </c>
      <c r="F6" s="202" t="s">
        <v>26</v>
      </c>
      <c r="G6" s="202" t="s">
        <v>90</v>
      </c>
      <c r="H6" s="202" t="s">
        <v>66</v>
      </c>
      <c r="I6" s="202" t="s">
        <v>26</v>
      </c>
      <c r="J6" s="202" t="s">
        <v>90</v>
      </c>
      <c r="K6" s="203" t="s">
        <v>66</v>
      </c>
    </row>
    <row r="7" spans="1:11">
      <c r="A7" s="204" t="s">
        <v>224</v>
      </c>
      <c r="B7" s="197"/>
      <c r="C7" s="197"/>
      <c r="D7" s="197"/>
      <c r="E7" s="197"/>
      <c r="F7" s="197"/>
      <c r="G7" s="197"/>
      <c r="H7" s="197"/>
      <c r="I7" s="197"/>
      <c r="J7" s="197"/>
      <c r="K7" s="205"/>
    </row>
    <row r="8" spans="1:11">
      <c r="A8" s="196">
        <v>1</v>
      </c>
      <c r="B8" s="181" t="s">
        <v>224</v>
      </c>
      <c r="C8" s="179"/>
      <c r="D8" s="179"/>
      <c r="E8" s="179"/>
      <c r="F8" s="702">
        <v>340675721.25499988</v>
      </c>
      <c r="G8" s="702">
        <v>355259739.20543468</v>
      </c>
      <c r="H8" s="702">
        <v>695935460.46043456</v>
      </c>
      <c r="I8" s="702">
        <v>335294197.04467392</v>
      </c>
      <c r="J8" s="702">
        <v>228397584.54684791</v>
      </c>
      <c r="K8" s="703">
        <v>563691781.59152174</v>
      </c>
    </row>
    <row r="9" spans="1:11">
      <c r="A9" s="204" t="s">
        <v>225</v>
      </c>
      <c r="B9" s="197"/>
      <c r="C9" s="197"/>
      <c r="D9" s="197"/>
      <c r="E9" s="197"/>
      <c r="F9" s="197"/>
      <c r="G9" s="197"/>
      <c r="H9" s="197"/>
      <c r="I9" s="197"/>
      <c r="J9" s="197"/>
      <c r="K9" s="205"/>
    </row>
    <row r="10" spans="1:11">
      <c r="A10" s="206">
        <v>2</v>
      </c>
      <c r="B10" s="182" t="s">
        <v>226</v>
      </c>
      <c r="C10" s="309">
        <v>330814761.88956511</v>
      </c>
      <c r="D10" s="704">
        <v>848236559.36054361</v>
      </c>
      <c r="E10" s="704">
        <v>1179051321.2501087</v>
      </c>
      <c r="F10" s="704">
        <v>27697700.801970109</v>
      </c>
      <c r="G10" s="704">
        <v>69279464.942014113</v>
      </c>
      <c r="H10" s="704">
        <v>96977165.743984222</v>
      </c>
      <c r="I10" s="704">
        <v>5381601.7460326087</v>
      </c>
      <c r="J10" s="704">
        <v>14320850.48839674</v>
      </c>
      <c r="K10" s="705">
        <v>19702452.234429348</v>
      </c>
    </row>
    <row r="11" spans="1:11">
      <c r="A11" s="206">
        <v>3</v>
      </c>
      <c r="B11" s="182" t="s">
        <v>227</v>
      </c>
      <c r="C11" s="309">
        <v>807065209.30119574</v>
      </c>
      <c r="D11" s="704">
        <v>781198169.98108709</v>
      </c>
      <c r="E11" s="704">
        <v>1588263379.2822828</v>
      </c>
      <c r="F11" s="704">
        <v>236735295.0431278</v>
      </c>
      <c r="G11" s="704">
        <v>81337426.352225527</v>
      </c>
      <c r="H11" s="704">
        <v>318072721.39535332</v>
      </c>
      <c r="I11" s="704">
        <v>198833622.38867399</v>
      </c>
      <c r="J11" s="704">
        <v>62272015.025027178</v>
      </c>
      <c r="K11" s="705">
        <v>261105637.41370118</v>
      </c>
    </row>
    <row r="12" spans="1:11">
      <c r="A12" s="206">
        <v>4</v>
      </c>
      <c r="B12" s="182" t="s">
        <v>228</v>
      </c>
      <c r="C12" s="309">
        <v>144155782.22163039</v>
      </c>
      <c r="D12" s="704">
        <v>0</v>
      </c>
      <c r="E12" s="704">
        <v>144155782.22163039</v>
      </c>
      <c r="F12" s="704"/>
      <c r="G12" s="704"/>
      <c r="H12" s="704">
        <v>0</v>
      </c>
      <c r="I12" s="704"/>
      <c r="J12" s="704"/>
      <c r="K12" s="705">
        <v>0</v>
      </c>
    </row>
    <row r="13" spans="1:11">
      <c r="A13" s="206">
        <v>5</v>
      </c>
      <c r="B13" s="182" t="s">
        <v>229</v>
      </c>
      <c r="C13" s="309">
        <v>300698445.93260872</v>
      </c>
      <c r="D13" s="704">
        <v>225755301.72597831</v>
      </c>
      <c r="E13" s="704">
        <v>526453747.65858704</v>
      </c>
      <c r="F13" s="704">
        <v>62600645.067226619</v>
      </c>
      <c r="G13" s="704">
        <v>46105237.099411398</v>
      </c>
      <c r="H13" s="704">
        <v>108705882.16663802</v>
      </c>
      <c r="I13" s="704">
        <v>24106158.91873369</v>
      </c>
      <c r="J13" s="704">
        <v>18345629.250288039</v>
      </c>
      <c r="K13" s="705">
        <v>42451788.169021726</v>
      </c>
    </row>
    <row r="14" spans="1:11">
      <c r="A14" s="206">
        <v>6</v>
      </c>
      <c r="B14" s="182" t="s">
        <v>243</v>
      </c>
      <c r="C14" s="309"/>
      <c r="D14" s="704"/>
      <c r="E14" s="704">
        <v>0</v>
      </c>
      <c r="F14" s="704"/>
      <c r="G14" s="704"/>
      <c r="H14" s="704">
        <v>0</v>
      </c>
      <c r="I14" s="704"/>
      <c r="J14" s="704"/>
      <c r="K14" s="705">
        <v>0</v>
      </c>
    </row>
    <row r="15" spans="1:11">
      <c r="A15" s="206">
        <v>7</v>
      </c>
      <c r="B15" s="182" t="s">
        <v>230</v>
      </c>
      <c r="C15" s="309">
        <v>27065468.05989131</v>
      </c>
      <c r="D15" s="704">
        <v>27746929.018043481</v>
      </c>
      <c r="E15" s="704">
        <v>54812397.077934787</v>
      </c>
      <c r="F15" s="704">
        <v>8337806.9803260854</v>
      </c>
      <c r="G15" s="704">
        <v>4895831.3733695634</v>
      </c>
      <c r="H15" s="704">
        <v>13233638.35369565</v>
      </c>
      <c r="I15" s="704">
        <v>8337806.9803260854</v>
      </c>
      <c r="J15" s="704">
        <v>4895831.3733695634</v>
      </c>
      <c r="K15" s="705">
        <v>13233638.35369565</v>
      </c>
    </row>
    <row r="16" spans="1:11">
      <c r="A16" s="206">
        <v>8</v>
      </c>
      <c r="B16" s="183" t="s">
        <v>231</v>
      </c>
      <c r="C16" s="309">
        <v>1609799667.404891</v>
      </c>
      <c r="D16" s="704">
        <v>1882936960.0856526</v>
      </c>
      <c r="E16" s="704">
        <v>3492736627.4905438</v>
      </c>
      <c r="F16" s="704">
        <v>335371447.8926506</v>
      </c>
      <c r="G16" s="704">
        <v>201617959.76702061</v>
      </c>
      <c r="H16" s="704">
        <v>536989407.65967119</v>
      </c>
      <c r="I16" s="704">
        <v>236659190.03376636</v>
      </c>
      <c r="J16" s="704">
        <v>99834326.137081519</v>
      </c>
      <c r="K16" s="705">
        <v>336493516.17084789</v>
      </c>
    </row>
    <row r="17" spans="1:11">
      <c r="A17" s="204" t="s">
        <v>232</v>
      </c>
      <c r="B17" s="197"/>
      <c r="C17" s="706"/>
      <c r="D17" s="706"/>
      <c r="E17" s="706"/>
      <c r="F17" s="706"/>
      <c r="G17" s="706"/>
      <c r="H17" s="706"/>
      <c r="I17" s="706"/>
      <c r="J17" s="706"/>
      <c r="K17" s="707"/>
    </row>
    <row r="18" spans="1:11">
      <c r="A18" s="206">
        <v>9</v>
      </c>
      <c r="B18" s="182" t="s">
        <v>233</v>
      </c>
      <c r="C18" s="309">
        <v>0</v>
      </c>
      <c r="D18" s="704">
        <v>0</v>
      </c>
      <c r="E18" s="704">
        <v>0</v>
      </c>
      <c r="F18" s="704">
        <v>0</v>
      </c>
      <c r="G18" s="704">
        <v>0</v>
      </c>
      <c r="H18" s="704">
        <v>0</v>
      </c>
      <c r="I18" s="704">
        <v>0</v>
      </c>
      <c r="J18" s="704">
        <v>0</v>
      </c>
      <c r="K18" s="705">
        <v>0</v>
      </c>
    </row>
    <row r="19" spans="1:11">
      <c r="A19" s="206">
        <v>10</v>
      </c>
      <c r="B19" s="182" t="s">
        <v>234</v>
      </c>
      <c r="C19" s="309">
        <v>1230227489.9498911</v>
      </c>
      <c r="D19" s="704">
        <v>1331083859.6165221</v>
      </c>
      <c r="E19" s="704">
        <v>2561311349.5664129</v>
      </c>
      <c r="F19" s="704">
        <v>33650206.479184791</v>
      </c>
      <c r="G19" s="704">
        <v>15355461.308260869</v>
      </c>
      <c r="H19" s="704">
        <v>49005667.787445664</v>
      </c>
      <c r="I19" s="704">
        <v>39031730.689510867</v>
      </c>
      <c r="J19" s="704">
        <v>147952645.4927173</v>
      </c>
      <c r="K19" s="705">
        <v>186984376.18222815</v>
      </c>
    </row>
    <row r="20" spans="1:11">
      <c r="A20" s="206">
        <v>11</v>
      </c>
      <c r="B20" s="182" t="s">
        <v>235</v>
      </c>
      <c r="C20" s="309">
        <v>30227637.21076088</v>
      </c>
      <c r="D20" s="704">
        <v>5670099.9970652182</v>
      </c>
      <c r="E20" s="704">
        <v>35897737.2078261</v>
      </c>
      <c r="F20" s="704">
        <v>553458.22706521826</v>
      </c>
      <c r="G20" s="704">
        <v>48043.532608695663</v>
      </c>
      <c r="H20" s="704">
        <v>601501.75967391394</v>
      </c>
      <c r="I20" s="704">
        <v>553458.22706521826</v>
      </c>
      <c r="J20" s="704">
        <v>48043.532608695663</v>
      </c>
      <c r="K20" s="705">
        <v>601501.75967391394</v>
      </c>
    </row>
    <row r="21" spans="1:11" ht="13.5" thickBot="1">
      <c r="A21" s="132">
        <v>12</v>
      </c>
      <c r="B21" s="207" t="s">
        <v>236</v>
      </c>
      <c r="C21" s="708">
        <v>1260455127.1606519</v>
      </c>
      <c r="D21" s="709">
        <v>1336753959.6135874</v>
      </c>
      <c r="E21" s="708">
        <v>2597209086.7742391</v>
      </c>
      <c r="F21" s="709">
        <v>34203664.706250012</v>
      </c>
      <c r="G21" s="709">
        <v>15403504.840869565</v>
      </c>
      <c r="H21" s="709">
        <v>49607169.54711958</v>
      </c>
      <c r="I21" s="709">
        <v>39585188.916576087</v>
      </c>
      <c r="J21" s="709">
        <v>148000689.02532598</v>
      </c>
      <c r="K21" s="710">
        <v>187585877.94190207</v>
      </c>
    </row>
    <row r="22" spans="1:11" ht="38.25" customHeight="1" thickBot="1">
      <c r="A22" s="194"/>
      <c r="B22" s="195"/>
      <c r="C22" s="195"/>
      <c r="D22" s="195"/>
      <c r="E22" s="195"/>
      <c r="F22" s="829" t="s">
        <v>237</v>
      </c>
      <c r="G22" s="830"/>
      <c r="H22" s="830"/>
      <c r="I22" s="829" t="s">
        <v>238</v>
      </c>
      <c r="J22" s="830"/>
      <c r="K22" s="831"/>
    </row>
    <row r="23" spans="1:11">
      <c r="A23" s="187">
        <v>13</v>
      </c>
      <c r="B23" s="184" t="s">
        <v>224</v>
      </c>
      <c r="C23" s="193"/>
      <c r="D23" s="193"/>
      <c r="E23" s="193"/>
      <c r="F23" s="711">
        <v>340675721.25499988</v>
      </c>
      <c r="G23" s="711">
        <v>355259739.20543468</v>
      </c>
      <c r="H23" s="711">
        <v>695935460.46043456</v>
      </c>
      <c r="I23" s="711">
        <v>335294197.04467392</v>
      </c>
      <c r="J23" s="711">
        <v>228397584.54684791</v>
      </c>
      <c r="K23" s="712">
        <v>563691781.59152174</v>
      </c>
    </row>
    <row r="24" spans="1:11" ht="13.5" thickBot="1">
      <c r="A24" s="188">
        <v>14</v>
      </c>
      <c r="B24" s="185" t="s">
        <v>239</v>
      </c>
      <c r="C24" s="208"/>
      <c r="D24" s="191"/>
      <c r="E24" s="192"/>
      <c r="F24" s="716">
        <v>301167783.18640047</v>
      </c>
      <c r="G24" s="716">
        <v>186214454.92615119</v>
      </c>
      <c r="H24" s="716">
        <v>487382238.11255181</v>
      </c>
      <c r="I24" s="716">
        <v>197074001.1171903</v>
      </c>
      <c r="J24" s="716">
        <v>24958581.53427038</v>
      </c>
      <c r="K24" s="713">
        <v>149953460.13588309</v>
      </c>
    </row>
    <row r="25" spans="1:11" ht="13.5" thickBot="1">
      <c r="A25" s="189">
        <v>15</v>
      </c>
      <c r="B25" s="186" t="s">
        <v>240</v>
      </c>
      <c r="C25" s="190"/>
      <c r="D25" s="190"/>
      <c r="E25" s="190"/>
      <c r="F25" s="714">
        <v>1.154666088513213</v>
      </c>
      <c r="G25" s="714">
        <v>1.9435437502269139</v>
      </c>
      <c r="H25" s="714">
        <v>1.4402904984097169</v>
      </c>
      <c r="I25" s="714">
        <v>1.7832303228826569</v>
      </c>
      <c r="J25" s="714">
        <v>9.1997398754222282</v>
      </c>
      <c r="K25" s="715">
        <v>4.205609805600993</v>
      </c>
    </row>
    <row r="28" spans="1:11" ht="38.25">
      <c r="B28" s="18" t="s">
        <v>275</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zoomScale="80" zoomScaleNormal="80" workbookViewId="0">
      <pane xSplit="1" ySplit="5" topLeftCell="B6" activePane="bottomRight" state="frozen"/>
      <selection pane="topRight" activeCell="B1" sqref="B1"/>
      <selection pane="bottomLeft" activeCell="A5" sqref="A5"/>
      <selection pane="bottomRight" activeCell="K38" sqref="K38"/>
    </sheetView>
  </sheetViews>
  <sheetFormatPr defaultColWidth="9.140625" defaultRowHeight="15"/>
  <cols>
    <col min="1" max="1" width="10.5703125" style="29" bestFit="1" customWidth="1"/>
    <col min="2" max="2" width="95" style="29" customWidth="1"/>
    <col min="3" max="3" width="14.140625" style="29" customWidth="1"/>
    <col min="4" max="4" width="10" style="29" bestFit="1" customWidth="1"/>
    <col min="5" max="5" width="18.28515625" style="29" bestFit="1" customWidth="1"/>
    <col min="6" max="13" width="10.7109375" style="29" customWidth="1"/>
    <col min="14" max="14" width="31" style="29" bestFit="1" customWidth="1"/>
    <col min="15" max="16384" width="9.140625" style="9"/>
  </cols>
  <sheetData>
    <row r="1" spans="1:14">
      <c r="A1" s="5" t="s">
        <v>108</v>
      </c>
      <c r="B1" s="46" t="str">
        <f>Info!C2</f>
        <v>სს "ბაზისბანკი"</v>
      </c>
    </row>
    <row r="2" spans="1:14" ht="14.25" customHeight="1">
      <c r="A2" s="29" t="s">
        <v>109</v>
      </c>
      <c r="B2" s="509">
        <f>'1. key ratios'!B2</f>
        <v>45565</v>
      </c>
    </row>
    <row r="3" spans="1:14" ht="14.25" customHeight="1"/>
    <row r="4" spans="1:14" ht="15.75" thickBot="1">
      <c r="A4" s="2" t="s">
        <v>199</v>
      </c>
      <c r="B4" s="46" t="s">
        <v>74</v>
      </c>
    </row>
    <row r="5" spans="1:14" s="20" customFormat="1" ht="12.75">
      <c r="A5" s="97"/>
      <c r="B5" s="98"/>
      <c r="C5" s="99" t="s">
        <v>0</v>
      </c>
      <c r="D5" s="99" t="s">
        <v>1</v>
      </c>
      <c r="E5" s="99" t="s">
        <v>2</v>
      </c>
      <c r="F5" s="99" t="s">
        <v>3</v>
      </c>
      <c r="G5" s="99" t="s">
        <v>4</v>
      </c>
      <c r="H5" s="99" t="s">
        <v>5</v>
      </c>
      <c r="I5" s="99" t="s">
        <v>145</v>
      </c>
      <c r="J5" s="99" t="s">
        <v>146</v>
      </c>
      <c r="K5" s="99" t="s">
        <v>147</v>
      </c>
      <c r="L5" s="99" t="s">
        <v>148</v>
      </c>
      <c r="M5" s="99" t="s">
        <v>149</v>
      </c>
      <c r="N5" s="100" t="s">
        <v>150</v>
      </c>
    </row>
    <row r="6" spans="1:14" ht="45">
      <c r="A6" s="89"/>
      <c r="B6" s="58"/>
      <c r="C6" s="59" t="s">
        <v>84</v>
      </c>
      <c r="D6" s="60" t="s">
        <v>73</v>
      </c>
      <c r="E6" s="61" t="s">
        <v>83</v>
      </c>
      <c r="F6" s="62">
        <v>0</v>
      </c>
      <c r="G6" s="62">
        <v>0.2</v>
      </c>
      <c r="H6" s="62">
        <v>0.35</v>
      </c>
      <c r="I6" s="62">
        <v>0.5</v>
      </c>
      <c r="J6" s="62">
        <v>0.75</v>
      </c>
      <c r="K6" s="62">
        <v>1</v>
      </c>
      <c r="L6" s="62">
        <v>1.5</v>
      </c>
      <c r="M6" s="62">
        <v>2.5</v>
      </c>
      <c r="N6" s="90" t="s">
        <v>74</v>
      </c>
    </row>
    <row r="7" spans="1:14">
      <c r="A7" s="91">
        <v>1</v>
      </c>
      <c r="B7" s="63" t="s">
        <v>75</v>
      </c>
      <c r="C7" s="159">
        <f>SUM(C8:C13)</f>
        <v>15240000</v>
      </c>
      <c r="D7" s="58"/>
      <c r="E7" s="162">
        <f t="shared" ref="E7:M7" si="0">SUM(E8:E13)</f>
        <v>304800</v>
      </c>
      <c r="F7" s="159">
        <f>SUM(F8:F13)</f>
        <v>304800</v>
      </c>
      <c r="G7" s="159">
        <f t="shared" si="0"/>
        <v>0</v>
      </c>
      <c r="H7" s="159">
        <f t="shared" si="0"/>
        <v>0</v>
      </c>
      <c r="I7" s="159">
        <f t="shared" si="0"/>
        <v>0</v>
      </c>
      <c r="J7" s="159">
        <f t="shared" si="0"/>
        <v>0</v>
      </c>
      <c r="K7" s="159">
        <f t="shared" si="0"/>
        <v>0</v>
      </c>
      <c r="L7" s="159">
        <f t="shared" si="0"/>
        <v>0</v>
      </c>
      <c r="M7" s="159">
        <f t="shared" si="0"/>
        <v>0</v>
      </c>
      <c r="N7" s="92">
        <f>SUM(N8:N13)</f>
        <v>0</v>
      </c>
    </row>
    <row r="8" spans="1:14">
      <c r="A8" s="91">
        <v>1.1000000000000001</v>
      </c>
      <c r="B8" s="64" t="s">
        <v>76</v>
      </c>
      <c r="C8" s="160">
        <v>15240000</v>
      </c>
      <c r="D8" s="65">
        <v>0.02</v>
      </c>
      <c r="E8" s="162">
        <f>C8*D8</f>
        <v>304800</v>
      </c>
      <c r="F8" s="160">
        <v>304800</v>
      </c>
      <c r="G8" s="160"/>
      <c r="H8" s="160"/>
      <c r="I8" s="160"/>
      <c r="J8" s="160"/>
      <c r="K8" s="160"/>
      <c r="L8" s="160"/>
      <c r="M8" s="160"/>
      <c r="N8" s="92">
        <f>SUMPRODUCT($F$6:$M$6,F8:M8)</f>
        <v>0</v>
      </c>
    </row>
    <row r="9" spans="1:14">
      <c r="A9" s="91">
        <v>1.2</v>
      </c>
      <c r="B9" s="64" t="s">
        <v>77</v>
      </c>
      <c r="C9" s="160">
        <v>0</v>
      </c>
      <c r="D9" s="65">
        <v>0.05</v>
      </c>
      <c r="E9" s="162">
        <f>C9*D9</f>
        <v>0</v>
      </c>
      <c r="F9" s="160"/>
      <c r="G9" s="160"/>
      <c r="H9" s="160"/>
      <c r="I9" s="160"/>
      <c r="J9" s="160"/>
      <c r="K9" s="160"/>
      <c r="L9" s="160"/>
      <c r="M9" s="160"/>
      <c r="N9" s="92">
        <f t="shared" ref="N9:N12" si="1">SUMPRODUCT($F$6:$M$6,F9:M9)</f>
        <v>0</v>
      </c>
    </row>
    <row r="10" spans="1:14">
      <c r="A10" s="91">
        <v>1.3</v>
      </c>
      <c r="B10" s="64" t="s">
        <v>78</v>
      </c>
      <c r="C10" s="160">
        <v>0</v>
      </c>
      <c r="D10" s="65">
        <v>0.08</v>
      </c>
      <c r="E10" s="162">
        <f>C10*D10</f>
        <v>0</v>
      </c>
      <c r="F10" s="160"/>
      <c r="G10" s="160"/>
      <c r="H10" s="160"/>
      <c r="I10" s="160"/>
      <c r="J10" s="160"/>
      <c r="K10" s="160"/>
      <c r="L10" s="160"/>
      <c r="M10" s="160"/>
      <c r="N10" s="92">
        <f>SUMPRODUCT($F$6:$M$6,F10:M10)</f>
        <v>0</v>
      </c>
    </row>
    <row r="11" spans="1:14">
      <c r="A11" s="91">
        <v>1.4</v>
      </c>
      <c r="B11" s="64" t="s">
        <v>79</v>
      </c>
      <c r="C11" s="160">
        <v>0</v>
      </c>
      <c r="D11" s="65">
        <v>0.11</v>
      </c>
      <c r="E11" s="162">
        <f>C11*D11</f>
        <v>0</v>
      </c>
      <c r="F11" s="160"/>
      <c r="G11" s="160"/>
      <c r="H11" s="160"/>
      <c r="I11" s="160"/>
      <c r="J11" s="160"/>
      <c r="K11" s="160"/>
      <c r="L11" s="160"/>
      <c r="M11" s="160"/>
      <c r="N11" s="92">
        <f t="shared" si="1"/>
        <v>0</v>
      </c>
    </row>
    <row r="12" spans="1:14">
      <c r="A12" s="91">
        <v>1.5</v>
      </c>
      <c r="B12" s="64" t="s">
        <v>80</v>
      </c>
      <c r="C12" s="160">
        <v>0</v>
      </c>
      <c r="D12" s="65">
        <v>0.14000000000000001</v>
      </c>
      <c r="E12" s="162">
        <f>C12*D12</f>
        <v>0</v>
      </c>
      <c r="F12" s="160"/>
      <c r="G12" s="160"/>
      <c r="H12" s="160"/>
      <c r="I12" s="160"/>
      <c r="J12" s="160"/>
      <c r="K12" s="160"/>
      <c r="L12" s="160"/>
      <c r="M12" s="160"/>
      <c r="N12" s="92">
        <f t="shared" si="1"/>
        <v>0</v>
      </c>
    </row>
    <row r="13" spans="1:14">
      <c r="A13" s="91">
        <v>1.6</v>
      </c>
      <c r="B13" s="66" t="s">
        <v>81</v>
      </c>
      <c r="C13" s="160">
        <v>0</v>
      </c>
      <c r="D13" s="67"/>
      <c r="E13" s="160"/>
      <c r="F13" s="160"/>
      <c r="G13" s="160"/>
      <c r="H13" s="160"/>
      <c r="I13" s="160"/>
      <c r="J13" s="160"/>
      <c r="K13" s="160"/>
      <c r="L13" s="160"/>
      <c r="M13" s="160"/>
      <c r="N13" s="92">
        <f>SUMPRODUCT($F$6:$M$6,F13:M13)</f>
        <v>0</v>
      </c>
    </row>
    <row r="14" spans="1:14">
      <c r="A14" s="91">
        <v>2</v>
      </c>
      <c r="B14" s="68" t="s">
        <v>82</v>
      </c>
      <c r="C14" s="159">
        <f>SUM(C15:C20)</f>
        <v>0</v>
      </c>
      <c r="D14" s="58"/>
      <c r="E14" s="162">
        <f t="shared" ref="E14:M14" si="2">SUM(E15:E20)</f>
        <v>0</v>
      </c>
      <c r="F14" s="160">
        <f t="shared" si="2"/>
        <v>0</v>
      </c>
      <c r="G14" s="160">
        <f t="shared" si="2"/>
        <v>0</v>
      </c>
      <c r="H14" s="160">
        <f t="shared" si="2"/>
        <v>0</v>
      </c>
      <c r="I14" s="160">
        <f t="shared" si="2"/>
        <v>0</v>
      </c>
      <c r="J14" s="160">
        <f t="shared" si="2"/>
        <v>0</v>
      </c>
      <c r="K14" s="160">
        <f t="shared" si="2"/>
        <v>0</v>
      </c>
      <c r="L14" s="160">
        <f t="shared" si="2"/>
        <v>0</v>
      </c>
      <c r="M14" s="160">
        <f t="shared" si="2"/>
        <v>0</v>
      </c>
      <c r="N14" s="92">
        <f>SUM(N15:N20)</f>
        <v>0</v>
      </c>
    </row>
    <row r="15" spans="1:14">
      <c r="A15" s="91">
        <v>2.1</v>
      </c>
      <c r="B15" s="66" t="s">
        <v>76</v>
      </c>
      <c r="C15" s="160"/>
      <c r="D15" s="65">
        <v>5.0000000000000001E-3</v>
      </c>
      <c r="E15" s="162">
        <f>C15*D15</f>
        <v>0</v>
      </c>
      <c r="F15" s="160"/>
      <c r="G15" s="160"/>
      <c r="H15" s="160"/>
      <c r="I15" s="160"/>
      <c r="J15" s="160"/>
      <c r="K15" s="160"/>
      <c r="L15" s="160"/>
      <c r="M15" s="160"/>
      <c r="N15" s="92">
        <f>SUMPRODUCT($F$6:$M$6,F15:M15)</f>
        <v>0</v>
      </c>
    </row>
    <row r="16" spans="1:14">
      <c r="A16" s="91">
        <v>2.2000000000000002</v>
      </c>
      <c r="B16" s="66" t="s">
        <v>77</v>
      </c>
      <c r="C16" s="160"/>
      <c r="D16" s="65">
        <v>0.01</v>
      </c>
      <c r="E16" s="162">
        <f>C16*D16</f>
        <v>0</v>
      </c>
      <c r="F16" s="160"/>
      <c r="G16" s="160"/>
      <c r="H16" s="160"/>
      <c r="I16" s="160"/>
      <c r="J16" s="160"/>
      <c r="K16" s="160"/>
      <c r="L16" s="160"/>
      <c r="M16" s="160"/>
      <c r="N16" s="92">
        <f t="shared" ref="N16:N20" si="3">SUMPRODUCT($F$6:$M$6,F16:M16)</f>
        <v>0</v>
      </c>
    </row>
    <row r="17" spans="1:14">
      <c r="A17" s="91">
        <v>2.2999999999999998</v>
      </c>
      <c r="B17" s="66" t="s">
        <v>78</v>
      </c>
      <c r="C17" s="160"/>
      <c r="D17" s="65">
        <v>0.02</v>
      </c>
      <c r="E17" s="162">
        <f>C17*D17</f>
        <v>0</v>
      </c>
      <c r="F17" s="160"/>
      <c r="G17" s="160"/>
      <c r="H17" s="160"/>
      <c r="I17" s="160"/>
      <c r="J17" s="160"/>
      <c r="K17" s="160"/>
      <c r="L17" s="160"/>
      <c r="M17" s="160"/>
      <c r="N17" s="92">
        <f t="shared" si="3"/>
        <v>0</v>
      </c>
    </row>
    <row r="18" spans="1:14">
      <c r="A18" s="91">
        <v>2.4</v>
      </c>
      <c r="B18" s="66" t="s">
        <v>79</v>
      </c>
      <c r="C18" s="160"/>
      <c r="D18" s="65">
        <v>0.03</v>
      </c>
      <c r="E18" s="162">
        <f>C18*D18</f>
        <v>0</v>
      </c>
      <c r="F18" s="160"/>
      <c r="G18" s="160"/>
      <c r="H18" s="160"/>
      <c r="I18" s="160"/>
      <c r="J18" s="160"/>
      <c r="K18" s="160"/>
      <c r="L18" s="160"/>
      <c r="M18" s="160"/>
      <c r="N18" s="92">
        <f t="shared" si="3"/>
        <v>0</v>
      </c>
    </row>
    <row r="19" spans="1:14">
      <c r="A19" s="91">
        <v>2.5</v>
      </c>
      <c r="B19" s="66" t="s">
        <v>80</v>
      </c>
      <c r="C19" s="160"/>
      <c r="D19" s="65">
        <v>0.04</v>
      </c>
      <c r="E19" s="162">
        <f>C19*D19</f>
        <v>0</v>
      </c>
      <c r="F19" s="160"/>
      <c r="G19" s="160"/>
      <c r="H19" s="160"/>
      <c r="I19" s="160"/>
      <c r="J19" s="160"/>
      <c r="K19" s="160"/>
      <c r="L19" s="160"/>
      <c r="M19" s="160"/>
      <c r="N19" s="92">
        <f t="shared" si="3"/>
        <v>0</v>
      </c>
    </row>
    <row r="20" spans="1:14">
      <c r="A20" s="91">
        <v>2.6</v>
      </c>
      <c r="B20" s="66" t="s">
        <v>81</v>
      </c>
      <c r="C20" s="160"/>
      <c r="D20" s="67"/>
      <c r="E20" s="163"/>
      <c r="F20" s="160"/>
      <c r="G20" s="160"/>
      <c r="H20" s="160"/>
      <c r="I20" s="160"/>
      <c r="J20" s="160"/>
      <c r="K20" s="160"/>
      <c r="L20" s="160"/>
      <c r="M20" s="160"/>
      <c r="N20" s="92">
        <f t="shared" si="3"/>
        <v>0</v>
      </c>
    </row>
    <row r="21" spans="1:14" ht="15.75" thickBot="1">
      <c r="A21" s="93">
        <v>3</v>
      </c>
      <c r="B21" s="94" t="s">
        <v>66</v>
      </c>
      <c r="C21" s="161">
        <f>C14+C7</f>
        <v>15240000</v>
      </c>
      <c r="D21" s="95"/>
      <c r="E21" s="164">
        <f>E14+E7</f>
        <v>304800</v>
      </c>
      <c r="F21" s="165">
        <f>F7+F14</f>
        <v>304800</v>
      </c>
      <c r="G21" s="165">
        <f t="shared" ref="G21:L21" si="4">G7+G14</f>
        <v>0</v>
      </c>
      <c r="H21" s="165">
        <f t="shared" si="4"/>
        <v>0</v>
      </c>
      <c r="I21" s="165">
        <f t="shared" si="4"/>
        <v>0</v>
      </c>
      <c r="J21" s="165">
        <f t="shared" si="4"/>
        <v>0</v>
      </c>
      <c r="K21" s="165">
        <f t="shared" si="4"/>
        <v>0</v>
      </c>
      <c r="L21" s="165">
        <f t="shared" si="4"/>
        <v>0</v>
      </c>
      <c r="M21" s="165">
        <f>M7+M14</f>
        <v>0</v>
      </c>
      <c r="N21" s="96">
        <f>N14+N7</f>
        <v>0</v>
      </c>
    </row>
    <row r="22" spans="1:14">
      <c r="E22" s="166"/>
      <c r="F22" s="166"/>
      <c r="G22" s="166"/>
      <c r="H22" s="166"/>
      <c r="I22" s="166"/>
      <c r="J22" s="166"/>
      <c r="K22" s="166"/>
      <c r="L22" s="166"/>
      <c r="M22" s="166"/>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43"/>
  <sheetViews>
    <sheetView zoomScale="80" zoomScaleNormal="80" workbookViewId="0">
      <selection activeCell="B2" sqref="B2"/>
    </sheetView>
  </sheetViews>
  <sheetFormatPr defaultRowHeight="15"/>
  <cols>
    <col min="1" max="1" width="11.42578125" customWidth="1"/>
    <col min="2" max="2" width="76.85546875" style="4" customWidth="1"/>
    <col min="3" max="3" width="22.85546875" customWidth="1"/>
  </cols>
  <sheetData>
    <row r="1" spans="1:6">
      <c r="A1" s="200" t="s">
        <v>108</v>
      </c>
      <c r="B1" s="691" t="str">
        <f>Info!C2</f>
        <v>სს "ბაზისბანკი"</v>
      </c>
    </row>
    <row r="2" spans="1:6">
      <c r="A2" s="200" t="s">
        <v>109</v>
      </c>
      <c r="B2" s="509">
        <f>'1. key ratios'!B2</f>
        <v>45565</v>
      </c>
    </row>
    <row r="3" spans="1:6">
      <c r="A3" s="200"/>
      <c r="B3"/>
    </row>
    <row r="4" spans="1:6">
      <c r="A4" s="200" t="s">
        <v>320</v>
      </c>
      <c r="B4" t="s">
        <v>279</v>
      </c>
    </row>
    <row r="5" spans="1:6">
      <c r="A5" s="226"/>
      <c r="B5" s="226" t="s">
        <v>280</v>
      </c>
      <c r="C5" s="238"/>
    </row>
    <row r="6" spans="1:6">
      <c r="A6" s="227">
        <v>1</v>
      </c>
      <c r="B6" s="239" t="s">
        <v>329</v>
      </c>
      <c r="C6" s="240">
        <v>3763414632.1674762</v>
      </c>
      <c r="F6" s="505"/>
    </row>
    <row r="7" spans="1:6">
      <c r="A7" s="227">
        <v>2</v>
      </c>
      <c r="B7" s="239" t="s">
        <v>281</v>
      </c>
      <c r="C7" s="240">
        <v>-29799329.870000001</v>
      </c>
      <c r="F7" s="505"/>
    </row>
    <row r="8" spans="1:6">
      <c r="A8" s="228">
        <v>3</v>
      </c>
      <c r="B8" s="241" t="s">
        <v>282</v>
      </c>
      <c r="C8" s="242">
        <f>C6+C7</f>
        <v>3733615302.2974763</v>
      </c>
      <c r="F8" s="505"/>
    </row>
    <row r="9" spans="1:6">
      <c r="A9" s="229"/>
      <c r="B9" s="229" t="s">
        <v>283</v>
      </c>
      <c r="C9" s="243"/>
      <c r="F9" s="505"/>
    </row>
    <row r="10" spans="1:6">
      <c r="A10" s="230">
        <v>4</v>
      </c>
      <c r="B10" s="244" t="s">
        <v>284</v>
      </c>
      <c r="C10" s="240"/>
      <c r="F10" s="505"/>
    </row>
    <row r="11" spans="1:6">
      <c r="A11" s="230">
        <v>5</v>
      </c>
      <c r="B11" s="245" t="s">
        <v>285</v>
      </c>
      <c r="C11" s="240"/>
      <c r="F11" s="505"/>
    </row>
    <row r="12" spans="1:6">
      <c r="A12" s="230" t="s">
        <v>286</v>
      </c>
      <c r="B12" s="239" t="s">
        <v>287</v>
      </c>
      <c r="C12" s="242">
        <f>'15. CCR'!E21</f>
        <v>304800</v>
      </c>
      <c r="F12" s="505"/>
    </row>
    <row r="13" spans="1:6">
      <c r="A13" s="231">
        <v>6</v>
      </c>
      <c r="B13" s="246" t="s">
        <v>288</v>
      </c>
      <c r="C13" s="240"/>
      <c r="F13" s="505"/>
    </row>
    <row r="14" spans="1:6">
      <c r="A14" s="231">
        <v>7</v>
      </c>
      <c r="B14" s="247" t="s">
        <v>289</v>
      </c>
      <c r="C14" s="240"/>
      <c r="F14" s="505"/>
    </row>
    <row r="15" spans="1:6">
      <c r="A15" s="232">
        <v>8</v>
      </c>
      <c r="B15" s="239" t="s">
        <v>290</v>
      </c>
      <c r="C15" s="240"/>
      <c r="F15" s="505"/>
    </row>
    <row r="16" spans="1:6" ht="24">
      <c r="A16" s="231">
        <v>9</v>
      </c>
      <c r="B16" s="247" t="s">
        <v>291</v>
      </c>
      <c r="C16" s="240"/>
      <c r="F16" s="505"/>
    </row>
    <row r="17" spans="1:6">
      <c r="A17" s="231">
        <v>10</v>
      </c>
      <c r="B17" s="247" t="s">
        <v>292</v>
      </c>
      <c r="C17" s="240"/>
      <c r="F17" s="505"/>
    </row>
    <row r="18" spans="1:6">
      <c r="A18" s="233">
        <v>11</v>
      </c>
      <c r="B18" s="248" t="s">
        <v>293</v>
      </c>
      <c r="C18" s="242">
        <f>SUM(C10:C17)</f>
        <v>304800</v>
      </c>
      <c r="F18" s="505"/>
    </row>
    <row r="19" spans="1:6">
      <c r="A19" s="229"/>
      <c r="B19" s="229" t="s">
        <v>294</v>
      </c>
      <c r="C19" s="249"/>
      <c r="F19" s="505"/>
    </row>
    <row r="20" spans="1:6">
      <c r="A20" s="231">
        <v>12</v>
      </c>
      <c r="B20" s="244" t="s">
        <v>295</v>
      </c>
      <c r="C20" s="240"/>
      <c r="F20" s="505"/>
    </row>
    <row r="21" spans="1:6">
      <c r="A21" s="231">
        <v>13</v>
      </c>
      <c r="B21" s="244" t="s">
        <v>296</v>
      </c>
      <c r="C21" s="240"/>
      <c r="F21" s="505"/>
    </row>
    <row r="22" spans="1:6">
      <c r="A22" s="231">
        <v>14</v>
      </c>
      <c r="B22" s="244" t="s">
        <v>297</v>
      </c>
      <c r="C22" s="240"/>
      <c r="F22" s="505"/>
    </row>
    <row r="23" spans="1:6" ht="24">
      <c r="A23" s="231" t="s">
        <v>298</v>
      </c>
      <c r="B23" s="244" t="s">
        <v>299</v>
      </c>
      <c r="C23" s="240"/>
      <c r="F23" s="505"/>
    </row>
    <row r="24" spans="1:6">
      <c r="A24" s="231">
        <v>15</v>
      </c>
      <c r="B24" s="244" t="s">
        <v>300</v>
      </c>
      <c r="C24" s="240"/>
      <c r="F24" s="505"/>
    </row>
    <row r="25" spans="1:6">
      <c r="A25" s="231" t="s">
        <v>301</v>
      </c>
      <c r="B25" s="239" t="s">
        <v>302</v>
      </c>
      <c r="C25" s="240"/>
      <c r="F25" s="505"/>
    </row>
    <row r="26" spans="1:6">
      <c r="A26" s="233">
        <v>16</v>
      </c>
      <c r="B26" s="248" t="s">
        <v>303</v>
      </c>
      <c r="C26" s="242">
        <f>SUM(C20:C25)</f>
        <v>0</v>
      </c>
      <c r="F26" s="505"/>
    </row>
    <row r="27" spans="1:6">
      <c r="A27" s="229"/>
      <c r="B27" s="229" t="s">
        <v>304</v>
      </c>
      <c r="C27" s="243"/>
      <c r="F27" s="505"/>
    </row>
    <row r="28" spans="1:6">
      <c r="A28" s="230">
        <v>17</v>
      </c>
      <c r="B28" s="239" t="s">
        <v>305</v>
      </c>
      <c r="C28" s="240">
        <v>637833029.27610004</v>
      </c>
      <c r="F28" s="505"/>
    </row>
    <row r="29" spans="1:6">
      <c r="A29" s="230">
        <v>18</v>
      </c>
      <c r="B29" s="239" t="s">
        <v>306</v>
      </c>
      <c r="C29" s="240">
        <v>-267590436.79754001</v>
      </c>
      <c r="F29" s="505"/>
    </row>
    <row r="30" spans="1:6">
      <c r="A30" s="233">
        <v>19</v>
      </c>
      <c r="B30" s="248" t="s">
        <v>307</v>
      </c>
      <c r="C30" s="242">
        <f>C28+C29</f>
        <v>370242592.47856003</v>
      </c>
      <c r="F30" s="505"/>
    </row>
    <row r="31" spans="1:6">
      <c r="A31" s="234"/>
      <c r="B31" s="229" t="s">
        <v>308</v>
      </c>
      <c r="C31" s="243"/>
      <c r="F31" s="505"/>
    </row>
    <row r="32" spans="1:6">
      <c r="A32" s="230" t="s">
        <v>309</v>
      </c>
      <c r="B32" s="244" t="s">
        <v>310</v>
      </c>
      <c r="C32" s="250"/>
      <c r="F32" s="505"/>
    </row>
    <row r="33" spans="1:6">
      <c r="A33" s="230" t="s">
        <v>311</v>
      </c>
      <c r="B33" s="245" t="s">
        <v>312</v>
      </c>
      <c r="C33" s="250"/>
      <c r="F33" s="505"/>
    </row>
    <row r="34" spans="1:6">
      <c r="A34" s="229"/>
      <c r="B34" s="229" t="s">
        <v>313</v>
      </c>
      <c r="C34" s="243"/>
      <c r="F34" s="505"/>
    </row>
    <row r="35" spans="1:6">
      <c r="A35" s="233">
        <v>20</v>
      </c>
      <c r="B35" s="248" t="s">
        <v>86</v>
      </c>
      <c r="C35" s="242">
        <f>'1. key ratios'!C9</f>
        <v>550172712.93999994</v>
      </c>
      <c r="F35" s="505"/>
    </row>
    <row r="36" spans="1:6">
      <c r="A36" s="233">
        <v>21</v>
      </c>
      <c r="B36" s="248" t="s">
        <v>314</v>
      </c>
      <c r="C36" s="242">
        <f>C8+C18+C26+C30</f>
        <v>4104162694.7760363</v>
      </c>
      <c r="F36" s="505"/>
    </row>
    <row r="37" spans="1:6">
      <c r="A37" s="235"/>
      <c r="B37" s="235" t="s">
        <v>279</v>
      </c>
      <c r="C37" s="243"/>
      <c r="F37" s="505"/>
    </row>
    <row r="38" spans="1:6">
      <c r="A38" s="233">
        <v>22</v>
      </c>
      <c r="B38" s="248" t="s">
        <v>279</v>
      </c>
      <c r="C38" s="717">
        <f>IFERROR(C35/C36,0)</f>
        <v>0.13405236435687226</v>
      </c>
      <c r="F38" s="505"/>
    </row>
    <row r="39" spans="1:6">
      <c r="A39" s="235"/>
      <c r="B39" s="235" t="s">
        <v>315</v>
      </c>
      <c r="C39" s="243"/>
    </row>
    <row r="40" spans="1:6">
      <c r="A40" s="236" t="s">
        <v>316</v>
      </c>
      <c r="B40" s="244" t="s">
        <v>317</v>
      </c>
      <c r="C40" s="250"/>
    </row>
    <row r="41" spans="1:6">
      <c r="A41" s="237" t="s">
        <v>318</v>
      </c>
      <c r="B41" s="245" t="s">
        <v>319</v>
      </c>
      <c r="C41" s="250"/>
    </row>
    <row r="43" spans="1:6">
      <c r="B43" s="251"/>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42"/>
  <sheetViews>
    <sheetView zoomScale="80" zoomScaleNormal="80" workbookViewId="0">
      <pane xSplit="2" ySplit="6" topLeftCell="C16" activePane="bottomRight" state="frozen"/>
      <selection pane="topRight" activeCell="C1" sqref="C1"/>
      <selection pane="bottomLeft" activeCell="A7" sqref="A7"/>
      <selection pane="bottomRight" activeCell="B2" sqref="B2"/>
    </sheetView>
  </sheetViews>
  <sheetFormatPr defaultRowHeight="15"/>
  <cols>
    <col min="1" max="1" width="9.85546875" style="200" bestFit="1" customWidth="1"/>
    <col min="2" max="2" width="82.5703125" style="18" customWidth="1"/>
    <col min="3" max="7" width="17.5703125" style="200" customWidth="1"/>
  </cols>
  <sheetData>
    <row r="1" spans="1:7">
      <c r="A1" s="200" t="s">
        <v>108</v>
      </c>
      <c r="B1" s="543" t="str">
        <f>Info!C2</f>
        <v>სს "ბაზისბანკი"</v>
      </c>
    </row>
    <row r="2" spans="1:7">
      <c r="A2" s="200" t="s">
        <v>109</v>
      </c>
      <c r="B2" s="509">
        <f>'1. key ratios'!B2</f>
        <v>45565</v>
      </c>
    </row>
    <row r="3" spans="1:7">
      <c r="B3" s="280"/>
    </row>
    <row r="4" spans="1:7" ht="15.75" thickBot="1">
      <c r="A4" s="200" t="s">
        <v>376</v>
      </c>
      <c r="B4" s="283" t="s">
        <v>341</v>
      </c>
    </row>
    <row r="5" spans="1:7">
      <c r="A5" s="284"/>
      <c r="B5" s="285"/>
      <c r="C5" s="834" t="s">
        <v>342</v>
      </c>
      <c r="D5" s="834"/>
      <c r="E5" s="834"/>
      <c r="F5" s="834"/>
      <c r="G5" s="835" t="s">
        <v>343</v>
      </c>
    </row>
    <row r="6" spans="1:7">
      <c r="A6" s="286"/>
      <c r="B6" s="287"/>
      <c r="C6" s="288" t="s">
        <v>344</v>
      </c>
      <c r="D6" s="289" t="s">
        <v>345</v>
      </c>
      <c r="E6" s="289" t="s">
        <v>346</v>
      </c>
      <c r="F6" s="289" t="s">
        <v>347</v>
      </c>
      <c r="G6" s="836"/>
    </row>
    <row r="7" spans="1:7">
      <c r="A7" s="290"/>
      <c r="B7" s="291" t="s">
        <v>348</v>
      </c>
      <c r="C7" s="292"/>
      <c r="D7" s="292"/>
      <c r="E7" s="292"/>
      <c r="F7" s="292"/>
      <c r="G7" s="293"/>
    </row>
    <row r="8" spans="1:7">
      <c r="A8" s="294">
        <v>1</v>
      </c>
      <c r="B8" s="295" t="s">
        <v>349</v>
      </c>
      <c r="C8" s="296">
        <f>SUM(C9:C10)</f>
        <v>0</v>
      </c>
      <c r="D8" s="296">
        <f>SUM(D9:D10)</f>
        <v>0</v>
      </c>
      <c r="E8" s="296">
        <f>SUM(E9:E10)</f>
        <v>0</v>
      </c>
      <c r="F8" s="296">
        <f>SUM(F9:F10)</f>
        <v>1354336666.1300001</v>
      </c>
      <c r="G8" s="297">
        <f>SUM(G9:G10)</f>
        <v>1354336666.1300001</v>
      </c>
    </row>
    <row r="9" spans="1:7">
      <c r="A9" s="294">
        <v>2</v>
      </c>
      <c r="B9" s="298" t="s">
        <v>85</v>
      </c>
      <c r="C9" s="296">
        <v>0</v>
      </c>
      <c r="D9" s="296">
        <v>0</v>
      </c>
      <c r="E9" s="296">
        <v>0</v>
      </c>
      <c r="F9" s="296">
        <v>691615852.53999996</v>
      </c>
      <c r="G9" s="297">
        <v>691615852.53999996</v>
      </c>
    </row>
    <row r="10" spans="1:7">
      <c r="A10" s="294">
        <v>3</v>
      </c>
      <c r="B10" s="298" t="s">
        <v>350</v>
      </c>
      <c r="C10" s="299"/>
      <c r="D10" s="299"/>
      <c r="E10" s="299"/>
      <c r="F10" s="296">
        <v>662720813.59000003</v>
      </c>
      <c r="G10" s="297">
        <v>662720813.59000003</v>
      </c>
    </row>
    <row r="11" spans="1:7" ht="26.25">
      <c r="A11" s="294">
        <v>4</v>
      </c>
      <c r="B11" s="295" t="s">
        <v>351</v>
      </c>
      <c r="C11" s="296">
        <f t="shared" ref="C11:F11" si="0">SUM(C12:C13)</f>
        <v>307283327.48000002</v>
      </c>
      <c r="D11" s="296">
        <f t="shared" si="0"/>
        <v>423471149.21000004</v>
      </c>
      <c r="E11" s="296">
        <f t="shared" si="0"/>
        <v>272907774.38999999</v>
      </c>
      <c r="F11" s="296">
        <f t="shared" si="0"/>
        <v>0</v>
      </c>
      <c r="G11" s="297">
        <f>SUM(G12:G13)</f>
        <v>836838737.4404999</v>
      </c>
    </row>
    <row r="12" spans="1:7">
      <c r="A12" s="294">
        <v>5</v>
      </c>
      <c r="B12" s="298" t="s">
        <v>352</v>
      </c>
      <c r="C12" s="296">
        <v>227614764.61000001</v>
      </c>
      <c r="D12" s="300">
        <v>292958290.18000001</v>
      </c>
      <c r="E12" s="296">
        <v>223888305</v>
      </c>
      <c r="F12" s="296">
        <v>0</v>
      </c>
      <c r="G12" s="297">
        <v>707238291.80049992</v>
      </c>
    </row>
    <row r="13" spans="1:7">
      <c r="A13" s="294">
        <v>6</v>
      </c>
      <c r="B13" s="298" t="s">
        <v>353</v>
      </c>
      <c r="C13" s="296">
        <v>79668562.870000005</v>
      </c>
      <c r="D13" s="300">
        <v>130512859.03</v>
      </c>
      <c r="E13" s="296">
        <v>49019469.390000001</v>
      </c>
      <c r="F13" s="296">
        <v>0</v>
      </c>
      <c r="G13" s="297">
        <v>129600445.64</v>
      </c>
    </row>
    <row r="14" spans="1:7">
      <c r="A14" s="294">
        <v>7</v>
      </c>
      <c r="B14" s="295" t="s">
        <v>354</v>
      </c>
      <c r="C14" s="296">
        <f t="shared" ref="C14:F14" si="1">SUM(C15:C16)</f>
        <v>496901360.70000005</v>
      </c>
      <c r="D14" s="296">
        <f t="shared" si="1"/>
        <v>556394371.89999998</v>
      </c>
      <c r="E14" s="296">
        <f t="shared" si="1"/>
        <v>229602722.89000002</v>
      </c>
      <c r="F14" s="296">
        <f t="shared" si="1"/>
        <v>0</v>
      </c>
      <c r="G14" s="297">
        <f>SUM(G15:G16)</f>
        <v>492402587.86500001</v>
      </c>
    </row>
    <row r="15" spans="1:7" ht="51.75">
      <c r="A15" s="294">
        <v>8</v>
      </c>
      <c r="B15" s="298" t="s">
        <v>355</v>
      </c>
      <c r="C15" s="296">
        <v>445431092.23000002</v>
      </c>
      <c r="D15" s="296">
        <v>309771360.62</v>
      </c>
      <c r="E15" s="296">
        <v>164963971.87</v>
      </c>
      <c r="F15" s="296">
        <v>0</v>
      </c>
      <c r="G15" s="297">
        <v>460083212.35500002</v>
      </c>
    </row>
    <row r="16" spans="1:7" ht="26.25">
      <c r="A16" s="294">
        <v>9</v>
      </c>
      <c r="B16" s="298" t="s">
        <v>356</v>
      </c>
      <c r="C16" s="296">
        <v>51470268.469999999</v>
      </c>
      <c r="D16" s="296">
        <v>246623011.28</v>
      </c>
      <c r="E16" s="296">
        <v>64638751.020000003</v>
      </c>
      <c r="F16" s="296">
        <v>0</v>
      </c>
      <c r="G16" s="297">
        <v>32319375.510000002</v>
      </c>
    </row>
    <row r="17" spans="1:7">
      <c r="A17" s="294">
        <v>10</v>
      </c>
      <c r="B17" s="295" t="s">
        <v>357</v>
      </c>
      <c r="C17" s="296">
        <v>0</v>
      </c>
      <c r="D17" s="300">
        <v>0</v>
      </c>
      <c r="E17" s="296">
        <v>0</v>
      </c>
      <c r="F17" s="296">
        <v>0</v>
      </c>
      <c r="G17" s="297">
        <v>0</v>
      </c>
    </row>
    <row r="18" spans="1:7">
      <c r="A18" s="294">
        <v>11</v>
      </c>
      <c r="B18" s="295" t="s">
        <v>89</v>
      </c>
      <c r="C18" s="296">
        <f>SUM(C19:C20)</f>
        <v>48118211.390000001</v>
      </c>
      <c r="D18" s="300">
        <f t="shared" ref="D18:G18" si="2">SUM(D19:D20)</f>
        <v>26958422.510000002</v>
      </c>
      <c r="E18" s="296">
        <f t="shared" si="2"/>
        <v>6535318.6799999997</v>
      </c>
      <c r="F18" s="296">
        <f t="shared" si="2"/>
        <v>9709290.1899999995</v>
      </c>
      <c r="G18" s="297">
        <f t="shared" si="2"/>
        <v>0</v>
      </c>
    </row>
    <row r="19" spans="1:7">
      <c r="A19" s="294">
        <v>12</v>
      </c>
      <c r="B19" s="298" t="s">
        <v>358</v>
      </c>
      <c r="C19" s="299"/>
      <c r="D19" s="300">
        <v>0</v>
      </c>
      <c r="E19" s="296">
        <v>0</v>
      </c>
      <c r="F19" s="296">
        <v>0</v>
      </c>
      <c r="G19" s="297">
        <v>0</v>
      </c>
    </row>
    <row r="20" spans="1:7" ht="26.25">
      <c r="A20" s="294">
        <v>13</v>
      </c>
      <c r="B20" s="298" t="s">
        <v>359</v>
      </c>
      <c r="C20" s="296">
        <v>48118211.390000001</v>
      </c>
      <c r="D20" s="296">
        <v>26958422.510000002</v>
      </c>
      <c r="E20" s="296">
        <v>6535318.6799999997</v>
      </c>
      <c r="F20" s="296">
        <v>9709290.1899999995</v>
      </c>
      <c r="G20" s="297">
        <v>0</v>
      </c>
    </row>
    <row r="21" spans="1:7">
      <c r="A21" s="301">
        <v>14</v>
      </c>
      <c r="B21" s="302" t="s">
        <v>360</v>
      </c>
      <c r="C21" s="299"/>
      <c r="D21" s="299"/>
      <c r="E21" s="299"/>
      <c r="F21" s="299"/>
      <c r="G21" s="303">
        <f>SUM(G8,G11,G14,G17,G18)</f>
        <v>2683577991.4355001</v>
      </c>
    </row>
    <row r="22" spans="1:7">
      <c r="A22" s="304"/>
      <c r="B22" s="323" t="s">
        <v>361</v>
      </c>
      <c r="C22" s="305"/>
      <c r="D22" s="306"/>
      <c r="E22" s="305"/>
      <c r="F22" s="305"/>
      <c r="G22" s="307"/>
    </row>
    <row r="23" spans="1:7">
      <c r="A23" s="294">
        <v>15</v>
      </c>
      <c r="B23" s="295" t="s">
        <v>224</v>
      </c>
      <c r="C23" s="308">
        <v>426766506.91000003</v>
      </c>
      <c r="D23" s="309">
        <v>115713565.44</v>
      </c>
      <c r="E23" s="308">
        <v>14250000</v>
      </c>
      <c r="F23" s="308">
        <v>299081035.43000001</v>
      </c>
      <c r="G23" s="297">
        <v>27537644.5625</v>
      </c>
    </row>
    <row r="24" spans="1:7">
      <c r="A24" s="294">
        <v>16</v>
      </c>
      <c r="B24" s="295" t="s">
        <v>362</v>
      </c>
      <c r="C24" s="296">
        <f>SUM(C25:C27,C29,C31)</f>
        <v>154429930.83999997</v>
      </c>
      <c r="D24" s="300">
        <f t="shared" ref="D24:G24" si="3">SUM(D25:D27,D29,D31)</f>
        <v>430475237.59999996</v>
      </c>
      <c r="E24" s="296">
        <f t="shared" si="3"/>
        <v>322953876.45999998</v>
      </c>
      <c r="F24" s="296">
        <f t="shared" si="3"/>
        <v>1638063522.4499998</v>
      </c>
      <c r="G24" s="297">
        <f t="shared" si="3"/>
        <v>1777545691.1835003</v>
      </c>
    </row>
    <row r="25" spans="1:7" ht="26.25">
      <c r="A25" s="294">
        <v>17</v>
      </c>
      <c r="B25" s="298" t="s">
        <v>363</v>
      </c>
      <c r="C25" s="296">
        <v>0</v>
      </c>
      <c r="D25" s="300">
        <v>0</v>
      </c>
      <c r="E25" s="296">
        <v>0</v>
      </c>
      <c r="F25" s="296">
        <v>0</v>
      </c>
      <c r="G25" s="297">
        <v>0</v>
      </c>
    </row>
    <row r="26" spans="1:7" ht="26.25">
      <c r="A26" s="294">
        <v>18</v>
      </c>
      <c r="B26" s="298" t="s">
        <v>364</v>
      </c>
      <c r="C26" s="296">
        <v>6808965.1600000001</v>
      </c>
      <c r="D26" s="300">
        <v>64922828.340000004</v>
      </c>
      <c r="E26" s="296">
        <v>3347797.21</v>
      </c>
      <c r="F26" s="296">
        <v>18648942.739999998</v>
      </c>
      <c r="G26" s="297">
        <v>31057525.379999999</v>
      </c>
    </row>
    <row r="27" spans="1:7">
      <c r="A27" s="294">
        <v>19</v>
      </c>
      <c r="B27" s="298" t="s">
        <v>365</v>
      </c>
      <c r="C27" s="296">
        <v>134144159.31999999</v>
      </c>
      <c r="D27" s="300">
        <v>349806894.58999997</v>
      </c>
      <c r="E27" s="296">
        <v>303218946.67000002</v>
      </c>
      <c r="F27" s="296">
        <v>1356521389.8699999</v>
      </c>
      <c r="G27" s="297">
        <v>1546449710.24</v>
      </c>
    </row>
    <row r="28" spans="1:7">
      <c r="A28" s="294">
        <v>20</v>
      </c>
      <c r="B28" s="310" t="s">
        <v>366</v>
      </c>
      <c r="C28" s="296">
        <v>0</v>
      </c>
      <c r="D28" s="300">
        <v>0</v>
      </c>
      <c r="E28" s="296">
        <v>0</v>
      </c>
      <c r="F28" s="296">
        <v>0</v>
      </c>
      <c r="G28" s="297">
        <v>0</v>
      </c>
    </row>
    <row r="29" spans="1:7">
      <c r="A29" s="294">
        <v>21</v>
      </c>
      <c r="B29" s="298" t="s">
        <v>367</v>
      </c>
      <c r="C29" s="296">
        <v>13476806.359999999</v>
      </c>
      <c r="D29" s="300">
        <v>15745514.67</v>
      </c>
      <c r="E29" s="296">
        <v>16387132.58</v>
      </c>
      <c r="F29" s="296">
        <v>231132796.13</v>
      </c>
      <c r="G29" s="297">
        <v>173042120.91</v>
      </c>
    </row>
    <row r="30" spans="1:7">
      <c r="A30" s="294">
        <v>22</v>
      </c>
      <c r="B30" s="310" t="s">
        <v>366</v>
      </c>
      <c r="C30" s="296">
        <v>13476806.359999999</v>
      </c>
      <c r="D30" s="300">
        <v>15745514.67</v>
      </c>
      <c r="E30" s="296">
        <v>16387132.58</v>
      </c>
      <c r="F30" s="296">
        <v>231132796.13</v>
      </c>
      <c r="G30" s="297">
        <v>173042120.91</v>
      </c>
    </row>
    <row r="31" spans="1:7" ht="26.25">
      <c r="A31" s="294">
        <v>23</v>
      </c>
      <c r="B31" s="298" t="s">
        <v>368</v>
      </c>
      <c r="C31" s="296">
        <v>0</v>
      </c>
      <c r="D31" s="300">
        <v>0</v>
      </c>
      <c r="E31" s="296">
        <v>0</v>
      </c>
      <c r="F31" s="296">
        <v>31760393.710000001</v>
      </c>
      <c r="G31" s="297">
        <v>26996334.653500002</v>
      </c>
    </row>
    <row r="32" spans="1:7">
      <c r="A32" s="294">
        <v>24</v>
      </c>
      <c r="B32" s="295" t="s">
        <v>369</v>
      </c>
      <c r="C32" s="296">
        <v>0</v>
      </c>
      <c r="D32" s="300">
        <v>0</v>
      </c>
      <c r="E32" s="296">
        <v>0</v>
      </c>
      <c r="F32" s="296">
        <v>0</v>
      </c>
      <c r="G32" s="297">
        <v>0</v>
      </c>
    </row>
    <row r="33" spans="1:7">
      <c r="A33" s="294">
        <v>25</v>
      </c>
      <c r="B33" s="295" t="s">
        <v>99</v>
      </c>
      <c r="C33" s="296">
        <f>SUM(C34:C35)</f>
        <v>12535061.18</v>
      </c>
      <c r="D33" s="296">
        <f>SUM(D34:D35)</f>
        <v>17344079.449999999</v>
      </c>
      <c r="E33" s="296">
        <f>SUM(E34:E35)</f>
        <v>14286600.91</v>
      </c>
      <c r="F33" s="296">
        <f>SUM(F34:F35)</f>
        <v>328112303.77999997</v>
      </c>
      <c r="G33" s="297">
        <f>SUM(G34:G35)</f>
        <v>347233784.74980062</v>
      </c>
    </row>
    <row r="34" spans="1:7">
      <c r="A34" s="294">
        <v>26</v>
      </c>
      <c r="B34" s="298" t="s">
        <v>370</v>
      </c>
      <c r="C34" s="299"/>
      <c r="D34" s="300">
        <v>0</v>
      </c>
      <c r="E34" s="296">
        <v>0</v>
      </c>
      <c r="F34" s="296">
        <v>9000</v>
      </c>
      <c r="G34" s="297">
        <v>9000</v>
      </c>
    </row>
    <row r="35" spans="1:7">
      <c r="A35" s="294">
        <v>27</v>
      </c>
      <c r="B35" s="298" t="s">
        <v>371</v>
      </c>
      <c r="C35" s="296">
        <v>12535061.18</v>
      </c>
      <c r="D35" s="300">
        <v>17344079.449999999</v>
      </c>
      <c r="E35" s="296">
        <v>14286600.91</v>
      </c>
      <c r="F35" s="296">
        <v>328103303.77999997</v>
      </c>
      <c r="G35" s="297">
        <v>347224784.74980062</v>
      </c>
    </row>
    <row r="36" spans="1:7">
      <c r="A36" s="294">
        <v>28</v>
      </c>
      <c r="B36" s="295" t="s">
        <v>372</v>
      </c>
      <c r="C36" s="296">
        <v>333782924.1283403</v>
      </c>
      <c r="D36" s="300">
        <v>88039792.75</v>
      </c>
      <c r="E36" s="296">
        <v>86167128.450000003</v>
      </c>
      <c r="F36" s="296">
        <v>129843183.95</v>
      </c>
      <c r="G36" s="297">
        <v>53656599.276917018</v>
      </c>
    </row>
    <row r="37" spans="1:7">
      <c r="A37" s="301">
        <v>29</v>
      </c>
      <c r="B37" s="302" t="s">
        <v>373</v>
      </c>
      <c r="C37" s="299"/>
      <c r="D37" s="299"/>
      <c r="E37" s="299"/>
      <c r="F37" s="299"/>
      <c r="G37" s="303">
        <f>SUM(G23:G24,G32:G33,G36)</f>
        <v>2205973719.772718</v>
      </c>
    </row>
    <row r="38" spans="1:7">
      <c r="A38" s="290"/>
      <c r="B38" s="311"/>
      <c r="C38" s="312"/>
      <c r="D38" s="312"/>
      <c r="E38" s="312"/>
      <c r="F38" s="312"/>
      <c r="G38" s="313"/>
    </row>
    <row r="39" spans="1:7" ht="15.75" thickBot="1">
      <c r="A39" s="314">
        <v>30</v>
      </c>
      <c r="B39" s="315" t="s">
        <v>341</v>
      </c>
      <c r="C39" s="208"/>
      <c r="D39" s="191"/>
      <c r="E39" s="191"/>
      <c r="F39" s="316"/>
      <c r="G39" s="317">
        <f>IFERROR(G21/G37,0)</f>
        <v>1.216504968931357</v>
      </c>
    </row>
    <row r="42" spans="1:7" ht="39">
      <c r="B42" s="18" t="s">
        <v>374</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zoomScale="80" zoomScaleNormal="80" workbookViewId="0">
      <selection activeCell="H8" sqref="H8:H22"/>
    </sheetView>
  </sheetViews>
  <sheetFormatPr defaultColWidth="9.140625" defaultRowHeight="12.75"/>
  <cols>
    <col min="1" max="1" width="11.85546875" style="325" bestFit="1" customWidth="1"/>
    <col min="2" max="2" width="105.140625" style="325" bestFit="1" customWidth="1"/>
    <col min="3" max="3" width="19.42578125" style="325" bestFit="1" customWidth="1"/>
    <col min="4" max="4" width="19" style="325" bestFit="1" customWidth="1"/>
    <col min="5" max="6" width="20.85546875" style="325" bestFit="1" customWidth="1"/>
    <col min="7" max="7" width="30.42578125" style="325" customWidth="1"/>
    <col min="8" max="8" width="20.85546875" style="325" bestFit="1" customWidth="1"/>
    <col min="9" max="9" width="11" style="325" bestFit="1" customWidth="1"/>
    <col min="10" max="10" width="9.85546875" style="325" bestFit="1" customWidth="1"/>
    <col min="11" max="12" width="5.28515625" style="325" bestFit="1" customWidth="1"/>
    <col min="13" max="13" width="10.85546875" style="325" bestFit="1" customWidth="1"/>
    <col min="14" max="14" width="13.5703125" style="325" bestFit="1" customWidth="1"/>
    <col min="15" max="16384" width="9.140625" style="325"/>
  </cols>
  <sheetData>
    <row r="1" spans="1:10" ht="13.5">
      <c r="A1" s="324" t="s">
        <v>108</v>
      </c>
      <c r="B1" s="508" t="str">
        <f>Info!C2</f>
        <v>სს "ბაზისბანკი"</v>
      </c>
    </row>
    <row r="2" spans="1:10">
      <c r="A2" s="326" t="s">
        <v>109</v>
      </c>
      <c r="B2" s="692">
        <f>'1. key ratios'!B2</f>
        <v>45565</v>
      </c>
    </row>
    <row r="3" spans="1:10">
      <c r="A3" s="327" t="s">
        <v>377</v>
      </c>
    </row>
    <row r="5" spans="1:10">
      <c r="A5" s="837" t="s">
        <v>378</v>
      </c>
      <c r="B5" s="838"/>
      <c r="C5" s="843" t="s">
        <v>379</v>
      </c>
      <c r="D5" s="844"/>
      <c r="E5" s="844"/>
      <c r="F5" s="844"/>
      <c r="G5" s="844"/>
      <c r="H5" s="845"/>
    </row>
    <row r="6" spans="1:10">
      <c r="A6" s="839"/>
      <c r="B6" s="840"/>
      <c r="C6" s="846"/>
      <c r="D6" s="847"/>
      <c r="E6" s="847"/>
      <c r="F6" s="847"/>
      <c r="G6" s="847"/>
      <c r="H6" s="848"/>
    </row>
    <row r="7" spans="1:10" ht="25.5">
      <c r="A7" s="841"/>
      <c r="B7" s="842"/>
      <c r="C7" s="358" t="s">
        <v>380</v>
      </c>
      <c r="D7" s="358" t="s">
        <v>381</v>
      </c>
      <c r="E7" s="358" t="s">
        <v>382</v>
      </c>
      <c r="F7" s="358" t="s">
        <v>383</v>
      </c>
      <c r="G7" s="359" t="s">
        <v>493</v>
      </c>
      <c r="H7" s="358" t="s">
        <v>66</v>
      </c>
    </row>
    <row r="8" spans="1:10">
      <c r="A8" s="354">
        <v>1</v>
      </c>
      <c r="B8" s="353" t="s">
        <v>134</v>
      </c>
      <c r="C8" s="719">
        <v>242753744.90000001</v>
      </c>
      <c r="D8" s="719">
        <v>23817212.280000001</v>
      </c>
      <c r="E8" s="719">
        <v>226044426.80000001</v>
      </c>
      <c r="F8" s="719">
        <v>54820311.479999997</v>
      </c>
      <c r="G8" s="719">
        <v>0</v>
      </c>
      <c r="H8" s="718">
        <f t="shared" ref="H8:H20" si="0">SUM(C8:G8)</f>
        <v>547435695.46000004</v>
      </c>
      <c r="J8" s="764"/>
    </row>
    <row r="9" spans="1:10">
      <c r="A9" s="354">
        <v>2</v>
      </c>
      <c r="B9" s="353" t="s">
        <v>135</v>
      </c>
      <c r="C9" s="719">
        <v>0</v>
      </c>
      <c r="D9" s="719">
        <v>0</v>
      </c>
      <c r="E9" s="719">
        <v>0</v>
      </c>
      <c r="F9" s="719">
        <v>0</v>
      </c>
      <c r="G9" s="719">
        <v>0</v>
      </c>
      <c r="H9" s="718">
        <f t="shared" si="0"/>
        <v>0</v>
      </c>
      <c r="J9" s="764"/>
    </row>
    <row r="10" spans="1:10">
      <c r="A10" s="354">
        <v>3</v>
      </c>
      <c r="B10" s="353" t="s">
        <v>136</v>
      </c>
      <c r="C10" s="719">
        <v>0</v>
      </c>
      <c r="D10" s="719">
        <v>11461840.27</v>
      </c>
      <c r="E10" s="719">
        <v>94808.1057</v>
      </c>
      <c r="F10" s="719">
        <v>1087173.4380000001</v>
      </c>
      <c r="G10" s="719">
        <v>0</v>
      </c>
      <c r="H10" s="718">
        <f t="shared" si="0"/>
        <v>12643821.813699998</v>
      </c>
      <c r="J10" s="764"/>
    </row>
    <row r="11" spans="1:10">
      <c r="A11" s="354">
        <v>4</v>
      </c>
      <c r="B11" s="353" t="s">
        <v>137</v>
      </c>
      <c r="C11" s="719">
        <v>0</v>
      </c>
      <c r="D11" s="719">
        <v>0</v>
      </c>
      <c r="E11" s="719">
        <v>0</v>
      </c>
      <c r="F11" s="719">
        <v>0</v>
      </c>
      <c r="G11" s="719">
        <v>0</v>
      </c>
      <c r="H11" s="718">
        <f t="shared" si="0"/>
        <v>0</v>
      </c>
      <c r="J11" s="764"/>
    </row>
    <row r="12" spans="1:10">
      <c r="A12" s="354">
        <v>5</v>
      </c>
      <c r="B12" s="353" t="s">
        <v>694</v>
      </c>
      <c r="C12" s="719">
        <v>0</v>
      </c>
      <c r="D12" s="719">
        <v>0</v>
      </c>
      <c r="E12" s="719">
        <v>0</v>
      </c>
      <c r="F12" s="719">
        <v>0</v>
      </c>
      <c r="G12" s="766">
        <v>0</v>
      </c>
      <c r="H12" s="718">
        <f t="shared" si="0"/>
        <v>0</v>
      </c>
      <c r="J12" s="764"/>
    </row>
    <row r="13" spans="1:10">
      <c r="A13" s="354">
        <v>6</v>
      </c>
      <c r="B13" s="353" t="s">
        <v>138</v>
      </c>
      <c r="C13" s="719">
        <v>46855742.100000001</v>
      </c>
      <c r="D13" s="719">
        <v>102259938</v>
      </c>
      <c r="E13" s="719">
        <v>0</v>
      </c>
      <c r="F13" s="719">
        <v>0</v>
      </c>
      <c r="G13" s="766">
        <v>0</v>
      </c>
      <c r="H13" s="718">
        <f t="shared" si="0"/>
        <v>149115680.09999999</v>
      </c>
      <c r="J13" s="764"/>
    </row>
    <row r="14" spans="1:10">
      <c r="A14" s="354">
        <v>7</v>
      </c>
      <c r="B14" s="353" t="s">
        <v>71</v>
      </c>
      <c r="C14" s="719">
        <v>1489900.99</v>
      </c>
      <c r="D14" s="719">
        <v>393056088.19999999</v>
      </c>
      <c r="E14" s="719">
        <v>438311392.39999998</v>
      </c>
      <c r="F14" s="719">
        <v>762814862.60000002</v>
      </c>
      <c r="G14" s="766">
        <v>1876584.243</v>
      </c>
      <c r="H14" s="718">
        <f t="shared" si="0"/>
        <v>1597548828.4330001</v>
      </c>
      <c r="J14" s="764"/>
    </row>
    <row r="15" spans="1:10">
      <c r="A15" s="354">
        <v>8</v>
      </c>
      <c r="B15" s="355" t="s">
        <v>72</v>
      </c>
      <c r="C15" s="719">
        <v>646990.4754</v>
      </c>
      <c r="D15" s="719">
        <v>50895027.259999998</v>
      </c>
      <c r="E15" s="719">
        <v>210620830.30000001</v>
      </c>
      <c r="F15" s="719">
        <v>190972829.59999999</v>
      </c>
      <c r="G15" s="766">
        <v>3721900.6940000001</v>
      </c>
      <c r="H15" s="718">
        <f t="shared" si="0"/>
        <v>456857578.3294</v>
      </c>
      <c r="J15" s="764"/>
    </row>
    <row r="16" spans="1:10">
      <c r="A16" s="354">
        <v>9</v>
      </c>
      <c r="B16" s="353" t="s">
        <v>695</v>
      </c>
      <c r="C16" s="719">
        <v>35924.669900000001</v>
      </c>
      <c r="D16" s="719">
        <v>5549119.091</v>
      </c>
      <c r="E16" s="719">
        <v>70843079.780000001</v>
      </c>
      <c r="F16" s="719">
        <v>257876026.80000001</v>
      </c>
      <c r="G16" s="766">
        <v>234440.50440000001</v>
      </c>
      <c r="H16" s="718">
        <f t="shared" si="0"/>
        <v>334538590.84530002</v>
      </c>
      <c r="J16" s="764"/>
    </row>
    <row r="17" spans="1:15">
      <c r="A17" s="354">
        <v>10</v>
      </c>
      <c r="B17" s="357" t="s">
        <v>398</v>
      </c>
      <c r="C17" s="719">
        <v>6969911.1260000002</v>
      </c>
      <c r="D17" s="719">
        <v>3590770.9649999999</v>
      </c>
      <c r="E17" s="719">
        <v>18763919.780000001</v>
      </c>
      <c r="F17" s="719">
        <v>33097954.670000002</v>
      </c>
      <c r="G17" s="766">
        <v>1176.9168</v>
      </c>
      <c r="H17" s="718">
        <f t="shared" si="0"/>
        <v>62423733.457800001</v>
      </c>
      <c r="J17" s="764"/>
    </row>
    <row r="18" spans="1:15">
      <c r="A18" s="354">
        <v>11</v>
      </c>
      <c r="B18" s="353" t="s">
        <v>68</v>
      </c>
      <c r="C18" s="719">
        <v>0</v>
      </c>
      <c r="D18" s="719">
        <v>0</v>
      </c>
      <c r="E18" s="719">
        <v>0</v>
      </c>
      <c r="F18" s="719">
        <v>0</v>
      </c>
      <c r="G18" s="766">
        <v>985555.46</v>
      </c>
      <c r="H18" s="718">
        <f t="shared" si="0"/>
        <v>985555.46</v>
      </c>
      <c r="J18" s="764"/>
    </row>
    <row r="19" spans="1:15">
      <c r="A19" s="354">
        <v>12</v>
      </c>
      <c r="B19" s="353" t="s">
        <v>69</v>
      </c>
      <c r="C19" s="719">
        <v>2.9999999999999997E-4</v>
      </c>
      <c r="D19" s="719">
        <v>32796184.850000001</v>
      </c>
      <c r="E19" s="719">
        <v>0</v>
      </c>
      <c r="F19" s="719">
        <v>0</v>
      </c>
      <c r="G19" s="766">
        <v>2.0999999999999999E-3</v>
      </c>
      <c r="H19" s="718">
        <f t="shared" si="0"/>
        <v>32796184.852400001</v>
      </c>
      <c r="J19" s="764"/>
    </row>
    <row r="20" spans="1:15">
      <c r="A20" s="356">
        <v>13</v>
      </c>
      <c r="B20" s="355" t="s">
        <v>70</v>
      </c>
      <c r="C20" s="719">
        <v>0</v>
      </c>
      <c r="D20" s="719">
        <v>0</v>
      </c>
      <c r="E20" s="719">
        <v>0</v>
      </c>
      <c r="F20" s="719">
        <v>0</v>
      </c>
      <c r="G20" s="719">
        <v>0</v>
      </c>
      <c r="H20" s="718">
        <f t="shared" si="0"/>
        <v>0</v>
      </c>
      <c r="J20" s="764"/>
    </row>
    <row r="21" spans="1:15">
      <c r="A21" s="354">
        <v>14</v>
      </c>
      <c r="B21" s="353" t="s">
        <v>384</v>
      </c>
      <c r="C21" s="719">
        <v>24862.918600000001</v>
      </c>
      <c r="D21" s="719">
        <v>99066124.030000001</v>
      </c>
      <c r="E21" s="719">
        <v>100149325</v>
      </c>
      <c r="F21" s="719">
        <v>172104551</v>
      </c>
      <c r="G21" s="719">
        <v>230348503.65858001</v>
      </c>
      <c r="H21" s="718">
        <f>SUM(C21:G21)</f>
        <v>601693366.60718</v>
      </c>
      <c r="J21" s="764"/>
    </row>
    <row r="22" spans="1:15">
      <c r="A22" s="352">
        <v>15</v>
      </c>
      <c r="B22" s="351" t="s">
        <v>66</v>
      </c>
      <c r="C22" s="718">
        <f>SUM(C18:C21)+SUM(C8:C16)</f>
        <v>291807166.05419999</v>
      </c>
      <c r="D22" s="718">
        <f t="shared" ref="D22:H22" si="1">SUM(D18:D21)+SUM(D8:D16)</f>
        <v>718901533.98099995</v>
      </c>
      <c r="E22" s="718">
        <f t="shared" si="1"/>
        <v>1046063862.3857</v>
      </c>
      <c r="F22" s="718">
        <f t="shared" si="1"/>
        <v>1439675754.918</v>
      </c>
      <c r="G22" s="718">
        <f t="shared" si="1"/>
        <v>237166984.56208</v>
      </c>
      <c r="H22" s="718">
        <f t="shared" si="1"/>
        <v>3733615301.9009805</v>
      </c>
      <c r="J22" s="764"/>
    </row>
    <row r="24" spans="1:15">
      <c r="C24" s="764"/>
      <c r="D24" s="764"/>
      <c r="E24" s="764"/>
      <c r="F24" s="764"/>
      <c r="G24" s="764"/>
      <c r="H24" s="764"/>
    </row>
    <row r="26" spans="1:15" ht="38.25">
      <c r="B26" s="335" t="s">
        <v>492</v>
      </c>
    </row>
    <row r="27" spans="1:15">
      <c r="C27" s="765"/>
      <c r="D27" s="765"/>
      <c r="E27" s="765"/>
      <c r="F27" s="765"/>
      <c r="G27" s="765"/>
      <c r="I27" s="764"/>
      <c r="J27" s="764"/>
      <c r="K27" s="764"/>
      <c r="L27" s="764"/>
      <c r="M27" s="764"/>
      <c r="N27" s="764"/>
      <c r="O27" s="764"/>
    </row>
    <row r="28" spans="1:15">
      <c r="C28" s="765"/>
      <c r="D28" s="765"/>
      <c r="E28" s="765"/>
      <c r="F28" s="765"/>
      <c r="G28" s="765"/>
      <c r="I28" s="764"/>
      <c r="J28" s="764"/>
      <c r="K28" s="764"/>
      <c r="L28" s="764"/>
      <c r="M28" s="764"/>
      <c r="N28" s="764"/>
      <c r="O28" s="764"/>
    </row>
    <row r="29" spans="1:15">
      <c r="C29" s="765"/>
      <c r="D29" s="765"/>
      <c r="E29" s="765"/>
      <c r="F29" s="765"/>
      <c r="G29" s="765"/>
      <c r="I29" s="764"/>
      <c r="J29" s="764"/>
      <c r="K29" s="764"/>
      <c r="L29" s="764"/>
      <c r="M29" s="764"/>
      <c r="N29" s="764"/>
      <c r="O29" s="764"/>
    </row>
    <row r="30" spans="1:15">
      <c r="C30" s="765"/>
      <c r="D30" s="765"/>
      <c r="E30" s="765"/>
      <c r="F30" s="765"/>
      <c r="G30" s="765"/>
      <c r="I30" s="764"/>
      <c r="J30" s="764"/>
      <c r="K30" s="764"/>
      <c r="L30" s="764"/>
      <c r="M30" s="764"/>
      <c r="N30" s="764"/>
      <c r="O30" s="764"/>
    </row>
    <row r="31" spans="1:15">
      <c r="C31" s="765"/>
      <c r="D31" s="765"/>
      <c r="E31" s="765"/>
      <c r="F31" s="765"/>
      <c r="G31" s="765"/>
      <c r="I31" s="764"/>
      <c r="J31" s="764"/>
      <c r="K31" s="764"/>
      <c r="L31" s="764"/>
      <c r="M31" s="764"/>
      <c r="N31" s="764"/>
      <c r="O31" s="764"/>
    </row>
    <row r="32" spans="1:15">
      <c r="C32" s="765"/>
      <c r="D32" s="765"/>
      <c r="E32" s="765"/>
      <c r="F32" s="765"/>
      <c r="G32" s="765"/>
      <c r="I32" s="764"/>
      <c r="J32" s="764"/>
      <c r="K32" s="764"/>
      <c r="L32" s="764"/>
      <c r="M32" s="764"/>
      <c r="N32" s="764"/>
      <c r="O32" s="764"/>
    </row>
    <row r="33" spans="3:15">
      <c r="C33" s="765"/>
      <c r="D33" s="765"/>
      <c r="E33" s="765"/>
      <c r="F33" s="765"/>
      <c r="G33" s="765"/>
      <c r="I33" s="764"/>
      <c r="J33" s="764"/>
      <c r="K33" s="764"/>
      <c r="L33" s="764"/>
      <c r="M33" s="764"/>
      <c r="N33" s="764"/>
      <c r="O33" s="764"/>
    </row>
    <row r="34" spans="3:15">
      <c r="C34" s="765"/>
      <c r="D34" s="765"/>
      <c r="E34" s="765"/>
      <c r="F34" s="765"/>
      <c r="G34" s="765"/>
      <c r="I34" s="764"/>
      <c r="J34" s="764"/>
      <c r="K34" s="764"/>
      <c r="L34" s="764"/>
      <c r="M34" s="764"/>
      <c r="N34" s="764"/>
      <c r="O34" s="764"/>
    </row>
    <row r="35" spans="3:15">
      <c r="C35" s="765"/>
      <c r="D35" s="765"/>
      <c r="E35" s="765"/>
      <c r="F35" s="765"/>
      <c r="G35" s="765"/>
      <c r="I35" s="764"/>
      <c r="J35" s="764"/>
      <c r="K35" s="764"/>
      <c r="L35" s="764"/>
      <c r="M35" s="764"/>
      <c r="N35" s="764"/>
      <c r="O35" s="764"/>
    </row>
    <row r="36" spans="3:15">
      <c r="C36" s="765"/>
      <c r="D36" s="765"/>
      <c r="E36" s="765"/>
      <c r="F36" s="765"/>
      <c r="G36" s="765"/>
      <c r="I36" s="764"/>
      <c r="J36" s="764"/>
      <c r="K36" s="764"/>
      <c r="L36" s="764"/>
      <c r="M36" s="764"/>
      <c r="N36" s="764"/>
      <c r="O36" s="764"/>
    </row>
    <row r="37" spans="3:15">
      <c r="C37" s="765"/>
      <c r="D37" s="765"/>
      <c r="E37" s="765"/>
      <c r="F37" s="765"/>
      <c r="G37" s="765"/>
      <c r="I37" s="764"/>
      <c r="J37" s="764"/>
      <c r="K37" s="764"/>
      <c r="L37" s="764"/>
      <c r="M37" s="764"/>
      <c r="N37" s="764"/>
      <c r="O37" s="764"/>
    </row>
    <row r="38" spans="3:15">
      <c r="C38" s="765"/>
      <c r="D38" s="765"/>
      <c r="E38" s="765"/>
      <c r="F38" s="765"/>
      <c r="G38" s="765"/>
      <c r="I38" s="764"/>
      <c r="J38" s="764"/>
      <c r="K38" s="764"/>
      <c r="L38" s="764"/>
      <c r="M38" s="764"/>
      <c r="N38" s="764"/>
      <c r="O38" s="764"/>
    </row>
    <row r="39" spans="3:15">
      <c r="C39" s="765"/>
      <c r="D39" s="765"/>
      <c r="E39" s="765"/>
      <c r="F39" s="765"/>
      <c r="G39" s="765"/>
      <c r="I39" s="764"/>
      <c r="J39" s="764"/>
      <c r="K39" s="764"/>
      <c r="L39" s="764"/>
      <c r="M39" s="764"/>
      <c r="N39" s="764"/>
      <c r="O39" s="764"/>
    </row>
    <row r="40" spans="3:15">
      <c r="C40" s="765"/>
      <c r="D40" s="765"/>
      <c r="E40" s="765"/>
      <c r="F40" s="765"/>
      <c r="G40" s="765"/>
      <c r="I40" s="764"/>
      <c r="J40" s="764"/>
      <c r="K40" s="764"/>
      <c r="L40" s="764"/>
      <c r="M40" s="764"/>
      <c r="N40" s="764"/>
      <c r="O40" s="764"/>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80" zoomScaleNormal="80" workbookViewId="0">
      <selection activeCell="H7" sqref="H7:H23"/>
    </sheetView>
  </sheetViews>
  <sheetFormatPr defaultColWidth="9.140625" defaultRowHeight="12.75"/>
  <cols>
    <col min="1" max="1" width="11.85546875" style="328" bestFit="1" customWidth="1"/>
    <col min="2" max="2" width="86.85546875" style="325" customWidth="1"/>
    <col min="3" max="4" width="31.5703125" style="325" customWidth="1"/>
    <col min="5" max="5" width="16.42578125" style="330" bestFit="1" customWidth="1"/>
    <col min="6" max="6" width="14.28515625" style="330" bestFit="1" customWidth="1"/>
    <col min="7" max="7" width="20" style="325" bestFit="1" customWidth="1"/>
    <col min="8" max="8" width="25.140625" style="325" bestFit="1" customWidth="1"/>
    <col min="9" max="16384" width="9.140625" style="325"/>
  </cols>
  <sheetData>
    <row r="1" spans="1:10" ht="13.5">
      <c r="A1" s="324" t="s">
        <v>108</v>
      </c>
      <c r="B1" s="508" t="str">
        <f>Info!C2</f>
        <v>სს "ბაზისბანკი"</v>
      </c>
      <c r="C1" s="372"/>
      <c r="D1" s="372"/>
      <c r="E1" s="372"/>
      <c r="F1" s="372"/>
      <c r="G1" s="372"/>
      <c r="H1" s="372"/>
    </row>
    <row r="2" spans="1:10">
      <c r="A2" s="326" t="s">
        <v>109</v>
      </c>
      <c r="B2" s="692">
        <f>'1. key ratios'!B2</f>
        <v>45565</v>
      </c>
      <c r="C2" s="372"/>
      <c r="D2" s="372"/>
      <c r="E2" s="372"/>
      <c r="F2" s="372"/>
      <c r="G2" s="372"/>
      <c r="H2" s="372"/>
    </row>
    <row r="3" spans="1:10">
      <c r="A3" s="327" t="s">
        <v>385</v>
      </c>
      <c r="B3" s="372"/>
      <c r="C3" s="372"/>
      <c r="D3" s="372"/>
      <c r="E3" s="372"/>
      <c r="F3" s="372"/>
      <c r="G3" s="372"/>
      <c r="H3" s="372"/>
    </row>
    <row r="4" spans="1:10">
      <c r="A4" s="373"/>
      <c r="B4" s="372"/>
      <c r="C4" s="371" t="s">
        <v>386</v>
      </c>
      <c r="D4" s="371" t="s">
        <v>387</v>
      </c>
      <c r="E4" s="371" t="s">
        <v>388</v>
      </c>
      <c r="F4" s="371" t="s">
        <v>389</v>
      </c>
      <c r="G4" s="371" t="s">
        <v>390</v>
      </c>
      <c r="H4" s="371" t="s">
        <v>391</v>
      </c>
    </row>
    <row r="5" spans="1:10" ht="33.950000000000003" customHeight="1">
      <c r="A5" s="837" t="s">
        <v>643</v>
      </c>
      <c r="B5" s="838"/>
      <c r="C5" s="851" t="s">
        <v>480</v>
      </c>
      <c r="D5" s="851"/>
      <c r="E5" s="851" t="s">
        <v>642</v>
      </c>
      <c r="F5" s="849" t="s">
        <v>641</v>
      </c>
      <c r="G5" s="849" t="s">
        <v>395</v>
      </c>
      <c r="H5" s="369" t="s">
        <v>640</v>
      </c>
    </row>
    <row r="6" spans="1:10" ht="25.5">
      <c r="A6" s="841"/>
      <c r="B6" s="842"/>
      <c r="C6" s="370" t="s">
        <v>396</v>
      </c>
      <c r="D6" s="370" t="s">
        <v>397</v>
      </c>
      <c r="E6" s="851"/>
      <c r="F6" s="850"/>
      <c r="G6" s="850"/>
      <c r="H6" s="369" t="s">
        <v>639</v>
      </c>
    </row>
    <row r="7" spans="1:10">
      <c r="A7" s="367">
        <v>1</v>
      </c>
      <c r="B7" s="353" t="s">
        <v>134</v>
      </c>
      <c r="C7" s="720">
        <v>0</v>
      </c>
      <c r="D7" s="720">
        <v>549508237.29999995</v>
      </c>
      <c r="E7" s="721">
        <v>589768.25580000004</v>
      </c>
      <c r="F7" s="721"/>
      <c r="G7" s="720">
        <v>0</v>
      </c>
      <c r="H7" s="360">
        <f t="shared" ref="H7:H20" si="0">C7+D7-E7-F7</f>
        <v>548918469.04419994</v>
      </c>
      <c r="J7" s="767"/>
    </row>
    <row r="8" spans="1:10" ht="14.45" customHeight="1">
      <c r="A8" s="367">
        <v>2</v>
      </c>
      <c r="B8" s="353" t="s">
        <v>135</v>
      </c>
      <c r="C8" s="720">
        <v>0</v>
      </c>
      <c r="D8" s="720">
        <v>0</v>
      </c>
      <c r="E8" s="721">
        <v>0</v>
      </c>
      <c r="F8" s="721"/>
      <c r="G8" s="720">
        <v>0</v>
      </c>
      <c r="H8" s="360">
        <f t="shared" si="0"/>
        <v>0</v>
      </c>
      <c r="J8" s="767"/>
    </row>
    <row r="9" spans="1:10">
      <c r="A9" s="367">
        <v>3</v>
      </c>
      <c r="B9" s="353" t="s">
        <v>136</v>
      </c>
      <c r="C9" s="720">
        <v>0</v>
      </c>
      <c r="D9" s="720">
        <v>12713789.880000001</v>
      </c>
      <c r="E9" s="721">
        <v>69968.065700000006</v>
      </c>
      <c r="F9" s="721"/>
      <c r="G9" s="720">
        <v>0</v>
      </c>
      <c r="H9" s="360">
        <f t="shared" si="0"/>
        <v>12643821.814300001</v>
      </c>
      <c r="J9" s="767"/>
    </row>
    <row r="10" spans="1:10">
      <c r="A10" s="367">
        <v>4</v>
      </c>
      <c r="B10" s="353" t="s">
        <v>137</v>
      </c>
      <c r="C10" s="720">
        <v>0</v>
      </c>
      <c r="D10" s="720">
        <v>0</v>
      </c>
      <c r="E10" s="721">
        <v>0</v>
      </c>
      <c r="F10" s="721"/>
      <c r="G10" s="720">
        <v>0</v>
      </c>
      <c r="H10" s="360">
        <f t="shared" si="0"/>
        <v>0</v>
      </c>
      <c r="J10" s="767"/>
    </row>
    <row r="11" spans="1:10">
      <c r="A11" s="367">
        <v>5</v>
      </c>
      <c r="B11" s="353" t="s">
        <v>694</v>
      </c>
      <c r="C11" s="720">
        <v>0</v>
      </c>
      <c r="D11" s="720">
        <v>0</v>
      </c>
      <c r="E11" s="721">
        <v>0</v>
      </c>
      <c r="F11" s="721"/>
      <c r="G11" s="720">
        <v>0</v>
      </c>
      <c r="H11" s="360">
        <f t="shared" si="0"/>
        <v>0</v>
      </c>
      <c r="J11" s="767"/>
    </row>
    <row r="12" spans="1:10">
      <c r="A12" s="367">
        <v>6</v>
      </c>
      <c r="B12" s="353" t="s">
        <v>138</v>
      </c>
      <c r="C12" s="720">
        <v>0</v>
      </c>
      <c r="D12" s="720">
        <v>149130481.90000001</v>
      </c>
      <c r="E12" s="721">
        <v>14802</v>
      </c>
      <c r="F12" s="721"/>
      <c r="G12" s="720">
        <v>0</v>
      </c>
      <c r="H12" s="360">
        <f t="shared" si="0"/>
        <v>149115679.90000001</v>
      </c>
      <c r="J12" s="767"/>
    </row>
    <row r="13" spans="1:10">
      <c r="A13" s="367">
        <v>7</v>
      </c>
      <c r="B13" s="353" t="s">
        <v>71</v>
      </c>
      <c r="C13" s="720">
        <v>23679420.780000001</v>
      </c>
      <c r="D13" s="720">
        <v>1583672803</v>
      </c>
      <c r="E13" s="721">
        <v>9803395.4039999992</v>
      </c>
      <c r="F13" s="721"/>
      <c r="G13" s="720">
        <v>0.19</v>
      </c>
      <c r="H13" s="360">
        <f t="shared" si="0"/>
        <v>1597548828.3759999</v>
      </c>
      <c r="J13" s="767"/>
    </row>
    <row r="14" spans="1:10">
      <c r="A14" s="367">
        <v>8</v>
      </c>
      <c r="B14" s="355" t="s">
        <v>72</v>
      </c>
      <c r="C14" s="720">
        <v>34615008.850000001</v>
      </c>
      <c r="D14" s="720">
        <v>434028080.39999998</v>
      </c>
      <c r="E14" s="721">
        <v>11785510.810000001</v>
      </c>
      <c r="F14" s="721"/>
      <c r="G14" s="720">
        <v>459446.5048</v>
      </c>
      <c r="H14" s="360">
        <f t="shared" si="0"/>
        <v>456857578.44</v>
      </c>
      <c r="J14" s="767"/>
    </row>
    <row r="15" spans="1:10" ht="24.75" customHeight="1">
      <c r="A15" s="367">
        <v>9</v>
      </c>
      <c r="B15" s="353" t="s">
        <v>695</v>
      </c>
      <c r="C15" s="720">
        <v>19978226.920000002</v>
      </c>
      <c r="D15" s="720">
        <v>319896822.89999998</v>
      </c>
      <c r="E15" s="721">
        <v>5336458.977</v>
      </c>
      <c r="F15" s="721"/>
      <c r="G15" s="720">
        <v>0</v>
      </c>
      <c r="H15" s="360">
        <f t="shared" si="0"/>
        <v>334538590.84299999</v>
      </c>
      <c r="J15" s="767"/>
    </row>
    <row r="16" spans="1:10">
      <c r="A16" s="367">
        <v>10</v>
      </c>
      <c r="B16" s="357" t="s">
        <v>398</v>
      </c>
      <c r="C16" s="720">
        <v>53176551.729999997</v>
      </c>
      <c r="D16" s="720">
        <v>23480384.960000001</v>
      </c>
      <c r="E16" s="721">
        <v>14233203.23</v>
      </c>
      <c r="F16" s="721"/>
      <c r="G16" s="720">
        <v>0</v>
      </c>
      <c r="H16" s="360">
        <f t="shared" si="0"/>
        <v>62423733.459999993</v>
      </c>
      <c r="J16" s="767"/>
    </row>
    <row r="17" spans="1:10">
      <c r="A17" s="367">
        <v>11</v>
      </c>
      <c r="B17" s="353" t="s">
        <v>68</v>
      </c>
      <c r="C17" s="720">
        <v>0</v>
      </c>
      <c r="D17" s="720">
        <v>985555.46</v>
      </c>
      <c r="E17" s="721">
        <v>0</v>
      </c>
      <c r="F17" s="721"/>
      <c r="G17" s="720">
        <v>0</v>
      </c>
      <c r="H17" s="360">
        <f t="shared" si="0"/>
        <v>985555.46</v>
      </c>
      <c r="J17" s="767"/>
    </row>
    <row r="18" spans="1:10">
      <c r="A18" s="367">
        <v>12</v>
      </c>
      <c r="B18" s="353" t="s">
        <v>69</v>
      </c>
      <c r="C18" s="720">
        <v>0</v>
      </c>
      <c r="D18" s="720">
        <v>32850715.280000001</v>
      </c>
      <c r="E18" s="721">
        <v>54530.4211</v>
      </c>
      <c r="F18" s="721"/>
      <c r="G18" s="720">
        <v>0</v>
      </c>
      <c r="H18" s="360">
        <f t="shared" si="0"/>
        <v>32796184.858899999</v>
      </c>
      <c r="J18" s="767"/>
    </row>
    <row r="19" spans="1:10">
      <c r="A19" s="368">
        <v>13</v>
      </c>
      <c r="B19" s="355" t="s">
        <v>70</v>
      </c>
      <c r="C19" s="720">
        <v>0</v>
      </c>
      <c r="D19" s="720">
        <v>0</v>
      </c>
      <c r="E19" s="721">
        <v>0</v>
      </c>
      <c r="F19" s="721"/>
      <c r="G19" s="720">
        <v>0</v>
      </c>
      <c r="H19" s="360">
        <f t="shared" si="0"/>
        <v>0</v>
      </c>
      <c r="J19" s="767"/>
    </row>
    <row r="20" spans="1:10">
      <c r="A20" s="367">
        <v>14</v>
      </c>
      <c r="B20" s="353" t="s">
        <v>384</v>
      </c>
      <c r="C20" s="720">
        <v>17086559.219999999</v>
      </c>
      <c r="D20" s="720">
        <v>619735962.10187674</v>
      </c>
      <c r="E20" s="721">
        <v>6812598</v>
      </c>
      <c r="F20" s="721"/>
      <c r="G20" s="720">
        <v>0</v>
      </c>
      <c r="H20" s="360">
        <f t="shared" si="0"/>
        <v>630009923.32187676</v>
      </c>
      <c r="J20" s="767"/>
    </row>
    <row r="21" spans="1:10" s="329" customFormat="1">
      <c r="A21" s="366">
        <v>15</v>
      </c>
      <c r="B21" s="365" t="s">
        <v>66</v>
      </c>
      <c r="C21" s="722">
        <f t="shared" ref="C21:H21" si="1">SUM(C7:C15)+SUM(C17:C20)</f>
        <v>95359215.770000011</v>
      </c>
      <c r="D21" s="722">
        <f t="shared" si="1"/>
        <v>3702522448.2218771</v>
      </c>
      <c r="E21" s="722">
        <f t="shared" si="1"/>
        <v>34467031.933599994</v>
      </c>
      <c r="F21" s="722">
        <f t="shared" si="1"/>
        <v>0</v>
      </c>
      <c r="G21" s="722">
        <f t="shared" si="1"/>
        <v>459446.6948</v>
      </c>
      <c r="H21" s="360">
        <f t="shared" si="1"/>
        <v>3763414632.0582767</v>
      </c>
      <c r="J21" s="767"/>
    </row>
    <row r="22" spans="1:10">
      <c r="A22" s="364">
        <v>16</v>
      </c>
      <c r="B22" s="363" t="s">
        <v>399</v>
      </c>
      <c r="C22" s="720">
        <v>94046448.900000006</v>
      </c>
      <c r="D22" s="720">
        <v>2685648010.3399997</v>
      </c>
      <c r="E22" s="721">
        <v>32249142.830000002</v>
      </c>
      <c r="F22" s="721"/>
      <c r="G22" s="720">
        <v>459446.6948</v>
      </c>
      <c r="H22" s="360">
        <f>C22+D22-E22-F22</f>
        <v>2747445316.4099998</v>
      </c>
    </row>
    <row r="23" spans="1:10">
      <c r="A23" s="364">
        <v>17</v>
      </c>
      <c r="B23" s="363" t="s">
        <v>400</v>
      </c>
      <c r="C23" s="720">
        <v>0</v>
      </c>
      <c r="D23" s="720">
        <v>365330962.41999996</v>
      </c>
      <c r="E23" s="721">
        <v>439942.25589999999</v>
      </c>
      <c r="F23" s="721"/>
      <c r="G23" s="720">
        <v>0</v>
      </c>
      <c r="H23" s="360">
        <f>C23+D23-E23-F23</f>
        <v>364891020.16409993</v>
      </c>
    </row>
    <row r="25" spans="1:10">
      <c r="E25" s="325"/>
      <c r="F25" s="325"/>
    </row>
    <row r="26" spans="1:10" ht="42.6" customHeight="1">
      <c r="B26" s="335" t="s">
        <v>492</v>
      </c>
    </row>
    <row r="27" spans="1:10">
      <c r="C27" s="764"/>
      <c r="D27" s="764"/>
      <c r="E27" s="764"/>
      <c r="F27" s="764"/>
      <c r="G27" s="764"/>
      <c r="H27" s="764"/>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zoomScale="80" zoomScaleNormal="80" workbookViewId="0">
      <selection activeCell="H7" sqref="H7:H34"/>
    </sheetView>
  </sheetViews>
  <sheetFormatPr defaultColWidth="9.140625" defaultRowHeight="12.75"/>
  <cols>
    <col min="1" max="1" width="11" style="325" bestFit="1" customWidth="1"/>
    <col min="2" max="2" width="60.7109375" style="325" customWidth="1"/>
    <col min="3" max="4" width="35" style="325" customWidth="1"/>
    <col min="5" max="7" width="22" style="325" customWidth="1"/>
    <col min="8" max="8" width="42.28515625" style="325" bestFit="1" customWidth="1"/>
    <col min="9" max="16384" width="9.140625" style="325"/>
  </cols>
  <sheetData>
    <row r="1" spans="1:10" ht="13.5">
      <c r="A1" s="324" t="s">
        <v>108</v>
      </c>
      <c r="B1" s="508" t="str">
        <f>Info!C2</f>
        <v>სს "ბაზისბანკი"</v>
      </c>
      <c r="C1" s="372"/>
      <c r="D1" s="372"/>
      <c r="E1" s="372"/>
      <c r="F1" s="372"/>
      <c r="G1" s="372"/>
      <c r="H1" s="372"/>
    </row>
    <row r="2" spans="1:10">
      <c r="A2" s="326" t="s">
        <v>109</v>
      </c>
      <c r="B2" s="692">
        <f>'1. key ratios'!B2</f>
        <v>45565</v>
      </c>
      <c r="C2" s="372"/>
      <c r="D2" s="372"/>
      <c r="E2" s="372"/>
      <c r="F2" s="372"/>
      <c r="G2" s="372"/>
      <c r="H2" s="372"/>
    </row>
    <row r="3" spans="1:10">
      <c r="A3" s="327" t="s">
        <v>401</v>
      </c>
      <c r="B3" s="372"/>
      <c r="C3" s="372"/>
      <c r="D3" s="372"/>
      <c r="E3" s="372"/>
      <c r="F3" s="372"/>
      <c r="G3" s="372"/>
      <c r="H3" s="372"/>
    </row>
    <row r="4" spans="1:10">
      <c r="A4" s="372"/>
      <c r="B4" s="372"/>
      <c r="C4" s="371" t="s">
        <v>386</v>
      </c>
      <c r="D4" s="371" t="s">
        <v>387</v>
      </c>
      <c r="E4" s="371" t="s">
        <v>388</v>
      </c>
      <c r="F4" s="371" t="s">
        <v>389</v>
      </c>
      <c r="G4" s="371" t="s">
        <v>390</v>
      </c>
      <c r="H4" s="371" t="s">
        <v>391</v>
      </c>
    </row>
    <row r="5" spans="1:10" ht="41.45" customHeight="1">
      <c r="A5" s="837" t="s">
        <v>645</v>
      </c>
      <c r="B5" s="838"/>
      <c r="C5" s="852" t="s">
        <v>480</v>
      </c>
      <c r="D5" s="853"/>
      <c r="E5" s="849" t="s">
        <v>642</v>
      </c>
      <c r="F5" s="849" t="s">
        <v>641</v>
      </c>
      <c r="G5" s="849" t="s">
        <v>395</v>
      </c>
      <c r="H5" s="369" t="s">
        <v>640</v>
      </c>
    </row>
    <row r="6" spans="1:10" ht="25.5">
      <c r="A6" s="841"/>
      <c r="B6" s="842"/>
      <c r="C6" s="370" t="s">
        <v>396</v>
      </c>
      <c r="D6" s="370" t="s">
        <v>397</v>
      </c>
      <c r="E6" s="850"/>
      <c r="F6" s="850"/>
      <c r="G6" s="850"/>
      <c r="H6" s="369" t="s">
        <v>639</v>
      </c>
    </row>
    <row r="7" spans="1:10">
      <c r="A7" s="361">
        <v>1</v>
      </c>
      <c r="B7" s="376" t="s">
        <v>402</v>
      </c>
      <c r="C7" s="720">
        <v>2917701.8</v>
      </c>
      <c r="D7" s="720">
        <v>621529616.29999995</v>
      </c>
      <c r="E7" s="720">
        <v>1764833.9169999999</v>
      </c>
      <c r="F7" s="720">
        <v>0</v>
      </c>
      <c r="G7" s="720">
        <v>16219.433000000001</v>
      </c>
      <c r="H7" s="723">
        <f t="shared" ref="H7:H34" si="0">C7+D7-E7-F7</f>
        <v>622682484.18299985</v>
      </c>
      <c r="J7" s="764"/>
    </row>
    <row r="8" spans="1:10">
      <c r="A8" s="361">
        <v>2</v>
      </c>
      <c r="B8" s="376" t="s">
        <v>403</v>
      </c>
      <c r="C8" s="720">
        <v>1929383.4680000001</v>
      </c>
      <c r="D8" s="720">
        <v>351354896.39999998</v>
      </c>
      <c r="E8" s="720">
        <v>1089226.7139999999</v>
      </c>
      <c r="F8" s="720">
        <v>0</v>
      </c>
      <c r="G8" s="720">
        <v>0</v>
      </c>
      <c r="H8" s="723">
        <f t="shared" si="0"/>
        <v>352195053.15399998</v>
      </c>
      <c r="J8" s="764"/>
    </row>
    <row r="9" spans="1:10">
      <c r="A9" s="361">
        <v>3</v>
      </c>
      <c r="B9" s="376" t="s">
        <v>644</v>
      </c>
      <c r="C9" s="720">
        <v>0</v>
      </c>
      <c r="D9" s="720">
        <v>116227.7254</v>
      </c>
      <c r="E9" s="720">
        <v>12.3409</v>
      </c>
      <c r="F9" s="720">
        <v>0</v>
      </c>
      <c r="G9" s="720">
        <v>0</v>
      </c>
      <c r="H9" s="723">
        <f t="shared" si="0"/>
        <v>116215.3845</v>
      </c>
      <c r="J9" s="764"/>
    </row>
    <row r="10" spans="1:10">
      <c r="A10" s="361">
        <v>4</v>
      </c>
      <c r="B10" s="376" t="s">
        <v>404</v>
      </c>
      <c r="C10" s="720">
        <v>6481301.6500000004</v>
      </c>
      <c r="D10" s="720">
        <v>241257618</v>
      </c>
      <c r="E10" s="720">
        <v>2312293.0929999999</v>
      </c>
      <c r="F10" s="720">
        <v>0</v>
      </c>
      <c r="G10" s="720">
        <v>13650.848</v>
      </c>
      <c r="H10" s="723">
        <f t="shared" si="0"/>
        <v>245426626.55700001</v>
      </c>
      <c r="J10" s="764"/>
    </row>
    <row r="11" spans="1:10">
      <c r="A11" s="361">
        <v>5</v>
      </c>
      <c r="B11" s="376" t="s">
        <v>405</v>
      </c>
      <c r="C11" s="720">
        <v>1905271.6769999999</v>
      </c>
      <c r="D11" s="720">
        <v>204625597.09999999</v>
      </c>
      <c r="E11" s="720">
        <v>859532.27300000004</v>
      </c>
      <c r="F11" s="720">
        <v>0</v>
      </c>
      <c r="G11" s="720">
        <v>0</v>
      </c>
      <c r="H11" s="723">
        <f t="shared" si="0"/>
        <v>205671336.50399998</v>
      </c>
      <c r="J11" s="764"/>
    </row>
    <row r="12" spans="1:10">
      <c r="A12" s="361">
        <v>6</v>
      </c>
      <c r="B12" s="376" t="s">
        <v>406</v>
      </c>
      <c r="C12" s="720">
        <v>3512519.5219999999</v>
      </c>
      <c r="D12" s="720">
        <v>45416371</v>
      </c>
      <c r="E12" s="720">
        <v>416025.92609999998</v>
      </c>
      <c r="F12" s="720">
        <v>0</v>
      </c>
      <c r="G12" s="720">
        <v>0</v>
      </c>
      <c r="H12" s="723">
        <f t="shared" si="0"/>
        <v>48512864.595899999</v>
      </c>
      <c r="J12" s="764"/>
    </row>
    <row r="13" spans="1:10">
      <c r="A13" s="361">
        <v>7</v>
      </c>
      <c r="B13" s="376" t="s">
        <v>407</v>
      </c>
      <c r="C13" s="720">
        <v>599113.17839999998</v>
      </c>
      <c r="D13" s="720">
        <v>88587729.659999996</v>
      </c>
      <c r="E13" s="720">
        <v>196008.51879999999</v>
      </c>
      <c r="F13" s="720">
        <v>0</v>
      </c>
      <c r="G13" s="720">
        <v>0</v>
      </c>
      <c r="H13" s="723">
        <f t="shared" si="0"/>
        <v>88990834.319599986</v>
      </c>
      <c r="J13" s="764"/>
    </row>
    <row r="14" spans="1:10">
      <c r="A14" s="361">
        <v>8</v>
      </c>
      <c r="B14" s="376" t="s">
        <v>408</v>
      </c>
      <c r="C14" s="720">
        <v>2381868.034</v>
      </c>
      <c r="D14" s="720">
        <v>102134976.09999999</v>
      </c>
      <c r="E14" s="720">
        <v>673500.24140000006</v>
      </c>
      <c r="F14" s="720">
        <v>0</v>
      </c>
      <c r="G14" s="720">
        <v>277.55500000000001</v>
      </c>
      <c r="H14" s="723">
        <f t="shared" si="0"/>
        <v>103843343.89259999</v>
      </c>
      <c r="J14" s="764"/>
    </row>
    <row r="15" spans="1:10">
      <c r="A15" s="361">
        <v>9</v>
      </c>
      <c r="B15" s="376" t="s">
        <v>409</v>
      </c>
      <c r="C15" s="720">
        <v>900244.82120000001</v>
      </c>
      <c r="D15" s="720">
        <v>88620947</v>
      </c>
      <c r="E15" s="720">
        <v>1026409.231</v>
      </c>
      <c r="F15" s="720">
        <v>0</v>
      </c>
      <c r="G15" s="720">
        <v>0</v>
      </c>
      <c r="H15" s="723">
        <f t="shared" si="0"/>
        <v>88494782.590199992</v>
      </c>
      <c r="J15" s="764"/>
    </row>
    <row r="16" spans="1:10" ht="25.5">
      <c r="A16" s="361">
        <v>10</v>
      </c>
      <c r="B16" s="376" t="s">
        <v>410</v>
      </c>
      <c r="C16" s="720">
        <v>206493.8487</v>
      </c>
      <c r="D16" s="720">
        <v>24157949.559999999</v>
      </c>
      <c r="E16" s="720">
        <v>32590.223310000001</v>
      </c>
      <c r="F16" s="720">
        <v>0</v>
      </c>
      <c r="G16" s="720">
        <v>0</v>
      </c>
      <c r="H16" s="723">
        <f t="shared" si="0"/>
        <v>24331853.185389999</v>
      </c>
      <c r="J16" s="764"/>
    </row>
    <row r="17" spans="1:10">
      <c r="A17" s="361">
        <v>11</v>
      </c>
      <c r="B17" s="376" t="s">
        <v>411</v>
      </c>
      <c r="C17" s="720">
        <v>103247.85860000001</v>
      </c>
      <c r="D17" s="720">
        <v>9478986.091</v>
      </c>
      <c r="E17" s="720">
        <v>37722.140700000004</v>
      </c>
      <c r="F17" s="720">
        <v>0</v>
      </c>
      <c r="G17" s="720">
        <v>0</v>
      </c>
      <c r="H17" s="723">
        <f t="shared" si="0"/>
        <v>9544511.8089000005</v>
      </c>
      <c r="J17" s="764"/>
    </row>
    <row r="18" spans="1:10">
      <c r="A18" s="361">
        <v>12</v>
      </c>
      <c r="B18" s="376" t="s">
        <v>412</v>
      </c>
      <c r="C18" s="720">
        <v>1040669.412</v>
      </c>
      <c r="D18" s="720">
        <v>68446345.159999996</v>
      </c>
      <c r="E18" s="720">
        <v>713994.84279999998</v>
      </c>
      <c r="F18" s="720">
        <v>0</v>
      </c>
      <c r="G18" s="720">
        <v>7408.4859999999999</v>
      </c>
      <c r="H18" s="723">
        <f t="shared" si="0"/>
        <v>68773019.729199991</v>
      </c>
      <c r="J18" s="764"/>
    </row>
    <row r="19" spans="1:10">
      <c r="A19" s="361">
        <v>13</v>
      </c>
      <c r="B19" s="376" t="s">
        <v>413</v>
      </c>
      <c r="C19" s="720">
        <v>1925787.22</v>
      </c>
      <c r="D19" s="720">
        <v>62302821</v>
      </c>
      <c r="E19" s="720">
        <v>632392.55709999998</v>
      </c>
      <c r="F19" s="720">
        <v>0</v>
      </c>
      <c r="G19" s="720">
        <v>0</v>
      </c>
      <c r="H19" s="723">
        <f t="shared" si="0"/>
        <v>63596215.662900001</v>
      </c>
      <c r="J19" s="764"/>
    </row>
    <row r="20" spans="1:10">
      <c r="A20" s="361">
        <v>14</v>
      </c>
      <c r="B20" s="376" t="s">
        <v>414</v>
      </c>
      <c r="C20" s="720">
        <v>21293950.460000001</v>
      </c>
      <c r="D20" s="720">
        <v>168032724</v>
      </c>
      <c r="E20" s="720">
        <v>6208135.6040000003</v>
      </c>
      <c r="F20" s="720">
        <v>0</v>
      </c>
      <c r="G20" s="720">
        <v>0</v>
      </c>
      <c r="H20" s="723">
        <f t="shared" si="0"/>
        <v>183118538.85600001</v>
      </c>
      <c r="J20" s="764"/>
    </row>
    <row r="21" spans="1:10">
      <c r="A21" s="361">
        <v>15</v>
      </c>
      <c r="B21" s="376" t="s">
        <v>415</v>
      </c>
      <c r="C21" s="720">
        <v>3306742</v>
      </c>
      <c r="D21" s="720">
        <v>62484296.670000002</v>
      </c>
      <c r="E21" s="720">
        <v>586134.58810000005</v>
      </c>
      <c r="F21" s="720">
        <v>0</v>
      </c>
      <c r="G21" s="720">
        <v>0</v>
      </c>
      <c r="H21" s="723">
        <f t="shared" si="0"/>
        <v>65204904.081900001</v>
      </c>
      <c r="J21" s="764"/>
    </row>
    <row r="22" spans="1:10">
      <c r="A22" s="361">
        <v>16</v>
      </c>
      <c r="B22" s="376" t="s">
        <v>416</v>
      </c>
      <c r="C22" s="720">
        <v>27219.6525</v>
      </c>
      <c r="D22" s="720">
        <v>21804228.140000001</v>
      </c>
      <c r="E22" s="720">
        <v>78391</v>
      </c>
      <c r="F22" s="720">
        <v>0</v>
      </c>
      <c r="G22" s="720">
        <v>0</v>
      </c>
      <c r="H22" s="723">
        <f t="shared" si="0"/>
        <v>21753056.7925</v>
      </c>
      <c r="J22" s="764"/>
    </row>
    <row r="23" spans="1:10">
      <c r="A23" s="361">
        <v>17</v>
      </c>
      <c r="B23" s="376" t="s">
        <v>417</v>
      </c>
      <c r="C23" s="720">
        <v>365833.50880000001</v>
      </c>
      <c r="D23" s="720">
        <v>31558547.82</v>
      </c>
      <c r="E23" s="720">
        <v>152799.5043</v>
      </c>
      <c r="F23" s="720">
        <v>0</v>
      </c>
      <c r="G23" s="720">
        <v>0</v>
      </c>
      <c r="H23" s="723">
        <f t="shared" si="0"/>
        <v>31771581.824500002</v>
      </c>
      <c r="J23" s="764"/>
    </row>
    <row r="24" spans="1:10">
      <c r="A24" s="361">
        <v>18</v>
      </c>
      <c r="B24" s="376" t="s">
        <v>418</v>
      </c>
      <c r="C24" s="720">
        <v>2962618.787</v>
      </c>
      <c r="D24" s="720">
        <v>218387866.40000001</v>
      </c>
      <c r="E24" s="720">
        <v>1195301.7069999999</v>
      </c>
      <c r="F24" s="720">
        <v>0</v>
      </c>
      <c r="G24" s="720">
        <v>0</v>
      </c>
      <c r="H24" s="723">
        <f t="shared" si="0"/>
        <v>220155183.48000002</v>
      </c>
      <c r="J24" s="764"/>
    </row>
    <row r="25" spans="1:10">
      <c r="A25" s="361">
        <v>19</v>
      </c>
      <c r="B25" s="376" t="s">
        <v>419</v>
      </c>
      <c r="C25" s="720">
        <v>17379.961200000002</v>
      </c>
      <c r="D25" s="720">
        <v>29567448.739999998</v>
      </c>
      <c r="E25" s="720">
        <v>45962.483099999998</v>
      </c>
      <c r="F25" s="720">
        <v>0</v>
      </c>
      <c r="G25" s="720">
        <v>0</v>
      </c>
      <c r="H25" s="723">
        <f t="shared" si="0"/>
        <v>29538866.218099996</v>
      </c>
      <c r="J25" s="764"/>
    </row>
    <row r="26" spans="1:10">
      <c r="A26" s="361">
        <v>20</v>
      </c>
      <c r="B26" s="376" t="s">
        <v>420</v>
      </c>
      <c r="C26" s="720">
        <v>1790589.5649999999</v>
      </c>
      <c r="D26" s="720">
        <v>159407465.5</v>
      </c>
      <c r="E26" s="720">
        <v>747994.88029999996</v>
      </c>
      <c r="F26" s="720">
        <v>0</v>
      </c>
      <c r="G26" s="720">
        <v>5015.09</v>
      </c>
      <c r="H26" s="723">
        <f t="shared" si="0"/>
        <v>160450060.18470001</v>
      </c>
      <c r="I26" s="331"/>
      <c r="J26" s="764"/>
    </row>
    <row r="27" spans="1:10">
      <c r="A27" s="361">
        <v>21</v>
      </c>
      <c r="B27" s="376" t="s">
        <v>421</v>
      </c>
      <c r="C27" s="720">
        <v>536944.72219999996</v>
      </c>
      <c r="D27" s="720">
        <v>24224769.59</v>
      </c>
      <c r="E27" s="720">
        <v>151956.2176</v>
      </c>
      <c r="F27" s="720">
        <v>0</v>
      </c>
      <c r="G27" s="720">
        <v>0</v>
      </c>
      <c r="H27" s="723">
        <f t="shared" si="0"/>
        <v>24609758.094599999</v>
      </c>
      <c r="I27" s="331"/>
      <c r="J27" s="764"/>
    </row>
    <row r="28" spans="1:10">
      <c r="A28" s="361">
        <v>22</v>
      </c>
      <c r="B28" s="376" t="s">
        <v>422</v>
      </c>
      <c r="C28" s="720">
        <v>355474.25880000001</v>
      </c>
      <c r="D28" s="720">
        <v>5960069</v>
      </c>
      <c r="E28" s="720">
        <v>124885.61169999999</v>
      </c>
      <c r="F28" s="720">
        <v>0</v>
      </c>
      <c r="G28" s="720">
        <v>0</v>
      </c>
      <c r="H28" s="723">
        <f t="shared" si="0"/>
        <v>6190657.6470999997</v>
      </c>
      <c r="I28" s="331"/>
      <c r="J28" s="764"/>
    </row>
    <row r="29" spans="1:10">
      <c r="A29" s="361">
        <v>23</v>
      </c>
      <c r="B29" s="376" t="s">
        <v>423</v>
      </c>
      <c r="C29" s="720">
        <v>7685654.233</v>
      </c>
      <c r="D29" s="720">
        <v>324148043</v>
      </c>
      <c r="E29" s="720">
        <v>3078204.0410000002</v>
      </c>
      <c r="F29" s="720">
        <v>0</v>
      </c>
      <c r="G29" s="720">
        <v>126470.425</v>
      </c>
      <c r="H29" s="723">
        <f t="shared" si="0"/>
        <v>328755493.19199997</v>
      </c>
      <c r="I29" s="331"/>
      <c r="J29" s="764"/>
    </row>
    <row r="30" spans="1:10">
      <c r="A30" s="361">
        <v>24</v>
      </c>
      <c r="B30" s="376" t="s">
        <v>424</v>
      </c>
      <c r="C30" s="720">
        <v>3620159.176</v>
      </c>
      <c r="D30" s="720">
        <v>143436649.90000001</v>
      </c>
      <c r="E30" s="720">
        <v>1681252.9950000001</v>
      </c>
      <c r="F30" s="720">
        <v>0</v>
      </c>
      <c r="G30" s="720">
        <v>135033.60140000001</v>
      </c>
      <c r="H30" s="723">
        <f t="shared" si="0"/>
        <v>145375556.081</v>
      </c>
      <c r="I30" s="331"/>
      <c r="J30" s="764"/>
    </row>
    <row r="31" spans="1:10">
      <c r="A31" s="361">
        <v>25</v>
      </c>
      <c r="B31" s="376" t="s">
        <v>425</v>
      </c>
      <c r="C31" s="720">
        <v>11612157.710000001</v>
      </c>
      <c r="D31" s="720">
        <v>227438300.59999999</v>
      </c>
      <c r="E31" s="720">
        <v>3495522.8939999999</v>
      </c>
      <c r="F31" s="720">
        <v>0</v>
      </c>
      <c r="G31" s="720">
        <v>62379.084999999999</v>
      </c>
      <c r="H31" s="723">
        <f t="shared" si="0"/>
        <v>235554935.41600001</v>
      </c>
      <c r="I31" s="331"/>
      <c r="J31" s="764"/>
    </row>
    <row r="32" spans="1:10">
      <c r="A32" s="361">
        <v>26</v>
      </c>
      <c r="B32" s="376" t="s">
        <v>426</v>
      </c>
      <c r="C32" s="720">
        <v>16568122.4</v>
      </c>
      <c r="D32" s="720">
        <v>147080749.69999999</v>
      </c>
      <c r="E32" s="720">
        <v>5845451.2379999999</v>
      </c>
      <c r="F32" s="720">
        <v>0</v>
      </c>
      <c r="G32" s="720">
        <v>92979.671759999997</v>
      </c>
      <c r="H32" s="723">
        <f t="shared" si="0"/>
        <v>157803420.86199999</v>
      </c>
      <c r="I32" s="331"/>
      <c r="J32" s="764"/>
    </row>
    <row r="33" spans="1:10">
      <c r="A33" s="361">
        <v>27</v>
      </c>
      <c r="B33" s="362" t="s">
        <v>99</v>
      </c>
      <c r="C33" s="720">
        <v>1312766.8670000001</v>
      </c>
      <c r="D33" s="720">
        <v>230961207.09728128</v>
      </c>
      <c r="E33" s="720">
        <v>1320497.074</v>
      </c>
      <c r="F33" s="720">
        <v>0</v>
      </c>
      <c r="G33" s="720">
        <v>12.499648000000001</v>
      </c>
      <c r="H33" s="723">
        <f t="shared" si="0"/>
        <v>230953476.89028129</v>
      </c>
      <c r="I33" s="331"/>
      <c r="J33" s="764"/>
    </row>
    <row r="34" spans="1:10">
      <c r="A34" s="361">
        <v>28</v>
      </c>
      <c r="B34" s="375" t="s">
        <v>66</v>
      </c>
      <c r="C34" s="722">
        <f>SUM(C7:C33)</f>
        <v>95359215.7914</v>
      </c>
      <c r="D34" s="722">
        <f>SUM(D7:D33)</f>
        <v>3702522447.2536812</v>
      </c>
      <c r="E34" s="722">
        <f>SUM(E7:E33)</f>
        <v>34467031.857210003</v>
      </c>
      <c r="F34" s="722">
        <f>SUM(F7:F33)</f>
        <v>0</v>
      </c>
      <c r="G34" s="722">
        <f>SUM(G7:G33)</f>
        <v>459446.694808</v>
      </c>
      <c r="H34" s="723">
        <f t="shared" si="0"/>
        <v>3763414631.187871</v>
      </c>
      <c r="I34" s="331"/>
      <c r="J34" s="764"/>
    </row>
    <row r="35" spans="1:10">
      <c r="A35" s="331"/>
      <c r="B35" s="331"/>
      <c r="C35" s="331"/>
      <c r="D35" s="331"/>
      <c r="E35" s="331"/>
      <c r="F35" s="331"/>
      <c r="G35" s="331"/>
      <c r="H35" s="331"/>
      <c r="I35" s="331"/>
    </row>
    <row r="36" spans="1:10">
      <c r="A36" s="331"/>
      <c r="B36" s="332"/>
      <c r="C36" s="331"/>
      <c r="D36" s="331"/>
      <c r="E36" s="331"/>
      <c r="F36" s="331"/>
      <c r="G36" s="331"/>
      <c r="H36" s="331"/>
      <c r="I36" s="331"/>
    </row>
    <row r="37" spans="1:10">
      <c r="C37" s="764"/>
      <c r="D37" s="764"/>
      <c r="E37" s="764"/>
      <c r="F37" s="764"/>
      <c r="G37" s="764"/>
      <c r="H37" s="764"/>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zoomScale="115" zoomScaleNormal="115" workbookViewId="0">
      <selection activeCell="F15" sqref="E6:F15"/>
    </sheetView>
  </sheetViews>
  <sheetFormatPr defaultColWidth="9.140625" defaultRowHeight="12.75"/>
  <cols>
    <col min="1" max="1" width="11.85546875" style="325" bestFit="1" customWidth="1"/>
    <col min="2" max="2" width="108" style="325" bestFit="1" customWidth="1"/>
    <col min="3" max="3" width="35.5703125" style="325" customWidth="1"/>
    <col min="4" max="4" width="38.42578125" style="330" customWidth="1"/>
    <col min="5" max="16384" width="9.140625" style="325"/>
  </cols>
  <sheetData>
    <row r="1" spans="1:6" ht="13.5">
      <c r="A1" s="324" t="s">
        <v>108</v>
      </c>
      <c r="B1" s="508" t="str">
        <f>Info!C2</f>
        <v>სს "ბაზისბანკი"</v>
      </c>
      <c r="D1" s="325"/>
    </row>
    <row r="2" spans="1:6">
      <c r="A2" s="326" t="s">
        <v>109</v>
      </c>
      <c r="B2" s="692">
        <f>'1. key ratios'!B2</f>
        <v>45565</v>
      </c>
      <c r="D2" s="325"/>
    </row>
    <row r="3" spans="1:6">
      <c r="A3" s="327" t="s">
        <v>427</v>
      </c>
      <c r="D3" s="325"/>
    </row>
    <row r="5" spans="1:6">
      <c r="A5" s="854" t="s">
        <v>656</v>
      </c>
      <c r="B5" s="854"/>
      <c r="C5" s="384" t="s">
        <v>446</v>
      </c>
      <c r="D5" s="384" t="s">
        <v>655</v>
      </c>
    </row>
    <row r="6" spans="1:6">
      <c r="A6" s="383">
        <v>1</v>
      </c>
      <c r="B6" s="377" t="s">
        <v>654</v>
      </c>
      <c r="C6" s="725">
        <v>31903955.511089135</v>
      </c>
      <c r="D6" s="725">
        <v>302125.09116995416</v>
      </c>
      <c r="F6" s="764"/>
    </row>
    <row r="7" spans="1:6">
      <c r="A7" s="380">
        <v>2</v>
      </c>
      <c r="B7" s="377" t="s">
        <v>653</v>
      </c>
      <c r="C7" s="724">
        <f>SUM(C8:C9)</f>
        <v>3966429.1667631324</v>
      </c>
      <c r="D7" s="724">
        <f>SUM(D8:D9)</f>
        <v>0</v>
      </c>
      <c r="F7" s="764"/>
    </row>
    <row r="8" spans="1:6">
      <c r="A8" s="382">
        <v>2.1</v>
      </c>
      <c r="B8" s="381" t="s">
        <v>652</v>
      </c>
      <c r="C8" s="724">
        <v>2206949.7972629103</v>
      </c>
      <c r="D8" s="724">
        <v>0</v>
      </c>
      <c r="F8" s="764"/>
    </row>
    <row r="9" spans="1:6">
      <c r="A9" s="382">
        <v>2.2000000000000002</v>
      </c>
      <c r="B9" s="381" t="s">
        <v>651</v>
      </c>
      <c r="C9" s="724">
        <v>1759479.3695002222</v>
      </c>
      <c r="D9" s="724">
        <v>0</v>
      </c>
      <c r="F9" s="764"/>
    </row>
    <row r="10" spans="1:6">
      <c r="A10" s="383">
        <v>3</v>
      </c>
      <c r="B10" s="377" t="s">
        <v>650</v>
      </c>
      <c r="C10" s="725">
        <f>SUM(C11:C13)</f>
        <v>3585986.9841612619</v>
      </c>
      <c r="D10" s="725">
        <f>SUM(D11:D13)</f>
        <v>9332.5426699540112</v>
      </c>
      <c r="F10" s="764"/>
    </row>
    <row r="11" spans="1:6">
      <c r="A11" s="382">
        <v>3.1</v>
      </c>
      <c r="B11" s="381" t="s">
        <v>428</v>
      </c>
      <c r="C11" s="724">
        <v>459446.69482900004</v>
      </c>
      <c r="D11" s="724">
        <v>0</v>
      </c>
      <c r="F11" s="764"/>
    </row>
    <row r="12" spans="1:6">
      <c r="A12" s="382">
        <v>3.2</v>
      </c>
      <c r="B12" s="381" t="s">
        <v>649</v>
      </c>
      <c r="C12" s="724">
        <v>2476243.5337856296</v>
      </c>
      <c r="D12" s="724">
        <v>9332.5426699540112</v>
      </c>
      <c r="F12" s="764"/>
    </row>
    <row r="13" spans="1:6">
      <c r="A13" s="382">
        <v>3.3</v>
      </c>
      <c r="B13" s="381" t="s">
        <v>648</v>
      </c>
      <c r="C13" s="724">
        <v>650296.75554663222</v>
      </c>
      <c r="D13" s="724">
        <v>0</v>
      </c>
      <c r="F13" s="764"/>
    </row>
    <row r="14" spans="1:6">
      <c r="A14" s="380">
        <v>4</v>
      </c>
      <c r="B14" s="379" t="s">
        <v>647</v>
      </c>
      <c r="C14" s="724">
        <v>-35254.724699440994</v>
      </c>
      <c r="D14" s="724">
        <v>0</v>
      </c>
      <c r="F14" s="764"/>
    </row>
    <row r="15" spans="1:6">
      <c r="A15" s="378">
        <v>5</v>
      </c>
      <c r="B15" s="377" t="s">
        <v>646</v>
      </c>
      <c r="C15" s="725">
        <f>C6+C7-C10+C14</f>
        <v>32249142.968991563</v>
      </c>
      <c r="D15" s="725">
        <f>D6+D7-D10+D14</f>
        <v>292792.54850000015</v>
      </c>
      <c r="F15" s="764"/>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zoomScaleNormal="100" workbookViewId="0">
      <selection activeCell="C5" sqref="C5:C6"/>
    </sheetView>
  </sheetViews>
  <sheetFormatPr defaultColWidth="9.140625" defaultRowHeight="12.75"/>
  <cols>
    <col min="1" max="1" width="11.85546875" style="372" bestFit="1" customWidth="1"/>
    <col min="2" max="2" width="128.85546875" style="372" bestFit="1" customWidth="1"/>
    <col min="3" max="3" width="24.28515625" style="372" customWidth="1"/>
    <col min="4" max="4" width="33.42578125" style="372" customWidth="1"/>
    <col min="5" max="16384" width="9.140625" style="372"/>
  </cols>
  <sheetData>
    <row r="1" spans="1:4" ht="13.5">
      <c r="A1" s="324" t="s">
        <v>108</v>
      </c>
      <c r="B1" s="508" t="str">
        <f>Info!C2</f>
        <v>სს "ბაზისბანკი"</v>
      </c>
    </row>
    <row r="2" spans="1:4">
      <c r="A2" s="326" t="s">
        <v>109</v>
      </c>
      <c r="B2" s="692">
        <f>'1. key ratios'!B2</f>
        <v>45565</v>
      </c>
    </row>
    <row r="3" spans="1:4">
      <c r="A3" s="327" t="s">
        <v>429</v>
      </c>
    </row>
    <row r="4" spans="1:4">
      <c r="A4" s="327"/>
    </row>
    <row r="5" spans="1:4" ht="15" customHeight="1">
      <c r="A5" s="855" t="s">
        <v>430</v>
      </c>
      <c r="B5" s="856"/>
      <c r="C5" s="859" t="s">
        <v>431</v>
      </c>
      <c r="D5" s="859" t="s">
        <v>432</v>
      </c>
    </row>
    <row r="6" spans="1:4" ht="57.75" customHeight="1">
      <c r="A6" s="857"/>
      <c r="B6" s="858"/>
      <c r="C6" s="859"/>
      <c r="D6" s="859"/>
    </row>
    <row r="7" spans="1:4">
      <c r="A7" s="375">
        <v>1</v>
      </c>
      <c r="B7" s="365" t="s">
        <v>433</v>
      </c>
      <c r="C7" s="722">
        <v>96432249.137199834</v>
      </c>
      <c r="D7" s="385"/>
    </row>
    <row r="8" spans="1:4">
      <c r="A8" s="362">
        <v>2</v>
      </c>
      <c r="B8" s="362" t="s">
        <v>434</v>
      </c>
      <c r="C8" s="720">
        <v>14741704.763300007</v>
      </c>
      <c r="D8" s="385"/>
    </row>
    <row r="9" spans="1:4">
      <c r="A9" s="362">
        <v>3</v>
      </c>
      <c r="B9" s="388" t="s">
        <v>435</v>
      </c>
      <c r="C9" s="720">
        <v>0</v>
      </c>
      <c r="D9" s="385"/>
    </row>
    <row r="10" spans="1:4">
      <c r="A10" s="362">
        <v>4</v>
      </c>
      <c r="B10" s="362" t="s">
        <v>436</v>
      </c>
      <c r="C10" s="722">
        <f>SUM(C11:C17)</f>
        <v>17127505.008299813</v>
      </c>
      <c r="D10" s="385"/>
    </row>
    <row r="11" spans="1:4">
      <c r="A11" s="362">
        <v>5</v>
      </c>
      <c r="B11" s="387" t="s">
        <v>657</v>
      </c>
      <c r="C11" s="720">
        <v>2998364.4801999992</v>
      </c>
      <c r="D11" s="385"/>
    </row>
    <row r="12" spans="1:4">
      <c r="A12" s="362">
        <v>6</v>
      </c>
      <c r="B12" s="387" t="s">
        <v>437</v>
      </c>
      <c r="C12" s="720">
        <v>9279827.1121446583</v>
      </c>
      <c r="D12" s="385"/>
    </row>
    <row r="13" spans="1:4">
      <c r="A13" s="362">
        <v>7</v>
      </c>
      <c r="B13" s="387" t="s">
        <v>440</v>
      </c>
      <c r="C13" s="720">
        <v>459446.69482899981</v>
      </c>
      <c r="D13" s="385"/>
    </row>
    <row r="14" spans="1:4">
      <c r="A14" s="362">
        <v>8</v>
      </c>
      <c r="B14" s="387" t="s">
        <v>438</v>
      </c>
      <c r="C14" s="720">
        <v>3500947.5578709776</v>
      </c>
      <c r="D14" s="721">
        <v>0</v>
      </c>
    </row>
    <row r="15" spans="1:4">
      <c r="A15" s="362">
        <v>9</v>
      </c>
      <c r="B15" s="387" t="s">
        <v>439</v>
      </c>
      <c r="C15" s="720">
        <v>0</v>
      </c>
      <c r="D15" s="721">
        <v>0</v>
      </c>
    </row>
    <row r="16" spans="1:4">
      <c r="A16" s="362">
        <v>10</v>
      </c>
      <c r="B16" s="387" t="s">
        <v>441</v>
      </c>
      <c r="C16" s="720">
        <v>0.39957082300679758</v>
      </c>
      <c r="D16" s="721">
        <v>0</v>
      </c>
    </row>
    <row r="17" spans="1:4" ht="25.5">
      <c r="A17" s="362">
        <v>11</v>
      </c>
      <c r="B17" s="387" t="s">
        <v>442</v>
      </c>
      <c r="C17" s="720">
        <v>888918.76368435391</v>
      </c>
      <c r="D17" s="385"/>
    </row>
    <row r="18" spans="1:4">
      <c r="A18" s="375">
        <v>12</v>
      </c>
      <c r="B18" s="386" t="s">
        <v>443</v>
      </c>
      <c r="C18" s="722">
        <f>C7+C8+C9-C10</f>
        <v>94046448.892200023</v>
      </c>
      <c r="D18" s="385"/>
    </row>
    <row r="21" spans="1:4">
      <c r="B21" s="324"/>
    </row>
    <row r="22" spans="1:4">
      <c r="B22" s="326"/>
    </row>
    <row r="23" spans="1:4">
      <c r="B23" s="327"/>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zoomScale="80" zoomScaleNormal="80" workbookViewId="0">
      <selection activeCell="B2" sqref="B2"/>
    </sheetView>
  </sheetViews>
  <sheetFormatPr defaultColWidth="9.140625" defaultRowHeight="12.75"/>
  <cols>
    <col min="1" max="1" width="11.85546875" style="372" bestFit="1" customWidth="1"/>
    <col min="2" max="2" width="63.85546875" style="372" customWidth="1"/>
    <col min="3" max="3" width="19.140625" style="372" customWidth="1"/>
    <col min="4" max="18" width="22.28515625" style="372" customWidth="1"/>
    <col min="19" max="19" width="23.28515625" style="372" bestFit="1" customWidth="1"/>
    <col min="20" max="26" width="22.28515625" style="372" customWidth="1"/>
    <col min="27" max="27" width="23.28515625" style="372" bestFit="1" customWidth="1"/>
    <col min="28" max="28" width="20" style="372" customWidth="1"/>
    <col min="29" max="16384" width="9.140625" style="372"/>
  </cols>
  <sheetData>
    <row r="1" spans="1:28" ht="13.5">
      <c r="A1" s="324" t="s">
        <v>108</v>
      </c>
      <c r="B1" s="508" t="str">
        <f>Info!C2</f>
        <v>სს "ბაზისბანკი"</v>
      </c>
    </row>
    <row r="2" spans="1:28">
      <c r="A2" s="326" t="s">
        <v>109</v>
      </c>
      <c r="B2" s="692">
        <f>'1. key ratios'!B2</f>
        <v>45565</v>
      </c>
      <c r="C2" s="373"/>
    </row>
    <row r="3" spans="1:28">
      <c r="A3" s="327" t="s">
        <v>444</v>
      </c>
    </row>
    <row r="5" spans="1:28" ht="15" customHeight="1">
      <c r="A5" s="860" t="s">
        <v>670</v>
      </c>
      <c r="B5" s="861"/>
      <c r="C5" s="866" t="s">
        <v>669</v>
      </c>
      <c r="D5" s="867"/>
      <c r="E5" s="867"/>
      <c r="F5" s="867"/>
      <c r="G5" s="867"/>
      <c r="H5" s="867"/>
      <c r="I5" s="867"/>
      <c r="J5" s="867"/>
      <c r="K5" s="867"/>
      <c r="L5" s="867"/>
      <c r="M5" s="867"/>
      <c r="N5" s="867"/>
      <c r="O5" s="867"/>
      <c r="P5" s="867"/>
      <c r="Q5" s="867"/>
      <c r="R5" s="867"/>
      <c r="S5" s="867"/>
      <c r="T5" s="402"/>
      <c r="U5" s="402"/>
      <c r="V5" s="402"/>
      <c r="W5" s="402"/>
      <c r="X5" s="402"/>
      <c r="Y5" s="402"/>
      <c r="Z5" s="402"/>
      <c r="AA5" s="401"/>
      <c r="AB5" s="392"/>
    </row>
    <row r="6" spans="1:28">
      <c r="A6" s="862"/>
      <c r="B6" s="863"/>
      <c r="C6" s="868" t="s">
        <v>66</v>
      </c>
      <c r="D6" s="870" t="s">
        <v>668</v>
      </c>
      <c r="E6" s="870"/>
      <c r="F6" s="870"/>
      <c r="G6" s="870"/>
      <c r="H6" s="871" t="s">
        <v>667</v>
      </c>
      <c r="I6" s="872"/>
      <c r="J6" s="872"/>
      <c r="K6" s="873"/>
      <c r="L6" s="400"/>
      <c r="M6" s="874" t="s">
        <v>666</v>
      </c>
      <c r="N6" s="874"/>
      <c r="O6" s="874"/>
      <c r="P6" s="874"/>
      <c r="Q6" s="874"/>
      <c r="R6" s="874"/>
      <c r="S6" s="850"/>
      <c r="T6" s="399"/>
      <c r="U6" s="853" t="s">
        <v>665</v>
      </c>
      <c r="V6" s="853"/>
      <c r="W6" s="853"/>
      <c r="X6" s="853"/>
      <c r="Y6" s="853"/>
      <c r="Z6" s="853"/>
      <c r="AA6" s="851"/>
      <c r="AB6" s="398"/>
    </row>
    <row r="7" spans="1:28" ht="25.5">
      <c r="A7" s="864"/>
      <c r="B7" s="865"/>
      <c r="C7" s="869"/>
      <c r="D7" s="397"/>
      <c r="E7" s="393" t="s">
        <v>445</v>
      </c>
      <c r="F7" s="369" t="s">
        <v>663</v>
      </c>
      <c r="G7" s="369" t="s">
        <v>664</v>
      </c>
      <c r="H7" s="396"/>
      <c r="I7" s="393" t="s">
        <v>445</v>
      </c>
      <c r="J7" s="369" t="s">
        <v>663</v>
      </c>
      <c r="K7" s="369" t="s">
        <v>664</v>
      </c>
      <c r="L7" s="395"/>
      <c r="M7" s="393" t="s">
        <v>445</v>
      </c>
      <c r="N7" s="369" t="s">
        <v>663</v>
      </c>
      <c r="O7" s="369" t="s">
        <v>662</v>
      </c>
      <c r="P7" s="369" t="s">
        <v>661</v>
      </c>
      <c r="Q7" s="369" t="s">
        <v>660</v>
      </c>
      <c r="R7" s="369" t="s">
        <v>659</v>
      </c>
      <c r="S7" s="369" t="s">
        <v>658</v>
      </c>
      <c r="T7" s="394"/>
      <c r="U7" s="393" t="s">
        <v>445</v>
      </c>
      <c r="V7" s="369" t="s">
        <v>663</v>
      </c>
      <c r="W7" s="369" t="s">
        <v>662</v>
      </c>
      <c r="X7" s="369" t="s">
        <v>661</v>
      </c>
      <c r="Y7" s="369" t="s">
        <v>660</v>
      </c>
      <c r="Z7" s="369" t="s">
        <v>659</v>
      </c>
      <c r="AA7" s="369" t="s">
        <v>658</v>
      </c>
      <c r="AB7" s="392"/>
    </row>
    <row r="8" spans="1:28">
      <c r="A8" s="391">
        <v>1</v>
      </c>
      <c r="B8" s="365" t="s">
        <v>446</v>
      </c>
      <c r="C8" s="722">
        <v>2779694459.2399998</v>
      </c>
      <c r="D8" s="720">
        <v>2579413331.3719997</v>
      </c>
      <c r="E8" s="720">
        <v>74325016.478799999</v>
      </c>
      <c r="F8" s="720">
        <v>962884.4865</v>
      </c>
      <c r="G8" s="720">
        <v>0</v>
      </c>
      <c r="H8" s="720">
        <v>106234678.97580007</v>
      </c>
      <c r="I8" s="720">
        <v>4984885.2082000021</v>
      </c>
      <c r="J8" s="720">
        <v>35995628.643099993</v>
      </c>
      <c r="K8" s="720">
        <v>0</v>
      </c>
      <c r="L8" s="720">
        <v>94046448.892200023</v>
      </c>
      <c r="M8" s="720">
        <v>7270313.619599998</v>
      </c>
      <c r="N8" s="720">
        <v>8050099.2443999993</v>
      </c>
      <c r="O8" s="720">
        <v>10868595.720700003</v>
      </c>
      <c r="P8" s="720">
        <v>16188423.294699999</v>
      </c>
      <c r="Q8" s="720">
        <v>18136789.577599999</v>
      </c>
      <c r="R8" s="720">
        <v>5021665.3782000011</v>
      </c>
      <c r="S8" s="720">
        <v>133799.18210000001</v>
      </c>
      <c r="T8" s="720">
        <v>0</v>
      </c>
      <c r="U8" s="720">
        <v>0</v>
      </c>
      <c r="V8" s="720">
        <v>0</v>
      </c>
      <c r="W8" s="720">
        <v>0</v>
      </c>
      <c r="X8" s="720">
        <v>0</v>
      </c>
      <c r="Y8" s="720">
        <v>0</v>
      </c>
      <c r="Z8" s="720">
        <v>0</v>
      </c>
      <c r="AA8" s="720">
        <v>0</v>
      </c>
      <c r="AB8" s="389"/>
    </row>
    <row r="9" spans="1:28">
      <c r="A9" s="361">
        <v>1.1000000000000001</v>
      </c>
      <c r="B9" s="390" t="s">
        <v>447</v>
      </c>
      <c r="C9" s="726">
        <v>0</v>
      </c>
      <c r="D9" s="720">
        <v>0</v>
      </c>
      <c r="E9" s="720">
        <v>0</v>
      </c>
      <c r="F9" s="720">
        <v>0</v>
      </c>
      <c r="G9" s="720">
        <v>0</v>
      </c>
      <c r="H9" s="720">
        <v>0</v>
      </c>
      <c r="I9" s="720">
        <v>0</v>
      </c>
      <c r="J9" s="720">
        <v>0</v>
      </c>
      <c r="K9" s="720">
        <v>0</v>
      </c>
      <c r="L9" s="720">
        <v>0</v>
      </c>
      <c r="M9" s="720">
        <v>0</v>
      </c>
      <c r="N9" s="720">
        <v>0</v>
      </c>
      <c r="O9" s="720">
        <v>0</v>
      </c>
      <c r="P9" s="720">
        <v>0</v>
      </c>
      <c r="Q9" s="720">
        <v>0</v>
      </c>
      <c r="R9" s="720">
        <v>0</v>
      </c>
      <c r="S9" s="720">
        <v>0</v>
      </c>
      <c r="T9" s="720">
        <v>0</v>
      </c>
      <c r="U9" s="720">
        <v>0</v>
      </c>
      <c r="V9" s="720">
        <v>0</v>
      </c>
      <c r="W9" s="720">
        <v>0</v>
      </c>
      <c r="X9" s="720">
        <v>0</v>
      </c>
      <c r="Y9" s="720">
        <v>0</v>
      </c>
      <c r="Z9" s="720">
        <v>0</v>
      </c>
      <c r="AA9" s="720">
        <v>0</v>
      </c>
      <c r="AB9" s="389"/>
    </row>
    <row r="10" spans="1:28">
      <c r="A10" s="361">
        <v>1.2</v>
      </c>
      <c r="B10" s="390" t="s">
        <v>448</v>
      </c>
      <c r="C10" s="726">
        <v>0</v>
      </c>
      <c r="D10" s="720">
        <v>0</v>
      </c>
      <c r="E10" s="720">
        <v>0</v>
      </c>
      <c r="F10" s="720">
        <v>0</v>
      </c>
      <c r="G10" s="720">
        <v>0</v>
      </c>
      <c r="H10" s="720">
        <v>0</v>
      </c>
      <c r="I10" s="720">
        <v>0</v>
      </c>
      <c r="J10" s="720">
        <v>0</v>
      </c>
      <c r="K10" s="720">
        <v>0</v>
      </c>
      <c r="L10" s="720">
        <v>0</v>
      </c>
      <c r="M10" s="720">
        <v>0</v>
      </c>
      <c r="N10" s="720">
        <v>0</v>
      </c>
      <c r="O10" s="720">
        <v>0</v>
      </c>
      <c r="P10" s="720">
        <v>0</v>
      </c>
      <c r="Q10" s="720">
        <v>0</v>
      </c>
      <c r="R10" s="720">
        <v>0</v>
      </c>
      <c r="S10" s="720">
        <v>0</v>
      </c>
      <c r="T10" s="720">
        <v>0</v>
      </c>
      <c r="U10" s="720">
        <v>0</v>
      </c>
      <c r="V10" s="720">
        <v>0</v>
      </c>
      <c r="W10" s="720">
        <v>0</v>
      </c>
      <c r="X10" s="720">
        <v>0</v>
      </c>
      <c r="Y10" s="720">
        <v>0</v>
      </c>
      <c r="Z10" s="720">
        <v>0</v>
      </c>
      <c r="AA10" s="720">
        <v>0</v>
      </c>
      <c r="AB10" s="389"/>
    </row>
    <row r="11" spans="1:28">
      <c r="A11" s="361">
        <v>1.3</v>
      </c>
      <c r="B11" s="390" t="s">
        <v>449</v>
      </c>
      <c r="C11" s="726">
        <v>0</v>
      </c>
      <c r="D11" s="720">
        <v>0</v>
      </c>
      <c r="E11" s="720">
        <v>0</v>
      </c>
      <c r="F11" s="720">
        <v>0</v>
      </c>
      <c r="G11" s="720">
        <v>0</v>
      </c>
      <c r="H11" s="720">
        <v>0</v>
      </c>
      <c r="I11" s="720">
        <v>0</v>
      </c>
      <c r="J11" s="720">
        <v>0</v>
      </c>
      <c r="K11" s="720">
        <v>0</v>
      </c>
      <c r="L11" s="720">
        <v>0</v>
      </c>
      <c r="M11" s="720">
        <v>0</v>
      </c>
      <c r="N11" s="720">
        <v>0</v>
      </c>
      <c r="O11" s="720">
        <v>0</v>
      </c>
      <c r="P11" s="720">
        <v>0</v>
      </c>
      <c r="Q11" s="720">
        <v>0</v>
      </c>
      <c r="R11" s="720">
        <v>0</v>
      </c>
      <c r="S11" s="720">
        <v>0</v>
      </c>
      <c r="T11" s="720">
        <v>0</v>
      </c>
      <c r="U11" s="720">
        <v>0</v>
      </c>
      <c r="V11" s="720">
        <v>0</v>
      </c>
      <c r="W11" s="720">
        <v>0</v>
      </c>
      <c r="X11" s="720">
        <v>0</v>
      </c>
      <c r="Y11" s="720">
        <v>0</v>
      </c>
      <c r="Z11" s="720">
        <v>0</v>
      </c>
      <c r="AA11" s="720">
        <v>0</v>
      </c>
      <c r="AB11" s="389"/>
    </row>
    <row r="12" spans="1:28">
      <c r="A12" s="361">
        <v>1.4</v>
      </c>
      <c r="B12" s="390" t="s">
        <v>450</v>
      </c>
      <c r="C12" s="726">
        <v>85682549.600700006</v>
      </c>
      <c r="D12" s="720">
        <v>85682549.600700006</v>
      </c>
      <c r="E12" s="720">
        <v>0</v>
      </c>
      <c r="F12" s="720">
        <v>0</v>
      </c>
      <c r="G12" s="720">
        <v>0</v>
      </c>
      <c r="H12" s="720">
        <v>0</v>
      </c>
      <c r="I12" s="720">
        <v>0</v>
      </c>
      <c r="J12" s="720">
        <v>0</v>
      </c>
      <c r="K12" s="720">
        <v>0</v>
      </c>
      <c r="L12" s="720">
        <v>0</v>
      </c>
      <c r="M12" s="720">
        <v>0</v>
      </c>
      <c r="N12" s="720">
        <v>0</v>
      </c>
      <c r="O12" s="720">
        <v>0</v>
      </c>
      <c r="P12" s="720">
        <v>0</v>
      </c>
      <c r="Q12" s="720">
        <v>0</v>
      </c>
      <c r="R12" s="720">
        <v>0</v>
      </c>
      <c r="S12" s="720">
        <v>0</v>
      </c>
      <c r="T12" s="720">
        <v>0</v>
      </c>
      <c r="U12" s="720">
        <v>0</v>
      </c>
      <c r="V12" s="720">
        <v>0</v>
      </c>
      <c r="W12" s="720">
        <v>0</v>
      </c>
      <c r="X12" s="720">
        <v>0</v>
      </c>
      <c r="Y12" s="720">
        <v>0</v>
      </c>
      <c r="Z12" s="720">
        <v>0</v>
      </c>
      <c r="AA12" s="720">
        <v>0</v>
      </c>
      <c r="AB12" s="389"/>
    </row>
    <row r="13" spans="1:28">
      <c r="A13" s="361">
        <v>1.5</v>
      </c>
      <c r="B13" s="390" t="s">
        <v>451</v>
      </c>
      <c r="C13" s="726">
        <v>1605500008.0261002</v>
      </c>
      <c r="D13" s="720">
        <v>1516289842.6280003</v>
      </c>
      <c r="E13" s="720">
        <v>47524768.976099998</v>
      </c>
      <c r="F13" s="720">
        <v>962884.4865</v>
      </c>
      <c r="G13" s="720">
        <v>0</v>
      </c>
      <c r="H13" s="720">
        <v>62816449.945400022</v>
      </c>
      <c r="I13" s="720">
        <v>135363.5589</v>
      </c>
      <c r="J13" s="720">
        <v>25069730.429099999</v>
      </c>
      <c r="K13" s="720">
        <v>0</v>
      </c>
      <c r="L13" s="720">
        <v>26393715.4527</v>
      </c>
      <c r="M13" s="720">
        <v>2192942.0715000001</v>
      </c>
      <c r="N13" s="720">
        <v>3783929.9548000004</v>
      </c>
      <c r="O13" s="720">
        <v>1377805.1387</v>
      </c>
      <c r="P13" s="720">
        <v>2048852.3433000001</v>
      </c>
      <c r="Q13" s="720">
        <v>2870495.3601000002</v>
      </c>
      <c r="R13" s="720">
        <v>51032.2</v>
      </c>
      <c r="S13" s="720">
        <v>133799.18210000001</v>
      </c>
      <c r="T13" s="720">
        <v>0</v>
      </c>
      <c r="U13" s="720">
        <v>0</v>
      </c>
      <c r="V13" s="720">
        <v>0</v>
      </c>
      <c r="W13" s="720">
        <v>0</v>
      </c>
      <c r="X13" s="720">
        <v>0</v>
      </c>
      <c r="Y13" s="720">
        <v>0</v>
      </c>
      <c r="Z13" s="720">
        <v>0</v>
      </c>
      <c r="AA13" s="720">
        <v>0</v>
      </c>
      <c r="AB13" s="389"/>
    </row>
    <row r="14" spans="1:28">
      <c r="A14" s="361">
        <v>1.6</v>
      </c>
      <c r="B14" s="390" t="s">
        <v>452</v>
      </c>
      <c r="C14" s="726">
        <v>1088511901.6131997</v>
      </c>
      <c r="D14" s="720">
        <v>977440939.14329958</v>
      </c>
      <c r="E14" s="720">
        <v>26800247.502700008</v>
      </c>
      <c r="F14" s="720">
        <v>0</v>
      </c>
      <c r="G14" s="720">
        <v>0</v>
      </c>
      <c r="H14" s="720">
        <v>43418229.030400053</v>
      </c>
      <c r="I14" s="720">
        <v>4849521.6493000025</v>
      </c>
      <c r="J14" s="720">
        <v>10925898.213999996</v>
      </c>
      <c r="K14" s="720">
        <v>0</v>
      </c>
      <c r="L14" s="720">
        <v>67652733.439500019</v>
      </c>
      <c r="M14" s="720">
        <v>5077371.5480999984</v>
      </c>
      <c r="N14" s="720">
        <v>4266169.2895999989</v>
      </c>
      <c r="O14" s="720">
        <v>9490790.5820000023</v>
      </c>
      <c r="P14" s="720">
        <v>14139570.951399999</v>
      </c>
      <c r="Q14" s="720">
        <v>15266294.217499997</v>
      </c>
      <c r="R14" s="720">
        <v>4970633.1782000009</v>
      </c>
      <c r="S14" s="720">
        <v>0</v>
      </c>
      <c r="T14" s="720">
        <v>0</v>
      </c>
      <c r="U14" s="720">
        <v>0</v>
      </c>
      <c r="V14" s="720">
        <v>0</v>
      </c>
      <c r="W14" s="720">
        <v>0</v>
      </c>
      <c r="X14" s="720">
        <v>0</v>
      </c>
      <c r="Y14" s="720">
        <v>0</v>
      </c>
      <c r="Z14" s="720">
        <v>0</v>
      </c>
      <c r="AA14" s="720">
        <v>0</v>
      </c>
      <c r="AB14" s="389"/>
    </row>
    <row r="15" spans="1:28">
      <c r="A15" s="391">
        <v>2</v>
      </c>
      <c r="B15" s="375" t="s">
        <v>453</v>
      </c>
      <c r="C15" s="722">
        <v>365330962.41999996</v>
      </c>
      <c r="D15" s="720">
        <v>365330962.41999996</v>
      </c>
      <c r="E15" s="720">
        <v>0</v>
      </c>
      <c r="F15" s="720">
        <v>0</v>
      </c>
      <c r="G15" s="720">
        <v>0</v>
      </c>
      <c r="H15" s="720">
        <v>0</v>
      </c>
      <c r="I15" s="720">
        <v>0</v>
      </c>
      <c r="J15" s="720">
        <v>0</v>
      </c>
      <c r="K15" s="720">
        <v>0</v>
      </c>
      <c r="L15" s="720">
        <v>0</v>
      </c>
      <c r="M15" s="720">
        <v>0</v>
      </c>
      <c r="N15" s="720">
        <v>0</v>
      </c>
      <c r="O15" s="720">
        <v>0</v>
      </c>
      <c r="P15" s="720">
        <v>0</v>
      </c>
      <c r="Q15" s="720">
        <v>0</v>
      </c>
      <c r="R15" s="720">
        <v>0</v>
      </c>
      <c r="S15" s="720">
        <v>0</v>
      </c>
      <c r="T15" s="720">
        <v>0</v>
      </c>
      <c r="U15" s="720">
        <v>0</v>
      </c>
      <c r="V15" s="720">
        <v>0</v>
      </c>
      <c r="W15" s="720">
        <v>0</v>
      </c>
      <c r="X15" s="720">
        <v>0</v>
      </c>
      <c r="Y15" s="720">
        <v>0</v>
      </c>
      <c r="Z15" s="720">
        <v>0</v>
      </c>
      <c r="AA15" s="720">
        <v>0</v>
      </c>
      <c r="AB15" s="389"/>
    </row>
    <row r="16" spans="1:28">
      <c r="A16" s="361">
        <v>2.1</v>
      </c>
      <c r="B16" s="390" t="s">
        <v>447</v>
      </c>
      <c r="C16" s="726">
        <v>0</v>
      </c>
      <c r="D16" s="720">
        <v>0</v>
      </c>
      <c r="E16" s="720">
        <v>0</v>
      </c>
      <c r="F16" s="720">
        <v>0</v>
      </c>
      <c r="G16" s="720">
        <v>0</v>
      </c>
      <c r="H16" s="720">
        <v>0</v>
      </c>
      <c r="I16" s="720">
        <v>0</v>
      </c>
      <c r="J16" s="720">
        <v>0</v>
      </c>
      <c r="K16" s="720">
        <v>0</v>
      </c>
      <c r="L16" s="720">
        <v>0</v>
      </c>
      <c r="M16" s="720">
        <v>0</v>
      </c>
      <c r="N16" s="720">
        <v>0</v>
      </c>
      <c r="O16" s="720">
        <v>0</v>
      </c>
      <c r="P16" s="720">
        <v>0</v>
      </c>
      <c r="Q16" s="720">
        <v>0</v>
      </c>
      <c r="R16" s="720">
        <v>0</v>
      </c>
      <c r="S16" s="720">
        <v>0</v>
      </c>
      <c r="T16" s="720">
        <v>0</v>
      </c>
      <c r="U16" s="720">
        <v>0</v>
      </c>
      <c r="V16" s="720">
        <v>0</v>
      </c>
      <c r="W16" s="720">
        <v>0</v>
      </c>
      <c r="X16" s="720">
        <v>0</v>
      </c>
      <c r="Y16" s="720">
        <v>0</v>
      </c>
      <c r="Z16" s="720">
        <v>0</v>
      </c>
      <c r="AA16" s="720">
        <v>0</v>
      </c>
      <c r="AB16" s="389"/>
    </row>
    <row r="17" spans="1:28">
      <c r="A17" s="361">
        <v>2.2000000000000002</v>
      </c>
      <c r="B17" s="390" t="s">
        <v>448</v>
      </c>
      <c r="C17" s="726">
        <v>306311873.80000007</v>
      </c>
      <c r="D17" s="720">
        <v>306311873.80000007</v>
      </c>
      <c r="E17" s="720">
        <v>0</v>
      </c>
      <c r="F17" s="720">
        <v>0</v>
      </c>
      <c r="G17" s="720">
        <v>0</v>
      </c>
      <c r="H17" s="720">
        <v>0</v>
      </c>
      <c r="I17" s="720">
        <v>0</v>
      </c>
      <c r="J17" s="720">
        <v>0</v>
      </c>
      <c r="K17" s="720">
        <v>0</v>
      </c>
      <c r="L17" s="720">
        <v>0</v>
      </c>
      <c r="M17" s="720">
        <v>0</v>
      </c>
      <c r="N17" s="720">
        <v>0</v>
      </c>
      <c r="O17" s="720">
        <v>0</v>
      </c>
      <c r="P17" s="720">
        <v>0</v>
      </c>
      <c r="Q17" s="720">
        <v>0</v>
      </c>
      <c r="R17" s="720">
        <v>0</v>
      </c>
      <c r="S17" s="720">
        <v>0</v>
      </c>
      <c r="T17" s="720">
        <v>0</v>
      </c>
      <c r="U17" s="720">
        <v>0</v>
      </c>
      <c r="V17" s="720">
        <v>0</v>
      </c>
      <c r="W17" s="720">
        <v>0</v>
      </c>
      <c r="X17" s="720">
        <v>0</v>
      </c>
      <c r="Y17" s="720">
        <v>0</v>
      </c>
      <c r="Z17" s="720">
        <v>0</v>
      </c>
      <c r="AA17" s="720">
        <v>0</v>
      </c>
      <c r="AB17" s="389"/>
    </row>
    <row r="18" spans="1:28">
      <c r="A18" s="361">
        <v>2.2999999999999998</v>
      </c>
      <c r="B18" s="390" t="s">
        <v>449</v>
      </c>
      <c r="C18" s="726">
        <v>0</v>
      </c>
      <c r="D18" s="720">
        <v>0</v>
      </c>
      <c r="E18" s="720">
        <v>0</v>
      </c>
      <c r="F18" s="720">
        <v>0</v>
      </c>
      <c r="G18" s="720">
        <v>0</v>
      </c>
      <c r="H18" s="720">
        <v>0</v>
      </c>
      <c r="I18" s="720">
        <v>0</v>
      </c>
      <c r="J18" s="720">
        <v>0</v>
      </c>
      <c r="K18" s="720">
        <v>0</v>
      </c>
      <c r="L18" s="720">
        <v>0</v>
      </c>
      <c r="M18" s="720">
        <v>0</v>
      </c>
      <c r="N18" s="720">
        <v>0</v>
      </c>
      <c r="O18" s="720">
        <v>0</v>
      </c>
      <c r="P18" s="720">
        <v>0</v>
      </c>
      <c r="Q18" s="720">
        <v>0</v>
      </c>
      <c r="R18" s="720">
        <v>0</v>
      </c>
      <c r="S18" s="720">
        <v>0</v>
      </c>
      <c r="T18" s="720">
        <v>0</v>
      </c>
      <c r="U18" s="720">
        <v>0</v>
      </c>
      <c r="V18" s="720">
        <v>0</v>
      </c>
      <c r="W18" s="720">
        <v>0</v>
      </c>
      <c r="X18" s="720">
        <v>0</v>
      </c>
      <c r="Y18" s="720">
        <v>0</v>
      </c>
      <c r="Z18" s="720">
        <v>0</v>
      </c>
      <c r="AA18" s="720">
        <v>0</v>
      </c>
      <c r="AB18" s="389"/>
    </row>
    <row r="19" spans="1:28">
      <c r="A19" s="361">
        <v>2.4</v>
      </c>
      <c r="B19" s="390" t="s">
        <v>450</v>
      </c>
      <c r="C19" s="726">
        <v>28301685.259999998</v>
      </c>
      <c r="D19" s="720">
        <v>28301685.259999998</v>
      </c>
      <c r="E19" s="720">
        <v>0</v>
      </c>
      <c r="F19" s="720">
        <v>0</v>
      </c>
      <c r="G19" s="720">
        <v>0</v>
      </c>
      <c r="H19" s="720">
        <v>0</v>
      </c>
      <c r="I19" s="720">
        <v>0</v>
      </c>
      <c r="J19" s="720">
        <v>0</v>
      </c>
      <c r="K19" s="720">
        <v>0</v>
      </c>
      <c r="L19" s="720">
        <v>0</v>
      </c>
      <c r="M19" s="720">
        <v>0</v>
      </c>
      <c r="N19" s="720">
        <v>0</v>
      </c>
      <c r="O19" s="720">
        <v>0</v>
      </c>
      <c r="P19" s="720">
        <v>0</v>
      </c>
      <c r="Q19" s="720">
        <v>0</v>
      </c>
      <c r="R19" s="720">
        <v>0</v>
      </c>
      <c r="S19" s="720">
        <v>0</v>
      </c>
      <c r="T19" s="720">
        <v>0</v>
      </c>
      <c r="U19" s="720">
        <v>0</v>
      </c>
      <c r="V19" s="720">
        <v>0</v>
      </c>
      <c r="W19" s="720">
        <v>0</v>
      </c>
      <c r="X19" s="720">
        <v>0</v>
      </c>
      <c r="Y19" s="720">
        <v>0</v>
      </c>
      <c r="Z19" s="720">
        <v>0</v>
      </c>
      <c r="AA19" s="720">
        <v>0</v>
      </c>
      <c r="AB19" s="389"/>
    </row>
    <row r="20" spans="1:28">
      <c r="A20" s="361">
        <v>2.5</v>
      </c>
      <c r="B20" s="390" t="s">
        <v>451</v>
      </c>
      <c r="C20" s="726">
        <v>30717403.359999895</v>
      </c>
      <c r="D20" s="720">
        <v>30717403.359999895</v>
      </c>
      <c r="E20" s="720">
        <v>0</v>
      </c>
      <c r="F20" s="720">
        <v>0</v>
      </c>
      <c r="G20" s="720">
        <v>0</v>
      </c>
      <c r="H20" s="720">
        <v>0</v>
      </c>
      <c r="I20" s="720">
        <v>0</v>
      </c>
      <c r="J20" s="720">
        <v>0</v>
      </c>
      <c r="K20" s="720">
        <v>0</v>
      </c>
      <c r="L20" s="720">
        <v>0</v>
      </c>
      <c r="M20" s="720">
        <v>0</v>
      </c>
      <c r="N20" s="720">
        <v>0</v>
      </c>
      <c r="O20" s="720">
        <v>0</v>
      </c>
      <c r="P20" s="720">
        <v>0</v>
      </c>
      <c r="Q20" s="720">
        <v>0</v>
      </c>
      <c r="R20" s="720">
        <v>0</v>
      </c>
      <c r="S20" s="720">
        <v>0</v>
      </c>
      <c r="T20" s="720">
        <v>0</v>
      </c>
      <c r="U20" s="720">
        <v>0</v>
      </c>
      <c r="V20" s="720">
        <v>0</v>
      </c>
      <c r="W20" s="720">
        <v>0</v>
      </c>
      <c r="X20" s="720">
        <v>0</v>
      </c>
      <c r="Y20" s="720">
        <v>0</v>
      </c>
      <c r="Z20" s="720">
        <v>0</v>
      </c>
      <c r="AA20" s="720">
        <v>0</v>
      </c>
      <c r="AB20" s="389"/>
    </row>
    <row r="21" spans="1:28">
      <c r="A21" s="361">
        <v>2.6</v>
      </c>
      <c r="B21" s="390" t="s">
        <v>452</v>
      </c>
      <c r="C21" s="726">
        <v>0</v>
      </c>
      <c r="D21" s="720">
        <v>0</v>
      </c>
      <c r="E21" s="720">
        <v>0</v>
      </c>
      <c r="F21" s="720">
        <v>0</v>
      </c>
      <c r="G21" s="720">
        <v>0</v>
      </c>
      <c r="H21" s="720">
        <v>0</v>
      </c>
      <c r="I21" s="720">
        <v>0</v>
      </c>
      <c r="J21" s="720">
        <v>0</v>
      </c>
      <c r="K21" s="720">
        <v>0</v>
      </c>
      <c r="L21" s="720">
        <v>0</v>
      </c>
      <c r="M21" s="720">
        <v>0</v>
      </c>
      <c r="N21" s="720">
        <v>0</v>
      </c>
      <c r="O21" s="720">
        <v>0</v>
      </c>
      <c r="P21" s="720">
        <v>0</v>
      </c>
      <c r="Q21" s="720">
        <v>0</v>
      </c>
      <c r="R21" s="720">
        <v>0</v>
      </c>
      <c r="S21" s="720">
        <v>0</v>
      </c>
      <c r="T21" s="720">
        <v>0</v>
      </c>
      <c r="U21" s="720">
        <v>0</v>
      </c>
      <c r="V21" s="720">
        <v>0</v>
      </c>
      <c r="W21" s="720">
        <v>0</v>
      </c>
      <c r="X21" s="720">
        <v>0</v>
      </c>
      <c r="Y21" s="720">
        <v>0</v>
      </c>
      <c r="Z21" s="720">
        <v>0</v>
      </c>
      <c r="AA21" s="720">
        <v>0</v>
      </c>
      <c r="AB21" s="389"/>
    </row>
    <row r="22" spans="1:28">
      <c r="A22" s="391">
        <v>3</v>
      </c>
      <c r="B22" s="365" t="s">
        <v>454</v>
      </c>
      <c r="C22" s="722">
        <v>639114613.94119966</v>
      </c>
      <c r="D22" s="722">
        <v>605775945.60499966</v>
      </c>
      <c r="E22" s="727"/>
      <c r="F22" s="727"/>
      <c r="G22" s="727"/>
      <c r="H22" s="722">
        <v>31960185.92620001</v>
      </c>
      <c r="I22" s="727"/>
      <c r="J22" s="727"/>
      <c r="K22" s="727"/>
      <c r="L22" s="722">
        <v>1378482.4100000001</v>
      </c>
      <c r="M22" s="727"/>
      <c r="N22" s="727"/>
      <c r="O22" s="727"/>
      <c r="P22" s="727"/>
      <c r="Q22" s="727"/>
      <c r="R22" s="727"/>
      <c r="S22" s="727"/>
      <c r="T22" s="722">
        <v>0</v>
      </c>
      <c r="U22" s="727"/>
      <c r="V22" s="727"/>
      <c r="W22" s="727"/>
      <c r="X22" s="727"/>
      <c r="Y22" s="727"/>
      <c r="Z22" s="727"/>
      <c r="AA22" s="727"/>
      <c r="AB22" s="389"/>
    </row>
    <row r="23" spans="1:28">
      <c r="A23" s="361">
        <v>3.1</v>
      </c>
      <c r="B23" s="390" t="s">
        <v>447</v>
      </c>
      <c r="C23" s="726">
        <v>0</v>
      </c>
      <c r="D23" s="722">
        <v>0</v>
      </c>
      <c r="E23" s="727"/>
      <c r="F23" s="727"/>
      <c r="G23" s="727"/>
      <c r="H23" s="722">
        <v>0</v>
      </c>
      <c r="I23" s="727"/>
      <c r="J23" s="727"/>
      <c r="K23" s="727"/>
      <c r="L23" s="722">
        <v>0</v>
      </c>
      <c r="M23" s="727"/>
      <c r="N23" s="727"/>
      <c r="O23" s="727"/>
      <c r="P23" s="727"/>
      <c r="Q23" s="727"/>
      <c r="R23" s="727"/>
      <c r="S23" s="727"/>
      <c r="T23" s="722">
        <v>0</v>
      </c>
      <c r="U23" s="727"/>
      <c r="V23" s="727"/>
      <c r="W23" s="727"/>
      <c r="X23" s="727"/>
      <c r="Y23" s="727"/>
      <c r="Z23" s="727"/>
      <c r="AA23" s="727"/>
      <c r="AB23" s="389"/>
    </row>
    <row r="24" spans="1:28">
      <c r="A24" s="361">
        <v>3.2</v>
      </c>
      <c r="B24" s="390" t="s">
        <v>448</v>
      </c>
      <c r="C24" s="726">
        <v>0</v>
      </c>
      <c r="D24" s="722">
        <v>0</v>
      </c>
      <c r="E24" s="727"/>
      <c r="F24" s="727"/>
      <c r="G24" s="727"/>
      <c r="H24" s="722">
        <v>0</v>
      </c>
      <c r="I24" s="727"/>
      <c r="J24" s="727"/>
      <c r="K24" s="727"/>
      <c r="L24" s="722">
        <v>0</v>
      </c>
      <c r="M24" s="727"/>
      <c r="N24" s="727"/>
      <c r="O24" s="727"/>
      <c r="P24" s="727"/>
      <c r="Q24" s="727"/>
      <c r="R24" s="727"/>
      <c r="S24" s="727"/>
      <c r="T24" s="722">
        <v>0</v>
      </c>
      <c r="U24" s="727"/>
      <c r="V24" s="727"/>
      <c r="W24" s="727"/>
      <c r="X24" s="727"/>
      <c r="Y24" s="727"/>
      <c r="Z24" s="727"/>
      <c r="AA24" s="727"/>
      <c r="AB24" s="389"/>
    </row>
    <row r="25" spans="1:28">
      <c r="A25" s="361">
        <v>3.3</v>
      </c>
      <c r="B25" s="390" t="s">
        <v>449</v>
      </c>
      <c r="C25" s="726">
        <v>0</v>
      </c>
      <c r="D25" s="722">
        <v>0</v>
      </c>
      <c r="E25" s="727"/>
      <c r="F25" s="727"/>
      <c r="G25" s="727"/>
      <c r="H25" s="722">
        <v>0</v>
      </c>
      <c r="I25" s="727"/>
      <c r="J25" s="727"/>
      <c r="K25" s="727"/>
      <c r="L25" s="722">
        <v>0</v>
      </c>
      <c r="M25" s="727"/>
      <c r="N25" s="727"/>
      <c r="O25" s="727"/>
      <c r="P25" s="727"/>
      <c r="Q25" s="727"/>
      <c r="R25" s="727"/>
      <c r="S25" s="727"/>
      <c r="T25" s="722">
        <v>0</v>
      </c>
      <c r="U25" s="727"/>
      <c r="V25" s="727"/>
      <c r="W25" s="727"/>
      <c r="X25" s="727"/>
      <c r="Y25" s="727"/>
      <c r="Z25" s="727"/>
      <c r="AA25" s="727"/>
      <c r="AB25" s="389"/>
    </row>
    <row r="26" spans="1:28">
      <c r="A26" s="361">
        <v>3.4</v>
      </c>
      <c r="B26" s="390" t="s">
        <v>450</v>
      </c>
      <c r="C26" s="726">
        <v>10880146.766399998</v>
      </c>
      <c r="D26" s="722">
        <v>10880146.766399998</v>
      </c>
      <c r="E26" s="727"/>
      <c r="F26" s="727"/>
      <c r="G26" s="727"/>
      <c r="H26" s="722">
        <v>0</v>
      </c>
      <c r="I26" s="727"/>
      <c r="J26" s="727"/>
      <c r="K26" s="727"/>
      <c r="L26" s="722">
        <v>0</v>
      </c>
      <c r="M26" s="727"/>
      <c r="N26" s="727"/>
      <c r="O26" s="727"/>
      <c r="P26" s="727"/>
      <c r="Q26" s="727"/>
      <c r="R26" s="727"/>
      <c r="S26" s="727"/>
      <c r="T26" s="722">
        <v>0</v>
      </c>
      <c r="U26" s="727"/>
      <c r="V26" s="727"/>
      <c r="W26" s="727"/>
      <c r="X26" s="727"/>
      <c r="Y26" s="727"/>
      <c r="Z26" s="727"/>
      <c r="AA26" s="727"/>
      <c r="AB26" s="389"/>
    </row>
    <row r="27" spans="1:28">
      <c r="A27" s="361">
        <v>3.5</v>
      </c>
      <c r="B27" s="390" t="s">
        <v>451</v>
      </c>
      <c r="C27" s="726">
        <v>593308548.63179994</v>
      </c>
      <c r="D27" s="722">
        <v>560217470.15559995</v>
      </c>
      <c r="E27" s="727"/>
      <c r="F27" s="727"/>
      <c r="G27" s="727"/>
      <c r="H27" s="722">
        <v>31869308.966200009</v>
      </c>
      <c r="I27" s="727"/>
      <c r="J27" s="727"/>
      <c r="K27" s="727"/>
      <c r="L27" s="722">
        <v>1221769.51</v>
      </c>
      <c r="M27" s="727"/>
      <c r="N27" s="727"/>
      <c r="O27" s="727"/>
      <c r="P27" s="727"/>
      <c r="Q27" s="727"/>
      <c r="R27" s="727"/>
      <c r="S27" s="727"/>
      <c r="T27" s="722">
        <v>0</v>
      </c>
      <c r="U27" s="727"/>
      <c r="V27" s="727"/>
      <c r="W27" s="727"/>
      <c r="X27" s="727"/>
      <c r="Y27" s="727"/>
      <c r="Z27" s="727"/>
      <c r="AA27" s="727"/>
      <c r="AB27" s="389"/>
    </row>
    <row r="28" spans="1:28">
      <c r="A28" s="361">
        <v>3.6</v>
      </c>
      <c r="B28" s="390" t="s">
        <v>452</v>
      </c>
      <c r="C28" s="726">
        <v>34925918.542999759</v>
      </c>
      <c r="D28" s="722">
        <v>34678328.68299976</v>
      </c>
      <c r="E28" s="727"/>
      <c r="F28" s="727"/>
      <c r="G28" s="727"/>
      <c r="H28" s="722">
        <v>90876.959999999977</v>
      </c>
      <c r="I28" s="727"/>
      <c r="J28" s="727"/>
      <c r="K28" s="727"/>
      <c r="L28" s="722">
        <v>156712.90000000005</v>
      </c>
      <c r="M28" s="727"/>
      <c r="N28" s="727"/>
      <c r="O28" s="727"/>
      <c r="P28" s="727"/>
      <c r="Q28" s="727"/>
      <c r="R28" s="727"/>
      <c r="S28" s="727"/>
      <c r="T28" s="722">
        <v>0</v>
      </c>
      <c r="U28" s="727"/>
      <c r="V28" s="727"/>
      <c r="W28" s="727"/>
      <c r="X28" s="727"/>
      <c r="Y28" s="727"/>
      <c r="Z28" s="727"/>
      <c r="AA28" s="727"/>
      <c r="AB28" s="389"/>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showGridLines="0" zoomScale="80" zoomScaleNormal="80" workbookViewId="0">
      <selection activeCell="B2" sqref="B2"/>
    </sheetView>
  </sheetViews>
  <sheetFormatPr defaultColWidth="9.140625" defaultRowHeight="12.75"/>
  <cols>
    <col min="1" max="1" width="11.85546875" style="372" bestFit="1" customWidth="1"/>
    <col min="2" max="2" width="90.28515625" style="372" bestFit="1" customWidth="1"/>
    <col min="3" max="3" width="20.140625" style="372" customWidth="1"/>
    <col min="4" max="4" width="22.28515625" style="372" customWidth="1"/>
    <col min="5" max="7" width="17.140625" style="372" customWidth="1"/>
    <col min="8" max="8" width="22.28515625" style="372" customWidth="1"/>
    <col min="9" max="10" width="17.140625" style="372" customWidth="1"/>
    <col min="11" max="27" width="22.28515625" style="372" customWidth="1"/>
    <col min="28" max="16384" width="9.140625" style="372"/>
  </cols>
  <sheetData>
    <row r="1" spans="1:27" ht="13.5">
      <c r="A1" s="324" t="s">
        <v>108</v>
      </c>
      <c r="B1" s="508" t="str">
        <f>Info!C2</f>
        <v>სს "ბაზისბანკი"</v>
      </c>
    </row>
    <row r="2" spans="1:27">
      <c r="A2" s="326" t="s">
        <v>109</v>
      </c>
      <c r="B2" s="692">
        <f>'1. key ratios'!B2</f>
        <v>45565</v>
      </c>
    </row>
    <row r="3" spans="1:27">
      <c r="A3" s="327" t="s">
        <v>455</v>
      </c>
      <c r="C3" s="374"/>
    </row>
    <row r="4" spans="1:27" ht="13.5" thickBot="1">
      <c r="A4" s="327"/>
      <c r="B4" s="374"/>
      <c r="C4" s="374"/>
    </row>
    <row r="5" spans="1:27" s="403" customFormat="1" ht="13.5" customHeight="1">
      <c r="A5" s="879" t="s">
        <v>677</v>
      </c>
      <c r="B5" s="880"/>
      <c r="C5" s="876" t="s">
        <v>456</v>
      </c>
      <c r="D5" s="877"/>
      <c r="E5" s="877"/>
      <c r="F5" s="877"/>
      <c r="G5" s="877"/>
      <c r="H5" s="877"/>
      <c r="I5" s="877"/>
      <c r="J5" s="877"/>
      <c r="K5" s="877"/>
      <c r="L5" s="877"/>
      <c r="M5" s="877"/>
      <c r="N5" s="877"/>
      <c r="O5" s="877"/>
      <c r="P5" s="877"/>
      <c r="Q5" s="877"/>
      <c r="R5" s="877"/>
      <c r="S5" s="877"/>
      <c r="T5" s="877"/>
      <c r="U5" s="877"/>
      <c r="V5" s="877"/>
      <c r="W5" s="877"/>
      <c r="X5" s="877"/>
      <c r="Y5" s="877"/>
      <c r="Z5" s="877"/>
      <c r="AA5" s="878"/>
    </row>
    <row r="6" spans="1:27" s="403" customFormat="1" ht="12" customHeight="1">
      <c r="A6" s="881"/>
      <c r="B6" s="882"/>
      <c r="C6" s="886" t="s">
        <v>66</v>
      </c>
      <c r="D6" s="885" t="s">
        <v>668</v>
      </c>
      <c r="E6" s="885"/>
      <c r="F6" s="885"/>
      <c r="G6" s="885"/>
      <c r="H6" s="871" t="s">
        <v>667</v>
      </c>
      <c r="I6" s="872"/>
      <c r="J6" s="872"/>
      <c r="K6" s="872"/>
      <c r="L6" s="399"/>
      <c r="M6" s="853" t="s">
        <v>666</v>
      </c>
      <c r="N6" s="853"/>
      <c r="O6" s="853"/>
      <c r="P6" s="853"/>
      <c r="Q6" s="853"/>
      <c r="R6" s="853"/>
      <c r="S6" s="851"/>
      <c r="T6" s="399"/>
      <c r="U6" s="853" t="s">
        <v>665</v>
      </c>
      <c r="V6" s="853"/>
      <c r="W6" s="853"/>
      <c r="X6" s="853"/>
      <c r="Y6" s="853"/>
      <c r="Z6" s="853"/>
      <c r="AA6" s="875"/>
    </row>
    <row r="7" spans="1:27" s="403" customFormat="1" ht="38.25">
      <c r="A7" s="883"/>
      <c r="B7" s="884"/>
      <c r="C7" s="887"/>
      <c r="D7" s="397"/>
      <c r="E7" s="393" t="s">
        <v>445</v>
      </c>
      <c r="F7" s="369" t="s">
        <v>663</v>
      </c>
      <c r="G7" s="369" t="s">
        <v>664</v>
      </c>
      <c r="H7" s="424"/>
      <c r="I7" s="393" t="s">
        <v>445</v>
      </c>
      <c r="J7" s="369" t="s">
        <v>663</v>
      </c>
      <c r="K7" s="369" t="s">
        <v>664</v>
      </c>
      <c r="L7" s="394"/>
      <c r="M7" s="393" t="s">
        <v>445</v>
      </c>
      <c r="N7" s="369" t="s">
        <v>676</v>
      </c>
      <c r="O7" s="369" t="s">
        <v>675</v>
      </c>
      <c r="P7" s="369" t="s">
        <v>674</v>
      </c>
      <c r="Q7" s="369" t="s">
        <v>673</v>
      </c>
      <c r="R7" s="369" t="s">
        <v>672</v>
      </c>
      <c r="S7" s="369" t="s">
        <v>658</v>
      </c>
      <c r="T7" s="394"/>
      <c r="U7" s="393" t="s">
        <v>445</v>
      </c>
      <c r="V7" s="369" t="s">
        <v>676</v>
      </c>
      <c r="W7" s="369" t="s">
        <v>675</v>
      </c>
      <c r="X7" s="369" t="s">
        <v>674</v>
      </c>
      <c r="Y7" s="369" t="s">
        <v>673</v>
      </c>
      <c r="Z7" s="369" t="s">
        <v>672</v>
      </c>
      <c r="AA7" s="369" t="s">
        <v>658</v>
      </c>
    </row>
    <row r="8" spans="1:27">
      <c r="A8" s="423">
        <v>1</v>
      </c>
      <c r="B8" s="422" t="s">
        <v>446</v>
      </c>
      <c r="C8" s="728">
        <v>2779694459.2399998</v>
      </c>
      <c r="D8" s="720">
        <v>2579413331.3719997</v>
      </c>
      <c r="E8" s="720">
        <v>74325016.478799999</v>
      </c>
      <c r="F8" s="720">
        <v>962884.4865</v>
      </c>
      <c r="G8" s="720">
        <v>0</v>
      </c>
      <c r="H8" s="720">
        <v>106234678.97580007</v>
      </c>
      <c r="I8" s="720">
        <v>4984885.2082000021</v>
      </c>
      <c r="J8" s="720">
        <v>35995628.643099993</v>
      </c>
      <c r="K8" s="720">
        <v>0</v>
      </c>
      <c r="L8" s="720">
        <v>94046448.892200023</v>
      </c>
      <c r="M8" s="720">
        <v>7270313.619599998</v>
      </c>
      <c r="N8" s="720">
        <v>8050099.2443999993</v>
      </c>
      <c r="O8" s="720">
        <v>10868595.720700003</v>
      </c>
      <c r="P8" s="720">
        <v>16188423.294699999</v>
      </c>
      <c r="Q8" s="720">
        <v>18136789.577599999</v>
      </c>
      <c r="R8" s="720">
        <v>5021665.3782000011</v>
      </c>
      <c r="S8" s="720">
        <v>133799.18210000001</v>
      </c>
      <c r="T8" s="720">
        <v>0</v>
      </c>
      <c r="U8" s="720">
        <v>0</v>
      </c>
      <c r="V8" s="720">
        <v>0</v>
      </c>
      <c r="W8" s="720">
        <v>0</v>
      </c>
      <c r="X8" s="720">
        <v>0</v>
      </c>
      <c r="Y8" s="720">
        <v>0</v>
      </c>
      <c r="Z8" s="720">
        <v>0</v>
      </c>
      <c r="AA8" s="729">
        <v>0</v>
      </c>
    </row>
    <row r="9" spans="1:27">
      <c r="A9" s="420">
        <v>1.1000000000000001</v>
      </c>
      <c r="B9" s="421" t="s">
        <v>457</v>
      </c>
      <c r="C9" s="730">
        <v>2327619559.8788896</v>
      </c>
      <c r="D9" s="720">
        <v>2139293057.8631899</v>
      </c>
      <c r="E9" s="720">
        <v>70877813.092099994</v>
      </c>
      <c r="F9" s="720">
        <v>962884.4865</v>
      </c>
      <c r="G9" s="720">
        <v>0</v>
      </c>
      <c r="H9" s="720">
        <v>102750718.6525</v>
      </c>
      <c r="I9" s="720">
        <v>4427984.9121000003</v>
      </c>
      <c r="J9" s="720">
        <v>34197879.332900003</v>
      </c>
      <c r="K9" s="720">
        <v>0</v>
      </c>
      <c r="L9" s="720">
        <v>85575783.36319977</v>
      </c>
      <c r="M9" s="720">
        <v>6836253.5128999902</v>
      </c>
      <c r="N9" s="720">
        <v>7585456.142</v>
      </c>
      <c r="O9" s="720">
        <v>7965253.0756000001</v>
      </c>
      <c r="P9" s="720">
        <v>13681812.6237999</v>
      </c>
      <c r="Q9" s="720">
        <v>17242635.530200001</v>
      </c>
      <c r="R9" s="720">
        <v>5021665.3782000002</v>
      </c>
      <c r="S9" s="720">
        <v>133799.18210000001</v>
      </c>
      <c r="T9" s="720">
        <v>0</v>
      </c>
      <c r="U9" s="720">
        <v>0</v>
      </c>
      <c r="V9" s="720">
        <v>0</v>
      </c>
      <c r="W9" s="720">
        <v>0</v>
      </c>
      <c r="X9" s="720">
        <v>0</v>
      </c>
      <c r="Y9" s="720">
        <v>0</v>
      </c>
      <c r="Z9" s="720">
        <v>0</v>
      </c>
      <c r="AA9" s="729">
        <v>0</v>
      </c>
    </row>
    <row r="10" spans="1:27">
      <c r="A10" s="418" t="s">
        <v>157</v>
      </c>
      <c r="B10" s="419" t="s">
        <v>458</v>
      </c>
      <c r="C10" s="731">
        <v>2235474551.77179</v>
      </c>
      <c r="D10" s="720">
        <v>2048086016.3182902</v>
      </c>
      <c r="E10" s="720">
        <v>70634033.890000001</v>
      </c>
      <c r="F10" s="720">
        <v>962884.4865</v>
      </c>
      <c r="G10" s="720">
        <v>0</v>
      </c>
      <c r="H10" s="720">
        <v>102643823.93630001</v>
      </c>
      <c r="I10" s="720">
        <v>4413352.2620999999</v>
      </c>
      <c r="J10" s="720">
        <v>34169993.368299998</v>
      </c>
      <c r="K10" s="720">
        <v>0</v>
      </c>
      <c r="L10" s="720">
        <v>84744711.517199785</v>
      </c>
      <c r="M10" s="720">
        <v>6791169.8174999896</v>
      </c>
      <c r="N10" s="720">
        <v>7553500.3470000001</v>
      </c>
      <c r="O10" s="720">
        <v>7920782.1591999996</v>
      </c>
      <c r="P10" s="720">
        <v>13402535.254599901</v>
      </c>
      <c r="Q10" s="720">
        <v>17234477.792100001</v>
      </c>
      <c r="R10" s="720">
        <v>5021665.3782000002</v>
      </c>
      <c r="S10" s="720">
        <v>133799.18210000001</v>
      </c>
      <c r="T10" s="720">
        <v>0</v>
      </c>
      <c r="U10" s="720">
        <v>0</v>
      </c>
      <c r="V10" s="720">
        <v>0</v>
      </c>
      <c r="W10" s="720">
        <v>0</v>
      </c>
      <c r="X10" s="720">
        <v>0</v>
      </c>
      <c r="Y10" s="720">
        <v>0</v>
      </c>
      <c r="Z10" s="720">
        <v>0</v>
      </c>
      <c r="AA10" s="729">
        <v>0</v>
      </c>
    </row>
    <row r="11" spans="1:27">
      <c r="A11" s="417" t="s">
        <v>459</v>
      </c>
      <c r="B11" s="416" t="s">
        <v>460</v>
      </c>
      <c r="C11" s="732">
        <v>1554133532.6189897</v>
      </c>
      <c r="D11" s="720">
        <v>1416937153.12779</v>
      </c>
      <c r="E11" s="720">
        <v>56312770.2236</v>
      </c>
      <c r="F11" s="720">
        <v>0</v>
      </c>
      <c r="G11" s="720">
        <v>0</v>
      </c>
      <c r="H11" s="720">
        <v>80157417.983599991</v>
      </c>
      <c r="I11" s="720">
        <v>3242340.4306999999</v>
      </c>
      <c r="J11" s="720">
        <v>32135995.329999998</v>
      </c>
      <c r="K11" s="720">
        <v>0</v>
      </c>
      <c r="L11" s="720">
        <v>57038961.507599883</v>
      </c>
      <c r="M11" s="720">
        <v>5002147.9757999899</v>
      </c>
      <c r="N11" s="720">
        <v>6398622.9683999997</v>
      </c>
      <c r="O11" s="720">
        <v>4470841.5554</v>
      </c>
      <c r="P11" s="720">
        <v>8137098.773</v>
      </c>
      <c r="Q11" s="720">
        <v>7794472.6993000004</v>
      </c>
      <c r="R11" s="720">
        <v>1624477.1362999999</v>
      </c>
      <c r="S11" s="720">
        <v>133799.18210000001</v>
      </c>
      <c r="T11" s="720">
        <v>0</v>
      </c>
      <c r="U11" s="720">
        <v>0</v>
      </c>
      <c r="V11" s="720">
        <v>0</v>
      </c>
      <c r="W11" s="720">
        <v>0</v>
      </c>
      <c r="X11" s="720">
        <v>0</v>
      </c>
      <c r="Y11" s="720">
        <v>0</v>
      </c>
      <c r="Z11" s="720">
        <v>0</v>
      </c>
      <c r="AA11" s="729">
        <v>0</v>
      </c>
    </row>
    <row r="12" spans="1:27">
      <c r="A12" s="417" t="s">
        <v>461</v>
      </c>
      <c r="B12" s="416" t="s">
        <v>462</v>
      </c>
      <c r="C12" s="732">
        <v>257496241.48399892</v>
      </c>
      <c r="D12" s="720">
        <v>228853425.720099</v>
      </c>
      <c r="E12" s="720">
        <v>2358335.5202000001</v>
      </c>
      <c r="F12" s="720">
        <v>962884.4865</v>
      </c>
      <c r="G12" s="720">
        <v>0</v>
      </c>
      <c r="H12" s="720">
        <v>14264338.8230999</v>
      </c>
      <c r="I12" s="720">
        <v>1035362.3048</v>
      </c>
      <c r="J12" s="720">
        <v>1714020.6705</v>
      </c>
      <c r="K12" s="720">
        <v>0</v>
      </c>
      <c r="L12" s="720">
        <v>14378476.9408</v>
      </c>
      <c r="M12" s="720">
        <v>918149.7733</v>
      </c>
      <c r="N12" s="720">
        <v>772482.17290000001</v>
      </c>
      <c r="O12" s="720">
        <v>2302887.3868</v>
      </c>
      <c r="P12" s="720">
        <v>2070380.7250000001</v>
      </c>
      <c r="Q12" s="720">
        <v>5103411.3441000003</v>
      </c>
      <c r="R12" s="720">
        <v>766866.29689999996</v>
      </c>
      <c r="S12" s="720">
        <v>0</v>
      </c>
      <c r="T12" s="720">
        <v>0</v>
      </c>
      <c r="U12" s="720">
        <v>0</v>
      </c>
      <c r="V12" s="720">
        <v>0</v>
      </c>
      <c r="W12" s="720">
        <v>0</v>
      </c>
      <c r="X12" s="720">
        <v>0</v>
      </c>
      <c r="Y12" s="720">
        <v>0</v>
      </c>
      <c r="Z12" s="720">
        <v>0</v>
      </c>
      <c r="AA12" s="729">
        <v>0</v>
      </c>
    </row>
    <row r="13" spans="1:27">
      <c r="A13" s="417" t="s">
        <v>463</v>
      </c>
      <c r="B13" s="416" t="s">
        <v>464</v>
      </c>
      <c r="C13" s="732">
        <v>82886630.509499967</v>
      </c>
      <c r="D13" s="720">
        <v>69208287.280499995</v>
      </c>
      <c r="E13" s="720">
        <v>5465377.5141999898</v>
      </c>
      <c r="F13" s="720">
        <v>0</v>
      </c>
      <c r="G13" s="720">
        <v>0</v>
      </c>
      <c r="H13" s="720">
        <v>6631236.9719999908</v>
      </c>
      <c r="I13" s="720">
        <v>0</v>
      </c>
      <c r="J13" s="720">
        <v>125437.77499999999</v>
      </c>
      <c r="K13" s="720">
        <v>0</v>
      </c>
      <c r="L13" s="720">
        <v>7047106.25699999</v>
      </c>
      <c r="M13" s="720">
        <v>401870.92129999999</v>
      </c>
      <c r="N13" s="720">
        <v>95464.880900000004</v>
      </c>
      <c r="O13" s="720">
        <v>910830.74529999995</v>
      </c>
      <c r="P13" s="720">
        <v>2795341.4544999902</v>
      </c>
      <c r="Q13" s="720">
        <v>1326495.5808999999</v>
      </c>
      <c r="R13" s="720">
        <v>1012725.8893</v>
      </c>
      <c r="S13" s="720">
        <v>0</v>
      </c>
      <c r="T13" s="720">
        <v>0</v>
      </c>
      <c r="U13" s="720">
        <v>0</v>
      </c>
      <c r="V13" s="720">
        <v>0</v>
      </c>
      <c r="W13" s="720">
        <v>0</v>
      </c>
      <c r="X13" s="720">
        <v>0</v>
      </c>
      <c r="Y13" s="720">
        <v>0</v>
      </c>
      <c r="Z13" s="720">
        <v>0</v>
      </c>
      <c r="AA13" s="729">
        <v>0</v>
      </c>
    </row>
    <row r="14" spans="1:27">
      <c r="A14" s="417" t="s">
        <v>465</v>
      </c>
      <c r="B14" s="416" t="s">
        <v>466</v>
      </c>
      <c r="C14" s="732">
        <v>340958147.15930003</v>
      </c>
      <c r="D14" s="720">
        <v>333087150.18990004</v>
      </c>
      <c r="E14" s="720">
        <v>6497550.6320000002</v>
      </c>
      <c r="F14" s="720">
        <v>0</v>
      </c>
      <c r="G14" s="720">
        <v>0</v>
      </c>
      <c r="H14" s="720">
        <v>1590830.1576</v>
      </c>
      <c r="I14" s="720">
        <v>135649.52660000001</v>
      </c>
      <c r="J14" s="720">
        <v>194539.59280000001</v>
      </c>
      <c r="K14" s="720">
        <v>0</v>
      </c>
      <c r="L14" s="720">
        <v>6280166.8117999993</v>
      </c>
      <c r="M14" s="720">
        <v>469001.1471</v>
      </c>
      <c r="N14" s="720">
        <v>286930.3248</v>
      </c>
      <c r="O14" s="720">
        <v>236222.47169999999</v>
      </c>
      <c r="P14" s="720">
        <v>399714.30209999997</v>
      </c>
      <c r="Q14" s="720">
        <v>3010098.1677999999</v>
      </c>
      <c r="R14" s="720">
        <v>1617596.0556999999</v>
      </c>
      <c r="S14" s="720">
        <v>0</v>
      </c>
      <c r="T14" s="720">
        <v>0</v>
      </c>
      <c r="U14" s="720">
        <v>0</v>
      </c>
      <c r="V14" s="720">
        <v>0</v>
      </c>
      <c r="W14" s="720">
        <v>0</v>
      </c>
      <c r="X14" s="720">
        <v>0</v>
      </c>
      <c r="Y14" s="720">
        <v>0</v>
      </c>
      <c r="Z14" s="720">
        <v>0</v>
      </c>
      <c r="AA14" s="729">
        <v>0</v>
      </c>
    </row>
    <row r="15" spans="1:27">
      <c r="A15" s="415">
        <v>1.2</v>
      </c>
      <c r="B15" s="413" t="s">
        <v>671</v>
      </c>
      <c r="C15" s="733">
        <v>24182848.359948024</v>
      </c>
      <c r="D15" s="720">
        <v>2891505.0496765799</v>
      </c>
      <c r="E15" s="720">
        <v>126804.060625919</v>
      </c>
      <c r="F15" s="720">
        <v>831.46200681079995</v>
      </c>
      <c r="G15" s="720">
        <v>0</v>
      </c>
      <c r="H15" s="720">
        <v>962767.21077338234</v>
      </c>
      <c r="I15" s="720">
        <v>12938.6101933844</v>
      </c>
      <c r="J15" s="720">
        <v>611539.07233701798</v>
      </c>
      <c r="K15" s="720">
        <v>0</v>
      </c>
      <c r="L15" s="720">
        <v>20328576.099498063</v>
      </c>
      <c r="M15" s="720">
        <v>1427692.6232403801</v>
      </c>
      <c r="N15" s="720">
        <v>1340281.89004858</v>
      </c>
      <c r="O15" s="720">
        <v>1855403.8192626899</v>
      </c>
      <c r="P15" s="720">
        <v>2965771.9513403098</v>
      </c>
      <c r="Q15" s="720">
        <v>3969032.6618112102</v>
      </c>
      <c r="R15" s="720">
        <v>1546465.17954206</v>
      </c>
      <c r="S15" s="720">
        <v>6689.9591049997998</v>
      </c>
      <c r="T15" s="720">
        <v>0</v>
      </c>
      <c r="U15" s="720">
        <v>0</v>
      </c>
      <c r="V15" s="720">
        <v>0</v>
      </c>
      <c r="W15" s="720">
        <v>0</v>
      </c>
      <c r="X15" s="720">
        <v>0</v>
      </c>
      <c r="Y15" s="720">
        <v>0</v>
      </c>
      <c r="Z15" s="720">
        <v>0</v>
      </c>
      <c r="AA15" s="729">
        <v>0</v>
      </c>
    </row>
    <row r="16" spans="1:27">
      <c r="A16" s="414">
        <v>1.3</v>
      </c>
      <c r="B16" s="413" t="s">
        <v>467</v>
      </c>
      <c r="C16" s="734"/>
      <c r="D16" s="735"/>
      <c r="E16" s="735"/>
      <c r="F16" s="735"/>
      <c r="G16" s="735"/>
      <c r="H16" s="735"/>
      <c r="I16" s="735"/>
      <c r="J16" s="735"/>
      <c r="K16" s="735"/>
      <c r="L16" s="735"/>
      <c r="M16" s="735"/>
      <c r="N16" s="735"/>
      <c r="O16" s="735"/>
      <c r="P16" s="735"/>
      <c r="Q16" s="735"/>
      <c r="R16" s="735"/>
      <c r="S16" s="735"/>
      <c r="T16" s="735"/>
      <c r="U16" s="735"/>
      <c r="V16" s="735"/>
      <c r="W16" s="735"/>
      <c r="X16" s="735"/>
      <c r="Y16" s="735"/>
      <c r="Z16" s="735"/>
      <c r="AA16" s="736"/>
    </row>
    <row r="17" spans="1:27" s="403" customFormat="1" ht="25.5">
      <c r="A17" s="411" t="s">
        <v>468</v>
      </c>
      <c r="B17" s="412" t="s">
        <v>469</v>
      </c>
      <c r="C17" s="737">
        <v>2236348642.5434213</v>
      </c>
      <c r="D17" s="721">
        <v>2049812934.81985</v>
      </c>
      <c r="E17" s="721">
        <v>70035219.989930004</v>
      </c>
      <c r="F17" s="721">
        <v>962884.4865</v>
      </c>
      <c r="G17" s="721">
        <v>0</v>
      </c>
      <c r="H17" s="721">
        <v>102009870.185202</v>
      </c>
      <c r="I17" s="721">
        <v>4424379.1635999996</v>
      </c>
      <c r="J17" s="721">
        <v>34162067.360547997</v>
      </c>
      <c r="K17" s="721">
        <v>0</v>
      </c>
      <c r="L17" s="721">
        <v>84525837.538368985</v>
      </c>
      <c r="M17" s="721">
        <v>6517828.1900000004</v>
      </c>
      <c r="N17" s="721">
        <v>7552654.0630000001</v>
      </c>
      <c r="O17" s="721">
        <v>7963784.8038999997</v>
      </c>
      <c r="P17" s="721">
        <v>13640073.782709001</v>
      </c>
      <c r="Q17" s="721">
        <v>16874663.732540999</v>
      </c>
      <c r="R17" s="721">
        <v>4847872.3483189996</v>
      </c>
      <c r="S17" s="721">
        <v>133799.18210000001</v>
      </c>
      <c r="T17" s="721">
        <v>0</v>
      </c>
      <c r="U17" s="721">
        <v>0</v>
      </c>
      <c r="V17" s="721">
        <v>0</v>
      </c>
      <c r="W17" s="721">
        <v>0</v>
      </c>
      <c r="X17" s="721">
        <v>0</v>
      </c>
      <c r="Y17" s="721">
        <v>0</v>
      </c>
      <c r="Z17" s="721">
        <v>0</v>
      </c>
      <c r="AA17" s="738">
        <v>0</v>
      </c>
    </row>
    <row r="18" spans="1:27" s="403" customFormat="1" ht="25.5">
      <c r="A18" s="408" t="s">
        <v>470</v>
      </c>
      <c r="B18" s="409" t="s">
        <v>471</v>
      </c>
      <c r="C18" s="739">
        <v>2111246919.832514</v>
      </c>
      <c r="D18" s="721">
        <v>1925908962.88779</v>
      </c>
      <c r="E18" s="721">
        <v>68881747.544550002</v>
      </c>
      <c r="F18" s="721">
        <v>962884.4865</v>
      </c>
      <c r="G18" s="721">
        <v>0</v>
      </c>
      <c r="H18" s="721">
        <v>101902975.46900201</v>
      </c>
      <c r="I18" s="721">
        <v>4409746.5136000002</v>
      </c>
      <c r="J18" s="721">
        <v>34134181.395948</v>
      </c>
      <c r="K18" s="721">
        <v>0</v>
      </c>
      <c r="L18" s="721">
        <v>83434981.475722</v>
      </c>
      <c r="M18" s="721">
        <v>6472744.4945999999</v>
      </c>
      <c r="N18" s="721">
        <v>7520698.2680000002</v>
      </c>
      <c r="O18" s="721">
        <v>7919313.8875000002</v>
      </c>
      <c r="P18" s="721">
        <v>13391535.413509</v>
      </c>
      <c r="Q18" s="721">
        <v>16575982.777794</v>
      </c>
      <c r="R18" s="721">
        <v>4847872.3483189996</v>
      </c>
      <c r="S18" s="721">
        <v>133799.18210000001</v>
      </c>
      <c r="T18" s="721">
        <v>0</v>
      </c>
      <c r="U18" s="721">
        <v>0</v>
      </c>
      <c r="V18" s="721">
        <v>0</v>
      </c>
      <c r="W18" s="721">
        <v>0</v>
      </c>
      <c r="X18" s="721">
        <v>0</v>
      </c>
      <c r="Y18" s="721">
        <v>0</v>
      </c>
      <c r="Z18" s="721">
        <v>0</v>
      </c>
      <c r="AA18" s="738">
        <v>0</v>
      </c>
    </row>
    <row r="19" spans="1:27" s="403" customFormat="1">
      <c r="A19" s="411" t="s">
        <v>472</v>
      </c>
      <c r="B19" s="410" t="s">
        <v>473</v>
      </c>
      <c r="C19" s="740">
        <v>3471941307.6527781</v>
      </c>
      <c r="D19" s="721">
        <v>3218955885.4139938</v>
      </c>
      <c r="E19" s="721">
        <v>126766263.320866</v>
      </c>
      <c r="F19" s="721">
        <v>409186.10487799998</v>
      </c>
      <c r="G19" s="721">
        <v>0</v>
      </c>
      <c r="H19" s="721">
        <v>144149315.64185601</v>
      </c>
      <c r="I19" s="721">
        <v>6530933.2041990003</v>
      </c>
      <c r="J19" s="721">
        <v>44843701.927423999</v>
      </c>
      <c r="K19" s="721">
        <v>0</v>
      </c>
      <c r="L19" s="721">
        <v>108836106.59692802</v>
      </c>
      <c r="M19" s="721">
        <v>7828352.2994269999</v>
      </c>
      <c r="N19" s="721">
        <v>14604362.943631001</v>
      </c>
      <c r="O19" s="721">
        <v>9627189.2575870007</v>
      </c>
      <c r="P19" s="721">
        <v>19064114.778862</v>
      </c>
      <c r="Q19" s="721">
        <v>14428290.921657</v>
      </c>
      <c r="R19" s="721">
        <v>4228490.6152799996</v>
      </c>
      <c r="S19" s="721">
        <v>377647.48827500001</v>
      </c>
      <c r="T19" s="721">
        <v>0</v>
      </c>
      <c r="U19" s="721">
        <v>0</v>
      </c>
      <c r="V19" s="721">
        <v>0</v>
      </c>
      <c r="W19" s="721">
        <v>0</v>
      </c>
      <c r="X19" s="721">
        <v>0</v>
      </c>
      <c r="Y19" s="721">
        <v>0</v>
      </c>
      <c r="Z19" s="721">
        <v>0</v>
      </c>
      <c r="AA19" s="738">
        <v>0</v>
      </c>
    </row>
    <row r="20" spans="1:27" s="403" customFormat="1">
      <c r="A20" s="408" t="s">
        <v>474</v>
      </c>
      <c r="B20" s="409" t="s">
        <v>475</v>
      </c>
      <c r="C20" s="739">
        <v>3030062810.3458586</v>
      </c>
      <c r="D20" s="721">
        <v>2805057412.333868</v>
      </c>
      <c r="E20" s="721">
        <v>97093783.241829902</v>
      </c>
      <c r="F20" s="721">
        <v>409186.10487799998</v>
      </c>
      <c r="G20" s="721">
        <v>0</v>
      </c>
      <c r="H20" s="721">
        <v>118928447.84198299</v>
      </c>
      <c r="I20" s="721">
        <v>6512437.0026850002</v>
      </c>
      <c r="J20" s="721">
        <v>24983360.827245999</v>
      </c>
      <c r="K20" s="721">
        <v>0</v>
      </c>
      <c r="L20" s="721">
        <v>106076950.1700079</v>
      </c>
      <c r="M20" s="721">
        <v>7743091.9948270004</v>
      </c>
      <c r="N20" s="721">
        <v>14561887.9996449</v>
      </c>
      <c r="O20" s="721">
        <v>9490835.4535789993</v>
      </c>
      <c r="P20" s="721">
        <v>18422322.902226999</v>
      </c>
      <c r="Q20" s="721">
        <v>14320069.476429</v>
      </c>
      <c r="R20" s="721">
        <v>4228490.6152799996</v>
      </c>
      <c r="S20" s="721">
        <v>377647.48827500001</v>
      </c>
      <c r="T20" s="721">
        <v>0</v>
      </c>
      <c r="U20" s="721">
        <v>0</v>
      </c>
      <c r="V20" s="721">
        <v>0</v>
      </c>
      <c r="W20" s="721">
        <v>0</v>
      </c>
      <c r="X20" s="721">
        <v>0</v>
      </c>
      <c r="Y20" s="721">
        <v>0</v>
      </c>
      <c r="Z20" s="721">
        <v>0</v>
      </c>
      <c r="AA20" s="738">
        <v>0</v>
      </c>
    </row>
    <row r="21" spans="1:27" s="403" customFormat="1">
      <c r="A21" s="407">
        <v>1.4</v>
      </c>
      <c r="B21" s="406" t="s">
        <v>494</v>
      </c>
      <c r="C21" s="741">
        <v>27645212.213138986</v>
      </c>
      <c r="D21" s="721">
        <v>25142168.504197989</v>
      </c>
      <c r="E21" s="721">
        <v>1163387.3886259939</v>
      </c>
      <c r="F21" s="721">
        <v>0</v>
      </c>
      <c r="G21" s="721">
        <v>0</v>
      </c>
      <c r="H21" s="721">
        <v>762552.89832000004</v>
      </c>
      <c r="I21" s="721">
        <v>32148.231940000001</v>
      </c>
      <c r="J21" s="721">
        <v>108097.928115</v>
      </c>
      <c r="K21" s="721">
        <v>0</v>
      </c>
      <c r="L21" s="721">
        <v>12437.405839999999</v>
      </c>
      <c r="M21" s="721">
        <v>11708.255060000001</v>
      </c>
      <c r="N21" s="721">
        <v>412711.60103999998</v>
      </c>
      <c r="O21" s="721">
        <v>0</v>
      </c>
      <c r="P21" s="721">
        <v>0</v>
      </c>
      <c r="Q21" s="721">
        <v>0</v>
      </c>
      <c r="R21" s="721">
        <v>0</v>
      </c>
      <c r="S21" s="721">
        <v>0</v>
      </c>
      <c r="T21" s="721">
        <v>0</v>
      </c>
      <c r="U21" s="721">
        <v>0</v>
      </c>
      <c r="V21" s="721">
        <v>0</v>
      </c>
      <c r="W21" s="721">
        <v>0</v>
      </c>
      <c r="X21" s="721">
        <v>0</v>
      </c>
      <c r="Y21" s="721">
        <v>0</v>
      </c>
      <c r="Z21" s="721">
        <v>0</v>
      </c>
      <c r="AA21" s="738">
        <v>0</v>
      </c>
    </row>
    <row r="22" spans="1:27" s="403" customFormat="1" ht="13.5" thickBot="1">
      <c r="A22" s="405">
        <v>1.5</v>
      </c>
      <c r="B22" s="404" t="s">
        <v>495</v>
      </c>
      <c r="C22" s="742">
        <v>607647.6727</v>
      </c>
      <c r="D22" s="743">
        <v>607647.6727</v>
      </c>
      <c r="E22" s="743">
        <v>607647.6727</v>
      </c>
      <c r="F22" s="743">
        <v>0</v>
      </c>
      <c r="G22" s="743">
        <v>0</v>
      </c>
      <c r="H22" s="743">
        <v>0</v>
      </c>
      <c r="I22" s="743">
        <v>0</v>
      </c>
      <c r="J22" s="743">
        <v>0</v>
      </c>
      <c r="K22" s="743">
        <v>0</v>
      </c>
      <c r="L22" s="743">
        <v>0</v>
      </c>
      <c r="M22" s="743">
        <v>0</v>
      </c>
      <c r="N22" s="743">
        <v>0</v>
      </c>
      <c r="O22" s="743">
        <v>0</v>
      </c>
      <c r="P22" s="743">
        <v>0</v>
      </c>
      <c r="Q22" s="743">
        <v>0</v>
      </c>
      <c r="R22" s="743">
        <v>0</v>
      </c>
      <c r="S22" s="743">
        <v>0</v>
      </c>
      <c r="T22" s="743">
        <v>0</v>
      </c>
      <c r="U22" s="743">
        <v>0</v>
      </c>
      <c r="V22" s="743">
        <v>0</v>
      </c>
      <c r="W22" s="743">
        <v>0</v>
      </c>
      <c r="X22" s="743">
        <v>0</v>
      </c>
      <c r="Y22" s="743">
        <v>0</v>
      </c>
      <c r="Z22" s="743">
        <v>0</v>
      </c>
      <c r="AA22" s="744">
        <v>0</v>
      </c>
    </row>
  </sheetData>
  <mergeCells count="7">
    <mergeCell ref="U6:AA6"/>
    <mergeCell ref="C5:AA5"/>
    <mergeCell ref="A5:B7"/>
    <mergeCell ref="D6:G6"/>
    <mergeCell ref="C6:C7"/>
    <mergeCell ref="H6:K6"/>
    <mergeCell ref="M6:S6"/>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80" zoomScaleNormal="80" workbookViewId="0">
      <selection activeCell="B2" sqref="B2"/>
    </sheetView>
  </sheetViews>
  <sheetFormatPr defaultColWidth="9.140625" defaultRowHeight="12.75"/>
  <cols>
    <col min="1" max="1" width="11.85546875" style="372" bestFit="1" customWidth="1"/>
    <col min="2" max="2" width="93.42578125" style="372" customWidth="1"/>
    <col min="3" max="3" width="18.85546875" style="372" customWidth="1"/>
    <col min="4" max="5" width="16.140625" style="372" customWidth="1"/>
    <col min="6" max="6" width="16.140625" style="425" customWidth="1"/>
    <col min="7" max="7" width="25.28515625" style="425" customWidth="1"/>
    <col min="8" max="8" width="16.140625" style="372" customWidth="1"/>
    <col min="9" max="11" width="16.140625" style="425" customWidth="1"/>
    <col min="12" max="12" width="26.28515625" style="425" customWidth="1"/>
    <col min="13" max="16384" width="9.140625" style="372"/>
  </cols>
  <sheetData>
    <row r="1" spans="1:12" ht="13.5">
      <c r="A1" s="324" t="s">
        <v>108</v>
      </c>
      <c r="B1" s="508" t="str">
        <f>Info!C2</f>
        <v>სს "ბაზისბანკი"</v>
      </c>
      <c r="F1" s="372"/>
      <c r="G1" s="372"/>
      <c r="I1" s="372"/>
      <c r="J1" s="372"/>
      <c r="K1" s="372"/>
      <c r="L1" s="372"/>
    </row>
    <row r="2" spans="1:12">
      <c r="A2" s="326" t="s">
        <v>109</v>
      </c>
      <c r="B2" s="692">
        <f>'1. key ratios'!B2</f>
        <v>45565</v>
      </c>
      <c r="F2" s="372"/>
      <c r="G2" s="372"/>
      <c r="I2" s="372"/>
      <c r="J2" s="372"/>
      <c r="K2" s="372"/>
      <c r="L2" s="372"/>
    </row>
    <row r="3" spans="1:12">
      <c r="A3" s="327" t="s">
        <v>478</v>
      </c>
      <c r="F3" s="372"/>
      <c r="G3" s="372"/>
      <c r="I3" s="372"/>
      <c r="J3" s="372"/>
      <c r="K3" s="372"/>
      <c r="L3" s="372"/>
    </row>
    <row r="4" spans="1:12">
      <c r="F4" s="372"/>
      <c r="G4" s="372"/>
      <c r="I4" s="372"/>
      <c r="J4" s="372"/>
      <c r="K4" s="372"/>
      <c r="L4" s="372"/>
    </row>
    <row r="5" spans="1:12" ht="37.5" customHeight="1">
      <c r="A5" s="837" t="s">
        <v>479</v>
      </c>
      <c r="B5" s="838"/>
      <c r="C5" s="888" t="s">
        <v>480</v>
      </c>
      <c r="D5" s="889"/>
      <c r="E5" s="889"/>
      <c r="F5" s="889"/>
      <c r="G5" s="889"/>
      <c r="H5" s="890" t="s">
        <v>683</v>
      </c>
      <c r="I5" s="891"/>
      <c r="J5" s="891"/>
      <c r="K5" s="891"/>
      <c r="L5" s="892"/>
    </row>
    <row r="6" spans="1:12" ht="39.6" customHeight="1">
      <c r="A6" s="841"/>
      <c r="B6" s="842"/>
      <c r="C6" s="333"/>
      <c r="D6" s="370" t="s">
        <v>668</v>
      </c>
      <c r="E6" s="370" t="s">
        <v>667</v>
      </c>
      <c r="F6" s="370" t="s">
        <v>666</v>
      </c>
      <c r="G6" s="370" t="s">
        <v>665</v>
      </c>
      <c r="H6" s="428"/>
      <c r="I6" s="370" t="s">
        <v>668</v>
      </c>
      <c r="J6" s="370" t="s">
        <v>667</v>
      </c>
      <c r="K6" s="370" t="s">
        <v>666</v>
      </c>
      <c r="L6" s="370" t="s">
        <v>665</v>
      </c>
    </row>
    <row r="7" spans="1:12">
      <c r="A7" s="361">
        <v>1</v>
      </c>
      <c r="B7" s="376" t="s">
        <v>402</v>
      </c>
      <c r="C7" s="745">
        <v>74939062.565799981</v>
      </c>
      <c r="D7" s="720">
        <v>70584189.299399987</v>
      </c>
      <c r="E7" s="720">
        <v>1437171.4661999999</v>
      </c>
      <c r="F7" s="746">
        <v>2917701.8001999999</v>
      </c>
      <c r="G7" s="746">
        <v>0</v>
      </c>
      <c r="H7" s="720">
        <v>68946.52875346769</v>
      </c>
      <c r="I7" s="746">
        <v>68946.52875346769</v>
      </c>
      <c r="J7" s="746">
        <v>0</v>
      </c>
      <c r="K7" s="746">
        <v>0</v>
      </c>
      <c r="L7" s="746">
        <v>0</v>
      </c>
    </row>
    <row r="8" spans="1:12">
      <c r="A8" s="361">
        <v>2</v>
      </c>
      <c r="B8" s="376" t="s">
        <v>403</v>
      </c>
      <c r="C8" s="745">
        <v>151776183.03179979</v>
      </c>
      <c r="D8" s="720">
        <v>149439099.80919981</v>
      </c>
      <c r="E8" s="720">
        <v>407699.75530000002</v>
      </c>
      <c r="F8" s="746">
        <v>1929383.4672999999</v>
      </c>
      <c r="G8" s="746">
        <v>0</v>
      </c>
      <c r="H8" s="720">
        <v>139141.69681188391</v>
      </c>
      <c r="I8" s="746">
        <v>139141.69681188391</v>
      </c>
      <c r="J8" s="746">
        <v>0</v>
      </c>
      <c r="K8" s="746">
        <v>0</v>
      </c>
      <c r="L8" s="746">
        <v>0</v>
      </c>
    </row>
    <row r="9" spans="1:12">
      <c r="A9" s="361">
        <v>3</v>
      </c>
      <c r="B9" s="376" t="s">
        <v>644</v>
      </c>
      <c r="C9" s="745">
        <v>116227.7485</v>
      </c>
      <c r="D9" s="720">
        <v>116227.7485</v>
      </c>
      <c r="E9" s="720">
        <v>0</v>
      </c>
      <c r="F9" s="746">
        <v>0</v>
      </c>
      <c r="G9" s="746">
        <v>0</v>
      </c>
      <c r="H9" s="720">
        <v>12.340868238533876</v>
      </c>
      <c r="I9" s="746">
        <v>12.340868238533876</v>
      </c>
      <c r="J9" s="746">
        <v>0</v>
      </c>
      <c r="K9" s="746">
        <v>0</v>
      </c>
      <c r="L9" s="746">
        <v>0</v>
      </c>
    </row>
    <row r="10" spans="1:12">
      <c r="A10" s="361">
        <v>4</v>
      </c>
      <c r="B10" s="376" t="s">
        <v>404</v>
      </c>
      <c r="C10" s="745">
        <v>247735452.44169888</v>
      </c>
      <c r="D10" s="720">
        <v>240966639.0297989</v>
      </c>
      <c r="E10" s="720">
        <v>287511.7611</v>
      </c>
      <c r="F10" s="746">
        <v>6481301.6507999897</v>
      </c>
      <c r="G10" s="746">
        <v>0</v>
      </c>
      <c r="H10" s="720">
        <v>1459793.0582267556</v>
      </c>
      <c r="I10" s="746">
        <v>234101.31998746606</v>
      </c>
      <c r="J10" s="746">
        <v>0</v>
      </c>
      <c r="K10" s="746">
        <v>1225691.7382392895</v>
      </c>
      <c r="L10" s="746">
        <v>0</v>
      </c>
    </row>
    <row r="11" spans="1:12">
      <c r="A11" s="361">
        <v>5</v>
      </c>
      <c r="B11" s="376" t="s">
        <v>405</v>
      </c>
      <c r="C11" s="745">
        <v>202725483.81919977</v>
      </c>
      <c r="D11" s="720">
        <v>169745310.76499978</v>
      </c>
      <c r="E11" s="720">
        <v>31074901.37949999</v>
      </c>
      <c r="F11" s="746">
        <v>1905271.6746999999</v>
      </c>
      <c r="G11" s="746">
        <v>0</v>
      </c>
      <c r="H11" s="720">
        <v>320910.80281611043</v>
      </c>
      <c r="I11" s="746">
        <v>184448.86970476925</v>
      </c>
      <c r="J11" s="746">
        <v>126961.70125634114</v>
      </c>
      <c r="K11" s="746">
        <v>9500.2318550000218</v>
      </c>
      <c r="L11" s="746">
        <v>0</v>
      </c>
    </row>
    <row r="12" spans="1:12">
      <c r="A12" s="361">
        <v>6</v>
      </c>
      <c r="B12" s="376" t="s">
        <v>406</v>
      </c>
      <c r="C12" s="745">
        <v>48662545.97209999</v>
      </c>
      <c r="D12" s="720">
        <v>42574560.497300006</v>
      </c>
      <c r="E12" s="720">
        <v>2575465.9526999998</v>
      </c>
      <c r="F12" s="746">
        <v>3512519.5220999904</v>
      </c>
      <c r="G12" s="746">
        <v>0</v>
      </c>
      <c r="H12" s="720">
        <v>336336.83744544082</v>
      </c>
      <c r="I12" s="746">
        <v>99417.517152411121</v>
      </c>
      <c r="J12" s="746">
        <v>26881.517639586258</v>
      </c>
      <c r="K12" s="746">
        <v>210037.80265344345</v>
      </c>
      <c r="L12" s="746">
        <v>0</v>
      </c>
    </row>
    <row r="13" spans="1:12">
      <c r="A13" s="361">
        <v>7</v>
      </c>
      <c r="B13" s="376" t="s">
        <v>407</v>
      </c>
      <c r="C13" s="745">
        <v>89183032.844699904</v>
      </c>
      <c r="D13" s="720">
        <v>86603962.803399906</v>
      </c>
      <c r="E13" s="720">
        <v>1979956.8629000001</v>
      </c>
      <c r="F13" s="746">
        <v>599113.17839999998</v>
      </c>
      <c r="G13" s="746">
        <v>0</v>
      </c>
      <c r="H13" s="720">
        <v>126994.90494100614</v>
      </c>
      <c r="I13" s="746">
        <v>83120.948435562852</v>
      </c>
      <c r="J13" s="746">
        <v>20814.237845443284</v>
      </c>
      <c r="K13" s="746">
        <v>23059.718659999999</v>
      </c>
      <c r="L13" s="746">
        <v>0</v>
      </c>
    </row>
    <row r="14" spans="1:12">
      <c r="A14" s="361">
        <v>8</v>
      </c>
      <c r="B14" s="376" t="s">
        <v>408</v>
      </c>
      <c r="C14" s="745">
        <v>102968012.32009977</v>
      </c>
      <c r="D14" s="720">
        <v>100420954.88219978</v>
      </c>
      <c r="E14" s="720">
        <v>165189.40400000001</v>
      </c>
      <c r="F14" s="746">
        <v>2381868.0338999997</v>
      </c>
      <c r="G14" s="746">
        <v>0</v>
      </c>
      <c r="H14" s="720">
        <v>543327.07655486162</v>
      </c>
      <c r="I14" s="746">
        <v>98795.23383571369</v>
      </c>
      <c r="J14" s="746">
        <v>226.13117851581029</v>
      </c>
      <c r="K14" s="746">
        <v>444305.71154063212</v>
      </c>
      <c r="L14" s="746">
        <v>0</v>
      </c>
    </row>
    <row r="15" spans="1:12">
      <c r="A15" s="361">
        <v>9</v>
      </c>
      <c r="B15" s="376" t="s">
        <v>409</v>
      </c>
      <c r="C15" s="745">
        <v>87501250.425099894</v>
      </c>
      <c r="D15" s="720">
        <v>51736864.739600003</v>
      </c>
      <c r="E15" s="720">
        <v>34864140.864299893</v>
      </c>
      <c r="F15" s="746">
        <v>900244.82120000001</v>
      </c>
      <c r="G15" s="746">
        <v>0</v>
      </c>
      <c r="H15" s="720">
        <v>1008262.258381306</v>
      </c>
      <c r="I15" s="746">
        <v>91218.50581374063</v>
      </c>
      <c r="J15" s="746">
        <v>634933.98410495382</v>
      </c>
      <c r="K15" s="746">
        <v>282109.76846261142</v>
      </c>
      <c r="L15" s="746">
        <v>0</v>
      </c>
    </row>
    <row r="16" spans="1:12">
      <c r="A16" s="361">
        <v>10</v>
      </c>
      <c r="B16" s="376" t="s">
        <v>410</v>
      </c>
      <c r="C16" s="745">
        <v>24363817.214399979</v>
      </c>
      <c r="D16" s="720">
        <v>24140184.225099981</v>
      </c>
      <c r="E16" s="720">
        <v>17139.140599999999</v>
      </c>
      <c r="F16" s="746">
        <v>206493.84869999997</v>
      </c>
      <c r="G16" s="746">
        <v>0</v>
      </c>
      <c r="H16" s="720">
        <v>31178.416735529067</v>
      </c>
      <c r="I16" s="746">
        <v>14601.715069105725</v>
      </c>
      <c r="J16" s="746">
        <v>60.397640501989137</v>
      </c>
      <c r="K16" s="746">
        <v>16516.304025921352</v>
      </c>
      <c r="L16" s="746">
        <v>0</v>
      </c>
    </row>
    <row r="17" spans="1:12">
      <c r="A17" s="361">
        <v>11</v>
      </c>
      <c r="B17" s="376" t="s">
        <v>411</v>
      </c>
      <c r="C17" s="745">
        <v>9581274.7151999902</v>
      </c>
      <c r="D17" s="720">
        <v>9475034.8511999901</v>
      </c>
      <c r="E17" s="720">
        <v>2992.0054</v>
      </c>
      <c r="F17" s="746">
        <v>103247.85860000001</v>
      </c>
      <c r="G17" s="746">
        <v>0</v>
      </c>
      <c r="H17" s="720">
        <v>7395.9682910319598</v>
      </c>
      <c r="I17" s="746">
        <v>6433.3276524146149</v>
      </c>
      <c r="J17" s="746">
        <v>17.738508617344738</v>
      </c>
      <c r="K17" s="746">
        <v>944.90213000000006</v>
      </c>
      <c r="L17" s="746">
        <v>0</v>
      </c>
    </row>
    <row r="18" spans="1:12">
      <c r="A18" s="361">
        <v>12</v>
      </c>
      <c r="B18" s="376" t="s">
        <v>412</v>
      </c>
      <c r="C18" s="745">
        <v>44352894.6602</v>
      </c>
      <c r="D18" s="720">
        <v>42785788.756999999</v>
      </c>
      <c r="E18" s="720">
        <v>526436.49210000003</v>
      </c>
      <c r="F18" s="746">
        <v>1040669.4110999999</v>
      </c>
      <c r="G18" s="746">
        <v>0</v>
      </c>
      <c r="H18" s="720">
        <v>168386.64452693146</v>
      </c>
      <c r="I18" s="746">
        <v>26157.867164311378</v>
      </c>
      <c r="J18" s="746">
        <v>0</v>
      </c>
      <c r="K18" s="746">
        <v>142228.77736262008</v>
      </c>
      <c r="L18" s="746">
        <v>0</v>
      </c>
    </row>
    <row r="19" spans="1:12">
      <c r="A19" s="361">
        <v>13</v>
      </c>
      <c r="B19" s="376" t="s">
        <v>413</v>
      </c>
      <c r="C19" s="745">
        <v>64218388.203499891</v>
      </c>
      <c r="D19" s="720">
        <v>61792641.672399893</v>
      </c>
      <c r="E19" s="720">
        <v>499959.31059999997</v>
      </c>
      <c r="F19" s="746">
        <v>1925787.2204999998</v>
      </c>
      <c r="G19" s="746">
        <v>0</v>
      </c>
      <c r="H19" s="720">
        <v>64133.44275658283</v>
      </c>
      <c r="I19" s="746">
        <v>63723.532492189159</v>
      </c>
      <c r="J19" s="746">
        <v>409.91026439367482</v>
      </c>
      <c r="K19" s="746">
        <v>0</v>
      </c>
      <c r="L19" s="746">
        <v>0</v>
      </c>
    </row>
    <row r="20" spans="1:12">
      <c r="A20" s="361">
        <v>14</v>
      </c>
      <c r="B20" s="376" t="s">
        <v>414</v>
      </c>
      <c r="C20" s="745">
        <v>189318773.36379966</v>
      </c>
      <c r="D20" s="720">
        <v>164363982.86439967</v>
      </c>
      <c r="E20" s="720">
        <v>3660840.0455999998</v>
      </c>
      <c r="F20" s="746">
        <v>21293950.453799989</v>
      </c>
      <c r="G20" s="746">
        <v>0</v>
      </c>
      <c r="H20" s="720">
        <v>6174869.9458810128</v>
      </c>
      <c r="I20" s="746">
        <v>184775.47978304702</v>
      </c>
      <c r="J20" s="746">
        <v>16107.260637100464</v>
      </c>
      <c r="K20" s="746">
        <v>5973987.2054608651</v>
      </c>
      <c r="L20" s="746">
        <v>0</v>
      </c>
    </row>
    <row r="21" spans="1:12">
      <c r="A21" s="361">
        <v>15</v>
      </c>
      <c r="B21" s="376" t="s">
        <v>415</v>
      </c>
      <c r="C21" s="745">
        <v>65790512.512099907</v>
      </c>
      <c r="D21" s="720">
        <v>62478893.972799905</v>
      </c>
      <c r="E21" s="720">
        <v>4876.5609000000004</v>
      </c>
      <c r="F21" s="746">
        <v>3306741.9784000004</v>
      </c>
      <c r="G21" s="746">
        <v>0</v>
      </c>
      <c r="H21" s="720">
        <v>584472.561427932</v>
      </c>
      <c r="I21" s="746">
        <v>129539.25234201613</v>
      </c>
      <c r="J21" s="746">
        <v>0</v>
      </c>
      <c r="K21" s="746">
        <v>454933.30908591591</v>
      </c>
      <c r="L21" s="746">
        <v>0</v>
      </c>
    </row>
    <row r="22" spans="1:12">
      <c r="A22" s="361">
        <v>16</v>
      </c>
      <c r="B22" s="376" t="s">
        <v>416</v>
      </c>
      <c r="C22" s="745">
        <v>21826705.960399881</v>
      </c>
      <c r="D22" s="720">
        <v>19067177.899199892</v>
      </c>
      <c r="E22" s="720">
        <v>2732308.4086999903</v>
      </c>
      <c r="F22" s="746">
        <v>27219.6525</v>
      </c>
      <c r="G22" s="746">
        <v>0</v>
      </c>
      <c r="H22" s="720">
        <v>76850.174877530502</v>
      </c>
      <c r="I22" s="746">
        <v>62143.159007868875</v>
      </c>
      <c r="J22" s="746">
        <v>13388.58586966164</v>
      </c>
      <c r="K22" s="746">
        <v>1318.43</v>
      </c>
      <c r="L22" s="746">
        <v>0</v>
      </c>
    </row>
    <row r="23" spans="1:12">
      <c r="A23" s="361">
        <v>17</v>
      </c>
      <c r="B23" s="376" t="s">
        <v>417</v>
      </c>
      <c r="C23" s="745">
        <v>31924309.078200001</v>
      </c>
      <c r="D23" s="720">
        <v>31558475.569400001</v>
      </c>
      <c r="E23" s="720">
        <v>0</v>
      </c>
      <c r="F23" s="746">
        <v>365833.50880000001</v>
      </c>
      <c r="G23" s="746">
        <v>0</v>
      </c>
      <c r="H23" s="720">
        <v>50357.660607572048</v>
      </c>
      <c r="I23" s="746">
        <v>50357.660607572048</v>
      </c>
      <c r="J23" s="746">
        <v>0</v>
      </c>
      <c r="K23" s="746">
        <v>0</v>
      </c>
      <c r="L23" s="746">
        <v>0</v>
      </c>
    </row>
    <row r="24" spans="1:12">
      <c r="A24" s="361">
        <v>18</v>
      </c>
      <c r="B24" s="376" t="s">
        <v>418</v>
      </c>
      <c r="C24" s="745">
        <v>221346668.84909987</v>
      </c>
      <c r="D24" s="720">
        <v>218012687.69119987</v>
      </c>
      <c r="E24" s="720">
        <v>371362.37060000002</v>
      </c>
      <c r="F24" s="746">
        <v>2962618.7873</v>
      </c>
      <c r="G24" s="746">
        <v>0</v>
      </c>
      <c r="H24" s="720">
        <v>823315.31479219673</v>
      </c>
      <c r="I24" s="746">
        <v>710469.96892719669</v>
      </c>
      <c r="J24" s="746">
        <v>0</v>
      </c>
      <c r="K24" s="746">
        <v>112845.34586500008</v>
      </c>
      <c r="L24" s="746">
        <v>0</v>
      </c>
    </row>
    <row r="25" spans="1:12">
      <c r="A25" s="361">
        <v>19</v>
      </c>
      <c r="B25" s="376" t="s">
        <v>419</v>
      </c>
      <c r="C25" s="745">
        <v>29584590.085599888</v>
      </c>
      <c r="D25" s="720">
        <v>29567210.124399889</v>
      </c>
      <c r="E25" s="720">
        <v>0</v>
      </c>
      <c r="F25" s="746">
        <v>17379.961200000002</v>
      </c>
      <c r="G25" s="746">
        <v>0</v>
      </c>
      <c r="H25" s="720">
        <v>45708.229455244465</v>
      </c>
      <c r="I25" s="746">
        <v>44839.231395244467</v>
      </c>
      <c r="J25" s="746">
        <v>0</v>
      </c>
      <c r="K25" s="746">
        <v>868.99806000000012</v>
      </c>
      <c r="L25" s="746">
        <v>0</v>
      </c>
    </row>
    <row r="26" spans="1:12">
      <c r="A26" s="361">
        <v>20</v>
      </c>
      <c r="B26" s="376" t="s">
        <v>420</v>
      </c>
      <c r="C26" s="745">
        <v>161197833.7424998</v>
      </c>
      <c r="D26" s="720">
        <v>157362125.3324998</v>
      </c>
      <c r="E26" s="720">
        <v>2045118.8452000001</v>
      </c>
      <c r="F26" s="746">
        <v>1790589.5648000001</v>
      </c>
      <c r="G26" s="746">
        <v>0</v>
      </c>
      <c r="H26" s="720">
        <v>247978.88261503493</v>
      </c>
      <c r="I26" s="746">
        <v>247933.21908893553</v>
      </c>
      <c r="J26" s="746">
        <v>45.663526099395654</v>
      </c>
      <c r="K26" s="746">
        <v>0</v>
      </c>
      <c r="L26" s="746">
        <v>0</v>
      </c>
    </row>
    <row r="27" spans="1:12">
      <c r="A27" s="361">
        <v>21</v>
      </c>
      <c r="B27" s="376" t="s">
        <v>421</v>
      </c>
      <c r="C27" s="745">
        <v>24761714.28329999</v>
      </c>
      <c r="D27" s="720">
        <v>23790901.146699991</v>
      </c>
      <c r="E27" s="720">
        <v>433868.41440000001</v>
      </c>
      <c r="F27" s="746">
        <v>536944.72219999996</v>
      </c>
      <c r="G27" s="746">
        <v>0</v>
      </c>
      <c r="H27" s="720">
        <v>12108.587789993349</v>
      </c>
      <c r="I27" s="746">
        <v>7895.1108893196733</v>
      </c>
      <c r="J27" s="746">
        <v>4213.476900673676</v>
      </c>
      <c r="K27" s="746">
        <v>0</v>
      </c>
      <c r="L27" s="746">
        <v>0</v>
      </c>
    </row>
    <row r="28" spans="1:12">
      <c r="A28" s="361">
        <v>22</v>
      </c>
      <c r="B28" s="376" t="s">
        <v>422</v>
      </c>
      <c r="C28" s="745">
        <v>6315543.4175000004</v>
      </c>
      <c r="D28" s="720">
        <v>5799406.6681000004</v>
      </c>
      <c r="E28" s="720">
        <v>160662.49059999999</v>
      </c>
      <c r="F28" s="746">
        <v>355474.25880000001</v>
      </c>
      <c r="G28" s="746">
        <v>0</v>
      </c>
      <c r="H28" s="720">
        <v>102.34794128273465</v>
      </c>
      <c r="I28" s="746">
        <v>102.34794128273465</v>
      </c>
      <c r="J28" s="746">
        <v>0</v>
      </c>
      <c r="K28" s="746">
        <v>0</v>
      </c>
      <c r="L28" s="746">
        <v>0</v>
      </c>
    </row>
    <row r="29" spans="1:12">
      <c r="A29" s="361">
        <v>23</v>
      </c>
      <c r="B29" s="376" t="s">
        <v>423</v>
      </c>
      <c r="C29" s="745">
        <v>329750989.21729881</v>
      </c>
      <c r="D29" s="720">
        <v>316255333.66739881</v>
      </c>
      <c r="E29" s="720">
        <v>5810001.3168000001</v>
      </c>
      <c r="F29" s="746">
        <v>7685654.2330999896</v>
      </c>
      <c r="G29" s="746">
        <v>0</v>
      </c>
      <c r="H29" s="720">
        <v>652492.84929334885</v>
      </c>
      <c r="I29" s="746">
        <v>223089.85361282175</v>
      </c>
      <c r="J29" s="746">
        <v>2941.3491862821156</v>
      </c>
      <c r="K29" s="746">
        <v>426461.64649424492</v>
      </c>
      <c r="L29" s="746">
        <v>0</v>
      </c>
    </row>
    <row r="30" spans="1:12">
      <c r="A30" s="361">
        <v>24</v>
      </c>
      <c r="B30" s="376" t="s">
        <v>424</v>
      </c>
      <c r="C30" s="745">
        <v>147056752.81969988</v>
      </c>
      <c r="D30" s="720">
        <v>139150915.89299989</v>
      </c>
      <c r="E30" s="720">
        <v>4285677.7494999999</v>
      </c>
      <c r="F30" s="746">
        <v>3620159.1771999905</v>
      </c>
      <c r="G30" s="746">
        <v>0</v>
      </c>
      <c r="H30" s="720">
        <v>1632188.9360736017</v>
      </c>
      <c r="I30" s="746">
        <v>94163.110978060184</v>
      </c>
      <c r="J30" s="746">
        <v>40176.113534140146</v>
      </c>
      <c r="K30" s="746">
        <v>1497849.7115614014</v>
      </c>
      <c r="L30" s="746">
        <v>0</v>
      </c>
    </row>
    <row r="31" spans="1:12">
      <c r="A31" s="361">
        <v>25</v>
      </c>
      <c r="B31" s="376" t="s">
        <v>425</v>
      </c>
      <c r="C31" s="745">
        <v>239048310.12220001</v>
      </c>
      <c r="D31" s="720">
        <v>220702430.50010002</v>
      </c>
      <c r="E31" s="720">
        <v>6733721.9177999897</v>
      </c>
      <c r="F31" s="746">
        <v>11612157.704300001</v>
      </c>
      <c r="G31" s="746">
        <v>0</v>
      </c>
      <c r="H31" s="720">
        <v>1539.26781260703</v>
      </c>
      <c r="I31" s="746">
        <v>1539.26781260703</v>
      </c>
      <c r="J31" s="746">
        <v>0</v>
      </c>
      <c r="K31" s="746">
        <v>0</v>
      </c>
      <c r="L31" s="746">
        <v>0</v>
      </c>
    </row>
    <row r="32" spans="1:12">
      <c r="A32" s="361">
        <v>26</v>
      </c>
      <c r="B32" s="376" t="s">
        <v>481</v>
      </c>
      <c r="C32" s="745">
        <v>163648129.85333863</v>
      </c>
      <c r="D32" s="720">
        <v>140922330.99003863</v>
      </c>
      <c r="E32" s="720">
        <v>6157676.4610000066</v>
      </c>
      <c r="F32" s="746">
        <v>16568122.402299996</v>
      </c>
      <c r="G32" s="746">
        <v>0</v>
      </c>
      <c r="H32" s="720">
        <v>17672338.121657178</v>
      </c>
      <c r="I32" s="746">
        <v>2870058.3968611797</v>
      </c>
      <c r="J32" s="746">
        <v>171794.27931105916</v>
      </c>
      <c r="K32" s="746">
        <v>14630485.445484938</v>
      </c>
      <c r="L32" s="746">
        <v>0</v>
      </c>
    </row>
    <row r="33" spans="1:12">
      <c r="A33" s="361">
        <v>27</v>
      </c>
      <c r="B33" s="427" t="s">
        <v>66</v>
      </c>
      <c r="C33" s="747">
        <v>2779694459.267334</v>
      </c>
      <c r="D33" s="720">
        <v>2579413331.3993349</v>
      </c>
      <c r="E33" s="720">
        <v>106234678.97579987</v>
      </c>
      <c r="F33" s="746">
        <v>94046448.892199948</v>
      </c>
      <c r="G33" s="746">
        <v>0</v>
      </c>
      <c r="H33" s="721">
        <v>32249142.857333682</v>
      </c>
      <c r="I33" s="746">
        <v>5737025.4629884269</v>
      </c>
      <c r="J33" s="746">
        <v>1058972.3474033698</v>
      </c>
      <c r="K33" s="746">
        <v>25453145.046941884</v>
      </c>
      <c r="L33" s="746">
        <v>0</v>
      </c>
    </row>
    <row r="34" spans="1:12">
      <c r="A34" s="389"/>
      <c r="B34" s="389"/>
      <c r="C34" s="389"/>
      <c r="D34" s="389"/>
      <c r="E34" s="389"/>
      <c r="H34" s="389"/>
    </row>
    <row r="35" spans="1:12">
      <c r="A35" s="389"/>
      <c r="B35" s="426"/>
      <c r="C35" s="426"/>
      <c r="D35" s="389"/>
      <c r="E35" s="389"/>
      <c r="H35" s="389"/>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80" zoomScaleNormal="80" workbookViewId="0">
      <selection activeCell="B2" sqref="B2"/>
    </sheetView>
  </sheetViews>
  <sheetFormatPr defaultColWidth="8.7109375" defaultRowHeight="12"/>
  <cols>
    <col min="1" max="1" width="11.85546875" style="334" bestFit="1" customWidth="1"/>
    <col min="2" max="2" width="68.85546875" style="334" customWidth="1"/>
    <col min="3" max="11" width="28.28515625" style="334" customWidth="1"/>
    <col min="12" max="16384" width="8.7109375" style="334"/>
  </cols>
  <sheetData>
    <row r="1" spans="1:11" s="325" customFormat="1" ht="13.5">
      <c r="A1" s="324" t="s">
        <v>108</v>
      </c>
      <c r="B1" s="508" t="str">
        <f>Info!C2</f>
        <v>სს "ბაზისბანკი"</v>
      </c>
      <c r="C1" s="372"/>
      <c r="D1" s="372"/>
      <c r="E1" s="372"/>
      <c r="F1" s="372"/>
      <c r="G1" s="372"/>
      <c r="H1" s="372"/>
      <c r="I1" s="372"/>
      <c r="J1" s="372"/>
      <c r="K1" s="372"/>
    </row>
    <row r="2" spans="1:11" s="325" customFormat="1" ht="12.75">
      <c r="A2" s="326" t="s">
        <v>109</v>
      </c>
      <c r="B2" s="692">
        <f>'1. key ratios'!B2</f>
        <v>45565</v>
      </c>
      <c r="C2" s="372"/>
      <c r="D2" s="372"/>
      <c r="E2" s="372"/>
      <c r="F2" s="372"/>
      <c r="G2" s="372"/>
      <c r="H2" s="372"/>
      <c r="I2" s="372"/>
      <c r="J2" s="372"/>
      <c r="K2" s="372"/>
    </row>
    <row r="3" spans="1:11" s="325" customFormat="1" ht="12.75">
      <c r="A3" s="327" t="s">
        <v>482</v>
      </c>
      <c r="B3" s="372"/>
      <c r="C3" s="372"/>
      <c r="D3" s="372"/>
      <c r="E3" s="372"/>
      <c r="F3" s="372"/>
      <c r="G3" s="372"/>
      <c r="H3" s="372"/>
      <c r="I3" s="372"/>
      <c r="J3" s="372"/>
      <c r="K3" s="372"/>
    </row>
    <row r="4" spans="1:11">
      <c r="A4" s="432"/>
      <c r="B4" s="432"/>
      <c r="C4" s="431" t="s">
        <v>386</v>
      </c>
      <c r="D4" s="431" t="s">
        <v>387</v>
      </c>
      <c r="E4" s="431" t="s">
        <v>388</v>
      </c>
      <c r="F4" s="431" t="s">
        <v>389</v>
      </c>
      <c r="G4" s="431" t="s">
        <v>390</v>
      </c>
      <c r="H4" s="431" t="s">
        <v>391</v>
      </c>
      <c r="I4" s="431" t="s">
        <v>392</v>
      </c>
      <c r="J4" s="431" t="s">
        <v>393</v>
      </c>
      <c r="K4" s="431" t="s">
        <v>394</v>
      </c>
    </row>
    <row r="5" spans="1:11" ht="104.1" customHeight="1">
      <c r="A5" s="893" t="s">
        <v>682</v>
      </c>
      <c r="B5" s="894"/>
      <c r="C5" s="430" t="s">
        <v>483</v>
      </c>
      <c r="D5" s="430" t="s">
        <v>476</v>
      </c>
      <c r="E5" s="430" t="s">
        <v>477</v>
      </c>
      <c r="F5" s="430" t="s">
        <v>681</v>
      </c>
      <c r="G5" s="430" t="s">
        <v>484</v>
      </c>
      <c r="H5" s="430" t="s">
        <v>485</v>
      </c>
      <c r="I5" s="430" t="s">
        <v>486</v>
      </c>
      <c r="J5" s="430" t="s">
        <v>487</v>
      </c>
      <c r="K5" s="430" t="s">
        <v>488</v>
      </c>
    </row>
    <row r="6" spans="1:11" ht="12.75">
      <c r="A6" s="361">
        <v>1</v>
      </c>
      <c r="B6" s="361" t="s">
        <v>489</v>
      </c>
      <c r="C6" s="720">
        <v>106595925.97499996</v>
      </c>
      <c r="D6" s="720">
        <v>27645212.213138986</v>
      </c>
      <c r="E6" s="720">
        <v>514617.10699999996</v>
      </c>
      <c r="F6" s="720">
        <v>0</v>
      </c>
      <c r="G6" s="720">
        <v>2073573956.2974153</v>
      </c>
      <c r="H6" s="720">
        <v>109691680.75260498</v>
      </c>
      <c r="I6" s="720">
        <v>125056214.75443901</v>
      </c>
      <c r="J6" s="720">
        <v>70272712.86553894</v>
      </c>
      <c r="K6" s="720">
        <v>266344139.27486295</v>
      </c>
    </row>
    <row r="7" spans="1:11" ht="12.75">
      <c r="A7" s="361">
        <v>2</v>
      </c>
      <c r="B7" s="362" t="s">
        <v>490</v>
      </c>
      <c r="C7" s="720">
        <v>0</v>
      </c>
      <c r="D7" s="720">
        <v>0</v>
      </c>
      <c r="E7" s="720">
        <v>0</v>
      </c>
      <c r="F7" s="720">
        <v>0</v>
      </c>
      <c r="G7" s="720">
        <v>0</v>
      </c>
      <c r="H7" s="720">
        <v>0</v>
      </c>
      <c r="I7" s="720">
        <v>0</v>
      </c>
      <c r="J7" s="720">
        <v>0</v>
      </c>
      <c r="K7" s="720">
        <v>59021108.509999998</v>
      </c>
    </row>
    <row r="8" spans="1:11" ht="12.75">
      <c r="A8" s="361">
        <v>3</v>
      </c>
      <c r="B8" s="362" t="s">
        <v>454</v>
      </c>
      <c r="C8" s="720">
        <v>55530451.819700025</v>
      </c>
      <c r="D8" s="720">
        <v>0</v>
      </c>
      <c r="E8" s="720">
        <v>0</v>
      </c>
      <c r="F8" s="720">
        <v>0</v>
      </c>
      <c r="G8" s="720">
        <v>315182207.48871899</v>
      </c>
      <c r="H8" s="720">
        <v>1561098.3221229999</v>
      </c>
      <c r="I8" s="720">
        <v>39768022.776115999</v>
      </c>
      <c r="J8" s="720">
        <v>74827623.148376003</v>
      </c>
      <c r="K8" s="720">
        <v>152245210.38616639</v>
      </c>
    </row>
    <row r="9" spans="1:11" ht="12.75">
      <c r="A9" s="361">
        <v>4</v>
      </c>
      <c r="B9" s="390" t="s">
        <v>680</v>
      </c>
      <c r="C9" s="748">
        <v>818910</v>
      </c>
      <c r="D9" s="748">
        <v>436857.26194</v>
      </c>
      <c r="E9" s="748">
        <v>0</v>
      </c>
      <c r="F9" s="748">
        <v>0</v>
      </c>
      <c r="G9" s="748">
        <v>82998124.213781863</v>
      </c>
      <c r="H9" s="748">
        <v>0</v>
      </c>
      <c r="I9" s="748">
        <v>1090856.062647</v>
      </c>
      <c r="J9" s="748">
        <v>394384.62582799996</v>
      </c>
      <c r="K9" s="748">
        <v>8307316.7280030102</v>
      </c>
    </row>
    <row r="10" spans="1:11" ht="12.75">
      <c r="A10" s="361">
        <v>5</v>
      </c>
      <c r="B10" s="380" t="s">
        <v>679</v>
      </c>
      <c r="C10" s="748">
        <v>0</v>
      </c>
      <c r="D10" s="748">
        <v>0</v>
      </c>
      <c r="E10" s="748">
        <v>0</v>
      </c>
      <c r="F10" s="748">
        <v>0</v>
      </c>
      <c r="G10" s="748">
        <v>0</v>
      </c>
      <c r="H10" s="748">
        <v>0</v>
      </c>
      <c r="I10" s="748">
        <v>0</v>
      </c>
      <c r="J10" s="748">
        <v>0</v>
      </c>
      <c r="K10" s="748">
        <v>0</v>
      </c>
    </row>
    <row r="11" spans="1:11" ht="12.75">
      <c r="A11" s="361">
        <v>6</v>
      </c>
      <c r="B11" s="380" t="s">
        <v>678</v>
      </c>
      <c r="C11" s="748">
        <v>429386.32</v>
      </c>
      <c r="D11" s="748">
        <v>0</v>
      </c>
      <c r="E11" s="748">
        <v>0</v>
      </c>
      <c r="F11" s="748">
        <v>0</v>
      </c>
      <c r="G11" s="748">
        <v>885023.30999999994</v>
      </c>
      <c r="H11" s="748">
        <v>0</v>
      </c>
      <c r="I11" s="748">
        <v>0</v>
      </c>
      <c r="J11" s="748">
        <v>0</v>
      </c>
      <c r="K11" s="748">
        <v>64072.780000000013</v>
      </c>
    </row>
    <row r="13" spans="1:11" ht="15">
      <c r="B13" s="429"/>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zoomScale="80" zoomScaleNormal="80" workbookViewId="0">
      <selection activeCell="J28" sqref="J28"/>
    </sheetView>
  </sheetViews>
  <sheetFormatPr defaultColWidth="8.7109375" defaultRowHeight="15"/>
  <cols>
    <col min="1" max="1" width="10" style="433" bestFit="1" customWidth="1"/>
    <col min="2" max="2" width="71.7109375" style="433" customWidth="1"/>
    <col min="3" max="3" width="12.85546875" style="433" bestFit="1" customWidth="1"/>
    <col min="4" max="5" width="15.28515625" style="433" bestFit="1" customWidth="1"/>
    <col min="6" max="6" width="20.140625" style="433" bestFit="1" customWidth="1"/>
    <col min="7" max="7" width="37.7109375" style="433" bestFit="1" customWidth="1"/>
    <col min="8" max="8" width="12.85546875" style="433" bestFit="1" customWidth="1"/>
    <col min="9" max="10" width="15.28515625" style="433" bestFit="1" customWidth="1"/>
    <col min="11" max="11" width="20.140625" style="433" bestFit="1" customWidth="1"/>
    <col min="12" max="12" width="37.7109375" style="433" bestFit="1" customWidth="1"/>
    <col min="13" max="13" width="12" style="433" bestFit="1" customWidth="1"/>
    <col min="14" max="15" width="15.28515625" style="433" bestFit="1" customWidth="1"/>
    <col min="16" max="16" width="20.140625" style="433" bestFit="1" customWidth="1"/>
    <col min="17" max="17" width="37.7109375" style="433" bestFit="1" customWidth="1"/>
    <col min="18" max="18" width="18.140625" style="433" bestFit="1" customWidth="1"/>
    <col min="19" max="19" width="48.140625" style="433" bestFit="1" customWidth="1"/>
    <col min="20" max="20" width="46" style="433" bestFit="1" customWidth="1"/>
    <col min="21" max="21" width="48.140625" style="433" bestFit="1" customWidth="1"/>
    <col min="22" max="22" width="44.5703125" style="433" bestFit="1" customWidth="1"/>
    <col min="23" max="16384" width="8.7109375" style="433"/>
  </cols>
  <sheetData>
    <row r="1" spans="1:22">
      <c r="A1" s="324" t="s">
        <v>108</v>
      </c>
      <c r="B1" s="508" t="str">
        <f>Info!C2</f>
        <v>სს "ბაზისბანკი"</v>
      </c>
    </row>
    <row r="2" spans="1:22">
      <c r="A2" s="326" t="s">
        <v>109</v>
      </c>
      <c r="B2" s="692">
        <f>'1. key ratios'!B2</f>
        <v>45565</v>
      </c>
    </row>
    <row r="3" spans="1:22">
      <c r="A3" s="327" t="s">
        <v>496</v>
      </c>
      <c r="B3" s="372"/>
    </row>
    <row r="4" spans="1:22">
      <c r="A4" s="327"/>
      <c r="B4" s="372"/>
    </row>
    <row r="5" spans="1:22" ht="24" customHeight="1">
      <c r="A5" s="895" t="s">
        <v>510</v>
      </c>
      <c r="B5" s="895"/>
      <c r="C5" s="897" t="s">
        <v>684</v>
      </c>
      <c r="D5" s="897"/>
      <c r="E5" s="897"/>
      <c r="F5" s="897"/>
      <c r="G5" s="897"/>
      <c r="H5" s="897" t="s">
        <v>480</v>
      </c>
      <c r="I5" s="897"/>
      <c r="J5" s="897"/>
      <c r="K5" s="897"/>
      <c r="L5" s="897"/>
      <c r="M5" s="897" t="s">
        <v>683</v>
      </c>
      <c r="N5" s="897"/>
      <c r="O5" s="897"/>
      <c r="P5" s="897"/>
      <c r="Q5" s="897"/>
      <c r="R5" s="896" t="s">
        <v>509</v>
      </c>
      <c r="S5" s="896" t="s">
        <v>513</v>
      </c>
      <c r="T5" s="896" t="s">
        <v>512</v>
      </c>
      <c r="U5" s="896" t="s">
        <v>696</v>
      </c>
      <c r="V5" s="896" t="s">
        <v>697</v>
      </c>
    </row>
    <row r="6" spans="1:22" ht="36" customHeight="1">
      <c r="A6" s="895"/>
      <c r="B6" s="895"/>
      <c r="C6" s="443"/>
      <c r="D6" s="370" t="s">
        <v>668</v>
      </c>
      <c r="E6" s="370" t="s">
        <v>667</v>
      </c>
      <c r="F6" s="370" t="s">
        <v>666</v>
      </c>
      <c r="G6" s="370" t="s">
        <v>665</v>
      </c>
      <c r="H6" s="443"/>
      <c r="I6" s="370" t="s">
        <v>668</v>
      </c>
      <c r="J6" s="370" t="s">
        <v>667</v>
      </c>
      <c r="K6" s="370" t="s">
        <v>666</v>
      </c>
      <c r="L6" s="370" t="s">
        <v>665</v>
      </c>
      <c r="M6" s="443"/>
      <c r="N6" s="370" t="s">
        <v>668</v>
      </c>
      <c r="O6" s="370" t="s">
        <v>667</v>
      </c>
      <c r="P6" s="370" t="s">
        <v>666</v>
      </c>
      <c r="Q6" s="370" t="s">
        <v>665</v>
      </c>
      <c r="R6" s="896"/>
      <c r="S6" s="896"/>
      <c r="T6" s="896"/>
      <c r="U6" s="896"/>
      <c r="V6" s="896"/>
    </row>
    <row r="7" spans="1:22">
      <c r="A7" s="441">
        <v>1</v>
      </c>
      <c r="B7" s="442" t="s">
        <v>497</v>
      </c>
      <c r="C7" s="748">
        <v>2654686.8289999999</v>
      </c>
      <c r="D7" s="748">
        <v>2189350.5690000001</v>
      </c>
      <c r="E7" s="748">
        <v>95240.42</v>
      </c>
      <c r="F7" s="748">
        <v>370095.84</v>
      </c>
      <c r="G7" s="748">
        <v>0</v>
      </c>
      <c r="H7" s="748">
        <v>2743648.6851999997</v>
      </c>
      <c r="I7" s="748">
        <v>2210008.5863999999</v>
      </c>
      <c r="J7" s="748">
        <v>99301.163100000005</v>
      </c>
      <c r="K7" s="748">
        <v>434338.93569999997</v>
      </c>
      <c r="L7" s="748">
        <v>0</v>
      </c>
      <c r="M7" s="748">
        <v>308115.99778343737</v>
      </c>
      <c r="N7" s="748">
        <v>11338.964546694728</v>
      </c>
      <c r="O7" s="748">
        <v>726.52789855766275</v>
      </c>
      <c r="P7" s="748">
        <v>296050.505338185</v>
      </c>
      <c r="Q7" s="748">
        <v>0</v>
      </c>
      <c r="R7" s="748">
        <v>144</v>
      </c>
      <c r="S7" s="750">
        <v>0</v>
      </c>
      <c r="T7" s="750">
        <v>0</v>
      </c>
      <c r="U7" s="750">
        <v>0.16067100000000001</v>
      </c>
      <c r="V7" s="748">
        <v>28.216584999999998</v>
      </c>
    </row>
    <row r="8" spans="1:22">
      <c r="A8" s="441">
        <v>2</v>
      </c>
      <c r="B8" s="440" t="s">
        <v>498</v>
      </c>
      <c r="C8" s="748">
        <v>325364372.12</v>
      </c>
      <c r="D8" s="748">
        <v>300764415.60820001</v>
      </c>
      <c r="E8" s="748">
        <v>9208358.4795000013</v>
      </c>
      <c r="F8" s="748">
        <v>15391598.032299999</v>
      </c>
      <c r="G8" s="748">
        <v>0</v>
      </c>
      <c r="H8" s="748">
        <v>326738429.86569995</v>
      </c>
      <c r="I8" s="748">
        <v>300618688.38419998</v>
      </c>
      <c r="J8" s="748">
        <v>9351626.9090999998</v>
      </c>
      <c r="K8" s="748">
        <v>16768114.5724</v>
      </c>
      <c r="L8" s="748">
        <v>0</v>
      </c>
      <c r="M8" s="748">
        <v>7960396.0046608225</v>
      </c>
      <c r="N8" s="748">
        <v>1937665.4064527375</v>
      </c>
      <c r="O8" s="748">
        <v>87189.735998536227</v>
      </c>
      <c r="P8" s="748">
        <v>5935540.8622095492</v>
      </c>
      <c r="Q8" s="748">
        <v>0</v>
      </c>
      <c r="R8" s="748">
        <v>18451</v>
      </c>
      <c r="S8" s="750">
        <v>0.1095708754861838</v>
      </c>
      <c r="T8" s="750">
        <v>0.12443592753512826</v>
      </c>
      <c r="U8" s="750">
        <v>0.13012899999999999</v>
      </c>
      <c r="V8" s="748">
        <v>53.665737999999997</v>
      </c>
    </row>
    <row r="9" spans="1:22">
      <c r="A9" s="441">
        <v>3</v>
      </c>
      <c r="B9" s="440" t="s">
        <v>499</v>
      </c>
      <c r="C9" s="748">
        <v>0</v>
      </c>
      <c r="D9" s="748">
        <v>0</v>
      </c>
      <c r="E9" s="748">
        <v>0</v>
      </c>
      <c r="F9" s="748">
        <v>0</v>
      </c>
      <c r="G9" s="748">
        <v>0</v>
      </c>
      <c r="H9" s="748">
        <v>0</v>
      </c>
      <c r="I9" s="748">
        <v>0</v>
      </c>
      <c r="J9" s="748">
        <v>0</v>
      </c>
      <c r="K9" s="748">
        <v>0</v>
      </c>
      <c r="L9" s="748">
        <v>0</v>
      </c>
      <c r="M9" s="748">
        <v>0</v>
      </c>
      <c r="N9" s="748">
        <v>0</v>
      </c>
      <c r="O9" s="748">
        <v>0</v>
      </c>
      <c r="P9" s="748">
        <v>0</v>
      </c>
      <c r="Q9" s="748">
        <v>0</v>
      </c>
      <c r="R9" s="748">
        <v>0</v>
      </c>
      <c r="S9" s="750">
        <v>0</v>
      </c>
      <c r="T9" s="750">
        <v>0</v>
      </c>
      <c r="U9" s="750">
        <v>0</v>
      </c>
      <c r="V9" s="748">
        <v>0</v>
      </c>
    </row>
    <row r="10" spans="1:22">
      <c r="A10" s="441">
        <v>4</v>
      </c>
      <c r="B10" s="440" t="s">
        <v>500</v>
      </c>
      <c r="C10" s="748">
        <v>222679.21</v>
      </c>
      <c r="D10" s="748">
        <v>222679.21</v>
      </c>
      <c r="E10" s="748">
        <v>0</v>
      </c>
      <c r="F10" s="748">
        <v>0</v>
      </c>
      <c r="G10" s="748">
        <v>0</v>
      </c>
      <c r="H10" s="748">
        <v>221918.88269999999</v>
      </c>
      <c r="I10" s="748">
        <v>221918.88269999999</v>
      </c>
      <c r="J10" s="748">
        <v>0</v>
      </c>
      <c r="K10" s="748">
        <v>0</v>
      </c>
      <c r="L10" s="748">
        <v>0</v>
      </c>
      <c r="M10" s="748">
        <v>2408.0389976867532</v>
      </c>
      <c r="N10" s="748">
        <v>2408.0389976867532</v>
      </c>
      <c r="O10" s="748">
        <v>0</v>
      </c>
      <c r="P10" s="748">
        <v>0</v>
      </c>
      <c r="Q10" s="748">
        <v>0</v>
      </c>
      <c r="R10" s="748">
        <v>65</v>
      </c>
      <c r="S10" s="750">
        <v>2.5415617188651214E-2</v>
      </c>
      <c r="T10" s="750">
        <v>2.8062974915808801E-2</v>
      </c>
      <c r="U10" s="750">
        <v>3.1046000000000001E-2</v>
      </c>
      <c r="V10" s="748">
        <v>13.467748</v>
      </c>
    </row>
    <row r="11" spans="1:22">
      <c r="A11" s="441">
        <v>5</v>
      </c>
      <c r="B11" s="440" t="s">
        <v>501</v>
      </c>
      <c r="C11" s="748">
        <v>894546.3415000001</v>
      </c>
      <c r="D11" s="748">
        <v>885128.1115</v>
      </c>
      <c r="E11" s="748">
        <v>6584.67</v>
      </c>
      <c r="F11" s="748">
        <v>2833.56</v>
      </c>
      <c r="G11" s="748">
        <v>0</v>
      </c>
      <c r="H11" s="748">
        <v>897581.96669999987</v>
      </c>
      <c r="I11" s="748">
        <v>887774.62139999995</v>
      </c>
      <c r="J11" s="748">
        <v>6808.44</v>
      </c>
      <c r="K11" s="748">
        <v>2998.9052999999999</v>
      </c>
      <c r="L11" s="748">
        <v>0</v>
      </c>
      <c r="M11" s="748">
        <v>21644.804453178633</v>
      </c>
      <c r="N11" s="748">
        <v>19178.103371734127</v>
      </c>
      <c r="O11" s="748">
        <v>532.97806077882501</v>
      </c>
      <c r="P11" s="748">
        <v>1933.7230206656818</v>
      </c>
      <c r="Q11" s="748">
        <v>0</v>
      </c>
      <c r="R11" s="748">
        <v>1842</v>
      </c>
      <c r="S11" s="750">
        <v>0.17968723929155123</v>
      </c>
      <c r="T11" s="750">
        <v>0.1938992351756639</v>
      </c>
      <c r="U11" s="750">
        <v>0.180009</v>
      </c>
      <c r="V11" s="748">
        <v>9.5454279999999994</v>
      </c>
    </row>
    <row r="12" spans="1:22">
      <c r="A12" s="441">
        <v>6</v>
      </c>
      <c r="B12" s="440" t="s">
        <v>502</v>
      </c>
      <c r="C12" s="748">
        <v>22834556.163603358</v>
      </c>
      <c r="D12" s="748">
        <v>21559526.109903362</v>
      </c>
      <c r="E12" s="748">
        <v>536182.89909999992</v>
      </c>
      <c r="F12" s="748">
        <v>738847.15460000001</v>
      </c>
      <c r="G12" s="748">
        <v>0</v>
      </c>
      <c r="H12" s="748">
        <v>23236021.801900003</v>
      </c>
      <c r="I12" s="748">
        <v>21879876.405900002</v>
      </c>
      <c r="J12" s="748">
        <v>551078.32909999997</v>
      </c>
      <c r="K12" s="748">
        <v>805067.06689999998</v>
      </c>
      <c r="L12" s="748">
        <v>0</v>
      </c>
      <c r="M12" s="748">
        <v>1039006.9959884727</v>
      </c>
      <c r="N12" s="748">
        <v>461634.42328909476</v>
      </c>
      <c r="O12" s="748">
        <v>57579.457716545585</v>
      </c>
      <c r="P12" s="748">
        <v>519793.11498283234</v>
      </c>
      <c r="Q12" s="748">
        <v>0</v>
      </c>
      <c r="R12" s="748">
        <v>22182</v>
      </c>
      <c r="S12" s="750">
        <v>0.19167958736940818</v>
      </c>
      <c r="T12" s="750">
        <v>0.2002078001427739</v>
      </c>
      <c r="U12" s="750">
        <v>0.19165199999999999</v>
      </c>
      <c r="V12" s="748">
        <v>29.278153</v>
      </c>
    </row>
    <row r="13" spans="1:22">
      <c r="A13" s="441">
        <v>7</v>
      </c>
      <c r="B13" s="440" t="s">
        <v>503</v>
      </c>
      <c r="C13" s="748">
        <v>498355381.66279995</v>
      </c>
      <c r="D13" s="748">
        <v>452503767.38199997</v>
      </c>
      <c r="E13" s="748">
        <v>16960120.7333</v>
      </c>
      <c r="F13" s="748">
        <v>28891493.547499999</v>
      </c>
      <c r="G13" s="748">
        <v>0</v>
      </c>
      <c r="H13" s="748">
        <v>506216454.56889892</v>
      </c>
      <c r="I13" s="748">
        <v>457081995.68049896</v>
      </c>
      <c r="J13" s="748">
        <v>17351987.744399987</v>
      </c>
      <c r="K13" s="748">
        <v>31782471.144000001</v>
      </c>
      <c r="L13" s="748">
        <v>0</v>
      </c>
      <c r="M13" s="748">
        <v>8340766.2797735408</v>
      </c>
      <c r="N13" s="748">
        <v>437833.46020316443</v>
      </c>
      <c r="O13" s="748">
        <v>25765.579636640556</v>
      </c>
      <c r="P13" s="748">
        <v>7877167.2399337357</v>
      </c>
      <c r="Q13" s="748">
        <v>0</v>
      </c>
      <c r="R13" s="748">
        <v>7070</v>
      </c>
      <c r="S13" s="750">
        <v>0.11310625580758525</v>
      </c>
      <c r="T13" s="750">
        <v>0.12475639821326701</v>
      </c>
      <c r="U13" s="750">
        <v>0.10598100000000001</v>
      </c>
      <c r="V13" s="748">
        <v>109.19532</v>
      </c>
    </row>
    <row r="14" spans="1:22">
      <c r="A14" s="435">
        <v>7.1</v>
      </c>
      <c r="B14" s="434" t="s">
        <v>504</v>
      </c>
      <c r="C14" s="748">
        <v>373753340.9303</v>
      </c>
      <c r="D14" s="748">
        <v>335859707.70749998</v>
      </c>
      <c r="E14" s="748">
        <v>14392000.275999999</v>
      </c>
      <c r="F14" s="748">
        <v>23501632.946800001</v>
      </c>
      <c r="G14" s="748">
        <v>0</v>
      </c>
      <c r="H14" s="748">
        <v>380078306.22149903</v>
      </c>
      <c r="I14" s="748">
        <v>339395747.93199903</v>
      </c>
      <c r="J14" s="748">
        <v>14725299.27009999</v>
      </c>
      <c r="K14" s="748">
        <v>25957259.019400001</v>
      </c>
      <c r="L14" s="748">
        <v>0</v>
      </c>
      <c r="M14" s="748">
        <v>6858736.5956242923</v>
      </c>
      <c r="N14" s="748">
        <v>297302.60131292645</v>
      </c>
      <c r="O14" s="748">
        <v>22133.891217224817</v>
      </c>
      <c r="P14" s="748">
        <v>6539300.103094141</v>
      </c>
      <c r="Q14" s="748">
        <v>0</v>
      </c>
      <c r="R14" s="748">
        <v>5233</v>
      </c>
      <c r="S14" s="750">
        <v>0.11246601308017792</v>
      </c>
      <c r="T14" s="750">
        <v>0.12283126476143499</v>
      </c>
      <c r="U14" s="750">
        <v>0.103214</v>
      </c>
      <c r="V14" s="748">
        <v>108.419286</v>
      </c>
    </row>
    <row r="15" spans="1:22" ht="25.5">
      <c r="A15" s="435">
        <v>7.2</v>
      </c>
      <c r="B15" s="434" t="s">
        <v>505</v>
      </c>
      <c r="C15" s="748">
        <v>98868465.172999993</v>
      </c>
      <c r="D15" s="748">
        <v>92198548.348999992</v>
      </c>
      <c r="E15" s="748">
        <v>2010871.5089</v>
      </c>
      <c r="F15" s="748">
        <v>4659045.3151000002</v>
      </c>
      <c r="G15" s="748">
        <v>0</v>
      </c>
      <c r="H15" s="748">
        <v>100130500.43880001</v>
      </c>
      <c r="I15" s="748">
        <v>93039994.969600007</v>
      </c>
      <c r="J15" s="748">
        <v>2058985.1565</v>
      </c>
      <c r="K15" s="748">
        <v>5031520.3126999997</v>
      </c>
      <c r="L15" s="748">
        <v>0</v>
      </c>
      <c r="M15" s="748">
        <v>1344131.3626070679</v>
      </c>
      <c r="N15" s="748">
        <v>118263.1893400165</v>
      </c>
      <c r="O15" s="748">
        <v>2545.9293646303554</v>
      </c>
      <c r="P15" s="748">
        <v>1223322.2439024211</v>
      </c>
      <c r="Q15" s="748">
        <v>0</v>
      </c>
      <c r="R15" s="748">
        <v>1305</v>
      </c>
      <c r="S15" s="750">
        <v>0.11959501459362959</v>
      </c>
      <c r="T15" s="750">
        <v>0.13648656523359701</v>
      </c>
      <c r="U15" s="750">
        <v>0.11545999999999999</v>
      </c>
      <c r="V15" s="748">
        <v>113.16074500000001</v>
      </c>
    </row>
    <row r="16" spans="1:22">
      <c r="A16" s="435">
        <v>7.3</v>
      </c>
      <c r="B16" s="434" t="s">
        <v>506</v>
      </c>
      <c r="C16" s="748">
        <v>25733575.559499994</v>
      </c>
      <c r="D16" s="748">
        <v>24445511.325499997</v>
      </c>
      <c r="E16" s="748">
        <v>557248.94839999999</v>
      </c>
      <c r="F16" s="748">
        <v>730815.28559999994</v>
      </c>
      <c r="G16" s="748">
        <v>0</v>
      </c>
      <c r="H16" s="748">
        <v>26007647.908599999</v>
      </c>
      <c r="I16" s="748">
        <v>24646252.778899997</v>
      </c>
      <c r="J16" s="748">
        <v>567703.31779999996</v>
      </c>
      <c r="K16" s="748">
        <v>793691.81190000009</v>
      </c>
      <c r="L16" s="748">
        <v>0</v>
      </c>
      <c r="M16" s="748">
        <v>137898.32154217959</v>
      </c>
      <c r="N16" s="748">
        <v>22267.669550221457</v>
      </c>
      <c r="O16" s="748">
        <v>1085.7590547853822</v>
      </c>
      <c r="P16" s="748">
        <v>114544.89293717276</v>
      </c>
      <c r="Q16" s="748">
        <v>0</v>
      </c>
      <c r="R16" s="748">
        <v>532</v>
      </c>
      <c r="S16" s="750">
        <v>9.8682509046133668E-2</v>
      </c>
      <c r="T16" s="750">
        <v>0.12055009766873601</v>
      </c>
      <c r="U16" s="750">
        <v>0.10992</v>
      </c>
      <c r="V16" s="748">
        <v>105.269319</v>
      </c>
    </row>
    <row r="17" spans="1:22">
      <c r="A17" s="441">
        <v>8</v>
      </c>
      <c r="B17" s="440" t="s">
        <v>507</v>
      </c>
      <c r="C17" s="748">
        <v>0</v>
      </c>
      <c r="D17" s="748">
        <v>0</v>
      </c>
      <c r="E17" s="748">
        <v>0</v>
      </c>
      <c r="F17" s="748">
        <v>0</v>
      </c>
      <c r="G17" s="748">
        <v>0</v>
      </c>
      <c r="H17" s="748">
        <v>0</v>
      </c>
      <c r="I17" s="748">
        <v>0</v>
      </c>
      <c r="J17" s="748">
        <v>0</v>
      </c>
      <c r="K17" s="748">
        <v>0</v>
      </c>
      <c r="L17" s="748">
        <v>0</v>
      </c>
      <c r="M17" s="748">
        <v>0</v>
      </c>
      <c r="N17" s="748">
        <v>0</v>
      </c>
      <c r="O17" s="748">
        <v>0</v>
      </c>
      <c r="P17" s="748">
        <v>0</v>
      </c>
      <c r="Q17" s="748">
        <v>0</v>
      </c>
      <c r="R17" s="748">
        <v>0</v>
      </c>
      <c r="S17" s="750">
        <v>0</v>
      </c>
      <c r="T17" s="750">
        <v>0</v>
      </c>
      <c r="U17" s="750">
        <v>0</v>
      </c>
      <c r="V17" s="748">
        <v>0</v>
      </c>
    </row>
    <row r="18" spans="1:22">
      <c r="A18" s="439">
        <v>9</v>
      </c>
      <c r="B18" s="438" t="s">
        <v>508</v>
      </c>
      <c r="C18" s="749">
        <v>0</v>
      </c>
      <c r="D18" s="749">
        <v>0</v>
      </c>
      <c r="E18" s="749">
        <v>0</v>
      </c>
      <c r="F18" s="749">
        <v>0</v>
      </c>
      <c r="G18" s="749">
        <v>0</v>
      </c>
      <c r="H18" s="749">
        <v>0</v>
      </c>
      <c r="I18" s="749">
        <v>0</v>
      </c>
      <c r="J18" s="749">
        <v>0</v>
      </c>
      <c r="K18" s="749">
        <v>0</v>
      </c>
      <c r="L18" s="749">
        <v>0</v>
      </c>
      <c r="M18" s="749">
        <v>0</v>
      </c>
      <c r="N18" s="749">
        <v>0</v>
      </c>
      <c r="O18" s="749">
        <v>0</v>
      </c>
      <c r="P18" s="749">
        <v>0</v>
      </c>
      <c r="Q18" s="749">
        <v>0</v>
      </c>
      <c r="R18" s="749">
        <v>0</v>
      </c>
      <c r="S18" s="751">
        <v>0</v>
      </c>
      <c r="T18" s="751">
        <v>0</v>
      </c>
      <c r="U18" s="751">
        <v>0</v>
      </c>
      <c r="V18" s="749">
        <v>0</v>
      </c>
    </row>
    <row r="19" spans="1:22">
      <c r="A19" s="437">
        <v>10</v>
      </c>
      <c r="B19" s="436" t="s">
        <v>511</v>
      </c>
      <c r="C19" s="748">
        <v>850319141.64429986</v>
      </c>
      <c r="D19" s="748">
        <v>778117786.30799985</v>
      </c>
      <c r="E19" s="748">
        <v>26806487.201899998</v>
      </c>
      <c r="F19" s="748">
        <v>45394868.134400003</v>
      </c>
      <c r="G19" s="748">
        <v>0</v>
      </c>
      <c r="H19" s="748">
        <v>860054055.77109885</v>
      </c>
      <c r="I19" s="748">
        <v>782900262.56109881</v>
      </c>
      <c r="J19" s="748">
        <v>27360802.585699994</v>
      </c>
      <c r="K19" s="748">
        <v>49792990.624299996</v>
      </c>
      <c r="L19" s="748">
        <v>0</v>
      </c>
      <c r="M19" s="748">
        <v>17672338.121657137</v>
      </c>
      <c r="N19" s="748">
        <v>2870058.3968611117</v>
      </c>
      <c r="O19" s="748">
        <v>171794.27931105887</v>
      </c>
      <c r="P19" s="748">
        <v>14630485.445484966</v>
      </c>
      <c r="Q19" s="748">
        <v>0</v>
      </c>
      <c r="R19" s="748">
        <v>49754</v>
      </c>
      <c r="S19" s="750">
        <v>0.12579159034403539</v>
      </c>
      <c r="T19" s="750">
        <v>0.12646473204619099</v>
      </c>
      <c r="U19" s="750">
        <v>0.117702</v>
      </c>
      <c r="V19" s="748">
        <v>85.553241</v>
      </c>
    </row>
    <row r="20" spans="1:22" ht="25.5">
      <c r="A20" s="435">
        <v>10.1</v>
      </c>
      <c r="B20" s="434" t="s">
        <v>514</v>
      </c>
      <c r="C20" s="748">
        <v>0</v>
      </c>
      <c r="D20" s="748">
        <v>0</v>
      </c>
      <c r="E20" s="748">
        <v>0</v>
      </c>
      <c r="F20" s="748">
        <v>0</v>
      </c>
      <c r="G20" s="748">
        <v>0</v>
      </c>
      <c r="H20" s="748">
        <v>0</v>
      </c>
      <c r="I20" s="748">
        <v>0</v>
      </c>
      <c r="J20" s="748">
        <v>0</v>
      </c>
      <c r="K20" s="748">
        <v>0</v>
      </c>
      <c r="L20" s="748">
        <v>0</v>
      </c>
      <c r="M20" s="748">
        <v>0</v>
      </c>
      <c r="N20" s="748">
        <v>0</v>
      </c>
      <c r="O20" s="748">
        <v>0</v>
      </c>
      <c r="P20" s="748">
        <v>0</v>
      </c>
      <c r="Q20" s="748">
        <v>0</v>
      </c>
      <c r="R20" s="748">
        <v>0</v>
      </c>
      <c r="S20" s="750">
        <v>0</v>
      </c>
      <c r="T20" s="750">
        <v>0</v>
      </c>
      <c r="U20" s="750">
        <v>0</v>
      </c>
      <c r="V20" s="748">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2024-10-31T14:07:30Z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