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50" tabRatio="919" activeTab="1"/>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L33" i="102" l="1"/>
  <c r="K33" i="102"/>
  <c r="J33" i="102"/>
  <c r="I33" i="102"/>
  <c r="H33" i="102"/>
  <c r="G33" i="102"/>
  <c r="F33" i="102"/>
  <c r="E33" i="102"/>
  <c r="D33" i="102"/>
  <c r="C33" i="102"/>
  <c r="C24" i="80"/>
  <c r="C22" i="74" l="1"/>
  <c r="V7" i="64"/>
  <c r="C18" i="69" l="1"/>
  <c r="C30" i="94"/>
  <c r="D30" i="94"/>
  <c r="C45" i="93" l="1"/>
  <c r="C22" i="95" l="1"/>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H34" i="97" s="1"/>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21" i="96" l="1"/>
  <c r="H22" i="95"/>
  <c r="D15" i="98"/>
  <c r="C15" i="98"/>
  <c r="C62" i="69"/>
  <c r="C58" i="69"/>
  <c r="C67" i="69" s="1"/>
  <c r="C46" i="69"/>
  <c r="C40" i="69"/>
  <c r="C29" i="69"/>
  <c r="C26" i="69"/>
  <c r="C23" i="69"/>
  <c r="C14" i="69"/>
  <c r="C6" i="69"/>
  <c r="D8" i="72"/>
  <c r="D37" i="72" s="1"/>
  <c r="E8" i="72"/>
  <c r="E37" i="72" s="1"/>
  <c r="D16" i="72"/>
  <c r="E16" i="72"/>
  <c r="D20" i="72"/>
  <c r="E20" i="72"/>
  <c r="D25" i="72"/>
  <c r="E25" i="72"/>
  <c r="D28" i="72"/>
  <c r="E28" i="72"/>
  <c r="D31" i="72"/>
  <c r="E31" i="72"/>
  <c r="C31" i="72"/>
  <c r="C28" i="72"/>
  <c r="C37" i="72" s="1"/>
  <c r="C25" i="72"/>
  <c r="C20" i="72"/>
  <c r="C16" i="72"/>
  <c r="C8" i="72"/>
  <c r="C52" i="69" l="1"/>
  <c r="C68" i="69"/>
  <c r="C35" i="69"/>
  <c r="H43" i="94"/>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E13" i="93" s="1"/>
  <c r="H12" i="93"/>
  <c r="E12" i="93"/>
  <c r="H11" i="93"/>
  <c r="E11" i="93"/>
  <c r="H10" i="93"/>
  <c r="E10" i="93"/>
  <c r="H9" i="93"/>
  <c r="E9" i="93"/>
  <c r="H8" i="93"/>
  <c r="E8" i="93"/>
  <c r="H7" i="93"/>
  <c r="E7" i="93"/>
  <c r="G6" i="93"/>
  <c r="F6" i="93"/>
  <c r="D6" i="93"/>
  <c r="C6" i="93"/>
  <c r="C43" i="93" s="1"/>
  <c r="G68" i="92"/>
  <c r="F68" i="92"/>
  <c r="H67" i="92"/>
  <c r="E67" i="92"/>
  <c r="H66" i="92"/>
  <c r="E66" i="92"/>
  <c r="H65" i="92"/>
  <c r="E65" i="92"/>
  <c r="H64" i="92"/>
  <c r="E64" i="92"/>
  <c r="H63" i="92"/>
  <c r="D63" i="92"/>
  <c r="E63" i="92"/>
  <c r="H62" i="92"/>
  <c r="E62" i="92"/>
  <c r="H61" i="92"/>
  <c r="E61" i="92"/>
  <c r="H60" i="92"/>
  <c r="E60" i="92"/>
  <c r="H59" i="92"/>
  <c r="E59" i="92"/>
  <c r="D59" i="92"/>
  <c r="D68" i="92" s="1"/>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E41" i="92" s="1"/>
  <c r="H40" i="92"/>
  <c r="E40" i="92"/>
  <c r="H39" i="92"/>
  <c r="E39" i="92"/>
  <c r="H38" i="92"/>
  <c r="E38" i="92"/>
  <c r="H35" i="92"/>
  <c r="E35" i="92"/>
  <c r="H34" i="92"/>
  <c r="E34" i="92"/>
  <c r="H33" i="92"/>
  <c r="E33" i="92"/>
  <c r="H32" i="92"/>
  <c r="E32" i="92"/>
  <c r="H31" i="92"/>
  <c r="E31" i="92"/>
  <c r="G30" i="92"/>
  <c r="F30" i="92"/>
  <c r="D30" i="92"/>
  <c r="C30" i="92"/>
  <c r="E30" i="92" s="1"/>
  <c r="H29" i="92"/>
  <c r="E29" i="92"/>
  <c r="H28" i="92"/>
  <c r="E28" i="92"/>
  <c r="G27" i="92"/>
  <c r="F27" i="92"/>
  <c r="D27" i="92"/>
  <c r="C27" i="92"/>
  <c r="E27" i="92" s="1"/>
  <c r="H26" i="92"/>
  <c r="E26" i="92"/>
  <c r="H25" i="92"/>
  <c r="E25" i="92"/>
  <c r="G24" i="92"/>
  <c r="F24" i="92"/>
  <c r="D24" i="92"/>
  <c r="C24" i="92"/>
  <c r="E24" i="92" s="1"/>
  <c r="H23" i="92"/>
  <c r="E23" i="92"/>
  <c r="H22" i="92"/>
  <c r="E22" i="92"/>
  <c r="H21" i="92"/>
  <c r="E21" i="92"/>
  <c r="H20" i="92"/>
  <c r="E20" i="92"/>
  <c r="G19" i="92"/>
  <c r="F19" i="92"/>
  <c r="D19" i="92"/>
  <c r="C19" i="92"/>
  <c r="E19" i="92" s="1"/>
  <c r="H18" i="92"/>
  <c r="E18" i="92"/>
  <c r="H17" i="92"/>
  <c r="E17" i="92"/>
  <c r="H16" i="92"/>
  <c r="E16" i="92"/>
  <c r="G15" i="92"/>
  <c r="F15" i="92"/>
  <c r="D15" i="92"/>
  <c r="C15" i="92"/>
  <c r="E15" i="92" s="1"/>
  <c r="H14" i="92"/>
  <c r="E14" i="92"/>
  <c r="H13" i="92"/>
  <c r="E13" i="92"/>
  <c r="H12" i="92"/>
  <c r="E12" i="92"/>
  <c r="H11" i="92"/>
  <c r="E11" i="92"/>
  <c r="H10" i="92"/>
  <c r="E10" i="92"/>
  <c r="H9" i="92"/>
  <c r="E9" i="92"/>
  <c r="H8" i="92"/>
  <c r="E8" i="92"/>
  <c r="G7" i="92"/>
  <c r="F7" i="92"/>
  <c r="D7" i="92"/>
  <c r="C7" i="92"/>
  <c r="H13" i="93" l="1"/>
  <c r="H30" i="92"/>
  <c r="H41" i="92"/>
  <c r="H34" i="93"/>
  <c r="H47" i="92"/>
  <c r="H19" i="92"/>
  <c r="H15" i="92"/>
  <c r="H30" i="94"/>
  <c r="H27" i="92"/>
  <c r="H29" i="93"/>
  <c r="H37" i="93"/>
  <c r="E37" i="93"/>
  <c r="E34" i="93"/>
  <c r="F43" i="93"/>
  <c r="G43" i="93"/>
  <c r="G53" i="92"/>
  <c r="F36" i="92"/>
  <c r="H7" i="92"/>
  <c r="G36" i="92"/>
  <c r="E6" i="93"/>
  <c r="C68" i="92"/>
  <c r="E68" i="92" s="1"/>
  <c r="C36" i="92"/>
  <c r="D36" i="92"/>
  <c r="H8" i="94"/>
  <c r="E8" i="94"/>
  <c r="E14" i="94"/>
  <c r="H38" i="94"/>
  <c r="E30" i="94"/>
  <c r="E11" i="94"/>
  <c r="E17" i="94"/>
  <c r="H11" i="94"/>
  <c r="H14" i="94"/>
  <c r="H6" i="93"/>
  <c r="D43" i="93"/>
  <c r="D69" i="92"/>
  <c r="C53" i="92"/>
  <c r="H68" i="92"/>
  <c r="F53" i="92"/>
  <c r="E7" i="92"/>
  <c r="H24" i="92"/>
  <c r="G45" i="93" l="1"/>
  <c r="F45" i="93"/>
  <c r="G69" i="92"/>
  <c r="H43" i="93"/>
  <c r="H53" i="92"/>
  <c r="F69" i="92"/>
  <c r="D45" i="93"/>
  <c r="H45" i="93"/>
  <c r="H36" i="92"/>
  <c r="E36" i="92"/>
  <c r="E45" i="93"/>
  <c r="E43" i="93"/>
  <c r="C69" i="92"/>
  <c r="E69" i="92" s="1"/>
  <c r="E53" i="92"/>
  <c r="H69" i="92" l="1"/>
  <c r="B1" i="80"/>
  <c r="G33" i="80"/>
  <c r="F33" i="80"/>
  <c r="E33" i="80"/>
  <c r="D33" i="80"/>
  <c r="C33" i="80"/>
  <c r="G37" i="80"/>
  <c r="F24" i="80"/>
  <c r="E24" i="80"/>
  <c r="D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H10" i="74" l="1"/>
  <c r="H13" i="74"/>
  <c r="H15" i="74"/>
  <c r="H16" i="74"/>
  <c r="H17" i="74"/>
  <c r="H19"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alcChain>
</file>

<file path=xl/sharedStrings.xml><?xml version="1.0" encoding="utf-8"?>
<sst xmlns="http://schemas.openxmlformats.org/spreadsheetml/2006/main" count="1588" uniqueCount="989">
  <si>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</si>
  <si>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</si>
  <si>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</si>
  <si>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</si>
  <si>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</si>
  <si>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</si>
  <si>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</si>
  <si>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</si>
  <si>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</si>
  <si>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</si>
  <si>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</si>
  <si>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</si>
  <si>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</si>
  <si>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</si>
  <si>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</si>
  <si>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</si>
  <si>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</si>
  <si>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</si>
  <si>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</si>
  <si>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</si>
  <si>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</si>
  <si>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</si>
  <si>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</si>
  <si>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</si>
  <si>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</si>
  <si>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</si>
  <si>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</si>
  <si>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</si>
  <si>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</si>
  <si>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</si>
  <si>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</si>
  <si>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</si>
  <si>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</si>
  <si>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</si>
  <si>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</si>
  <si>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</si>
  <si>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</si>
  <si>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</si>
  <si>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</si>
  <si>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</si>
  <si>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</si>
  <si>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</si>
  <si>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</si>
  <si>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</si>
  <si>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</si>
  <si>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</si>
  <si>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</si>
  <si>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</si>
  <si>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</si>
  <si>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</si>
  <si>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</si>
  <si>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</si>
  <si>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</si>
  <si>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</si>
  <si>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</si>
  <si>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</si>
  <si>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</si>
  <si>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</si>
  <si>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</si>
  <si>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</si>
  <si>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</si>
  <si>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</si>
  <si>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</si>
  <si>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</si>
  <si>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</si>
  <si>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</si>
  <si>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</si>
  <si>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</si>
  <si>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</si>
  <si>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</si>
  <si>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</si>
  <si>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</si>
  <si>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</si>
  <si>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</si>
  <si>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</si>
  <si>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</si>
  <si>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</si>
  <si>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</si>
  <si>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</si>
  <si>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</si>
  <si>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</si>
  <si>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</si>
  <si>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</si>
  <si>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</si>
  <si>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</si>
  <si>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</si>
  <si>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</si>
  <si>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</si>
  <si>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</si>
  <si>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</si>
  <si>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</si>
  <si>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</si>
  <si>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</si>
  <si>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</si>
  <si>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</si>
  <si>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</si>
  <si>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</si>
  <si>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</si>
  <si>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</si>
  <si>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</si>
  <si>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</si>
  <si>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</si>
  <si>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</si>
  <si>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</si>
  <si>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</si>
  <si>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</si>
  <si>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</si>
  <si>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</si>
  <si>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</si>
  <si>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</si>
  <si>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</si>
  <si>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</si>
  <si>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</si>
  <si>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</si>
  <si>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</si>
  <si>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</si>
  <si>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</si>
  <si>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</si>
  <si>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</si>
  <si>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</si>
  <si>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</si>
  <si>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</si>
  <si>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</si>
  <si>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</si>
  <si>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</si>
  <si>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</si>
  <si>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</si>
  <si>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</si>
  <si>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</si>
  <si>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</si>
  <si>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</si>
  <si>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</si>
  <si>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</si>
  <si>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</si>
  <si>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</si>
  <si>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</si>
  <si>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</si>
  <si>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</si>
  <si>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</si>
  <si>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</si>
  <si>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</si>
  <si>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</si>
  <si>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</si>
  <si>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</si>
  <si>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</si>
  <si>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</si>
  <si>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</si>
  <si>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</si>
  <si>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</si>
  <si>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</si>
  <si>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</si>
  <si>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</si>
  <si>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</si>
  <si>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</si>
  <si>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</si>
  <si>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</si>
  <si>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</si>
  <si>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</si>
  <si>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</si>
  <si>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</si>
  <si>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</si>
  <si>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</si>
  <si>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</si>
  <si>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</si>
  <si>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</si>
  <si>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</si>
  <si>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</si>
  <si>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</si>
  <si>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</si>
  <si>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</si>
  <si>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</si>
  <si>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</si>
  <si>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</si>
  <si>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</si>
  <si>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</si>
  <si>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</si>
  <si>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</si>
  <si>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</si>
  <si>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</si>
  <si>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</si>
  <si>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</si>
  <si>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</si>
  <si>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</si>
  <si>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</si>
  <si>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</si>
  <si>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</si>
  <si>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</si>
  <si>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</si>
  <si>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</si>
  <si>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</si>
  <si>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</si>
  <si>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</si>
  <si>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</si>
  <si>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</si>
  <si>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</si>
  <si>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</si>
  <si>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</si>
  <si>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</si>
  <si>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</si>
  <si>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</si>
  <si>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</si>
  <si>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</si>
  <si>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</si>
  <si>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</si>
  <si>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</si>
  <si>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</si>
  <si>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</si>
  <si>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</si>
  <si>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</si>
  <si>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</si>
  <si>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</si>
  <si>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</si>
  <si>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</si>
  <si>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</si>
  <si>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</si>
  <si>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</si>
  <si>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</si>
  <si>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</si>
  <si>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</si>
  <si>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</si>
  <si>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</si>
  <si>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</si>
  <si>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</si>
  <si>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</si>
  <si>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</si>
  <si>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</si>
  <si>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</si>
  <si>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</si>
  <si>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</si>
  <si>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</si>
  <si>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</si>
  <si>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</si>
  <si>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</si>
  <si>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</si>
  <si>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</si>
  <si>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</si>
  <si>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</si>
  <si>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</si>
  <si>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</si>
  <si>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</si>
  <si>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</si>
  <si>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</si>
  <si>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</si>
  <si>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</si>
  <si>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</si>
  <si>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</si>
  <si>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</si>
  <si>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</si>
  <si>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</si>
  <si>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</si>
  <si>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</si>
  <si>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</si>
  <si>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</si>
  <si>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</si>
  <si>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</si>
  <si>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</si>
  <si>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</si>
  <si>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</si>
  <si>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</si>
  <si>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</si>
  <si>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</si>
  <si>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</si>
  <si>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</si>
  <si>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</si>
  <si>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</si>
  <si>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</si>
  <si>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</si>
  <si>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</si>
  <si>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</si>
  <si>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</si>
  <si>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</si>
  <si>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</si>
  <si>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</si>
  <si>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</si>
  <si>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</si>
  <si>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</si>
  <si>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</si>
  <si>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</si>
  <si>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</si>
  <si>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</si>
  <si>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</si>
  <si>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</si>
  <si>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</si>
  <si>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</si>
  <si>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</si>
  <si>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</si>
  <si>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</si>
  <si>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</si>
  <si>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</si>
  <si>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</si>
  <si>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</si>
  <si>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</si>
  <si>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</si>
  <si>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</si>
  <si>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</si>
  <si>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</si>
  <si>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</si>
  <si>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</si>
  <si>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</si>
  <si>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</si>
  <si>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</si>
  <si>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</si>
  <si>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</si>
  <si>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</si>
  <si>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</si>
  <si>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</si>
  <si>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</si>
  <si>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</si>
  <si>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</si>
  <si>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</si>
  <si>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</si>
  <si>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</si>
  <si>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</si>
  <si>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</si>
  <si>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</si>
  <si>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</si>
  <si>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</si>
  <si>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</si>
  <si>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</si>
  <si>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</si>
  <si>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</si>
  <si>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</si>
  <si>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</si>
  <si>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</si>
  <si>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</si>
  <si>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</si>
  <si>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</si>
  <si>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</si>
  <si>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</si>
  <si>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</si>
  <si>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</si>
  <si>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</si>
  <si>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</si>
  <si>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</si>
  <si>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</si>
  <si>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</si>
  <si>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</si>
  <si>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</si>
  <si>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</si>
  <si>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</si>
  <si>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</si>
  <si>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</si>
  <si>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</si>
  <si>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</si>
  <si>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</si>
  <si>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</si>
  <si>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</si>
  <si>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</si>
  <si>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</si>
  <si>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</si>
  <si>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</si>
  <si>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</si>
  <si>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</si>
  <si>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</si>
  <si>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</si>
  <si>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</si>
  <si>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</si>
  <si>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</si>
  <si>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</si>
  <si>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</si>
  <si>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</si>
  <si>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</si>
  <si>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</si>
  <si>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</si>
  <si>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</si>
  <si>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</si>
  <si>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</si>
  <si>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</si>
  <si>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</si>
  <si>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</si>
  <si>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</si>
  <si>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</si>
  <si>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</si>
  <si>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</si>
  <si>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</si>
  <si>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</si>
  <si>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</si>
  <si>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</si>
  <si>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</si>
  <si>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</si>
  <si>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</si>
  <si>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</si>
  <si>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</si>
  <si>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</si>
  <si>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</si>
  <si>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</si>
  <si>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</si>
  <si>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</si>
  <si>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</si>
  <si>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</si>
  <si>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</si>
  <si>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</si>
  <si>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</si>
  <si>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</si>
  <si>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</si>
  <si>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</si>
  <si>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</si>
  <si>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</si>
  <si>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</si>
  <si>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</si>
  <si>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</si>
  <si>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</si>
  <si>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</si>
  <si>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</si>
  <si>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</si>
  <si>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</si>
  <si>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</si>
  <si>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</si>
  <si>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</si>
  <si>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</si>
  <si>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</si>
  <si>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</si>
  <si>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</si>
  <si>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</si>
  <si>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</si>
  <si>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</si>
  <si>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</si>
  <si>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</si>
  <si>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</si>
  <si>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</si>
  <si>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</si>
  <si>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</si>
  <si>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</si>
  <si>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</si>
  <si>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</si>
  <si>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</si>
  <si>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</si>
  <si>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</si>
  <si>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</si>
  <si>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</si>
  <si>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</si>
  <si>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</si>
  <si>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</si>
  <si>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</si>
  <si>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</si>
  <si>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</si>
  <si>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</si>
  <si>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</si>
  <si>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</si>
  <si>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</si>
  <si>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</si>
  <si>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</si>
  <si>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</si>
  <si>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</si>
  <si>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</si>
  <si>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</si>
  <si>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</si>
  <si>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</si>
  <si>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</si>
  <si>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</si>
  <si>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</si>
  <si>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</si>
  <si>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</si>
  <si>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</si>
  <si>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</si>
  <si>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</si>
  <si>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</si>
  <si>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</si>
  <si>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</si>
  <si>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</si>
  <si>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</si>
  <si>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</si>
  <si>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</si>
  <si>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</si>
  <si>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</si>
  <si>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</si>
  <si>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</si>
  <si>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</si>
  <si>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</si>
  <si>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</si>
  <si>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</si>
  <si>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</si>
  <si>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</si>
  <si>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</si>
  <si>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</si>
  <si>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</si>
  <si>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</si>
  <si>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</si>
  <si>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</si>
  <si>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</si>
  <si>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</si>
  <si>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</si>
  <si>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</si>
  <si>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</si>
  <si>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</si>
  <si>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</si>
  <si>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</si>
  <si>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</si>
  <si>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</si>
  <si>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</si>
  <si>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</si>
  <si>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</si>
  <si>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</si>
  <si>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</si>
  <si>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</si>
  <si>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</si>
  <si>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</si>
  <si>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</si>
  <si>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</si>
  <si>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</si>
  <si>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</si>
  <si>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</si>
  <si>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</si>
  <si>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</si>
  <si>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</si>
  <si>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</si>
  <si>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</si>
  <si>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</si>
  <si>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</si>
  <si>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</si>
  <si>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</si>
  <si>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</si>
  <si>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</si>
  <si>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</si>
  <si>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</si>
  <si>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</si>
  <si>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</si>
  <si>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</si>
  <si>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</si>
  <si>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</si>
  <si>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</si>
  <si>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</si>
  <si>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</si>
  <si>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</si>
  <si>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</si>
  <si>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</si>
  <si>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</si>
  <si>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</si>
  <si>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</si>
  <si>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</si>
  <si>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</si>
  <si>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</si>
  <si>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</si>
  <si>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</si>
  <si>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</si>
  <si>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</si>
  <si>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</si>
  <si>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</si>
  <si>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</si>
  <si>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</si>
  <si>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</si>
  <si>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</si>
  <si>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</si>
  <si>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</si>
  <si>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</si>
  <si>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</si>
  <si>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</si>
  <si>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</si>
  <si>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</si>
  <si>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</si>
  <si>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</si>
  <si>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</si>
  <si>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</si>
  <si>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</si>
  <si>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</si>
  <si>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</si>
  <si>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</si>
  <si>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</si>
  <si>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</si>
  <si>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</si>
  <si>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</si>
  <si>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</si>
  <si>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</si>
  <si>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</si>
  <si>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</si>
  <si>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</si>
  <si>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</si>
  <si>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</si>
  <si>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</si>
  <si>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</si>
  <si>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</si>
  <si>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</si>
  <si>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</si>
  <si>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</si>
  <si>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</si>
  <si>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</si>
  <si>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</si>
  <si>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</si>
  <si>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</si>
  <si>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</si>
  <si>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</si>
  <si>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</si>
  <si>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</si>
  <si>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</si>
  <si>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</si>
  <si>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</si>
  <si>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</si>
  <si>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</si>
  <si>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</si>
  <si>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</si>
  <si>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</si>
  <si>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</si>
  <si>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</si>
  <si>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</si>
  <si>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</si>
  <si>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</si>
  <si>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</si>
  <si>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</si>
  <si>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</si>
  <si>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</si>
  <si>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</si>
  <si>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</si>
  <si>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</si>
  <si>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</si>
  <si>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</si>
  <si>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</si>
  <si>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</si>
  <si>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</si>
  <si>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</si>
  <si>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</si>
  <si>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</si>
  <si>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</si>
  <si>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</si>
  <si>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</si>
  <si>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</si>
  <si>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</si>
  <si>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</si>
  <si>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</si>
  <si>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</si>
  <si>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</si>
  <si>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</si>
  <si>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</si>
  <si>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</si>
  <si>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</si>
  <si>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</si>
  <si>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</si>
  <si>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</si>
  <si>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</si>
  <si>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</si>
  <si>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</si>
  <si>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</si>
  <si>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</si>
  <si>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</si>
  <si>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</si>
  <si>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</si>
  <si>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</si>
  <si>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</si>
  <si>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</si>
  <si>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</si>
  <si>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</si>
  <si>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</si>
  <si>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</si>
  <si>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</si>
  <si>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</si>
  <si>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</si>
  <si>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</si>
  <si>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</si>
  <si>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</si>
  <si>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</si>
  <si>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</si>
  <si>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</si>
  <si>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</si>
  <si>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</si>
  <si>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</si>
  <si>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</si>
  <si>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</si>
  <si>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</si>
  <si>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</si>
  <si>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</si>
  <si>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</si>
  <si>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</si>
  <si>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</si>
  <si>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</si>
  <si>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</si>
  <si>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</si>
  <si>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</si>
  <si>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</si>
  <si>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</si>
  <si>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</si>
  <si>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</si>
  <si>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</si>
  <si>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</si>
  <si>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</si>
  <si>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</si>
  <si>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</si>
  <si>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</si>
  <si>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</si>
  <si>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</si>
  <si>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</si>
  <si>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</si>
  <si>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</si>
  <si>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</si>
  <si>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</si>
  <si>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</si>
  <si>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</si>
  <si>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</si>
  <si>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</si>
  <si>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</si>
  <si>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</si>
  <si>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</si>
  <si>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</si>
  <si>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</si>
  <si>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</si>
  <si>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</si>
  <si>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</si>
  <si>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</si>
  <si>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</si>
  <si>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</si>
  <si>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</si>
  <si>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</si>
  <si>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</si>
  <si>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</si>
  <si>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</si>
  <si>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</si>
  <si>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</si>
  <si>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</si>
  <si>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</si>
  <si>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</si>
  <si>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</si>
  <si>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</si>
  <si>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</si>
  <si>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</si>
  <si>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</si>
  <si>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</si>
  <si>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</si>
  <si>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</si>
  <si>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</si>
  <si>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</si>
  <si>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</si>
  <si>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</si>
  <si>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</si>
  <si>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</si>
  <si>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</si>
  <si>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</si>
  <si>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</si>
  <si>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</si>
  <si>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</si>
  <si>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</si>
  <si>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</si>
  <si>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</si>
  <si>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</si>
  <si>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</si>
  <si>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</si>
  <si>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</si>
  <si>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</si>
  <si>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</si>
  <si>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</si>
  <si>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</si>
  <si>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</si>
  <si>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</si>
  <si>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</si>
  <si>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</si>
  <si>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</si>
  <si>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</si>
  <si>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</si>
  <si>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</si>
  <si>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</si>
  <si>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</si>
  <si>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</si>
  <si>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</si>
  <si>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</si>
  <si>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</si>
  <si>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</si>
  <si>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</si>
  <si>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</si>
  <si>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</si>
  <si>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</si>
  <si>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</si>
  <si>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</si>
  <si>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</si>
  <si>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</si>
  <si>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</si>
  <si>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</si>
  <si>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</si>
  <si>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</si>
  <si>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</si>
  <si>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</si>
  <si>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</si>
  <si>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</si>
  <si>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</si>
  <si>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</si>
  <si>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</si>
  <si>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</si>
  <si>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</si>
  <si>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</si>
  <si>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</si>
  <si>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</si>
  <si>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</si>
  <si>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</si>
  <si>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</si>
  <si>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</si>
  <si>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</si>
  <si>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</si>
  <si>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</si>
  <si>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</si>
  <si>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</si>
  <si>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</si>
  <si>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</si>
  <si>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</si>
  <si>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</si>
  <si>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</si>
  <si>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</si>
  <si>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</si>
  <si>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</si>
  <si>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</si>
  <si>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</si>
  <si>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</si>
  <si>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</si>
  <si>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</si>
  <si>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</si>
  <si>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</si>
  <si>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</si>
  <si>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</si>
  <si>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</si>
  <si>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</si>
  <si>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</si>
  <si>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</si>
  <si>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</si>
  <si>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</si>
  <si>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</si>
  <si>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</si>
  <si>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</si>
  <si>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</si>
  <si>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</si>
  <si>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</si>
  <si>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</si>
  <si>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</si>
  <si>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</si>
  <si>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</si>
  <si>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</si>
  <si>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</si>
  <si>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</si>
  <si>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</si>
  <si>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</si>
  <si>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</si>
  <si>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</si>
  <si>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</si>
  <si>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</si>
  <si>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</si>
  <si>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</si>
  <si>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</si>
  <si>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</si>
  <si>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</si>
  <si>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</si>
  <si>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</si>
  <si>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</si>
  <si>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</si>
  <si>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</si>
  <si>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</si>
  <si>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</si>
  <si>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</si>
  <si>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</si>
  <si>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</si>
  <si>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</si>
  <si>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</si>
  <si>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</si>
  <si>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</si>
  <si>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</si>
  <si>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</si>
  <si>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</si>
  <si>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</si>
  <si>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</si>
  <si>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</si>
  <si>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</si>
  <si>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</si>
  <si>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</si>
  <si>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</si>
  <si>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</si>
  <si>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</si>
  <si>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</si>
  <si>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</si>
  <si>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</si>
  <si>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</si>
  <si>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</si>
  <si>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</si>
  <si>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</si>
  <si>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</si>
  <si>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</si>
  <si>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</si>
  <si>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</si>
  <si>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</si>
  <si>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</si>
  <si>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</si>
  <si>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</si>
  <si>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</si>
  <si>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</si>
  <si>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</si>
  <si>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</si>
  <si>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</si>
  <si>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</si>
  <si>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</si>
  <si>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</si>
  <si>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</si>
  <si>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</si>
  <si>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</si>
  <si>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</si>
  <si>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</si>
  <si>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</si>
  <si>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</si>
  <si>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</si>
  <si>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</si>
  <si>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</si>
  <si>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</si>
  <si>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</si>
  <si>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</si>
  <si>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</si>
  <si>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</si>
  <si>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</si>
  <si>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</si>
  <si>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</si>
  <si>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</si>
  <si>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</si>
  <si>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</si>
  <si>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</si>
  <si>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</si>
  <si>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</si>
  <si>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</si>
  <si>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</si>
  <si>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</si>
  <si>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</si>
  <si>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</si>
  <si>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</si>
  <si>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</si>
  <si>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</si>
  <si>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</si>
  <si>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</si>
  <si>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</si>
  <si>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</si>
  <si>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</si>
  <si>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</si>
  <si>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</si>
  <si>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</si>
  <si>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</si>
  <si>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</si>
  <si>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</si>
  <si>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</si>
  <si>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</si>
  <si>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</si>
  <si>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</si>
  <si>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</si>
  <si>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</si>
  <si>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</si>
  <si>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</si>
  <si>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</si>
  <si>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</si>
  <si>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</si>
  <si>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</si>
  <si>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</si>
  <si>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</si>
  <si>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</si>
  <si>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</si>
  <si>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</si>
  <si>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</si>
  <si>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</si>
  <si>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</si>
  <si>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</si>
  <si>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</si>
  <si>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</si>
  <si>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</si>
  <si>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</si>
  <si>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</si>
  <si>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</si>
  <si>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</si>
  <si>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"ბაზისბანკი"</t>
  </si>
  <si>
    <t xml:space="preserve">ბაზელ III-ზე დაფუძნებული ჩარჩოს მიხედვით </t>
  </si>
  <si>
    <t>ჯანგ ძუნი</t>
  </si>
  <si>
    <t>დავით ცაავა</t>
  </si>
  <si>
    <t>www.basisbank.ge</t>
  </si>
  <si>
    <t>მიე ენხვა</t>
  </si>
  <si>
    <t>მი ზაიქი</t>
  </si>
  <si>
    <t xml:space="preserve"> ცხრილი 9 (Capital), N17 </t>
  </si>
  <si>
    <t xml:space="preserve"> ცხრილი 9 (Capital), N2 </t>
  </si>
  <si>
    <t xml:space="preserve"> ცხრილი 9 (Capital), N3</t>
  </si>
  <si>
    <t xml:space="preserve"> ცხრილი 9 (Capital), N4; N8</t>
  </si>
  <si>
    <t xml:space="preserve"> ცხრილი 9 (Capital), N 6</t>
  </si>
  <si>
    <t xml:space="preserve"> ცხრილი 9 (Capital), N 38</t>
  </si>
  <si>
    <t>არადამოუკიდებელი თავმჯდომარე</t>
  </si>
  <si>
    <t>ჟუ ნინგი</t>
  </si>
  <si>
    <t>არადამოუკიდებელი წევრი</t>
  </si>
  <si>
    <t>ზაზა რობაქიძე</t>
  </si>
  <si>
    <t>დამოუკიდებელი წევრი</t>
  </si>
  <si>
    <t>მი მია ენხვა</t>
  </si>
  <si>
    <t>არადამოუკიდებელ წევრი</t>
  </si>
  <si>
    <t>საბინა ძიურმანი</t>
  </si>
  <si>
    <t>ნინო ოხანაშვილი</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</si>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</sst>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4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u/>
      <sz val="8"/>
      <name val="Sylfaen"/>
      <family val="1"/>
    </font>
    <font>
      <b/>
      <i/>
      <sz val="10"/>
      <color theme="1"/>
      <name val="Calibri"/>
      <family val="2"/>
      <scheme val="minor"/>
    </font>
    <font>
      <b/>
      <sz val="11"/>
      <color theme="1"/>
      <name val="Sylfaen"/>
      <family val="1"/>
    </font>
    <font>
      <sz val="11"/>
      <name val="Sylfaen"/>
      <family val="1"/>
    </font>
    <font>
      <i/>
      <sz val="1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tint="0.49995422223578601"/>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168" fontId="38"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168" fontId="38"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169" fontId="38"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7" fillId="9" borderId="24"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0" fontId="36" fillId="64" borderId="31" applyNumberFormat="0" applyAlignment="0" applyProtection="0"/>
    <xf numFmtId="168" fontId="38" fillId="64" borderId="31" applyNumberFormat="0" applyAlignment="0" applyProtection="0"/>
    <xf numFmtId="169" fontId="38" fillId="64" borderId="31" applyNumberFormat="0" applyAlignment="0" applyProtection="0"/>
    <xf numFmtId="168" fontId="38" fillId="64" borderId="31" applyNumberFormat="0" applyAlignment="0" applyProtection="0"/>
    <xf numFmtId="168" fontId="38" fillId="64" borderId="31" applyNumberFormat="0" applyAlignment="0" applyProtection="0"/>
    <xf numFmtId="169" fontId="38" fillId="64" borderId="31" applyNumberFormat="0" applyAlignment="0" applyProtection="0"/>
    <xf numFmtId="168" fontId="38" fillId="64" borderId="31" applyNumberFormat="0" applyAlignment="0" applyProtection="0"/>
    <xf numFmtId="168" fontId="38" fillId="64" borderId="31" applyNumberFormat="0" applyAlignment="0" applyProtection="0"/>
    <xf numFmtId="169" fontId="38" fillId="64" borderId="31" applyNumberFormat="0" applyAlignment="0" applyProtection="0"/>
    <xf numFmtId="168" fontId="38" fillId="64" borderId="31" applyNumberFormat="0" applyAlignment="0" applyProtection="0"/>
    <xf numFmtId="168" fontId="38" fillId="64" borderId="31" applyNumberFormat="0" applyAlignment="0" applyProtection="0"/>
    <xf numFmtId="169" fontId="38" fillId="64" borderId="31" applyNumberFormat="0" applyAlignment="0" applyProtection="0"/>
    <xf numFmtId="168" fontId="38" fillId="64" borderId="31" applyNumberFormat="0" applyAlignment="0" applyProtection="0"/>
    <xf numFmtId="0" fontId="36" fillId="64" borderId="31" applyNumberFormat="0" applyAlignment="0" applyProtection="0"/>
    <xf numFmtId="0" fontId="39" fillId="65" borderId="32" applyNumberFormat="0" applyAlignment="0" applyProtection="0"/>
    <xf numFmtId="0" fontId="40" fillId="10" borderId="27" applyNumberFormat="0" applyAlignment="0" applyProtection="0"/>
    <xf numFmtId="168"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0" fontId="39"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0" fontId="40" fillId="10" borderId="27"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169" fontId="41" fillId="65" borderId="32" applyNumberFormat="0" applyAlignment="0" applyProtection="0"/>
    <xf numFmtId="168" fontId="41" fillId="65" borderId="32" applyNumberFormat="0" applyAlignment="0" applyProtection="0"/>
    <xf numFmtId="0" fontId="39" fillId="65" borderId="3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33">
      <alignment vertical="center"/>
    </xf>
    <xf numFmtId="38" fontId="24" fillId="0" borderId="33">
      <alignment vertical="center"/>
    </xf>
    <xf numFmtId="38" fontId="24" fillId="0" borderId="33">
      <alignment vertical="center"/>
    </xf>
    <xf numFmtId="38" fontId="24" fillId="0" borderId="33">
      <alignment vertical="center"/>
    </xf>
    <xf numFmtId="38" fontId="24" fillId="0" borderId="33">
      <alignment vertical="center"/>
    </xf>
    <xf numFmtId="38" fontId="24" fillId="0" borderId="33">
      <alignment vertical="center"/>
    </xf>
    <xf numFmtId="38" fontId="24" fillId="0" borderId="33">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3" applyNumberFormat="0" applyAlignment="0" applyProtection="0">
      <alignment horizontal="left" vertical="center"/>
    </xf>
    <xf numFmtId="0" fontId="52" fillId="0" borderId="23" applyNumberFormat="0" applyAlignment="0" applyProtection="0">
      <alignment horizontal="left" vertical="center"/>
    </xf>
    <xf numFmtId="168" fontId="52" fillId="0" borderId="23" applyNumberFormat="0" applyAlignment="0" applyProtection="0">
      <alignment horizontal="left" vertical="center"/>
    </xf>
    <xf numFmtId="0" fontId="52" fillId="0" borderId="7">
      <alignment horizontal="left" vertical="center"/>
    </xf>
    <xf numFmtId="0" fontId="52" fillId="0" borderId="7">
      <alignment horizontal="left" vertical="center"/>
    </xf>
    <xf numFmtId="168" fontId="52" fillId="0" borderId="7">
      <alignment horizontal="left" vertical="center"/>
    </xf>
    <xf numFmtId="0" fontId="53" fillId="0" borderId="34" applyNumberFormat="0" applyFill="0" applyAlignment="0" applyProtection="0"/>
    <xf numFmtId="169" fontId="53" fillId="0" borderId="34" applyNumberFormat="0" applyFill="0" applyAlignment="0" applyProtection="0"/>
    <xf numFmtId="0" fontId="53" fillId="0" borderId="34" applyNumberFormat="0" applyFill="0" applyAlignment="0" applyProtection="0"/>
    <xf numFmtId="168" fontId="53" fillId="0" borderId="34" applyNumberFormat="0" applyFill="0" applyAlignment="0" applyProtection="0"/>
    <xf numFmtId="168" fontId="53" fillId="0" borderId="34" applyNumberFormat="0" applyFill="0" applyAlignment="0" applyProtection="0"/>
    <xf numFmtId="168" fontId="53" fillId="0" borderId="34" applyNumberFormat="0" applyFill="0" applyAlignment="0" applyProtection="0"/>
    <xf numFmtId="169" fontId="53" fillId="0" borderId="34" applyNumberFormat="0" applyFill="0" applyAlignment="0" applyProtection="0"/>
    <xf numFmtId="168" fontId="53" fillId="0" borderId="34" applyNumberFormat="0" applyFill="0" applyAlignment="0" applyProtection="0"/>
    <xf numFmtId="168" fontId="53" fillId="0" borderId="34" applyNumberFormat="0" applyFill="0" applyAlignment="0" applyProtection="0"/>
    <xf numFmtId="169" fontId="53" fillId="0" borderId="34" applyNumberFormat="0" applyFill="0" applyAlignment="0" applyProtection="0"/>
    <xf numFmtId="168" fontId="53" fillId="0" borderId="34" applyNumberFormat="0" applyFill="0" applyAlignment="0" applyProtection="0"/>
    <xf numFmtId="168" fontId="53" fillId="0" borderId="34" applyNumberFormat="0" applyFill="0" applyAlignment="0" applyProtection="0"/>
    <xf numFmtId="169" fontId="53" fillId="0" borderId="34" applyNumberFormat="0" applyFill="0" applyAlignment="0" applyProtection="0"/>
    <xf numFmtId="168" fontId="53" fillId="0" borderId="34" applyNumberFormat="0" applyFill="0" applyAlignment="0" applyProtection="0"/>
    <xf numFmtId="168" fontId="53" fillId="0" borderId="34" applyNumberFormat="0" applyFill="0" applyAlignment="0" applyProtection="0"/>
    <xf numFmtId="169" fontId="53" fillId="0" borderId="34" applyNumberFormat="0" applyFill="0" applyAlignment="0" applyProtection="0"/>
    <xf numFmtId="168" fontId="53" fillId="0" borderId="34" applyNumberFormat="0" applyFill="0" applyAlignment="0" applyProtection="0"/>
    <xf numFmtId="0" fontId="53" fillId="0" borderId="34" applyNumberFormat="0" applyFill="0" applyAlignment="0" applyProtection="0"/>
    <xf numFmtId="0" fontId="54" fillId="0" borderId="35" applyNumberFormat="0" applyFill="0" applyAlignment="0" applyProtection="0"/>
    <xf numFmtId="169" fontId="54" fillId="0" borderId="35" applyNumberFormat="0" applyFill="0" applyAlignment="0" applyProtection="0"/>
    <xf numFmtId="0" fontId="54" fillId="0" borderId="35" applyNumberFormat="0" applyFill="0" applyAlignment="0" applyProtection="0"/>
    <xf numFmtId="168" fontId="54" fillId="0" borderId="35" applyNumberFormat="0" applyFill="0" applyAlignment="0" applyProtection="0"/>
    <xf numFmtId="168" fontId="54" fillId="0" borderId="35" applyNumberFormat="0" applyFill="0" applyAlignment="0" applyProtection="0"/>
    <xf numFmtId="168" fontId="54" fillId="0" borderId="35" applyNumberFormat="0" applyFill="0" applyAlignment="0" applyProtection="0"/>
    <xf numFmtId="169" fontId="54" fillId="0" borderId="35" applyNumberFormat="0" applyFill="0" applyAlignment="0" applyProtection="0"/>
    <xf numFmtId="168" fontId="54" fillId="0" borderId="35" applyNumberFormat="0" applyFill="0" applyAlignment="0" applyProtection="0"/>
    <xf numFmtId="168" fontId="54" fillId="0" borderId="35" applyNumberFormat="0" applyFill="0" applyAlignment="0" applyProtection="0"/>
    <xf numFmtId="169" fontId="54" fillId="0" borderId="35" applyNumberFormat="0" applyFill="0" applyAlignment="0" applyProtection="0"/>
    <xf numFmtId="168" fontId="54" fillId="0" borderId="35" applyNumberFormat="0" applyFill="0" applyAlignment="0" applyProtection="0"/>
    <xf numFmtId="168" fontId="54" fillId="0" borderId="35" applyNumberFormat="0" applyFill="0" applyAlignment="0" applyProtection="0"/>
    <xf numFmtId="169" fontId="54" fillId="0" borderId="35" applyNumberFormat="0" applyFill="0" applyAlignment="0" applyProtection="0"/>
    <xf numFmtId="168" fontId="54" fillId="0" borderId="35" applyNumberFormat="0" applyFill="0" applyAlignment="0" applyProtection="0"/>
    <xf numFmtId="168" fontId="54" fillId="0" borderId="35" applyNumberFormat="0" applyFill="0" applyAlignment="0" applyProtection="0"/>
    <xf numFmtId="169" fontId="54" fillId="0" borderId="35" applyNumberFormat="0" applyFill="0" applyAlignment="0" applyProtection="0"/>
    <xf numFmtId="168" fontId="54" fillId="0" borderId="35"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169" fontId="55" fillId="0" borderId="36" applyNumberFormat="0" applyFill="0" applyAlignment="0" applyProtection="0"/>
    <xf numFmtId="0" fontId="55" fillId="0" borderId="36" applyNumberFormat="0" applyFill="0" applyAlignment="0" applyProtection="0"/>
    <xf numFmtId="168" fontId="55" fillId="0" borderId="36" applyNumberFormat="0" applyFill="0" applyAlignment="0" applyProtection="0"/>
    <xf numFmtId="0" fontId="55" fillId="0" borderId="36" applyNumberFormat="0" applyFill="0" applyAlignment="0" applyProtection="0"/>
    <xf numFmtId="168" fontId="55" fillId="0" borderId="36" applyNumberFormat="0" applyFill="0" applyAlignment="0" applyProtection="0"/>
    <xf numFmtId="0" fontId="55" fillId="0" borderId="36" applyNumberFormat="0" applyFill="0" applyAlignment="0" applyProtection="0"/>
    <xf numFmtId="0"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6"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168" fontId="66"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168" fontId="66"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169" fontId="66"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5" fillId="8" borderId="24"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0" fontId="64" fillId="43" borderId="31" applyNumberFormat="0" applyAlignment="0" applyProtection="0"/>
    <xf numFmtId="168" fontId="66" fillId="43" borderId="31" applyNumberFormat="0" applyAlignment="0" applyProtection="0"/>
    <xf numFmtId="169" fontId="66" fillId="43" borderId="31" applyNumberFormat="0" applyAlignment="0" applyProtection="0"/>
    <xf numFmtId="168" fontId="66" fillId="43" borderId="31" applyNumberFormat="0" applyAlignment="0" applyProtection="0"/>
    <xf numFmtId="168" fontId="66" fillId="43" borderId="31" applyNumberFormat="0" applyAlignment="0" applyProtection="0"/>
    <xf numFmtId="169" fontId="66" fillId="43" borderId="31" applyNumberFormat="0" applyAlignment="0" applyProtection="0"/>
    <xf numFmtId="168" fontId="66" fillId="43" borderId="31" applyNumberFormat="0" applyAlignment="0" applyProtection="0"/>
    <xf numFmtId="168" fontId="66" fillId="43" borderId="31" applyNumberFormat="0" applyAlignment="0" applyProtection="0"/>
    <xf numFmtId="169" fontId="66" fillId="43" borderId="31" applyNumberFormat="0" applyAlignment="0" applyProtection="0"/>
    <xf numFmtId="168" fontId="66" fillId="43" borderId="31" applyNumberFormat="0" applyAlignment="0" applyProtection="0"/>
    <xf numFmtId="168" fontId="66" fillId="43" borderId="31" applyNumberFormat="0" applyAlignment="0" applyProtection="0"/>
    <xf numFmtId="169" fontId="66" fillId="43" borderId="31" applyNumberFormat="0" applyAlignment="0" applyProtection="0"/>
    <xf numFmtId="168" fontId="66" fillId="43" borderId="31" applyNumberFormat="0" applyAlignment="0" applyProtection="0"/>
    <xf numFmtId="0" fontId="64" fillId="43" borderId="31"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37" applyNumberFormat="0" applyFill="0" applyAlignment="0" applyProtection="0"/>
    <xf numFmtId="0" fontId="68" fillId="0" borderId="26" applyNumberFormat="0" applyFill="0" applyAlignment="0" applyProtection="0"/>
    <xf numFmtId="168" fontId="69" fillId="0" borderId="37" applyNumberFormat="0" applyFill="0" applyAlignment="0" applyProtection="0"/>
    <xf numFmtId="168" fontId="69" fillId="0" borderId="37" applyNumberFormat="0" applyFill="0" applyAlignment="0" applyProtection="0"/>
    <xf numFmtId="169" fontId="69" fillId="0" borderId="37" applyNumberFormat="0" applyFill="0" applyAlignment="0" applyProtection="0"/>
    <xf numFmtId="0" fontId="67" fillId="0" borderId="37"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168" fontId="69" fillId="0" borderId="37" applyNumberFormat="0" applyFill="0" applyAlignment="0" applyProtection="0"/>
    <xf numFmtId="169" fontId="69" fillId="0" borderId="37" applyNumberFormat="0" applyFill="0" applyAlignment="0" applyProtection="0"/>
    <xf numFmtId="168" fontId="69" fillId="0" borderId="37" applyNumberFormat="0" applyFill="0" applyAlignment="0" applyProtection="0"/>
    <xf numFmtId="168" fontId="69" fillId="0" borderId="37" applyNumberFormat="0" applyFill="0" applyAlignment="0" applyProtection="0"/>
    <xf numFmtId="169" fontId="69" fillId="0" borderId="37" applyNumberFormat="0" applyFill="0" applyAlignment="0" applyProtection="0"/>
    <xf numFmtId="168" fontId="69" fillId="0" borderId="37" applyNumberFormat="0" applyFill="0" applyAlignment="0" applyProtection="0"/>
    <xf numFmtId="168" fontId="69" fillId="0" borderId="37" applyNumberFormat="0" applyFill="0" applyAlignment="0" applyProtection="0"/>
    <xf numFmtId="169" fontId="69" fillId="0" borderId="37" applyNumberFormat="0" applyFill="0" applyAlignment="0" applyProtection="0"/>
    <xf numFmtId="168" fontId="69" fillId="0" borderId="37" applyNumberFormat="0" applyFill="0" applyAlignment="0" applyProtection="0"/>
    <xf numFmtId="168" fontId="69" fillId="0" borderId="37" applyNumberFormat="0" applyFill="0" applyAlignment="0" applyProtection="0"/>
    <xf numFmtId="169" fontId="69" fillId="0" borderId="37" applyNumberFormat="0" applyFill="0" applyAlignment="0" applyProtection="0"/>
    <xf numFmtId="168" fontId="69" fillId="0" borderId="37" applyNumberFormat="0" applyFill="0" applyAlignment="0" applyProtection="0"/>
    <xf numFmtId="0" fontId="67" fillId="0" borderId="3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38"/>
    <xf numFmtId="169" fontId="24" fillId="0" borderId="38"/>
    <xf numFmtId="168" fontId="24" fillId="0" borderId="3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5"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5"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4" fillId="0" borderId="0"/>
    <xf numFmtId="0" fontId="8"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8"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8"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8" fillId="0" borderId="0"/>
    <xf numFmtId="0" fontId="74" fillId="0" borderId="0"/>
    <xf numFmtId="168" fontId="8" fillId="0" borderId="0"/>
    <xf numFmtId="0" fontId="74" fillId="0" borderId="0"/>
    <xf numFmtId="168" fontId="8"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4"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168" fontId="2" fillId="0" borderId="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 fillId="74" borderId="39" applyNumberFormat="0" applyFont="0" applyAlignment="0" applyProtection="0"/>
    <xf numFmtId="0" fontId="25" fillId="74" borderId="39" applyNumberFormat="0" applyFont="0" applyAlignment="0" applyProtection="0"/>
    <xf numFmtId="168" fontId="2" fillId="0" borderId="0"/>
    <xf numFmtId="0" fontId="25" fillId="74" borderId="39" applyNumberFormat="0" applyFont="0" applyAlignment="0" applyProtection="0"/>
    <xf numFmtId="0" fontId="25" fillId="74" borderId="39" applyNumberFormat="0" applyFont="0" applyAlignment="0" applyProtection="0"/>
    <xf numFmtId="0" fontId="2" fillId="74" borderId="39" applyNumberFormat="0" applyFont="0" applyAlignment="0" applyProtection="0"/>
    <xf numFmtId="0" fontId="2" fillId="74" borderId="39" applyNumberFormat="0" applyFont="0" applyAlignment="0" applyProtection="0"/>
    <xf numFmtId="0" fontId="25" fillId="74" borderId="39" applyNumberFormat="0" applyFont="0" applyAlignment="0" applyProtection="0"/>
    <xf numFmtId="0" fontId="2"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169" fontId="2" fillId="0" borderId="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 fillId="74" borderId="39" applyNumberFormat="0" applyFont="0" applyAlignment="0" applyProtection="0"/>
    <xf numFmtId="0" fontId="2" fillId="0" borderId="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6" fillId="11" borderId="28"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5" fillId="74" borderId="39" applyNumberFormat="0" applyFont="0" applyAlignment="0" applyProtection="0"/>
    <xf numFmtId="0" fontId="2" fillId="74" borderId="39" applyNumberFormat="0" applyFont="0" applyAlignment="0" applyProtection="0"/>
    <xf numFmtId="0" fontId="2" fillId="74" borderId="39" applyNumberFormat="0" applyFont="0" applyAlignment="0" applyProtection="0"/>
    <xf numFmtId="169" fontId="2" fillId="0" borderId="0"/>
    <xf numFmtId="0" fontId="2" fillId="74" borderId="39" applyNumberFormat="0" applyFont="0" applyAlignment="0" applyProtection="0"/>
    <xf numFmtId="168" fontId="2" fillId="0" borderId="0"/>
    <xf numFmtId="0" fontId="2" fillId="74" borderId="39" applyNumberFormat="0" applyFont="0" applyAlignment="0" applyProtection="0"/>
    <xf numFmtId="168" fontId="2" fillId="0" borderId="0"/>
    <xf numFmtId="0" fontId="2" fillId="74" borderId="39" applyNumberFormat="0" applyFont="0" applyAlignment="0" applyProtection="0"/>
    <xf numFmtId="0" fontId="2" fillId="74" borderId="39" applyNumberFormat="0" applyFont="0" applyAlignment="0" applyProtection="0"/>
    <xf numFmtId="169" fontId="2" fillId="0" borderId="0"/>
    <xf numFmtId="168" fontId="2" fillId="0" borderId="0"/>
    <xf numFmtId="0" fontId="2" fillId="74" borderId="39" applyNumberFormat="0" applyFont="0" applyAlignment="0" applyProtection="0"/>
    <xf numFmtId="168" fontId="2" fillId="0" borderId="0"/>
    <xf numFmtId="0" fontId="2" fillId="74" borderId="39" applyNumberFormat="0" applyFont="0" applyAlignment="0" applyProtection="0"/>
    <xf numFmtId="0" fontId="2" fillId="74" borderId="39" applyNumberFormat="0" applyFont="0" applyAlignment="0" applyProtection="0"/>
    <xf numFmtId="169" fontId="2" fillId="0" borderId="0"/>
    <xf numFmtId="0" fontId="2" fillId="74" borderId="39" applyNumberFormat="0" applyFont="0" applyAlignment="0" applyProtection="0"/>
    <xf numFmtId="168" fontId="2" fillId="0" borderId="0"/>
    <xf numFmtId="0" fontId="2" fillId="74" borderId="39" applyNumberFormat="0" applyFont="0" applyAlignment="0" applyProtection="0"/>
    <xf numFmtId="168" fontId="2" fillId="0" borderId="0"/>
    <xf numFmtId="0" fontId="2" fillId="74" borderId="39" applyNumberFormat="0" applyFont="0" applyAlignment="0" applyProtection="0"/>
    <xf numFmtId="0" fontId="2" fillId="74" borderId="39" applyNumberFormat="0" applyFont="0" applyAlignment="0" applyProtection="0"/>
    <xf numFmtId="169" fontId="2" fillId="0" borderId="0"/>
    <xf numFmtId="168" fontId="2" fillId="0" borderId="0"/>
    <xf numFmtId="168" fontId="2" fillId="0" borderId="0"/>
    <xf numFmtId="0" fontId="2" fillId="74" borderId="39" applyNumberFormat="0" applyFont="0" applyAlignment="0" applyProtection="0"/>
    <xf numFmtId="0" fontId="2" fillId="74" borderId="39" applyNumberFormat="0" applyFont="0" applyAlignment="0" applyProtection="0"/>
    <xf numFmtId="0" fontId="2" fillId="74" borderId="39" applyNumberFormat="0" applyFont="0" applyAlignment="0" applyProtection="0"/>
    <xf numFmtId="0" fontId="2" fillId="74" borderId="3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168" fontId="83"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168" fontId="83"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169" fontId="83"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2" fillId="9" borderId="25"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0" fontId="81" fillId="64" borderId="40" applyNumberFormat="0" applyAlignment="0" applyProtection="0"/>
    <xf numFmtId="168" fontId="83" fillId="64" borderId="40" applyNumberFormat="0" applyAlignment="0" applyProtection="0"/>
    <xf numFmtId="169" fontId="83" fillId="64" borderId="40" applyNumberFormat="0" applyAlignment="0" applyProtection="0"/>
    <xf numFmtId="168" fontId="83" fillId="64" borderId="40" applyNumberFormat="0" applyAlignment="0" applyProtection="0"/>
    <xf numFmtId="168" fontId="83" fillId="64" borderId="40" applyNumberFormat="0" applyAlignment="0" applyProtection="0"/>
    <xf numFmtId="169" fontId="83" fillId="64" borderId="40" applyNumberFormat="0" applyAlignment="0" applyProtection="0"/>
    <xf numFmtId="168" fontId="83" fillId="64" borderId="40" applyNumberFormat="0" applyAlignment="0" applyProtection="0"/>
    <xf numFmtId="168" fontId="83" fillId="64" borderId="40" applyNumberFormat="0" applyAlignment="0" applyProtection="0"/>
    <xf numFmtId="169" fontId="83" fillId="64" borderId="40" applyNumberFormat="0" applyAlignment="0" applyProtection="0"/>
    <xf numFmtId="168" fontId="83" fillId="64" borderId="40" applyNumberFormat="0" applyAlignment="0" applyProtection="0"/>
    <xf numFmtId="168" fontId="83" fillId="64" borderId="40" applyNumberFormat="0" applyAlignment="0" applyProtection="0"/>
    <xf numFmtId="169" fontId="83" fillId="64" borderId="40" applyNumberFormat="0" applyAlignment="0" applyProtection="0"/>
    <xf numFmtId="168" fontId="83" fillId="64" borderId="40" applyNumberFormat="0" applyAlignment="0" applyProtection="0"/>
    <xf numFmtId="0" fontId="81" fillId="64" borderId="40"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168" fontId="92"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168" fontId="92"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169" fontId="92"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6" fillId="0" borderId="29"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168" fontId="92" fillId="0" borderId="41" applyNumberFormat="0" applyFill="0" applyAlignment="0" applyProtection="0"/>
    <xf numFmtId="169" fontId="92" fillId="0" borderId="41" applyNumberFormat="0" applyFill="0" applyAlignment="0" applyProtection="0"/>
    <xf numFmtId="168" fontId="92" fillId="0" borderId="41" applyNumberFormat="0" applyFill="0" applyAlignment="0" applyProtection="0"/>
    <xf numFmtId="168" fontId="92" fillId="0" borderId="41" applyNumberFormat="0" applyFill="0" applyAlignment="0" applyProtection="0"/>
    <xf numFmtId="169" fontId="92" fillId="0" borderId="41" applyNumberFormat="0" applyFill="0" applyAlignment="0" applyProtection="0"/>
    <xf numFmtId="168" fontId="92" fillId="0" borderId="41" applyNumberFormat="0" applyFill="0" applyAlignment="0" applyProtection="0"/>
    <xf numFmtId="168" fontId="92" fillId="0" borderId="41" applyNumberFormat="0" applyFill="0" applyAlignment="0" applyProtection="0"/>
    <xf numFmtId="169" fontId="92" fillId="0" borderId="41" applyNumberFormat="0" applyFill="0" applyAlignment="0" applyProtection="0"/>
    <xf numFmtId="168" fontId="92" fillId="0" borderId="41" applyNumberFormat="0" applyFill="0" applyAlignment="0" applyProtection="0"/>
    <xf numFmtId="168" fontId="92" fillId="0" borderId="41" applyNumberFormat="0" applyFill="0" applyAlignment="0" applyProtection="0"/>
    <xf numFmtId="169" fontId="92" fillId="0" borderId="41" applyNumberFormat="0" applyFill="0" applyAlignment="0" applyProtection="0"/>
    <xf numFmtId="168" fontId="92" fillId="0" borderId="41" applyNumberFormat="0" applyFill="0" applyAlignment="0" applyProtection="0"/>
    <xf numFmtId="0" fontId="45" fillId="0" borderId="41" applyNumberFormat="0" applyFill="0" applyAlignment="0" applyProtection="0"/>
    <xf numFmtId="0" fontId="23" fillId="0" borderId="42"/>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91" applyNumberFormat="0" applyFill="0" applyAlignment="0" applyProtection="0"/>
    <xf numFmtId="168" fontId="92" fillId="0" borderId="91" applyNumberFormat="0" applyFill="0" applyAlignment="0" applyProtection="0"/>
    <xf numFmtId="169" fontId="92" fillId="0" borderId="91" applyNumberFormat="0" applyFill="0" applyAlignment="0" applyProtection="0"/>
    <xf numFmtId="168" fontId="92" fillId="0" borderId="91" applyNumberFormat="0" applyFill="0" applyAlignment="0" applyProtection="0"/>
    <xf numFmtId="168" fontId="92" fillId="0" borderId="91" applyNumberFormat="0" applyFill="0" applyAlignment="0" applyProtection="0"/>
    <xf numFmtId="169" fontId="92" fillId="0" borderId="91" applyNumberFormat="0" applyFill="0" applyAlignment="0" applyProtection="0"/>
    <xf numFmtId="168" fontId="92" fillId="0" borderId="91" applyNumberFormat="0" applyFill="0" applyAlignment="0" applyProtection="0"/>
    <xf numFmtId="168" fontId="92" fillId="0" borderId="91" applyNumberFormat="0" applyFill="0" applyAlignment="0" applyProtection="0"/>
    <xf numFmtId="169" fontId="92" fillId="0" borderId="91" applyNumberFormat="0" applyFill="0" applyAlignment="0" applyProtection="0"/>
    <xf numFmtId="168" fontId="92" fillId="0" borderId="91" applyNumberFormat="0" applyFill="0" applyAlignment="0" applyProtection="0"/>
    <xf numFmtId="168" fontId="92" fillId="0" borderId="91" applyNumberFormat="0" applyFill="0" applyAlignment="0" applyProtection="0"/>
    <xf numFmtId="169" fontId="92" fillId="0" borderId="91" applyNumberFormat="0" applyFill="0" applyAlignment="0" applyProtection="0"/>
    <xf numFmtId="168" fontId="92"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169" fontId="92"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168" fontId="92"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168" fontId="92"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0" fontId="45"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1" fillId="64" borderId="90" applyNumberFormat="0" applyAlignment="0" applyProtection="0"/>
    <xf numFmtId="168" fontId="83" fillId="64" borderId="90" applyNumberFormat="0" applyAlignment="0" applyProtection="0"/>
    <xf numFmtId="169" fontId="83" fillId="64" borderId="90" applyNumberFormat="0" applyAlignment="0" applyProtection="0"/>
    <xf numFmtId="168" fontId="83" fillId="64" borderId="90" applyNumberFormat="0" applyAlignment="0" applyProtection="0"/>
    <xf numFmtId="168" fontId="83" fillId="64" borderId="90" applyNumberFormat="0" applyAlignment="0" applyProtection="0"/>
    <xf numFmtId="169" fontId="83" fillId="64" borderId="90" applyNumberFormat="0" applyAlignment="0" applyProtection="0"/>
    <xf numFmtId="168" fontId="83" fillId="64" borderId="90" applyNumberFormat="0" applyAlignment="0" applyProtection="0"/>
    <xf numFmtId="168" fontId="83" fillId="64" borderId="90" applyNumberFormat="0" applyAlignment="0" applyProtection="0"/>
    <xf numFmtId="169" fontId="83" fillId="64" borderId="90" applyNumberFormat="0" applyAlignment="0" applyProtection="0"/>
    <xf numFmtId="168" fontId="83" fillId="64" borderId="90" applyNumberFormat="0" applyAlignment="0" applyProtection="0"/>
    <xf numFmtId="168" fontId="83" fillId="64" borderId="90" applyNumberFormat="0" applyAlignment="0" applyProtection="0"/>
    <xf numFmtId="169" fontId="83" fillId="64" borderId="90" applyNumberFormat="0" applyAlignment="0" applyProtection="0"/>
    <xf numFmtId="168" fontId="83"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169" fontId="83"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168" fontId="83"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168" fontId="83"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0" fontId="81"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 fillId="74" borderId="89" applyNumberFormat="0" applyFont="0" applyAlignment="0" applyProtection="0"/>
    <xf numFmtId="0" fontId="25"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0" fontId="25" fillId="74" borderId="89" applyNumberFormat="0" applyFont="0" applyAlignment="0" applyProtection="0"/>
    <xf numFmtId="3" fontId="2" fillId="72" borderId="85" applyFont="0">
      <alignment horizontal="right" vertical="center"/>
      <protection locked="0"/>
    </xf>
    <xf numFmtId="0" fontId="64" fillId="43" borderId="88" applyNumberFormat="0" applyAlignment="0" applyProtection="0"/>
    <xf numFmtId="168" fontId="66" fillId="43" borderId="88" applyNumberFormat="0" applyAlignment="0" applyProtection="0"/>
    <xf numFmtId="169" fontId="66" fillId="43" borderId="88" applyNumberFormat="0" applyAlignment="0" applyProtection="0"/>
    <xf numFmtId="168" fontId="66" fillId="43" borderId="88" applyNumberFormat="0" applyAlignment="0" applyProtection="0"/>
    <xf numFmtId="168" fontId="66" fillId="43" borderId="88" applyNumberFormat="0" applyAlignment="0" applyProtection="0"/>
    <xf numFmtId="169" fontId="66" fillId="43" borderId="88" applyNumberFormat="0" applyAlignment="0" applyProtection="0"/>
    <xf numFmtId="168" fontId="66" fillId="43" borderId="88" applyNumberFormat="0" applyAlignment="0" applyProtection="0"/>
    <xf numFmtId="168" fontId="66" fillId="43" borderId="88" applyNumberFormat="0" applyAlignment="0" applyProtection="0"/>
    <xf numFmtId="169" fontId="66" fillId="43" borderId="88" applyNumberFormat="0" applyAlignment="0" applyProtection="0"/>
    <xf numFmtId="168" fontId="66" fillId="43" borderId="88" applyNumberFormat="0" applyAlignment="0" applyProtection="0"/>
    <xf numFmtId="168" fontId="66" fillId="43" borderId="88" applyNumberFormat="0" applyAlignment="0" applyProtection="0"/>
    <xf numFmtId="169" fontId="66" fillId="43" borderId="88" applyNumberFormat="0" applyAlignment="0" applyProtection="0"/>
    <xf numFmtId="168" fontId="66"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169" fontId="66"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168" fontId="66"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168" fontId="66"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64"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0" fillId="70" borderId="86" applyFont="0" applyBorder="0">
      <alignment horizontal="center" wrapText="1"/>
    </xf>
    <xf numFmtId="168" fontId="52" fillId="0" borderId="83">
      <alignment horizontal="left" vertical="center"/>
    </xf>
    <xf numFmtId="0" fontId="52" fillId="0" borderId="83">
      <alignment horizontal="left" vertical="center"/>
    </xf>
    <xf numFmtId="0" fontId="52" fillId="0" borderId="83">
      <alignment horizontal="left" vertical="center"/>
    </xf>
    <xf numFmtId="0" fontId="2" fillId="69" borderId="85" applyNumberFormat="0" applyFont="0" applyBorder="0" applyProtection="0">
      <alignment horizontal="center" vertical="center"/>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4" fillId="0" borderId="85" applyNumberFormat="0" applyAlignment="0">
      <alignment horizontal="right"/>
      <protection locked="0"/>
    </xf>
    <xf numFmtId="0" fontId="36" fillId="64" borderId="88" applyNumberFormat="0" applyAlignment="0" applyProtection="0"/>
    <xf numFmtId="168" fontId="38" fillId="64" borderId="88" applyNumberFormat="0" applyAlignment="0" applyProtection="0"/>
    <xf numFmtId="169" fontId="38" fillId="64" borderId="88" applyNumberFormat="0" applyAlignment="0" applyProtection="0"/>
    <xf numFmtId="168" fontId="38" fillId="64" borderId="88" applyNumberFormat="0" applyAlignment="0" applyProtection="0"/>
    <xf numFmtId="168" fontId="38" fillId="64" borderId="88" applyNumberFormat="0" applyAlignment="0" applyProtection="0"/>
    <xf numFmtId="169" fontId="38" fillId="64" borderId="88" applyNumberFormat="0" applyAlignment="0" applyProtection="0"/>
    <xf numFmtId="168" fontId="38" fillId="64" borderId="88" applyNumberFormat="0" applyAlignment="0" applyProtection="0"/>
    <xf numFmtId="168" fontId="38" fillId="64" borderId="88" applyNumberFormat="0" applyAlignment="0" applyProtection="0"/>
    <xf numFmtId="169" fontId="38" fillId="64" borderId="88" applyNumberFormat="0" applyAlignment="0" applyProtection="0"/>
    <xf numFmtId="168" fontId="38" fillId="64" borderId="88" applyNumberFormat="0" applyAlignment="0" applyProtection="0"/>
    <xf numFmtId="168" fontId="38" fillId="64" borderId="88" applyNumberFormat="0" applyAlignment="0" applyProtection="0"/>
    <xf numFmtId="169" fontId="38" fillId="64" borderId="88" applyNumberFormat="0" applyAlignment="0" applyProtection="0"/>
    <xf numFmtId="168" fontId="38"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169" fontId="38"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168" fontId="38"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168" fontId="38"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36" fillId="64" borderId="88"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7" fillId="0" borderId="0"/>
  </cellStyleXfs>
  <cellXfs count="100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0"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3" xfId="0" applyFont="1" applyBorder="1" applyAlignment="1">
      <alignment vertical="center"/>
    </xf>
    <xf numFmtId="0" fontId="9" fillId="0" borderId="16"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5"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6" xfId="0" applyFont="1" applyBorder="1" applyAlignment="1">
      <alignment wrapText="1"/>
    </xf>
    <xf numFmtId="0" fontId="9" fillId="0" borderId="15"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6" xfId="0" applyFont="1" applyBorder="1" applyAlignment="1">
      <alignment wrapText="1"/>
    </xf>
    <xf numFmtId="0" fontId="13" fillId="0" borderId="19"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5"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5"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3" xfId="0" applyFont="1" applyBorder="1"/>
    <xf numFmtId="0" fontId="21" fillId="0" borderId="3" xfId="0" applyFont="1" applyBorder="1"/>
    <xf numFmtId="0" fontId="20"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3" xfId="1" applyNumberFormat="1" applyFont="1" applyFill="1" applyBorder="1" applyAlignment="1" applyProtection="1">
      <alignment horizontal="center" vertical="center" wrapText="1"/>
      <protection locked="0"/>
    </xf>
    <xf numFmtId="164" fontId="7" fillId="3" borderId="14" xfId="1" applyNumberFormat="1" applyFont="1" applyFill="1" applyBorder="1" applyAlignment="1" applyProtection="1">
      <alignment horizontal="center" vertical="center" wrapText="1"/>
      <protection locked="0"/>
    </xf>
    <xf numFmtId="0" fontId="4" fillId="0" borderId="10" xfId="0" applyFont="1" applyBorder="1"/>
    <xf numFmtId="0" fontId="4" fillId="0" borderId="12" xfId="0" applyFont="1" applyBorder="1"/>
    <xf numFmtId="0" fontId="7" fillId="3" borderId="16" xfId="9" applyFont="1" applyFill="1" applyBorder="1" applyAlignment="1" applyProtection="1">
      <alignment horizontal="left" vertical="center"/>
      <protection locked="0"/>
    </xf>
    <xf numFmtId="0" fontId="15" fillId="3" borderId="18"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 fillId="0" borderId="0" xfId="11" applyFont="1" applyFill="1" applyBorder="1" applyAlignment="1" applyProtection="1">
      <alignment vertical="center"/>
    </xf>
    <xf numFmtId="0" fontId="4" fillId="0" borderId="13" xfId="0" applyFont="1" applyBorder="1" applyAlignment="1">
      <alignment vertical="center"/>
    </xf>
    <xf numFmtId="0" fontId="9" fillId="2" borderId="16" xfId="0" applyFont="1" applyFill="1" applyBorder="1" applyAlignment="1">
      <alignment horizontal="right" vertical="center"/>
    </xf>
    <xf numFmtId="0" fontId="4" fillId="0" borderId="47" xfId="0" applyFont="1" applyBorder="1"/>
    <xf numFmtId="0" fontId="4" fillId="0" borderId="48" xfId="0" applyFont="1" applyBorder="1"/>
    <xf numFmtId="0" fontId="7" fillId="0" borderId="10" xfId="9" applyFont="1" applyFill="1" applyBorder="1" applyAlignment="1" applyProtection="1">
      <alignment horizontal="center" vertical="center"/>
      <protection locked="0"/>
    </xf>
    <xf numFmtId="0" fontId="15" fillId="3" borderId="4" xfId="9" applyFont="1" applyFill="1" applyBorder="1" applyAlignment="1" applyProtection="1">
      <alignment horizontal="center" vertical="center" wrapText="1"/>
      <protection locked="0"/>
    </xf>
    <xf numFmtId="164" fontId="7" fillId="3" borderId="12" xfId="2" applyNumberFormat="1" applyFont="1" applyFill="1" applyBorder="1" applyAlignment="1" applyProtection="1">
      <alignment horizontal="center" vertical="center"/>
      <protection locked="0"/>
    </xf>
    <xf numFmtId="0" fontId="7" fillId="0" borderId="13" xfId="9" applyFont="1" applyFill="1" applyBorder="1" applyAlignment="1" applyProtection="1">
      <alignment horizontal="center" vertical="center"/>
      <protection locked="0"/>
    </xf>
    <xf numFmtId="0" fontId="7" fillId="0" borderId="13" xfId="9" applyFont="1" applyFill="1" applyBorder="1" applyAlignment="1" applyProtection="1">
      <alignment horizontal="center" vertical="center" wrapText="1"/>
      <protection locked="0"/>
    </xf>
    <xf numFmtId="0" fontId="15" fillId="36" borderId="17" xfId="13" applyFont="1" applyFill="1" applyBorder="1" applyAlignment="1" applyProtection="1">
      <alignment vertical="center" wrapText="1"/>
      <protection locked="0"/>
    </xf>
    <xf numFmtId="0" fontId="0" fillId="0" borderId="0" xfId="0" applyFont="1" applyFill="1"/>
    <xf numFmtId="0" fontId="4" fillId="0" borderId="50" xfId="0" applyFont="1" applyBorder="1"/>
    <xf numFmtId="0" fontId="4" fillId="0" borderId="11" xfId="0" applyFont="1" applyBorder="1"/>
    <xf numFmtId="0" fontId="4" fillId="0" borderId="16" xfId="0" applyFont="1" applyBorder="1"/>
    <xf numFmtId="0" fontId="12" fillId="0" borderId="0" xfId="0" applyFont="1" applyAlignment="1"/>
    <xf numFmtId="0" fontId="7" fillId="3" borderId="13" xfId="5" applyFont="1" applyFill="1" applyBorder="1" applyAlignment="1" applyProtection="1">
      <alignment horizontal="right" vertical="center"/>
      <protection locked="0"/>
    </xf>
    <xf numFmtId="0" fontId="15" fillId="3" borderId="17" xfId="16" applyFont="1" applyFill="1" applyBorder="1" applyAlignment="1" applyProtection="1">
      <protection locked="0"/>
    </xf>
    <xf numFmtId="0" fontId="4" fillId="0" borderId="11" xfId="0" applyFont="1" applyBorder="1" applyAlignment="1">
      <alignment wrapText="1"/>
    </xf>
    <xf numFmtId="0" fontId="4" fillId="0" borderId="12" xfId="0" applyFont="1" applyBorder="1" applyAlignment="1">
      <alignment wrapText="1"/>
    </xf>
    <xf numFmtId="0" fontId="6" fillId="0" borderId="17" xfId="0" applyFont="1" applyBorder="1"/>
    <xf numFmtId="0" fontId="9" fillId="3" borderId="13" xfId="5" applyFont="1" applyFill="1" applyBorder="1" applyAlignment="1" applyProtection="1">
      <alignment horizontal="left" vertical="center"/>
      <protection locked="0"/>
    </xf>
    <xf numFmtId="0" fontId="9" fillId="3" borderId="14" xfId="13" applyFont="1" applyFill="1" applyBorder="1" applyAlignment="1" applyProtection="1">
      <alignment horizontal="center" vertical="center" wrapText="1"/>
      <protection locked="0"/>
    </xf>
    <xf numFmtId="0" fontId="9" fillId="3" borderId="13" xfId="5" applyFont="1" applyFill="1" applyBorder="1" applyAlignment="1" applyProtection="1">
      <alignment horizontal="right" vertical="center"/>
      <protection locked="0"/>
    </xf>
    <xf numFmtId="3" fontId="9" fillId="36" borderId="14" xfId="5" applyNumberFormat="1" applyFont="1" applyFill="1" applyBorder="1" applyProtection="1">
      <protection locked="0"/>
    </xf>
    <xf numFmtId="0" fontId="9" fillId="3" borderId="16" xfId="9" applyFont="1" applyFill="1" applyBorder="1" applyAlignment="1" applyProtection="1">
      <alignment horizontal="right" vertical="center"/>
      <protection locked="0"/>
    </xf>
    <xf numFmtId="0" fontId="10" fillId="3" borderId="17" xfId="16" applyFont="1" applyFill="1" applyBorder="1" applyAlignment="1" applyProtection="1">
      <protection locked="0"/>
    </xf>
    <xf numFmtId="3" fontId="10" fillId="36" borderId="17" xfId="16" applyNumberFormat="1" applyFont="1" applyFill="1" applyBorder="1" applyAlignment="1" applyProtection="1">
      <protection locked="0"/>
    </xf>
    <xf numFmtId="164" fontId="10" fillId="36" borderId="18" xfId="1" applyNumberFormat="1" applyFont="1" applyFill="1" applyBorder="1" applyAlignment="1" applyProtection="1">
      <protection locked="0"/>
    </xf>
    <xf numFmtId="0" fontId="4" fillId="0" borderId="47" xfId="0" applyFont="1" applyBorder="1" applyAlignment="1">
      <alignment horizontal="center"/>
    </xf>
    <xf numFmtId="0" fontId="4" fillId="0" borderId="48"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4"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1"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0" xfId="0" applyBorder="1" applyAlignment="1">
      <alignment horizontal="center" vertical="center"/>
    </xf>
    <xf numFmtId="0" fontId="6" fillId="36" borderId="21" xfId="0" applyFont="1" applyFill="1" applyBorder="1" applyAlignment="1">
      <alignment wrapText="1"/>
    </xf>
    <xf numFmtId="0" fontId="4" fillId="0" borderId="7" xfId="0" applyFont="1" applyFill="1" applyBorder="1" applyAlignment="1">
      <alignment vertical="center" wrapText="1"/>
    </xf>
    <xf numFmtId="0" fontId="6" fillId="36" borderId="7" xfId="0" applyFont="1" applyFill="1" applyBorder="1" applyAlignment="1">
      <alignment wrapText="1"/>
    </xf>
    <xf numFmtId="0" fontId="6" fillId="36" borderId="5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7" xfId="0" applyFont="1" applyFill="1" applyBorder="1" applyAlignment="1"/>
    <xf numFmtId="0" fontId="4" fillId="0" borderId="7" xfId="0" applyFont="1" applyBorder="1" applyAlignment="1">
      <alignment wrapText="1"/>
    </xf>
    <xf numFmtId="0" fontId="4" fillId="0" borderId="16" xfId="0" applyFont="1" applyBorder="1" applyAlignment="1">
      <alignment horizontal="center" vertical="center" wrapText="1"/>
    </xf>
    <xf numFmtId="0" fontId="4" fillId="0" borderId="7" xfId="0" applyFont="1" applyFill="1" applyBorder="1" applyAlignment="1">
      <alignment vertical="center"/>
    </xf>
    <xf numFmtId="0" fontId="10" fillId="0" borderId="0" xfId="11" applyFont="1" applyFill="1" applyBorder="1" applyAlignment="1" applyProtection="1">
      <alignment horizontal="center"/>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56" xfId="0" applyFont="1" applyBorder="1" applyAlignment="1">
      <alignment vertical="center" wrapText="1"/>
    </xf>
    <xf numFmtId="0" fontId="6" fillId="0" borderId="5"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4" fillId="0" borderId="16" xfId="0" applyFont="1" applyFill="1" applyBorder="1" applyAlignment="1">
      <alignment horizontal="center" vertical="center"/>
    </xf>
    <xf numFmtId="0" fontId="104" fillId="0" borderId="0" xfId="0" applyFont="1" applyFill="1" applyBorder="1" applyAlignment="1"/>
    <xf numFmtId="49" fontId="104" fillId="0" borderId="5" xfId="0" applyNumberFormat="1" applyFont="1" applyFill="1" applyBorder="1" applyAlignment="1">
      <alignment horizontal="right" vertical="center"/>
    </xf>
    <xf numFmtId="49" fontId="104" fillId="0" borderId="63" xfId="0" applyNumberFormat="1" applyFont="1" applyFill="1" applyBorder="1" applyAlignment="1">
      <alignment horizontal="right" vertical="center"/>
    </xf>
    <xf numFmtId="49" fontId="104" fillId="0" borderId="66" xfId="0" applyNumberFormat="1" applyFont="1" applyFill="1" applyBorder="1" applyAlignment="1">
      <alignment horizontal="right" vertical="center"/>
    </xf>
    <xf numFmtId="49" fontId="104" fillId="0" borderId="71"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71"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17" xfId="0" applyNumberFormat="1" applyFont="1" applyFill="1" applyBorder="1" applyAlignment="1" applyProtection="1">
      <alignment vertical="center"/>
      <protection locked="0"/>
    </xf>
    <xf numFmtId="193" fontId="0" fillId="36" borderId="12" xfId="0" applyNumberFormat="1" applyFill="1" applyBorder="1" applyAlignment="1">
      <alignment horizontal="center" vertical="center"/>
    </xf>
    <xf numFmtId="193" fontId="0" fillId="0" borderId="14" xfId="0" applyNumberFormat="1" applyBorder="1" applyAlignment="1"/>
    <xf numFmtId="193" fontId="0" fillId="0" borderId="14" xfId="0" applyNumberFormat="1" applyBorder="1" applyAlignment="1">
      <alignment wrapText="1"/>
    </xf>
    <xf numFmtId="193" fontId="0" fillId="36" borderId="14" xfId="0" applyNumberFormat="1" applyFill="1" applyBorder="1" applyAlignment="1">
      <alignment horizontal="center" vertical="center" wrapText="1"/>
    </xf>
    <xf numFmtId="193" fontId="0" fillId="36" borderId="18" xfId="0" applyNumberFormat="1" applyFill="1" applyBorder="1" applyAlignment="1">
      <alignment horizontal="center" vertical="center" wrapText="1"/>
    </xf>
    <xf numFmtId="193" fontId="7" fillId="36" borderId="14" xfId="2" applyNumberFormat="1" applyFont="1" applyFill="1" applyBorder="1" applyAlignment="1" applyProtection="1">
      <alignment vertical="top"/>
    </xf>
    <xf numFmtId="193" fontId="7" fillId="3" borderId="14" xfId="2" applyNumberFormat="1" applyFont="1" applyFill="1" applyBorder="1" applyAlignment="1" applyProtection="1">
      <alignment vertical="top"/>
      <protection locked="0"/>
    </xf>
    <xf numFmtId="193" fontId="7" fillId="36" borderId="14" xfId="2" applyNumberFormat="1" applyFont="1" applyFill="1" applyBorder="1" applyAlignment="1" applyProtection="1">
      <alignment vertical="top" wrapText="1"/>
    </xf>
    <xf numFmtId="193" fontId="7" fillId="3" borderId="14" xfId="2" applyNumberFormat="1" applyFont="1" applyFill="1" applyBorder="1" applyAlignment="1" applyProtection="1">
      <alignment vertical="top" wrapText="1"/>
      <protection locked="0"/>
    </xf>
    <xf numFmtId="193" fontId="7" fillId="36" borderId="14" xfId="2" applyNumberFormat="1" applyFont="1" applyFill="1" applyBorder="1" applyAlignment="1" applyProtection="1">
      <alignment vertical="top" wrapText="1"/>
      <protection locked="0"/>
    </xf>
    <xf numFmtId="193" fontId="7" fillId="36" borderId="18" xfId="2" applyNumberFormat="1" applyFont="1" applyFill="1" applyBorder="1" applyAlignment="1" applyProtection="1">
      <alignment vertical="top" wrapText="1"/>
    </xf>
    <xf numFmtId="193" fontId="4" fillId="0" borderId="3" xfId="0" applyNumberFormat="1" applyFont="1" applyBorder="1" applyAlignment="1"/>
    <xf numFmtId="193" fontId="4" fillId="36" borderId="17" xfId="0" applyNumberFormat="1" applyFont="1" applyFill="1" applyBorder="1"/>
    <xf numFmtId="193" fontId="4" fillId="0" borderId="13" xfId="0" applyNumberFormat="1" applyFont="1" applyBorder="1" applyAlignment="1"/>
    <xf numFmtId="193" fontId="4" fillId="0" borderId="14" xfId="0" applyNumberFormat="1" applyFont="1" applyBorder="1" applyAlignment="1"/>
    <xf numFmtId="193" fontId="4" fillId="36" borderId="44" xfId="0" applyNumberFormat="1" applyFont="1" applyFill="1" applyBorder="1" applyAlignment="1"/>
    <xf numFmtId="193" fontId="4" fillId="36" borderId="16" xfId="0" applyNumberFormat="1" applyFont="1" applyFill="1" applyBorder="1"/>
    <xf numFmtId="193" fontId="4" fillId="36" borderId="18" xfId="0" applyNumberFormat="1" applyFont="1" applyFill="1" applyBorder="1"/>
    <xf numFmtId="193" fontId="4" fillId="36" borderId="4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17"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17" xfId="1" applyNumberFormat="1" applyFont="1" applyFill="1" applyBorder="1" applyAlignment="1" applyProtection="1">
      <protection locked="0"/>
    </xf>
    <xf numFmtId="193" fontId="9" fillId="3" borderId="17" xfId="5" applyNumberFormat="1" applyFont="1" applyFill="1" applyBorder="1" applyProtection="1">
      <protection locked="0"/>
    </xf>
    <xf numFmtId="193" fontId="21" fillId="0" borderId="0" xfId="0" applyNumberFormat="1" applyFont="1"/>
    <xf numFmtId="0" fontId="4" fillId="0" borderId="20" xfId="0" applyFont="1" applyBorder="1" applyAlignment="1">
      <alignment horizontal="center" vertical="center"/>
    </xf>
    <xf numFmtId="0" fontId="4" fillId="0" borderId="20" xfId="0" applyFont="1" applyBorder="1" applyAlignment="1">
      <alignment wrapText="1"/>
    </xf>
    <xf numFmtId="193" fontId="4" fillId="0" borderId="15" xfId="0" applyNumberFormat="1" applyFont="1" applyBorder="1" applyAlignment="1"/>
    <xf numFmtId="193" fontId="4" fillId="0" borderId="15"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5"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14" xfId="20961" applyFont="1" applyBorder="1"/>
    <xf numFmtId="9" fontId="4" fillId="36" borderId="18" xfId="20961" applyFont="1" applyFill="1" applyBorder="1"/>
    <xf numFmtId="167" fontId="6" fillId="36" borderId="17" xfId="0" applyNumberFormat="1" applyFont="1" applyFill="1" applyBorder="1" applyAlignment="1">
      <alignment horizontal="center" vertical="center"/>
    </xf>
    <xf numFmtId="0" fontId="9" fillId="0" borderId="10" xfId="0" applyFont="1" applyFill="1" applyBorder="1" applyAlignment="1">
      <alignment horizontal="right" vertical="center" wrapText="1"/>
    </xf>
    <xf numFmtId="0" fontId="7" fillId="0" borderId="11" xfId="0" applyFont="1" applyFill="1" applyBorder="1" applyAlignment="1">
      <alignment vertical="center" wrapText="1"/>
    </xf>
    <xf numFmtId="169" fontId="24" fillId="37" borderId="0" xfId="20" applyBorder="1"/>
    <xf numFmtId="169" fontId="24" fillId="37" borderId="79" xfId="20" applyBorder="1"/>
    <xf numFmtId="0" fontId="4" fillId="0" borderId="5"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1"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10"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4" fillId="37" borderId="23" xfId="20" applyBorder="1"/>
    <xf numFmtId="169" fontId="24" fillId="37" borderId="97" xfId="20" applyBorder="1"/>
    <xf numFmtId="169" fontId="24" fillId="37" borderId="87" xfId="20" applyBorder="1"/>
    <xf numFmtId="169" fontId="24" fillId="37" borderId="48" xfId="20" applyBorder="1"/>
    <xf numFmtId="0" fontId="4" fillId="3" borderId="50" xfId="0" applyFont="1" applyFill="1" applyBorder="1" applyAlignment="1">
      <alignment horizontal="center" vertical="center"/>
    </xf>
    <xf numFmtId="0" fontId="4" fillId="3" borderId="0" xfId="0" applyFont="1" applyFill="1" applyBorder="1" applyAlignment="1">
      <alignment vertical="center"/>
    </xf>
    <xf numFmtId="0" fontId="4" fillId="0" borderId="56" xfId="0" applyFont="1" applyFill="1" applyBorder="1" applyAlignment="1">
      <alignment horizontal="center" vertical="center"/>
    </xf>
    <xf numFmtId="0" fontId="4" fillId="3" borderId="83"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104" fillId="0" borderId="73" xfId="0" applyFont="1" applyFill="1" applyBorder="1" applyAlignment="1">
      <alignment horizontal="right" vertical="center"/>
    </xf>
    <xf numFmtId="0" fontId="6" fillId="3" borderId="101" xfId="0" applyFont="1" applyFill="1" applyBorder="1" applyAlignment="1">
      <alignment vertical="center"/>
    </xf>
    <xf numFmtId="0" fontId="4" fillId="3" borderId="15" xfId="0" applyFont="1" applyFill="1" applyBorder="1" applyAlignment="1">
      <alignment vertical="center"/>
    </xf>
    <xf numFmtId="0" fontId="4" fillId="0" borderId="102" xfId="0" applyFont="1" applyFill="1" applyBorder="1" applyAlignment="1">
      <alignment horizontal="center" vertical="center"/>
    </xf>
    <xf numFmtId="0" fontId="6" fillId="0" borderId="17" xfId="0" applyFont="1" applyFill="1" applyBorder="1" applyAlignment="1">
      <alignment vertical="center"/>
    </xf>
    <xf numFmtId="169" fontId="24" fillId="37" borderId="19" xfId="20" applyBorder="1"/>
    <xf numFmtId="0" fontId="4" fillId="0" borderId="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7" fillId="0" borderId="10" xfId="11" applyFont="1" applyFill="1" applyBorder="1" applyAlignment="1" applyProtection="1">
      <alignment vertical="center"/>
    </xf>
    <xf numFmtId="0" fontId="7" fillId="0" borderId="11" xfId="11" applyFont="1" applyFill="1" applyBorder="1" applyAlignment="1" applyProtection="1">
      <alignment vertical="center"/>
    </xf>
    <xf numFmtId="0" fontId="15" fillId="0" borderId="12" xfId="11" applyFont="1" applyFill="1" applyBorder="1" applyAlignment="1" applyProtection="1">
      <alignment horizontal="center" vertical="center"/>
    </xf>
    <xf numFmtId="0" fontId="0" fillId="0" borderId="102" xfId="0" applyBorder="1"/>
    <xf numFmtId="0" fontId="0" fillId="0" borderId="16" xfId="0" applyBorder="1"/>
    <xf numFmtId="0" fontId="6" fillId="36" borderId="103" xfId="0" applyFont="1" applyFill="1" applyBorder="1" applyAlignment="1">
      <alignment vertical="center" wrapText="1"/>
    </xf>
    <xf numFmtId="193" fontId="0" fillId="0" borderId="14" xfId="0" applyNumberFormat="1" applyFill="1" applyBorder="1" applyAlignment="1">
      <alignment wrapText="1"/>
    </xf>
    <xf numFmtId="0" fontId="7" fillId="0" borderId="0" xfId="0" applyFont="1" applyFill="1" applyAlignment="1">
      <alignment wrapText="1"/>
    </xf>
    <xf numFmtId="0" fontId="6" fillId="36" borderId="11" xfId="0" applyFont="1" applyFill="1" applyBorder="1" applyAlignment="1">
      <alignment horizontal="center" vertical="center" wrapText="1"/>
    </xf>
    <xf numFmtId="0" fontId="6" fillId="36" borderId="12"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5"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7" fillId="0" borderId="102" xfId="0" applyFont="1" applyFill="1" applyBorder="1" applyAlignment="1">
      <alignment horizontal="right" vertical="center" wrapText="1"/>
    </xf>
    <xf numFmtId="0" fontId="107" fillId="0" borderId="85"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16" xfId="5" applyNumberFormat="1" applyFont="1" applyFill="1" applyBorder="1" applyAlignment="1" applyProtection="1">
      <alignment horizontal="left" vertical="center"/>
      <protection locked="0"/>
    </xf>
    <xf numFmtId="0" fontId="109" fillId="0" borderId="17" xfId="9" applyFont="1" applyFill="1" applyBorder="1" applyAlignment="1" applyProtection="1">
      <alignment horizontal="left" vertical="center" wrapText="1"/>
      <protection locked="0"/>
    </xf>
    <xf numFmtId="14" fontId="7" fillId="3" borderId="85" xfId="8" quotePrefix="1" applyNumberFormat="1" applyFont="1" applyFill="1" applyBorder="1" applyAlignment="1" applyProtection="1">
      <alignment horizontal="left" vertical="center" wrapText="1" indent="2"/>
      <protection locked="0"/>
    </xf>
    <xf numFmtId="14" fontId="7" fillId="3" borderId="85" xfId="8" quotePrefix="1" applyNumberFormat="1" applyFont="1" applyFill="1" applyBorder="1" applyAlignment="1" applyProtection="1">
      <alignment horizontal="left" vertical="center" wrapText="1" indent="3"/>
      <protection locked="0"/>
    </xf>
    <xf numFmtId="0" fontId="11" fillId="0" borderId="85" xfId="17" applyFill="1" applyBorder="1" applyAlignment="1" applyProtection="1"/>
    <xf numFmtId="49" fontId="107" fillId="0" borderId="102" xfId="0" applyNumberFormat="1" applyFont="1" applyFill="1" applyBorder="1" applyAlignment="1">
      <alignment horizontal="right" vertical="center" wrapText="1"/>
    </xf>
    <xf numFmtId="0" fontId="7" fillId="3" borderId="85" xfId="20960" applyFont="1" applyFill="1" applyBorder="1" applyAlignment="1" applyProtection="1"/>
    <xf numFmtId="0" fontId="101"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7"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4" fillId="0" borderId="85" xfId="0" applyFont="1" applyFill="1" applyBorder="1"/>
    <xf numFmtId="0" fontId="110" fillId="78" borderId="86" xfId="21412" applyFont="1" applyFill="1" applyBorder="1" applyAlignment="1" applyProtection="1">
      <alignment vertical="center" wrapText="1"/>
      <protection locked="0"/>
    </xf>
    <xf numFmtId="0" fontId="111" fillId="70" borderId="81" xfId="21412" applyFont="1" applyFill="1" applyBorder="1" applyAlignment="1" applyProtection="1">
      <alignment horizontal="center" vertical="center"/>
      <protection locked="0"/>
    </xf>
    <xf numFmtId="0" fontId="110" fillId="79" borderId="85" xfId="21412" applyFont="1" applyFill="1" applyBorder="1" applyAlignment="1" applyProtection="1">
      <alignment horizontal="center" vertical="center"/>
      <protection locked="0"/>
    </xf>
    <xf numFmtId="0" fontId="110" fillId="78" borderId="86" xfId="21412" applyFont="1" applyFill="1" applyBorder="1" applyAlignment="1" applyProtection="1">
      <alignment vertical="center"/>
      <protection locked="0"/>
    </xf>
    <xf numFmtId="0" fontId="112" fillId="70" borderId="81" xfId="21412" applyFont="1" applyFill="1" applyBorder="1" applyAlignment="1" applyProtection="1">
      <alignment horizontal="center" vertical="center"/>
      <protection locked="0"/>
    </xf>
    <xf numFmtId="0" fontId="112" fillId="3" borderId="81" xfId="21412" applyFont="1" applyFill="1" applyBorder="1" applyAlignment="1" applyProtection="1">
      <alignment horizontal="center" vertical="center"/>
      <protection locked="0"/>
    </xf>
    <xf numFmtId="0" fontId="112" fillId="0" borderId="81" xfId="21412" applyFont="1" applyFill="1" applyBorder="1" applyAlignment="1" applyProtection="1">
      <alignment horizontal="center" vertical="center"/>
      <protection locked="0"/>
    </xf>
    <xf numFmtId="0" fontId="113" fillId="79" borderId="85" xfId="21412" applyFont="1" applyFill="1" applyBorder="1" applyAlignment="1" applyProtection="1">
      <alignment horizontal="center" vertical="center"/>
      <protection locked="0"/>
    </xf>
    <xf numFmtId="0" fontId="110" fillId="78" borderId="86" xfId="21412" applyFont="1" applyFill="1" applyBorder="1" applyAlignment="1" applyProtection="1">
      <alignment horizontal="center" vertical="center"/>
      <protection locked="0"/>
    </xf>
    <xf numFmtId="0" fontId="60" fillId="78" borderId="86" xfId="21412" applyFont="1" applyFill="1" applyBorder="1" applyAlignment="1" applyProtection="1">
      <alignment vertical="center"/>
      <protection locked="0"/>
    </xf>
    <xf numFmtId="0" fontId="112" fillId="70" borderId="85" xfId="21412" applyFont="1" applyFill="1" applyBorder="1" applyAlignment="1" applyProtection="1">
      <alignment horizontal="center" vertical="center"/>
      <protection locked="0"/>
    </xf>
    <xf numFmtId="0" fontId="34" fillId="70" borderId="85" xfId="21412" applyFont="1" applyFill="1" applyBorder="1" applyAlignment="1" applyProtection="1">
      <alignment horizontal="center" vertical="center"/>
      <protection locked="0"/>
    </xf>
    <xf numFmtId="0" fontId="60" fillId="78" borderId="84" xfId="21412" applyFont="1" applyFill="1" applyBorder="1" applyAlignment="1" applyProtection="1">
      <alignment vertical="center"/>
      <protection locked="0"/>
    </xf>
    <xf numFmtId="0" fontId="111" fillId="0" borderId="84" xfId="21412" applyFont="1" applyFill="1" applyBorder="1" applyAlignment="1" applyProtection="1">
      <alignment horizontal="left" vertical="center" wrapText="1"/>
      <protection locked="0"/>
    </xf>
    <xf numFmtId="164" fontId="111" fillId="0" borderId="85" xfId="948" applyNumberFormat="1" applyFont="1" applyFill="1" applyBorder="1" applyAlignment="1" applyProtection="1">
      <alignment horizontal="right" vertical="center"/>
      <protection locked="0"/>
    </xf>
    <xf numFmtId="0" fontId="110" fillId="79" borderId="84" xfId="21412" applyFont="1" applyFill="1" applyBorder="1" applyAlignment="1" applyProtection="1">
      <alignment vertical="top" wrapText="1"/>
      <protection locked="0"/>
    </xf>
    <xf numFmtId="164" fontId="111" fillId="79" borderId="85" xfId="948" applyNumberFormat="1" applyFont="1" applyFill="1" applyBorder="1" applyAlignment="1" applyProtection="1">
      <alignment horizontal="right" vertical="center"/>
    </xf>
    <xf numFmtId="164" fontId="60" fillId="78" borderId="84" xfId="948" applyNumberFormat="1" applyFont="1" applyFill="1" applyBorder="1" applyAlignment="1" applyProtection="1">
      <alignment horizontal="right" vertical="center"/>
      <protection locked="0"/>
    </xf>
    <xf numFmtId="0" fontId="111" fillId="70" borderId="84" xfId="21412" applyFont="1" applyFill="1" applyBorder="1" applyAlignment="1" applyProtection="1">
      <alignment vertical="center" wrapText="1"/>
      <protection locked="0"/>
    </xf>
    <xf numFmtId="0" fontId="111" fillId="70" borderId="84" xfId="21412" applyFont="1" applyFill="1" applyBorder="1" applyAlignment="1" applyProtection="1">
      <alignment horizontal="left" vertical="center" wrapText="1"/>
      <protection locked="0"/>
    </xf>
    <xf numFmtId="0" fontId="111" fillId="0" borderId="84" xfId="21412" applyFont="1" applyFill="1" applyBorder="1" applyAlignment="1" applyProtection="1">
      <alignment vertical="center" wrapText="1"/>
      <protection locked="0"/>
    </xf>
    <xf numFmtId="0" fontId="111" fillId="3" borderId="84" xfId="21412" applyFont="1" applyFill="1" applyBorder="1" applyAlignment="1" applyProtection="1">
      <alignment horizontal="left" vertical="center" wrapText="1"/>
      <protection locked="0"/>
    </xf>
    <xf numFmtId="0" fontId="110" fillId="79" borderId="84" xfId="21412" applyFont="1" applyFill="1" applyBorder="1" applyAlignment="1" applyProtection="1">
      <alignment vertical="center" wrapText="1"/>
      <protection locked="0"/>
    </xf>
    <xf numFmtId="164" fontId="110" fillId="78" borderId="84" xfId="948" applyNumberFormat="1" applyFont="1" applyFill="1" applyBorder="1" applyAlignment="1" applyProtection="1">
      <alignment horizontal="right" vertical="center"/>
      <protection locked="0"/>
    </xf>
    <xf numFmtId="164" fontId="111" fillId="3" borderId="85" xfId="948" applyNumberFormat="1" applyFont="1" applyFill="1" applyBorder="1" applyAlignment="1" applyProtection="1">
      <alignment horizontal="right" vertical="center"/>
      <protection locked="0"/>
    </xf>
    <xf numFmtId="10" fontId="7"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left" vertical="center" wrapText="1"/>
    </xf>
    <xf numFmtId="10" fontId="107" fillId="0" borderId="85" xfId="20961" applyNumberFormat="1" applyFont="1" applyFill="1" applyBorder="1" applyAlignment="1">
      <alignment horizontal="left" vertical="center" wrapText="1"/>
    </xf>
    <xf numFmtId="10" fontId="6" fillId="36"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center" vertical="center" wrapText="1"/>
    </xf>
    <xf numFmtId="10" fontId="109" fillId="0" borderId="17" xfId="20961" applyNumberFormat="1" applyFont="1" applyFill="1" applyBorder="1" applyAlignment="1" applyProtection="1">
      <alignment horizontal="left" vertical="center"/>
    </xf>
    <xf numFmtId="0" fontId="105" fillId="0" borderId="0" xfId="0" applyFont="1" applyAlignment="1">
      <alignment wrapText="1"/>
    </xf>
    <xf numFmtId="0" fontId="10" fillId="0" borderId="20" xfId="0" applyFont="1" applyBorder="1" applyAlignment="1">
      <alignment horizontal="center" wrapText="1"/>
    </xf>
    <xf numFmtId="0" fontId="10" fillId="0" borderId="6"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5" xfId="0" applyFont="1" applyFill="1" applyBorder="1" applyAlignment="1">
      <alignment vertical="center"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0" fontId="6" fillId="0" borderId="17"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12" xfId="0" applyFont="1" applyBorder="1" applyAlignment="1">
      <alignment horizontal="center"/>
    </xf>
    <xf numFmtId="0" fontId="10" fillId="0" borderId="100" xfId="0" applyFont="1" applyBorder="1" applyAlignment="1">
      <alignment horizontal="center" vertical="center" wrapText="1"/>
    </xf>
    <xf numFmtId="0" fontId="9" fillId="0" borderId="102"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6" fillId="0" borderId="85" xfId="0" applyFont="1" applyFill="1" applyBorder="1" applyAlignment="1">
      <alignment horizontal="left" vertical="center" wrapText="1"/>
    </xf>
    <xf numFmtId="193" fontId="7" fillId="0" borderId="85" xfId="0" applyNumberFormat="1" applyFont="1" applyFill="1" applyBorder="1" applyAlignment="1" applyProtection="1">
      <alignment vertical="center" wrapText="1"/>
      <protection locked="0"/>
    </xf>
    <xf numFmtId="193" fontId="4" fillId="0" borderId="85"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5" xfId="0" applyNumberFormat="1" applyFont="1" applyFill="1" applyBorder="1" applyAlignment="1" applyProtection="1">
      <alignment horizontal="right" vertical="center" wrapText="1"/>
      <protection locked="0"/>
    </xf>
    <xf numFmtId="0" fontId="7" fillId="0" borderId="85" xfId="0" applyFont="1" applyBorder="1" applyAlignment="1">
      <alignment vertical="center" wrapText="1"/>
    </xf>
    <xf numFmtId="0" fontId="9" fillId="2" borderId="102" xfId="0" applyFont="1" applyFill="1" applyBorder="1" applyAlignment="1">
      <alignment horizontal="right" vertical="center"/>
    </xf>
    <xf numFmtId="0" fontId="9" fillId="2" borderId="85" xfId="0" applyFont="1" applyFill="1" applyBorder="1" applyAlignment="1">
      <alignment vertical="center"/>
    </xf>
    <xf numFmtId="193" fontId="9" fillId="2" borderId="85"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5" xfId="20961" applyNumberFormat="1" applyFont="1" applyFill="1" applyBorder="1" applyAlignment="1" applyProtection="1">
      <alignment horizontal="right" vertical="center" wrapText="1"/>
      <protection locked="0"/>
    </xf>
    <xf numFmtId="10" fontId="4" fillId="0" borderId="85"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47"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9" xfId="0" applyFont="1" applyFill="1" applyBorder="1" applyAlignment="1">
      <alignment horizontal="center" wrapText="1"/>
    </xf>
    <xf numFmtId="0" fontId="4" fillId="0" borderId="85" xfId="0" applyFont="1" applyFill="1" applyBorder="1" applyAlignment="1">
      <alignment horizontal="center"/>
    </xf>
    <xf numFmtId="0" fontId="4" fillId="0" borderId="85" xfId="0" applyFont="1" applyBorder="1" applyAlignment="1">
      <alignment horizontal="center"/>
    </xf>
    <xf numFmtId="0" fontId="4" fillId="3" borderId="5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9" xfId="0" applyFont="1" applyFill="1" applyBorder="1" applyAlignment="1">
      <alignment horizontal="center" vertical="center" wrapText="1"/>
    </xf>
    <xf numFmtId="0" fontId="4" fillId="0" borderId="102" xfId="0" applyFont="1" applyBorder="1"/>
    <xf numFmtId="0" fontId="4" fillId="0" borderId="85" xfId="0" applyFont="1" applyBorder="1" applyAlignment="1">
      <alignment wrapText="1"/>
    </xf>
    <xf numFmtId="164" fontId="4" fillId="0" borderId="85" xfId="7" applyNumberFormat="1" applyFont="1" applyBorder="1"/>
    <xf numFmtId="164" fontId="4" fillId="0" borderId="100" xfId="7" applyNumberFormat="1" applyFont="1" applyBorder="1"/>
    <xf numFmtId="0" fontId="14" fillId="0" borderId="85" xfId="0" applyFont="1" applyBorder="1" applyAlignment="1">
      <alignment horizontal="left" wrapText="1" indent="2"/>
    </xf>
    <xf numFmtId="169" fontId="24" fillId="37" borderId="85" xfId="20" applyBorder="1"/>
    <xf numFmtId="164" fontId="4" fillId="0" borderId="85" xfId="7" applyNumberFormat="1" applyFont="1" applyBorder="1" applyAlignment="1">
      <alignment vertical="center"/>
    </xf>
    <xf numFmtId="0" fontId="6" fillId="0" borderId="102" xfId="0" applyFont="1" applyBorder="1"/>
    <xf numFmtId="0" fontId="6" fillId="0" borderId="85" xfId="0" applyFont="1" applyBorder="1" applyAlignment="1">
      <alignment wrapText="1"/>
    </xf>
    <xf numFmtId="0" fontId="3" fillId="3" borderId="5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0" borderId="85" xfId="7" applyNumberFormat="1" applyFont="1" applyFill="1" applyBorder="1" applyAlignment="1">
      <alignment vertical="center"/>
    </xf>
    <xf numFmtId="0" fontId="14" fillId="0" borderId="8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9" xfId="0" applyFont="1" applyFill="1" applyBorder="1"/>
    <xf numFmtId="0" fontId="6" fillId="0" borderId="16" xfId="0" applyFont="1" applyBorder="1"/>
    <xf numFmtId="0" fontId="6" fillId="0" borderId="17" xfId="0" applyFont="1" applyBorder="1" applyAlignment="1">
      <alignment wrapText="1"/>
    </xf>
    <xf numFmtId="169" fontId="24" fillId="37" borderId="103" xfId="20" applyBorder="1"/>
    <xf numFmtId="10" fontId="6" fillId="0" borderId="18" xfId="20961" applyNumberFormat="1" applyFont="1" applyBorder="1"/>
    <xf numFmtId="0" fontId="9" fillId="2" borderId="93" xfId="0" applyFont="1" applyFill="1" applyBorder="1" applyAlignment="1">
      <alignment horizontal="right" vertical="center"/>
    </xf>
    <xf numFmtId="0" fontId="9" fillId="2" borderId="81" xfId="0" applyFont="1" applyFill="1" applyBorder="1" applyAlignment="1">
      <alignment vertical="center"/>
    </xf>
    <xf numFmtId="193" fontId="17" fillId="2" borderId="94" xfId="0" applyNumberFormat="1" applyFont="1" applyFill="1" applyBorder="1" applyAlignment="1" applyProtection="1">
      <alignment vertical="center"/>
      <protection locked="0"/>
    </xf>
    <xf numFmtId="0" fontId="9" fillId="0" borderId="85" xfId="0" applyFont="1" applyFill="1" applyBorder="1" applyAlignment="1">
      <alignment horizontal="left" vertical="center" wrapText="1"/>
    </xf>
    <xf numFmtId="0" fontId="6" fillId="3" borderId="0" xfId="0" applyFont="1" applyFill="1" applyBorder="1" applyAlignment="1">
      <alignment horizontal="center"/>
    </xf>
    <xf numFmtId="0" fontId="104" fillId="0" borderId="73" xfId="0" applyFont="1" applyFill="1" applyBorder="1" applyAlignment="1">
      <alignment horizontal="left" vertical="center"/>
    </xf>
    <xf numFmtId="0" fontId="104" fillId="0" borderId="71" xfId="0" applyFont="1" applyFill="1" applyBorder="1" applyAlignment="1">
      <alignment vertical="center" wrapText="1"/>
    </xf>
    <xf numFmtId="0" fontId="104" fillId="0" borderId="71"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0" fontId="115" fillId="0" borderId="0" xfId="0" applyFont="1" applyAlignment="1">
      <alignment wrapText="1"/>
    </xf>
    <xf numFmtId="0" fontId="118" fillId="0" borderId="0" xfId="0" applyFont="1"/>
    <xf numFmtId="0" fontId="115" fillId="0" borderId="0" xfId="0" applyFont="1" applyFill="1"/>
    <xf numFmtId="0" fontId="115" fillId="0" borderId="0" xfId="0" applyFont="1" applyBorder="1"/>
    <xf numFmtId="0" fontId="115" fillId="0" borderId="0" xfId="0" applyFont="1" applyBorder="1" applyAlignment="1">
      <alignment horizontal="left"/>
    </xf>
    <xf numFmtId="0" fontId="117" fillId="0" borderId="116" xfId="0" applyNumberFormat="1" applyFont="1" applyFill="1" applyBorder="1" applyAlignment="1">
      <alignment horizontal="left" vertical="center" wrapText="1"/>
    </xf>
    <xf numFmtId="0" fontId="123" fillId="0" borderId="0" xfId="0" applyFont="1"/>
    <xf numFmtId="49" fontId="104" fillId="0" borderId="85" xfId="0" applyNumberFormat="1" applyFont="1" applyFill="1" applyBorder="1" applyAlignment="1">
      <alignment horizontal="right" vertical="center"/>
    </xf>
    <xf numFmtId="0" fontId="124" fillId="0" borderId="0" xfId="0" applyFont="1" applyFill="1" applyBorder="1" applyAlignment="1"/>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0" fontId="115" fillId="0" borderId="0" xfId="0" applyFont="1" applyFill="1" applyAlignment="1">
      <alignment horizontal="left" vertical="top" wrapText="1"/>
    </xf>
    <xf numFmtId="193" fontId="7" fillId="3" borderId="100" xfId="2" applyNumberFormat="1" applyFont="1" applyFill="1" applyBorder="1" applyAlignment="1" applyProtection="1">
      <alignment vertical="top" wrapText="1"/>
      <protection locked="0"/>
    </xf>
    <xf numFmtId="0" fontId="9" fillId="0" borderId="85" xfId="0" applyFont="1" applyFill="1" applyBorder="1" applyAlignment="1" applyProtection="1">
      <alignment horizontal="center" vertical="center" wrapText="1"/>
    </xf>
    <xf numFmtId="0" fontId="3" fillId="0" borderId="85" xfId="0" applyFont="1" applyBorder="1" applyAlignment="1">
      <alignment horizontal="center" vertical="center"/>
    </xf>
    <xf numFmtId="0" fontId="128" fillId="3" borderId="85" xfId="21414" applyFont="1" applyFill="1" applyBorder="1" applyAlignment="1">
      <alignment horizontal="left" vertical="center" wrapText="1"/>
    </xf>
    <xf numFmtId="0" fontId="129" fillId="0" borderId="85" xfId="21414" applyFont="1" applyFill="1" applyBorder="1" applyAlignment="1">
      <alignment horizontal="left" vertical="center" wrapText="1" indent="1"/>
    </xf>
    <xf numFmtId="0" fontId="129" fillId="3" borderId="85" xfId="21414" applyFont="1" applyFill="1" applyBorder="1" applyAlignment="1">
      <alignment horizontal="left" vertical="center" wrapText="1" indent="1"/>
    </xf>
    <xf numFmtId="0" fontId="130" fillId="0" borderId="123" xfId="0" applyFont="1" applyFill="1" applyBorder="1" applyAlignment="1">
      <alignment horizontal="left" vertical="center" wrapText="1"/>
    </xf>
    <xf numFmtId="0" fontId="130" fillId="3" borderId="123" xfId="0" applyFont="1" applyFill="1" applyBorder="1" applyAlignment="1">
      <alignment horizontal="left" vertical="center" wrapText="1"/>
    </xf>
    <xf numFmtId="0" fontId="130" fillId="0" borderId="85" xfId="21414" applyFont="1" applyFill="1" applyBorder="1" applyAlignment="1">
      <alignment horizontal="left" vertical="center" wrapText="1"/>
    </xf>
    <xf numFmtId="0" fontId="132" fillId="0" borderId="85" xfId="21414" applyFont="1" applyFill="1" applyBorder="1" applyAlignment="1">
      <alignment horizontal="center" vertical="center" wrapText="1"/>
    </xf>
    <xf numFmtId="0" fontId="130" fillId="3" borderId="124" xfId="0" applyFont="1" applyFill="1" applyBorder="1" applyAlignment="1">
      <alignment horizontal="left" vertical="center" wrapText="1"/>
    </xf>
    <xf numFmtId="0" fontId="129" fillId="3" borderId="125" xfId="21414" applyFont="1" applyFill="1" applyBorder="1" applyAlignment="1">
      <alignment horizontal="left" vertical="center" wrapText="1" indent="1"/>
    </xf>
    <xf numFmtId="0" fontId="129" fillId="0" borderId="125" xfId="21414" applyFont="1" applyFill="1" applyBorder="1" applyAlignment="1">
      <alignment horizontal="left" vertical="center" wrapText="1" indent="1"/>
    </xf>
    <xf numFmtId="0" fontId="130" fillId="0" borderId="123" xfId="0" applyFont="1" applyBorder="1" applyAlignment="1">
      <alignment horizontal="left" vertical="center" wrapText="1"/>
    </xf>
    <xf numFmtId="0" fontId="130" fillId="0" borderId="125" xfId="21414" applyFont="1" applyFill="1" applyBorder="1" applyAlignment="1">
      <alignment horizontal="left" vertical="center" wrapText="1"/>
    </xf>
    <xf numFmtId="0" fontId="130" fillId="3" borderId="125" xfId="21414" applyFont="1" applyFill="1" applyBorder="1" applyAlignment="1">
      <alignment horizontal="left" vertical="center" wrapText="1"/>
    </xf>
    <xf numFmtId="0" fontId="132" fillId="0" borderId="125" xfId="21414" applyFont="1" applyFill="1" applyBorder="1" applyAlignment="1">
      <alignment horizontal="center" vertical="center" wrapText="1"/>
    </xf>
    <xf numFmtId="0" fontId="133" fillId="0" borderId="125" xfId="0" applyFont="1" applyBorder="1" applyAlignment="1">
      <alignment horizontal="left"/>
    </xf>
    <xf numFmtId="0" fontId="130" fillId="0" borderId="125" xfId="0" applyFont="1" applyFill="1" applyBorder="1" applyAlignment="1">
      <alignment horizontal="left" vertical="center" wrapText="1"/>
    </xf>
    <xf numFmtId="0" fontId="0" fillId="0" borderId="0" xfId="0" applyAlignment="1">
      <alignment horizontal="left" vertical="center"/>
    </xf>
    <xf numFmtId="0" fontId="9" fillId="0" borderId="125" xfId="0" applyFont="1" applyFill="1" applyBorder="1" applyAlignment="1" applyProtection="1">
      <alignment horizontal="center" vertical="center" wrapText="1"/>
    </xf>
    <xf numFmtId="0" fontId="130" fillId="0" borderId="125" xfId="21414" applyFont="1" applyFill="1" applyBorder="1" applyAlignment="1">
      <alignment vertical="center" wrapText="1"/>
    </xf>
    <xf numFmtId="0" fontId="9" fillId="0" borderId="100" xfId="0" applyFont="1" applyFill="1" applyBorder="1" applyAlignment="1" applyProtection="1">
      <alignment horizontal="center" vertical="center" wrapText="1"/>
    </xf>
    <xf numFmtId="0" fontId="0" fillId="0" borderId="125" xfId="0" applyBorder="1" applyAlignment="1">
      <alignment horizontal="center"/>
    </xf>
    <xf numFmtId="193" fontId="9" fillId="0" borderId="125" xfId="0" applyNumberFormat="1" applyFont="1" applyFill="1" applyBorder="1" applyAlignment="1" applyProtection="1">
      <alignment horizontal="right"/>
    </xf>
    <xf numFmtId="193" fontId="9" fillId="36" borderId="100" xfId="0" applyNumberFormat="1" applyFont="1" applyFill="1" applyBorder="1" applyAlignment="1" applyProtection="1">
      <alignment horizontal="right"/>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4" fillId="0" borderId="125" xfId="0" applyNumberFormat="1" applyFont="1" applyFill="1" applyBorder="1" applyAlignment="1">
      <alignment horizontal="right" vertical="center"/>
    </xf>
    <xf numFmtId="0" fontId="0" fillId="0" borderId="125" xfId="0" applyBorder="1" applyAlignment="1">
      <alignment horizontal="center" vertical="center"/>
    </xf>
    <xf numFmtId="43" fontId="4" fillId="0" borderId="125" xfId="7" applyFont="1" applyFill="1" applyBorder="1" applyAlignment="1">
      <alignment vertical="center" wrapText="1"/>
    </xf>
    <xf numFmtId="43" fontId="4" fillId="0" borderId="85" xfId="7" applyFont="1" applyBorder="1" applyAlignment="1">
      <alignment vertical="center"/>
    </xf>
    <xf numFmtId="43" fontId="4" fillId="0" borderId="125" xfId="7" applyFont="1" applyBorder="1" applyAlignment="1">
      <alignment vertical="center"/>
    </xf>
    <xf numFmtId="0" fontId="118" fillId="0" borderId="125" xfId="0" applyFont="1" applyBorder="1"/>
    <xf numFmtId="49" fontId="120" fillId="0" borderId="125" xfId="5" applyNumberFormat="1" applyFont="1" applyFill="1" applyBorder="1" applyAlignment="1" applyProtection="1">
      <alignment horizontal="right" vertical="center"/>
      <protection locked="0"/>
    </xf>
    <xf numFmtId="0" fontId="119" fillId="3" borderId="125" xfId="13" applyFont="1" applyFill="1" applyBorder="1" applyAlignment="1" applyProtection="1">
      <alignment horizontal="left" vertical="center" wrapText="1"/>
      <protection locked="0"/>
    </xf>
    <xf numFmtId="49" fontId="119" fillId="3" borderId="125" xfId="5" applyNumberFormat="1" applyFont="1" applyFill="1" applyBorder="1" applyAlignment="1" applyProtection="1">
      <alignment horizontal="right" vertical="center"/>
      <protection locked="0"/>
    </xf>
    <xf numFmtId="0" fontId="119" fillId="0" borderId="125" xfId="13" applyFont="1" applyFill="1" applyBorder="1" applyAlignment="1" applyProtection="1">
      <alignment horizontal="left" vertical="center" wrapText="1"/>
      <protection locked="0"/>
    </xf>
    <xf numFmtId="49" fontId="119" fillId="0" borderId="125" xfId="5" applyNumberFormat="1" applyFont="1" applyFill="1" applyBorder="1" applyAlignment="1" applyProtection="1">
      <alignment horizontal="right" vertical="center"/>
      <protection locked="0"/>
    </xf>
    <xf numFmtId="0" fontId="121" fillId="0" borderId="125" xfId="13" applyFont="1" applyFill="1" applyBorder="1" applyAlignment="1" applyProtection="1">
      <alignment horizontal="left" vertical="center" wrapText="1"/>
      <protection locked="0"/>
    </xf>
    <xf numFmtId="0" fontId="118" fillId="0" borderId="125" xfId="0" applyFont="1" applyBorder="1" applyAlignment="1">
      <alignment horizontal="center" vertical="center" wrapText="1"/>
    </xf>
    <xf numFmtId="0" fontId="118" fillId="0" borderId="125" xfId="0" applyFont="1" applyFill="1" applyBorder="1" applyAlignment="1">
      <alignment horizontal="center" vertical="center" wrapText="1"/>
    </xf>
    <xf numFmtId="166" fontId="114" fillId="36" borderId="132" xfId="21413" applyFont="1" applyFill="1" applyBorder="1"/>
    <xf numFmtId="0" fontId="114" fillId="0" borderId="132" xfId="0" applyFont="1" applyBorder="1"/>
    <xf numFmtId="0" fontId="114" fillId="0" borderId="132" xfId="0" applyFont="1" applyFill="1" applyBorder="1"/>
    <xf numFmtId="0" fontId="114" fillId="0" borderId="132" xfId="0" applyFont="1" applyBorder="1" applyAlignment="1">
      <alignment horizontal="left" indent="8"/>
    </xf>
    <xf numFmtId="0" fontId="114" fillId="0" borderId="132" xfId="0" applyFont="1" applyBorder="1" applyAlignment="1">
      <alignment wrapText="1"/>
    </xf>
    <xf numFmtId="0" fontId="117" fillId="0" borderId="132" xfId="0" applyFont="1" applyBorder="1"/>
    <xf numFmtId="49" fontId="120" fillId="0" borderId="132" xfId="5" applyNumberFormat="1" applyFont="1" applyFill="1" applyBorder="1" applyAlignment="1" applyProtection="1">
      <alignment horizontal="right" vertical="center" wrapText="1"/>
      <protection locked="0"/>
    </xf>
    <xf numFmtId="49" fontId="119" fillId="3" borderId="132" xfId="5" applyNumberFormat="1" applyFont="1" applyFill="1" applyBorder="1" applyAlignment="1" applyProtection="1">
      <alignment horizontal="right" vertical="center" wrapText="1"/>
      <protection locked="0"/>
    </xf>
    <xf numFmtId="49" fontId="119" fillId="0" borderId="132" xfId="5" applyNumberFormat="1" applyFont="1" applyFill="1" applyBorder="1" applyAlignment="1" applyProtection="1">
      <alignment horizontal="right" vertical="center" wrapText="1"/>
      <protection locked="0"/>
    </xf>
    <xf numFmtId="0" fontId="114" fillId="0" borderId="132" xfId="0" applyFont="1" applyBorder="1" applyAlignment="1">
      <alignment horizontal="center" vertical="center" wrapText="1"/>
    </xf>
    <xf numFmtId="0" fontId="114" fillId="0" borderId="133" xfId="0" applyFont="1" applyFill="1" applyBorder="1" applyAlignment="1">
      <alignment horizontal="center" vertical="center" wrapText="1"/>
    </xf>
    <xf numFmtId="0" fontId="114" fillId="0" borderId="132" xfId="0" applyFont="1" applyBorder="1" applyAlignment="1">
      <alignment horizontal="center" vertical="center"/>
    </xf>
    <xf numFmtId="0" fontId="114" fillId="0" borderId="0" xfId="0" applyFont="1"/>
    <xf numFmtId="0" fontId="114" fillId="0" borderId="0" xfId="0" applyFont="1" applyAlignment="1">
      <alignment wrapText="1"/>
    </xf>
    <xf numFmtId="14" fontId="114" fillId="0" borderId="0" xfId="0" applyNumberFormat="1" applyFont="1"/>
    <xf numFmtId="0" fontId="117" fillId="0" borderId="132" xfId="0" applyFont="1" applyFill="1" applyBorder="1"/>
    <xf numFmtId="0" fontId="114" fillId="0" borderId="132" xfId="0" applyNumberFormat="1" applyFont="1" applyFill="1" applyBorder="1" applyAlignment="1">
      <alignment horizontal="left" vertical="center" wrapText="1"/>
    </xf>
    <xf numFmtId="0" fontId="117" fillId="0" borderId="132" xfId="0" applyFont="1" applyFill="1" applyBorder="1" applyAlignment="1">
      <alignment horizontal="left" wrapText="1" indent="1"/>
    </xf>
    <xf numFmtId="0" fontId="117" fillId="0" borderId="132" xfId="0" applyFont="1" applyFill="1" applyBorder="1" applyAlignment="1">
      <alignment horizontal="left" vertical="center" indent="1"/>
    </xf>
    <xf numFmtId="0" fontId="114" fillId="0" borderId="132" xfId="0" applyFont="1" applyFill="1" applyBorder="1" applyAlignment="1">
      <alignment horizontal="left" wrapText="1" indent="1"/>
    </xf>
    <xf numFmtId="0" fontId="114" fillId="0" borderId="132" xfId="0" applyFont="1" applyFill="1" applyBorder="1" applyAlignment="1">
      <alignment horizontal="left" indent="1"/>
    </xf>
    <xf numFmtId="0" fontId="114" fillId="0" borderId="132" xfId="0" applyFont="1" applyFill="1" applyBorder="1" applyAlignment="1">
      <alignment horizontal="left" wrapText="1" indent="4"/>
    </xf>
    <xf numFmtId="0" fontId="114" fillId="0" borderId="132" xfId="0" applyNumberFormat="1" applyFont="1" applyFill="1" applyBorder="1" applyAlignment="1">
      <alignment horizontal="left" indent="3"/>
    </xf>
    <xf numFmtId="0" fontId="117" fillId="0" borderId="132" xfId="0" applyFont="1" applyFill="1" applyBorder="1" applyAlignment="1">
      <alignment horizontal="left" indent="1"/>
    </xf>
    <xf numFmtId="0" fontId="118" fillId="0" borderId="132" xfId="0" applyFont="1" applyFill="1" applyBorder="1" applyAlignment="1">
      <alignment horizontal="center" vertical="center" wrapText="1"/>
    </xf>
    <xf numFmtId="0" fontId="114" fillId="80" borderId="132" xfId="0" applyFont="1" applyFill="1" applyBorder="1"/>
    <xf numFmtId="0" fontId="117" fillId="0" borderId="5" xfId="0" applyFont="1" applyBorder="1"/>
    <xf numFmtId="0" fontId="114" fillId="0" borderId="132" xfId="0" applyFont="1" applyFill="1" applyBorder="1" applyAlignment="1">
      <alignment horizontal="left" wrapText="1" indent="2"/>
    </xf>
    <xf numFmtId="0" fontId="114" fillId="0" borderId="132" xfId="0" applyFont="1" applyFill="1" applyBorder="1" applyAlignment="1">
      <alignment horizontal="left" wrapText="1"/>
    </xf>
    <xf numFmtId="0" fontId="114" fillId="0" borderId="0" xfId="0" applyFont="1" applyBorder="1"/>
    <xf numFmtId="0" fontId="114" fillId="0" borderId="132" xfId="0" applyFont="1" applyBorder="1" applyAlignment="1">
      <alignment horizontal="left" indent="1"/>
    </xf>
    <xf numFmtId="0" fontId="114" fillId="0" borderId="132" xfId="0" applyFont="1" applyBorder="1" applyAlignment="1">
      <alignment horizontal="center"/>
    </xf>
    <xf numFmtId="0" fontId="114" fillId="0" borderId="0" xfId="0" applyFont="1" applyBorder="1" applyAlignment="1">
      <alignment horizontal="center" vertical="center"/>
    </xf>
    <xf numFmtId="0" fontId="114" fillId="0" borderId="132" xfId="0" applyFont="1" applyFill="1" applyBorder="1" applyAlignment="1">
      <alignment horizontal="center" vertical="center" wrapText="1"/>
    </xf>
    <xf numFmtId="0" fontId="114" fillId="0" borderId="5" xfId="0" applyFont="1" applyBorder="1" applyAlignment="1">
      <alignment horizontal="center" vertical="center" wrapText="1"/>
    </xf>
    <xf numFmtId="0" fontId="114" fillId="0" borderId="9" xfId="0" applyFont="1" applyBorder="1" applyAlignment="1">
      <alignment horizontal="center" vertical="center" wrapText="1"/>
    </xf>
    <xf numFmtId="0" fontId="114" fillId="0" borderId="46" xfId="0" applyFont="1" applyBorder="1" applyAlignment="1">
      <alignment wrapText="1"/>
    </xf>
    <xf numFmtId="0" fontId="114" fillId="0" borderId="5" xfId="0" applyFont="1" applyBorder="1" applyAlignment="1">
      <alignment wrapText="1"/>
    </xf>
    <xf numFmtId="0" fontId="114" fillId="0" borderId="0" xfId="0" applyFont="1" applyBorder="1" applyAlignment="1">
      <alignment horizontal="center" vertical="center" wrapText="1"/>
    </xf>
    <xf numFmtId="0" fontId="114" fillId="0" borderId="131"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134" xfId="0" applyFont="1" applyFill="1" applyBorder="1" applyAlignment="1">
      <alignment horizontal="center" vertical="center" wrapText="1"/>
    </xf>
    <xf numFmtId="0" fontId="114" fillId="0" borderId="130" xfId="0" applyFont="1" applyFill="1" applyBorder="1" applyAlignment="1">
      <alignment horizontal="center" vertical="center" wrapText="1"/>
    </xf>
    <xf numFmtId="0" fontId="114" fillId="0" borderId="0" xfId="0" applyFont="1" applyFill="1"/>
    <xf numFmtId="49" fontId="114" fillId="0" borderId="138" xfId="0" applyNumberFormat="1" applyFont="1" applyFill="1" applyBorder="1" applyAlignment="1">
      <alignment horizontal="left" wrapText="1" indent="1"/>
    </xf>
    <xf numFmtId="0" fontId="114" fillId="0" borderId="140" xfId="0" applyNumberFormat="1" applyFont="1" applyFill="1" applyBorder="1" applyAlignment="1">
      <alignment horizontal="left" wrapText="1" indent="1"/>
    </xf>
    <xf numFmtId="49" fontId="114" fillId="0" borderId="141" xfId="0" applyNumberFormat="1" applyFont="1" applyFill="1" applyBorder="1" applyAlignment="1">
      <alignment horizontal="left" wrapText="1" indent="1"/>
    </xf>
    <xf numFmtId="0" fontId="114" fillId="0" borderId="142" xfId="0" applyNumberFormat="1" applyFont="1" applyFill="1" applyBorder="1" applyAlignment="1">
      <alignment horizontal="left" wrapText="1" indent="1"/>
    </xf>
    <xf numFmtId="49" fontId="114" fillId="0" borderId="142" xfId="0" applyNumberFormat="1" applyFont="1" applyFill="1" applyBorder="1" applyAlignment="1">
      <alignment horizontal="left" wrapText="1" indent="3"/>
    </xf>
    <xf numFmtId="49" fontId="114" fillId="0" borderId="141" xfId="0" applyNumberFormat="1" applyFont="1" applyFill="1" applyBorder="1" applyAlignment="1">
      <alignment horizontal="left" wrapText="1" indent="3"/>
    </xf>
    <xf numFmtId="49" fontId="114" fillId="0" borderId="141" xfId="0" applyNumberFormat="1" applyFont="1" applyFill="1" applyBorder="1" applyAlignment="1">
      <alignment horizontal="left" wrapText="1" indent="2"/>
    </xf>
    <xf numFmtId="49" fontId="114" fillId="0" borderId="142" xfId="0" applyNumberFormat="1" applyFont="1" applyBorder="1" applyAlignment="1">
      <alignment horizontal="left" wrapText="1" indent="2"/>
    </xf>
    <xf numFmtId="49" fontId="114" fillId="0" borderId="141" xfId="0" applyNumberFormat="1" applyFont="1" applyFill="1" applyBorder="1" applyAlignment="1">
      <alignment horizontal="left" vertical="top" wrapText="1" indent="2"/>
    </xf>
    <xf numFmtId="49" fontId="114" fillId="0" borderId="141" xfId="0" applyNumberFormat="1" applyFont="1" applyFill="1" applyBorder="1" applyAlignment="1">
      <alignment horizontal="left" indent="1"/>
    </xf>
    <xf numFmtId="0" fontId="114" fillId="0" borderId="142" xfId="0" applyNumberFormat="1" applyFont="1" applyBorder="1" applyAlignment="1">
      <alignment horizontal="left" indent="1"/>
    </xf>
    <xf numFmtId="49" fontId="114" fillId="0" borderId="142" xfId="0" applyNumberFormat="1" applyFont="1" applyBorder="1" applyAlignment="1">
      <alignment horizontal="left" indent="1"/>
    </xf>
    <xf numFmtId="49" fontId="114" fillId="0" borderId="141" xfId="0" applyNumberFormat="1" applyFont="1" applyFill="1" applyBorder="1" applyAlignment="1">
      <alignment horizontal="left" indent="3"/>
    </xf>
    <xf numFmtId="49" fontId="114" fillId="0" borderId="142" xfId="0" applyNumberFormat="1" applyFont="1" applyBorder="1" applyAlignment="1">
      <alignment horizontal="left" indent="3"/>
    </xf>
    <xf numFmtId="0" fontId="114" fillId="0" borderId="142" xfId="0" applyFont="1" applyBorder="1" applyAlignment="1">
      <alignment horizontal="left" indent="2"/>
    </xf>
    <xf numFmtId="0" fontId="114" fillId="0" borderId="141" xfId="0" applyFont="1" applyBorder="1" applyAlignment="1">
      <alignment horizontal="left" indent="2"/>
    </xf>
    <xf numFmtId="0" fontId="114" fillId="0" borderId="142" xfId="0" applyFont="1" applyBorder="1" applyAlignment="1">
      <alignment horizontal="left" indent="1"/>
    </xf>
    <xf numFmtId="0" fontId="114" fillId="0" borderId="141" xfId="0" applyFont="1" applyBorder="1" applyAlignment="1">
      <alignment horizontal="left" indent="1"/>
    </xf>
    <xf numFmtId="0" fontId="117" fillId="0" borderId="51" xfId="0" applyFont="1" applyBorder="1"/>
    <xf numFmtId="0" fontId="114" fillId="0" borderId="56" xfId="0" applyFont="1" applyBorder="1"/>
    <xf numFmtId="0" fontId="114" fillId="0" borderId="0" xfId="0" applyFont="1" applyBorder="1" applyAlignment="1">
      <alignment wrapText="1"/>
    </xf>
    <xf numFmtId="0" fontId="114" fillId="0" borderId="0" xfId="0" applyFont="1" applyAlignment="1">
      <alignment horizontal="center" vertical="center"/>
    </xf>
    <xf numFmtId="0" fontId="114" fillId="0" borderId="0" xfId="0" applyFont="1" applyBorder="1" applyAlignment="1">
      <alignment horizontal="left"/>
    </xf>
    <xf numFmtId="0" fontId="117" fillId="0" borderId="132" xfId="0" applyNumberFormat="1" applyFont="1" applyFill="1" applyBorder="1" applyAlignment="1">
      <alignment horizontal="left" vertical="center" wrapText="1"/>
    </xf>
    <xf numFmtId="0" fontId="114" fillId="0" borderId="5" xfId="0" applyFont="1" applyFill="1" applyBorder="1" applyAlignment="1">
      <alignment horizontal="center" vertical="center" wrapText="1"/>
    </xf>
    <xf numFmtId="0" fontId="9" fillId="0" borderId="0" xfId="0" applyFont="1" applyFill="1" applyBorder="1" applyAlignment="1">
      <alignment wrapText="1"/>
    </xf>
    <xf numFmtId="0" fontId="117" fillId="0" borderId="132" xfId="0" applyFont="1" applyBorder="1" applyAlignment="1">
      <alignment horizontal="center" vertical="center" wrapText="1"/>
    </xf>
    <xf numFmtId="0" fontId="119" fillId="0" borderId="0" xfId="0" applyFont="1" applyAlignment="1">
      <alignment horizontal="center" vertical="center"/>
    </xf>
    <xf numFmtId="0" fontId="119" fillId="0" borderId="0" xfId="0" applyFont="1"/>
    <xf numFmtId="0" fontId="134" fillId="0" borderId="0" xfId="0" applyFont="1"/>
    <xf numFmtId="0" fontId="114" fillId="0" borderId="121" xfId="0" applyNumberFormat="1" applyFont="1" applyFill="1" applyBorder="1" applyAlignment="1">
      <alignment horizontal="left" vertical="center" wrapText="1" indent="1" readingOrder="1"/>
    </xf>
    <xf numFmtId="0" fontId="119" fillId="0" borderId="132" xfId="0" applyFont="1" applyBorder="1" applyAlignment="1">
      <alignment horizontal="left" indent="3"/>
    </xf>
    <xf numFmtId="0" fontId="117" fillId="0" borderId="132" xfId="0" applyNumberFormat="1" applyFont="1" applyFill="1" applyBorder="1" applyAlignment="1">
      <alignment vertical="center" wrapText="1" readingOrder="1"/>
    </xf>
    <xf numFmtId="0" fontId="119" fillId="0" borderId="132" xfId="0" applyFont="1" applyFill="1" applyBorder="1" applyAlignment="1">
      <alignment horizontal="left" indent="2"/>
    </xf>
    <xf numFmtId="0" fontId="114" fillId="0" borderId="122" xfId="0" applyNumberFormat="1" applyFont="1" applyFill="1" applyBorder="1" applyAlignment="1">
      <alignment vertical="center" wrapText="1" readingOrder="1"/>
    </xf>
    <xf numFmtId="0" fontId="119" fillId="0" borderId="133" xfId="0" applyFont="1" applyBorder="1" applyAlignment="1">
      <alignment horizontal="left" indent="2"/>
    </xf>
    <xf numFmtId="0" fontId="114" fillId="0" borderId="121" xfId="0" applyNumberFormat="1" applyFont="1" applyFill="1" applyBorder="1" applyAlignment="1">
      <alignment vertical="center" wrapText="1" readingOrder="1"/>
    </xf>
    <xf numFmtId="0" fontId="119" fillId="0" borderId="132" xfId="0" applyFont="1" applyBorder="1" applyAlignment="1">
      <alignment horizontal="left" indent="2"/>
    </xf>
    <xf numFmtId="0" fontId="114" fillId="0" borderId="120" xfId="0" applyNumberFormat="1" applyFont="1" applyFill="1" applyBorder="1" applyAlignment="1">
      <alignment vertical="center" wrapText="1" readingOrder="1"/>
    </xf>
    <xf numFmtId="0" fontId="134" fillId="0" borderId="5" xfId="0" applyFont="1" applyBorder="1"/>
    <xf numFmtId="0" fontId="104" fillId="0" borderId="132" xfId="0" applyFont="1" applyFill="1" applyBorder="1" applyAlignment="1">
      <alignment vertical="center" wrapText="1"/>
    </xf>
    <xf numFmtId="0" fontId="104" fillId="0" borderId="132" xfId="0" applyFont="1" applyBorder="1" applyAlignment="1">
      <alignment horizontal="left" vertical="center" wrapText="1"/>
    </xf>
    <xf numFmtId="0" fontId="104" fillId="0" borderId="132" xfId="0" applyFont="1" applyBorder="1" applyAlignment="1">
      <alignment horizontal="left" indent="2"/>
    </xf>
    <xf numFmtId="0" fontId="104" fillId="0" borderId="132" xfId="0" applyNumberFormat="1" applyFont="1" applyFill="1" applyBorder="1" applyAlignment="1">
      <alignment vertical="center" wrapText="1"/>
    </xf>
    <xf numFmtId="0" fontId="104" fillId="0" borderId="132" xfId="0" applyNumberFormat="1" applyFont="1" applyFill="1" applyBorder="1" applyAlignment="1">
      <alignment horizontal="left" vertical="center" indent="1"/>
    </xf>
    <xf numFmtId="0" fontId="104" fillId="0" borderId="132" xfId="0" applyNumberFormat="1" applyFont="1" applyFill="1" applyBorder="1" applyAlignment="1">
      <alignment horizontal="left" vertical="center" wrapText="1" indent="1"/>
    </xf>
    <xf numFmtId="0" fontId="104" fillId="0" borderId="132" xfId="0" applyNumberFormat="1" applyFont="1" applyFill="1" applyBorder="1" applyAlignment="1">
      <alignment horizontal="right" vertical="center"/>
    </xf>
    <xf numFmtId="49" fontId="104" fillId="0" borderId="132" xfId="0" applyNumberFormat="1" applyFont="1" applyFill="1" applyBorder="1" applyAlignment="1">
      <alignment horizontal="right" vertical="center"/>
    </xf>
    <xf numFmtId="0" fontId="104" fillId="0" borderId="133" xfId="0" applyNumberFormat="1" applyFont="1" applyFill="1" applyBorder="1" applyAlignment="1">
      <alignment horizontal="left" vertical="top" wrapText="1"/>
    </xf>
    <xf numFmtId="49" fontId="104" fillId="0" borderId="132" xfId="0" applyNumberFormat="1" applyFont="1" applyFill="1" applyBorder="1" applyAlignment="1">
      <alignment vertical="top" wrapText="1"/>
    </xf>
    <xf numFmtId="49" fontId="104" fillId="0" borderId="132" xfId="0" applyNumberFormat="1" applyFont="1" applyFill="1" applyBorder="1" applyAlignment="1">
      <alignment horizontal="left" vertical="top" wrapText="1" indent="2"/>
    </xf>
    <xf numFmtId="49" fontId="104" fillId="0" borderId="132" xfId="0" applyNumberFormat="1" applyFont="1" applyFill="1" applyBorder="1" applyAlignment="1">
      <alignment horizontal="left" vertical="center" wrapText="1" indent="3"/>
    </xf>
    <xf numFmtId="49" fontId="104" fillId="0" borderId="132" xfId="0" applyNumberFormat="1" applyFont="1" applyFill="1" applyBorder="1" applyAlignment="1">
      <alignment horizontal="left" wrapText="1" indent="2"/>
    </xf>
    <xf numFmtId="49" fontId="104" fillId="0" borderId="132" xfId="0" applyNumberFormat="1" applyFont="1" applyFill="1" applyBorder="1" applyAlignment="1">
      <alignment horizontal="left" vertical="top" wrapText="1"/>
    </xf>
    <xf numFmtId="49" fontId="104" fillId="0" borderId="132" xfId="0" applyNumberFormat="1" applyFont="1" applyFill="1" applyBorder="1" applyAlignment="1">
      <alignment horizontal="left" wrapText="1" indent="3"/>
    </xf>
    <xf numFmtId="49" fontId="104" fillId="0" borderId="132" xfId="0" applyNumberFormat="1" applyFont="1" applyFill="1" applyBorder="1" applyAlignment="1">
      <alignment vertical="center"/>
    </xf>
    <xf numFmtId="0" fontId="104" fillId="0" borderId="132" xfId="0" applyFont="1" applyFill="1" applyBorder="1" applyAlignment="1">
      <alignment horizontal="left" vertical="center" wrapText="1"/>
    </xf>
    <xf numFmtId="49" fontId="104" fillId="0" borderId="132" xfId="0" applyNumberFormat="1" applyFont="1" applyFill="1" applyBorder="1" applyAlignment="1">
      <alignment horizontal="left" indent="3"/>
    </xf>
    <xf numFmtId="0" fontId="104" fillId="0" borderId="132" xfId="0" applyFont="1" applyBorder="1" applyAlignment="1">
      <alignment horizontal="left" indent="1"/>
    </xf>
    <xf numFmtId="0" fontId="104" fillId="0" borderId="132" xfId="0" applyNumberFormat="1" applyFont="1" applyFill="1" applyBorder="1" applyAlignment="1">
      <alignment horizontal="left" vertical="center" wrapText="1"/>
    </xf>
    <xf numFmtId="0" fontId="104" fillId="0" borderId="132" xfId="0" applyFont="1" applyFill="1" applyBorder="1" applyAlignment="1">
      <alignment horizontal="left" wrapText="1" indent="2"/>
    </xf>
    <xf numFmtId="0" fontId="104" fillId="0" borderId="132" xfId="0" applyFont="1" applyBorder="1" applyAlignment="1">
      <alignment horizontal="left" vertical="top" wrapText="1"/>
    </xf>
    <xf numFmtId="0" fontId="103" fillId="0" borderId="5" xfId="0" applyFont="1" applyBorder="1" applyAlignment="1">
      <alignment wrapText="1"/>
    </xf>
    <xf numFmtId="0" fontId="104" fillId="0" borderId="132" xfId="0" applyFont="1" applyBorder="1" applyAlignment="1">
      <alignment horizontal="left" vertical="top" wrapText="1" indent="2"/>
    </xf>
    <xf numFmtId="0" fontId="104" fillId="0" borderId="132" xfId="0" applyFont="1" applyBorder="1" applyAlignment="1">
      <alignment horizontal="left" wrapText="1"/>
    </xf>
    <xf numFmtId="0" fontId="104" fillId="0" borderId="132" xfId="12672" applyFont="1" applyFill="1" applyBorder="1" applyAlignment="1">
      <alignment horizontal="left" vertical="center" wrapText="1" indent="2"/>
    </xf>
    <xf numFmtId="0" fontId="104" fillId="0" borderId="132" xfId="0" applyFont="1" applyBorder="1" applyAlignment="1">
      <alignment horizontal="left" wrapText="1" indent="2"/>
    </xf>
    <xf numFmtId="0" fontId="104" fillId="0" borderId="132" xfId="0" applyFont="1" applyBorder="1" applyAlignment="1">
      <alignment wrapText="1"/>
    </xf>
    <xf numFmtId="0" fontId="104" fillId="0" borderId="132" xfId="0" applyFont="1" applyBorder="1"/>
    <xf numFmtId="0" fontId="104" fillId="0" borderId="132" xfId="12672" applyFont="1" applyFill="1" applyBorder="1" applyAlignment="1">
      <alignment horizontal="left" vertical="center" wrapText="1"/>
    </xf>
    <xf numFmtId="0" fontId="103" fillId="0" borderId="132" xfId="0" applyFont="1" applyBorder="1" applyAlignment="1">
      <alignment wrapText="1"/>
    </xf>
    <xf numFmtId="0" fontId="104" fillId="0" borderId="134" xfId="0" applyNumberFormat="1" applyFont="1" applyFill="1" applyBorder="1" applyAlignment="1">
      <alignment horizontal="left" vertical="center" wrapText="1"/>
    </xf>
    <xf numFmtId="0" fontId="104" fillId="3" borderId="132" xfId="5" applyNumberFormat="1" applyFont="1" applyFill="1" applyBorder="1" applyAlignment="1" applyProtection="1">
      <alignment horizontal="right" vertical="center"/>
      <protection locked="0"/>
    </xf>
    <xf numFmtId="2" fontId="104" fillId="3" borderId="132" xfId="5" applyNumberFormat="1" applyFont="1" applyFill="1" applyBorder="1" applyAlignment="1" applyProtection="1">
      <alignment horizontal="right" vertical="center"/>
      <protection locked="0"/>
    </xf>
    <xf numFmtId="0" fontId="104" fillId="0" borderId="132" xfId="0" applyNumberFormat="1" applyFont="1" applyFill="1" applyBorder="1" applyAlignment="1">
      <alignment vertical="center"/>
    </xf>
    <xf numFmtId="0" fontId="104" fillId="0" borderId="134" xfId="13" applyFont="1" applyFill="1" applyBorder="1" applyAlignment="1" applyProtection="1">
      <alignment horizontal="left" vertical="top" wrapText="1"/>
      <protection locked="0"/>
    </xf>
    <xf numFmtId="0" fontId="104" fillId="0" borderId="135" xfId="13" applyFont="1" applyFill="1" applyBorder="1" applyAlignment="1" applyProtection="1">
      <alignment horizontal="left" vertical="top" wrapText="1"/>
      <protection locked="0"/>
    </xf>
    <xf numFmtId="0" fontId="104" fillId="0" borderId="133" xfId="0" applyFont="1" applyFill="1" applyBorder="1" applyAlignment="1">
      <alignment vertical="center" wrapText="1"/>
    </xf>
    <xf numFmtId="0" fontId="123" fillId="0" borderId="0" xfId="0" applyFont="1" applyBorder="1" applyAlignment="1">
      <alignment horizontal="left" indent="2"/>
    </xf>
    <xf numFmtId="0" fontId="114" fillId="0" borderId="0" xfId="0" applyNumberFormat="1" applyFont="1" applyFill="1" applyBorder="1" applyAlignment="1">
      <alignment horizontal="left" vertical="center" indent="1"/>
    </xf>
    <xf numFmtId="0" fontId="114" fillId="0" borderId="0" xfId="0" applyNumberFormat="1" applyFont="1" applyFill="1" applyBorder="1" applyAlignment="1">
      <alignment vertical="center" wrapText="1"/>
    </xf>
    <xf numFmtId="0" fontId="114" fillId="0" borderId="0" xfId="0" applyFont="1" applyFill="1" applyBorder="1" applyAlignment="1">
      <alignment vertical="center" wrapText="1"/>
    </xf>
    <xf numFmtId="0" fontId="125" fillId="0" borderId="0" xfId="0" applyNumberFormat="1" applyFont="1" applyFill="1" applyBorder="1" applyAlignment="1">
      <alignment horizontal="left" vertical="center" wrapText="1" readingOrder="1"/>
    </xf>
    <xf numFmtId="0" fontId="123" fillId="0" borderId="0" xfId="0" applyFont="1" applyBorder="1" applyAlignment="1">
      <alignment horizontal="left" vertical="center" wrapText="1"/>
    </xf>
    <xf numFmtId="0" fontId="114" fillId="0" borderId="0" xfId="0" applyFont="1" applyFill="1" applyBorder="1" applyAlignment="1">
      <alignment horizontal="left" vertical="center" wrapText="1"/>
    </xf>
    <xf numFmtId="0" fontId="104" fillId="0" borderId="133" xfId="0" applyFont="1" applyBorder="1" applyAlignment="1">
      <alignment horizontal="left" indent="2"/>
    </xf>
    <xf numFmtId="0" fontId="104" fillId="0" borderId="122" xfId="0" applyNumberFormat="1" applyFont="1" applyFill="1" applyBorder="1" applyAlignment="1">
      <alignment horizontal="left" vertical="center" wrapText="1" readingOrder="1"/>
    </xf>
    <xf numFmtId="0" fontId="104" fillId="0" borderId="132" xfId="0" applyNumberFormat="1" applyFont="1" applyFill="1" applyBorder="1" applyAlignment="1">
      <alignment horizontal="left" vertical="center" wrapText="1" readingOrder="1"/>
    </xf>
    <xf numFmtId="193" fontId="17" fillId="2" borderId="132" xfId="0" applyNumberFormat="1" applyFont="1" applyFill="1" applyBorder="1" applyAlignment="1" applyProtection="1">
      <alignment vertical="center"/>
      <protection locked="0"/>
    </xf>
    <xf numFmtId="193" fontId="9" fillId="2" borderId="132" xfId="0" applyNumberFormat="1" applyFont="1" applyFill="1" applyBorder="1" applyAlignment="1" applyProtection="1">
      <alignment vertical="center"/>
      <protection locked="0"/>
    </xf>
    <xf numFmtId="193" fontId="17" fillId="2" borderId="133" xfId="0" applyNumberFormat="1" applyFont="1" applyFill="1" applyBorder="1" applyAlignment="1" applyProtection="1">
      <alignment vertical="center"/>
      <protection locked="0"/>
    </xf>
    <xf numFmtId="0" fontId="11" fillId="0" borderId="85" xfId="17" applyFill="1" applyBorder="1" applyAlignment="1" applyProtection="1">
      <alignment horizontal="left" vertical="top" wrapText="1"/>
    </xf>
    <xf numFmtId="0" fontId="104" fillId="0" borderId="0" xfId="0" applyFont="1" applyFill="1" applyBorder="1" applyAlignment="1">
      <alignment wrapText="1"/>
    </xf>
    <xf numFmtId="165" fontId="9" fillId="2" borderId="85" xfId="20961" applyNumberFormat="1" applyFont="1" applyFill="1" applyBorder="1" applyAlignment="1" applyProtection="1">
      <alignment vertical="center"/>
      <protection locked="0"/>
    </xf>
    <xf numFmtId="165" fontId="24" fillId="37" borderId="0" xfId="20961" applyNumberFormat="1" applyFont="1" applyFill="1" applyBorder="1"/>
    <xf numFmtId="164" fontId="7" fillId="0" borderId="0" xfId="7" applyNumberFormat="1" applyFont="1"/>
    <xf numFmtId="164" fontId="4" fillId="0" borderId="0" xfId="7" applyNumberFormat="1" applyFont="1"/>
    <xf numFmtId="164" fontId="7" fillId="0" borderId="0" xfId="7" applyNumberFormat="1" applyFont="1" applyBorder="1"/>
    <xf numFmtId="164" fontId="4" fillId="0" borderId="0" xfId="7" applyNumberFormat="1" applyFont="1" applyBorder="1"/>
    <xf numFmtId="164" fontId="9" fillId="0" borderId="85" xfId="7" applyNumberFormat="1" applyFont="1" applyFill="1" applyBorder="1" applyAlignment="1" applyProtection="1">
      <alignment horizontal="center" vertical="center" wrapText="1"/>
    </xf>
    <xf numFmtId="164" fontId="0" fillId="0" borderId="85" xfId="7" applyNumberFormat="1" applyFont="1" applyBorder="1"/>
    <xf numFmtId="164" fontId="0" fillId="36" borderId="85" xfId="7" applyNumberFormat="1" applyFont="1" applyFill="1" applyBorder="1"/>
    <xf numFmtId="164" fontId="0" fillId="0" borderId="85" xfId="7" applyNumberFormat="1" applyFont="1" applyBorder="1" applyAlignment="1">
      <alignment vertical="center"/>
    </xf>
    <xf numFmtId="164" fontId="0" fillId="36" borderId="85" xfId="7" applyNumberFormat="1" applyFont="1" applyFill="1" applyBorder="1" applyAlignment="1">
      <alignment vertical="center"/>
    </xf>
    <xf numFmtId="164" fontId="0" fillId="0" borderId="125" xfId="7" applyNumberFormat="1" applyFont="1" applyBorder="1"/>
    <xf numFmtId="164" fontId="0" fillId="36" borderId="125" xfId="7" applyNumberFormat="1" applyFont="1" applyFill="1" applyBorder="1"/>
    <xf numFmtId="164" fontId="0" fillId="0" borderId="0" xfId="7" applyNumberFormat="1" applyFont="1"/>
    <xf numFmtId="0" fontId="130" fillId="0" borderId="133" xfId="0" applyFont="1" applyFill="1" applyBorder="1" applyAlignment="1">
      <alignment horizontal="justify" vertical="center" wrapText="1"/>
    </xf>
    <xf numFmtId="0" fontId="129" fillId="0" borderId="132" xfId="0" applyFont="1" applyFill="1" applyBorder="1" applyAlignment="1">
      <alignment horizontal="left" vertical="center" wrapText="1" indent="1"/>
    </xf>
    <xf numFmtId="0" fontId="130" fillId="0" borderId="132" xfId="0" applyFont="1" applyFill="1" applyBorder="1" applyAlignment="1">
      <alignment horizontal="justify" vertical="center" wrapText="1"/>
    </xf>
    <xf numFmtId="0" fontId="128" fillId="0" borderId="132" xfId="0" applyFont="1" applyFill="1" applyBorder="1" applyAlignment="1">
      <alignment horizontal="justify" vertical="center" wrapText="1"/>
    </xf>
    <xf numFmtId="0" fontId="130" fillId="3" borderId="132" xfId="0" applyFont="1" applyFill="1" applyBorder="1" applyAlignment="1">
      <alignment horizontal="justify" vertical="center" wrapText="1"/>
    </xf>
    <xf numFmtId="0" fontId="131" fillId="0" borderId="132" xfId="0" applyFont="1" applyFill="1" applyBorder="1" applyAlignment="1">
      <alignment horizontal="left" vertical="center" wrapText="1" indent="1"/>
    </xf>
    <xf numFmtId="0" fontId="130" fillId="0" borderId="132" xfId="21414" applyFont="1" applyFill="1" applyBorder="1" applyAlignment="1">
      <alignment horizontal="justify" vertical="center" wrapText="1"/>
    </xf>
    <xf numFmtId="0" fontId="130" fillId="0" borderId="132" xfId="0" applyFont="1" applyFill="1" applyBorder="1" applyAlignment="1">
      <alignment horizontal="left" vertical="center" wrapText="1"/>
    </xf>
    <xf numFmtId="0" fontId="128" fillId="0" borderId="132" xfId="0" applyFont="1" applyFill="1" applyBorder="1" applyAlignment="1">
      <alignment vertical="center" wrapText="1"/>
    </xf>
    <xf numFmtId="0" fontId="130" fillId="0" borderId="132" xfId="0" applyFont="1" applyFill="1" applyBorder="1" applyAlignment="1">
      <alignment vertical="center" wrapText="1"/>
    </xf>
    <xf numFmtId="0" fontId="130" fillId="0" borderId="132" xfId="21414" applyFont="1" applyFill="1" applyBorder="1" applyAlignment="1">
      <alignment vertical="center" wrapText="1"/>
    </xf>
    <xf numFmtId="0" fontId="137" fillId="0" borderId="3" xfId="0" applyFont="1" applyBorder="1"/>
    <xf numFmtId="0" fontId="137" fillId="0" borderId="132" xfId="0" applyFont="1" applyBorder="1"/>
    <xf numFmtId="164" fontId="0" fillId="0" borderId="0" xfId="0" applyNumberFormat="1"/>
    <xf numFmtId="43" fontId="15" fillId="0" borderId="0" xfId="7" applyFont="1"/>
    <xf numFmtId="14" fontId="6" fillId="0" borderId="0" xfId="0" applyNumberFormat="1" applyFont="1" applyAlignment="1">
      <alignment horizontal="left"/>
    </xf>
    <xf numFmtId="164" fontId="0" fillId="0" borderId="125" xfId="7" applyNumberFormat="1" applyFont="1" applyBorder="1" applyProtection="1"/>
    <xf numFmtId="0" fontId="100" fillId="0" borderId="0" xfId="0" applyFont="1"/>
    <xf numFmtId="0" fontId="21" fillId="0" borderId="0" xfId="0" applyFont="1" applyBorder="1"/>
    <xf numFmtId="0" fontId="100" fillId="0" borderId="0" xfId="0" applyFont="1" applyBorder="1"/>
    <xf numFmtId="0" fontId="100" fillId="0" borderId="125" xfId="0" applyFont="1" applyBorder="1" applyAlignment="1">
      <alignment horizontal="center"/>
    </xf>
    <xf numFmtId="0" fontId="10" fillId="0" borderId="125" xfId="0" applyNumberFormat="1" applyFont="1" applyFill="1" applyBorder="1" applyAlignment="1">
      <alignment vertical="center" wrapText="1"/>
    </xf>
    <xf numFmtId="0" fontId="9" fillId="0" borderId="125" xfId="0" applyNumberFormat="1" applyFont="1" applyFill="1" applyBorder="1" applyAlignment="1">
      <alignment horizontal="left" vertical="center" wrapText="1" indent="1"/>
    </xf>
    <xf numFmtId="0" fontId="137" fillId="0" borderId="125" xfId="0" applyFont="1" applyBorder="1" applyAlignment="1">
      <alignment vertical="center"/>
    </xf>
    <xf numFmtId="0" fontId="138" fillId="0" borderId="125" xfId="0" applyFont="1" applyFill="1" applyBorder="1" applyAlignment="1" applyProtection="1">
      <alignment horizontal="left" vertical="center" indent="1"/>
      <protection locked="0"/>
    </xf>
    <xf numFmtId="0" fontId="139" fillId="0" borderId="125" xfId="0" applyFont="1" applyFill="1" applyBorder="1" applyAlignment="1" applyProtection="1">
      <alignment horizontal="left" vertical="center" indent="3"/>
      <protection locked="0"/>
    </xf>
    <xf numFmtId="0" fontId="137" fillId="0" borderId="125" xfId="0" applyFont="1" applyFill="1" applyBorder="1" applyAlignment="1">
      <alignment vertical="center"/>
    </xf>
    <xf numFmtId="0" fontId="137" fillId="0" borderId="125" xfId="0" applyFont="1" applyBorder="1"/>
    <xf numFmtId="0" fontId="100" fillId="0" borderId="0" xfId="0" applyFont="1" applyAlignment="1">
      <alignment horizontal="center"/>
    </xf>
    <xf numFmtId="193" fontId="100" fillId="0" borderId="0" xfId="0" applyNumberFormat="1" applyFont="1"/>
    <xf numFmtId="43" fontId="10" fillId="0" borderId="0" xfId="7" applyFont="1"/>
    <xf numFmtId="14" fontId="20" fillId="0" borderId="0" xfId="0" applyNumberFormat="1" applyFont="1" applyAlignment="1">
      <alignment horizontal="left"/>
    </xf>
    <xf numFmtId="0" fontId="7" fillId="0" borderId="0" xfId="11" applyFont="1" applyFill="1" applyBorder="1" applyProtection="1"/>
    <xf numFmtId="0" fontId="4" fillId="0" borderId="102" xfId="0" applyFont="1" applyBorder="1" applyAlignment="1">
      <alignment horizontal="center" vertical="center" wrapText="1"/>
    </xf>
    <xf numFmtId="3" fontId="4" fillId="36" borderId="85" xfId="0" applyNumberFormat="1" applyFont="1" applyFill="1" applyBorder="1" applyAlignment="1">
      <alignment vertical="center" wrapText="1"/>
    </xf>
    <xf numFmtId="3" fontId="4" fillId="36" borderId="86" xfId="0" applyNumberFormat="1" applyFont="1" applyFill="1" applyBorder="1" applyAlignment="1">
      <alignment vertical="center" wrapText="1"/>
    </xf>
    <xf numFmtId="3" fontId="4" fillId="36" borderId="100" xfId="0" applyNumberFormat="1" applyFont="1" applyFill="1" applyBorder="1" applyAlignment="1">
      <alignment vertical="center" wrapText="1"/>
    </xf>
    <xf numFmtId="3" fontId="4" fillId="36" borderId="15" xfId="0" applyNumberFormat="1" applyFont="1" applyFill="1" applyBorder="1" applyAlignment="1">
      <alignment vertical="center" wrapText="1"/>
    </xf>
    <xf numFmtId="3" fontId="4" fillId="0" borderId="85" xfId="0" applyNumberFormat="1" applyFont="1" applyBorder="1" applyAlignment="1">
      <alignment vertical="center" wrapText="1"/>
    </xf>
    <xf numFmtId="3" fontId="4" fillId="0" borderId="86" xfId="0" applyNumberFormat="1" applyFont="1" applyBorder="1" applyAlignment="1">
      <alignment vertical="center" wrapText="1"/>
    </xf>
    <xf numFmtId="3" fontId="4" fillId="0" borderId="15" xfId="0" applyNumberFormat="1" applyFont="1" applyBorder="1" applyAlignment="1">
      <alignment vertical="center" wrapText="1"/>
    </xf>
    <xf numFmtId="3" fontId="4" fillId="0" borderId="85" xfId="0" applyNumberFormat="1" applyFont="1" applyFill="1" applyBorder="1" applyAlignment="1">
      <alignment vertical="center" wrapText="1"/>
    </xf>
    <xf numFmtId="3" fontId="4" fillId="0" borderId="15" xfId="0" applyNumberFormat="1" applyFont="1" applyFill="1" applyBorder="1" applyAlignment="1">
      <alignment vertical="center" wrapText="1"/>
    </xf>
    <xf numFmtId="0" fontId="4" fillId="0" borderId="102" xfId="0" applyFont="1" applyFill="1" applyBorder="1" applyAlignment="1">
      <alignment horizontal="center" vertical="center" wrapText="1"/>
    </xf>
    <xf numFmtId="3" fontId="4" fillId="36" borderId="17" xfId="0" applyNumberFormat="1" applyFont="1" applyFill="1" applyBorder="1" applyAlignment="1">
      <alignment vertical="center" wrapText="1"/>
    </xf>
    <xf numFmtId="3" fontId="4" fillId="36" borderId="19" xfId="0" applyNumberFormat="1" applyFont="1" applyFill="1" applyBorder="1" applyAlignment="1">
      <alignment vertical="center" wrapText="1"/>
    </xf>
    <xf numFmtId="3" fontId="4" fillId="36" borderId="18" xfId="0" applyNumberFormat="1" applyFont="1" applyFill="1" applyBorder="1" applyAlignment="1">
      <alignment vertical="center" wrapText="1"/>
    </xf>
    <xf numFmtId="3" fontId="4" fillId="36" borderId="30" xfId="0" applyNumberFormat="1" applyFont="1" applyFill="1" applyBorder="1" applyAlignment="1">
      <alignment vertical="center" wrapText="1"/>
    </xf>
    <xf numFmtId="0" fontId="15" fillId="0" borderId="0" xfId="0" applyFont="1"/>
    <xf numFmtId="0" fontId="6" fillId="0" borderId="0" xfId="0" applyFont="1"/>
    <xf numFmtId="10" fontId="4" fillId="0" borderId="100" xfId="20961" applyNumberFormat="1" applyFont="1" applyFill="1" applyBorder="1" applyAlignment="1" applyProtection="1">
      <alignment vertical="center" wrapText="1"/>
      <protection locked="0"/>
    </xf>
    <xf numFmtId="165" fontId="9" fillId="0" borderId="132" xfId="20961" applyNumberFormat="1" applyFont="1" applyFill="1" applyBorder="1" applyAlignment="1" applyProtection="1">
      <alignment vertical="center"/>
      <protection locked="0"/>
    </xf>
    <xf numFmtId="164" fontId="4" fillId="0" borderId="100" xfId="7" applyNumberFormat="1" applyFont="1" applyFill="1" applyBorder="1" applyAlignment="1" applyProtection="1">
      <alignment vertical="center" wrapText="1"/>
      <protection locked="0"/>
    </xf>
    <xf numFmtId="0" fontId="60" fillId="0" borderId="11" xfId="0" applyNumberFormat="1" applyFont="1" applyFill="1" applyBorder="1" applyAlignment="1">
      <alignment horizontal="left" vertical="center" wrapText="1" indent="1"/>
    </xf>
    <xf numFmtId="0" fontId="60" fillId="0" borderId="12" xfId="0" applyNumberFormat="1" applyFont="1" applyFill="1" applyBorder="1" applyAlignment="1">
      <alignment horizontal="left" vertical="center" wrapText="1" indent="1"/>
    </xf>
    <xf numFmtId="10" fontId="17" fillId="2" borderId="85" xfId="20961" applyNumberFormat="1" applyFont="1" applyFill="1" applyBorder="1" applyAlignment="1" applyProtection="1">
      <alignment vertical="center"/>
      <protection locked="0"/>
    </xf>
    <xf numFmtId="165" fontId="9" fillId="2" borderId="132" xfId="20961" applyNumberFormat="1" applyFont="1" applyFill="1" applyBorder="1" applyAlignment="1" applyProtection="1">
      <alignment vertical="center"/>
      <protection locked="0"/>
    </xf>
    <xf numFmtId="164" fontId="9" fillId="0" borderId="132" xfId="7" applyNumberFormat="1" applyFont="1" applyFill="1" applyBorder="1" applyAlignment="1" applyProtection="1">
      <alignment vertical="center"/>
      <protection locked="0"/>
    </xf>
    <xf numFmtId="164" fontId="9" fillId="0" borderId="133" xfId="7" applyNumberFormat="1" applyFont="1" applyFill="1" applyBorder="1" applyAlignment="1" applyProtection="1">
      <alignment vertical="center"/>
      <protection locked="0"/>
    </xf>
    <xf numFmtId="165" fontId="9" fillId="0" borderId="139" xfId="20961" applyNumberFormat="1" applyFont="1" applyFill="1" applyBorder="1" applyAlignment="1" applyProtection="1">
      <alignment vertical="center"/>
      <protection locked="0"/>
    </xf>
    <xf numFmtId="165" fontId="17" fillId="2" borderId="139" xfId="20961" applyNumberFormat="1" applyFont="1" applyFill="1" applyBorder="1" applyAlignment="1" applyProtection="1">
      <alignment vertical="center"/>
      <protection locked="0"/>
    </xf>
    <xf numFmtId="165" fontId="17" fillId="2" borderId="138" xfId="20961" applyNumberFormat="1" applyFont="1" applyFill="1" applyBorder="1" applyAlignment="1" applyProtection="1">
      <alignment vertical="center"/>
      <protection locked="0"/>
    </xf>
    <xf numFmtId="164" fontId="10" fillId="0" borderId="125" xfId="7" applyNumberFormat="1"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6" fillId="0" borderId="1" xfId="0" applyFont="1" applyFill="1" applyBorder="1" applyAlignment="1">
      <alignment horizontal="center"/>
    </xf>
    <xf numFmtId="0" fontId="15" fillId="0" borderId="11" xfId="0" applyNumberFormat="1" applyFont="1" applyFill="1" applyBorder="1" applyAlignment="1">
      <alignment horizontal="left" vertical="center" wrapText="1" indent="1"/>
    </xf>
    <xf numFmtId="3" fontId="12" fillId="0" borderId="0" xfId="0" applyNumberFormat="1" applyFont="1"/>
    <xf numFmtId="14" fontId="118" fillId="0" borderId="0" xfId="0" applyNumberFormat="1" applyFont="1" applyAlignment="1">
      <alignment horizontal="left"/>
    </xf>
    <xf numFmtId="164" fontId="134" fillId="0" borderId="125" xfId="7" applyNumberFormat="1" applyFont="1" applyBorder="1"/>
    <xf numFmtId="0" fontId="9" fillId="0" borderId="93" xfId="0" applyFont="1" applyBorder="1" applyAlignment="1">
      <alignment vertical="center"/>
    </xf>
    <xf numFmtId="194" fontId="4" fillId="0" borderId="18" xfId="20961" applyNumberFormat="1" applyFont="1" applyBorder="1" applyAlignment="1"/>
    <xf numFmtId="164" fontId="9" fillId="0" borderId="0" xfId="7" applyNumberFormat="1" applyFont="1"/>
    <xf numFmtId="164" fontId="21" fillId="0" borderId="0" xfId="7" applyNumberFormat="1" applyFont="1"/>
    <xf numFmtId="164" fontId="9" fillId="0" borderId="0" xfId="7" applyNumberFormat="1" applyFont="1" applyBorder="1"/>
    <xf numFmtId="164" fontId="21" fillId="0" borderId="0" xfId="7" applyNumberFormat="1" applyFont="1" applyBorder="1"/>
    <xf numFmtId="164" fontId="9" fillId="0" borderId="125" xfId="7" applyNumberFormat="1" applyFont="1" applyFill="1" applyBorder="1" applyAlignment="1" applyProtection="1">
      <alignment horizontal="center" vertical="center" wrapText="1"/>
    </xf>
    <xf numFmtId="164" fontId="9" fillId="0" borderId="125" xfId="7" applyNumberFormat="1" applyFont="1" applyFill="1" applyBorder="1" applyAlignment="1" applyProtection="1">
      <alignment horizontal="right"/>
    </xf>
    <xf numFmtId="164" fontId="9" fillId="36" borderId="125" xfId="7" applyNumberFormat="1" applyFont="1" applyFill="1" applyBorder="1" applyAlignment="1" applyProtection="1">
      <alignment horizontal="right"/>
    </xf>
    <xf numFmtId="164" fontId="9" fillId="0" borderId="0" xfId="7" applyNumberFormat="1" applyFont="1" applyFill="1" applyBorder="1" applyAlignment="1" applyProtection="1">
      <alignment horizontal="right"/>
    </xf>
    <xf numFmtId="164" fontId="100" fillId="0" borderId="0" xfId="7" applyNumberFormat="1" applyFont="1"/>
    <xf numFmtId="0" fontId="0" fillId="0" borderId="132" xfId="0" applyBorder="1" applyAlignment="1">
      <alignment horizontal="center" vertical="center"/>
    </xf>
    <xf numFmtId="0" fontId="128" fillId="3" borderId="132" xfId="21414" applyFont="1" applyFill="1" applyBorder="1" applyAlignment="1">
      <alignment horizontal="left" vertical="center" wrapText="1"/>
    </xf>
    <xf numFmtId="0" fontId="129" fillId="0" borderId="132" xfId="21414" applyFont="1" applyFill="1" applyBorder="1" applyAlignment="1">
      <alignment horizontal="left" vertical="center" wrapText="1" indent="1"/>
    </xf>
    <xf numFmtId="0" fontId="130" fillId="3" borderId="132" xfId="21414" applyFont="1" applyFill="1" applyBorder="1" applyAlignment="1">
      <alignment horizontal="left" vertical="center" wrapText="1"/>
    </xf>
    <xf numFmtId="0" fontId="129" fillId="3" borderId="132" xfId="21414" applyFont="1" applyFill="1" applyBorder="1" applyAlignment="1">
      <alignment horizontal="left" vertical="center" wrapText="1" indent="1"/>
    </xf>
    <xf numFmtId="0" fontId="128" fillId="0" borderId="132" xfId="0" applyFont="1" applyFill="1" applyBorder="1" applyAlignment="1">
      <alignment horizontal="left" vertical="center" wrapText="1"/>
    </xf>
    <xf numFmtId="0" fontId="131" fillId="3" borderId="132" xfId="0" applyFont="1" applyFill="1" applyBorder="1" applyAlignment="1">
      <alignment horizontal="left" vertical="center" wrapText="1" indent="1"/>
    </xf>
    <xf numFmtId="0" fontId="130" fillId="3" borderId="132" xfId="0" applyFont="1" applyFill="1" applyBorder="1" applyAlignment="1">
      <alignment horizontal="left" vertical="center" wrapText="1"/>
    </xf>
    <xf numFmtId="0" fontId="131" fillId="0" borderId="132" xfId="21414" applyFont="1" applyFill="1" applyBorder="1" applyAlignment="1">
      <alignment horizontal="left" vertical="center" wrapText="1" indent="1"/>
    </xf>
    <xf numFmtId="193" fontId="0" fillId="0" borderId="0" xfId="0" applyNumberFormat="1"/>
    <xf numFmtId="164" fontId="4" fillId="0" borderId="100" xfId="7" applyNumberFormat="1" applyFont="1" applyFill="1" applyBorder="1" applyAlignment="1">
      <alignment horizontal="right" vertical="center" wrapText="1"/>
    </xf>
    <xf numFmtId="164" fontId="6" fillId="36" borderId="100" xfId="7" applyNumberFormat="1" applyFont="1" applyFill="1" applyBorder="1" applyAlignment="1">
      <alignment horizontal="right" vertical="center" wrapText="1"/>
    </xf>
    <xf numFmtId="164" fontId="107" fillId="0" borderId="100" xfId="7" applyNumberFormat="1" applyFont="1" applyFill="1" applyBorder="1" applyAlignment="1">
      <alignment horizontal="right" vertical="center" wrapText="1"/>
    </xf>
    <xf numFmtId="164" fontId="6" fillId="36" borderId="100" xfId="7" applyNumberFormat="1" applyFont="1" applyFill="1" applyBorder="1" applyAlignment="1">
      <alignment horizontal="center" vertical="center" wrapText="1"/>
    </xf>
    <xf numFmtId="164" fontId="7" fillId="0" borderId="18" xfId="7" applyNumberFormat="1" applyFont="1" applyFill="1" applyBorder="1" applyAlignment="1" applyProtection="1">
      <alignment horizontal="right" vertical="center"/>
    </xf>
    <xf numFmtId="43" fontId="4" fillId="0" borderId="0" xfId="7" applyFont="1"/>
    <xf numFmtId="43" fontId="9" fillId="0" borderId="0" xfId="7" applyFont="1" applyFill="1" applyBorder="1" applyAlignment="1" applyProtection="1"/>
    <xf numFmtId="43" fontId="4" fillId="0" borderId="0" xfId="7" applyFont="1" applyFill="1" applyAlignment="1">
      <alignment horizontal="center" vertical="center"/>
    </xf>
    <xf numFmtId="43" fontId="4" fillId="0" borderId="0" xfId="7" applyFont="1" applyFill="1" applyAlignment="1">
      <alignment horizontal="left" vertical="center"/>
    </xf>
    <xf numFmtId="43" fontId="107" fillId="0" borderId="0" xfId="7" applyFont="1" applyFill="1" applyAlignment="1">
      <alignment horizontal="left" vertical="center"/>
    </xf>
    <xf numFmtId="43" fontId="4" fillId="0" borderId="0" xfId="0" applyNumberFormat="1" applyFont="1" applyFill="1" applyAlignment="1">
      <alignment horizontal="left" vertical="center"/>
    </xf>
    <xf numFmtId="0" fontId="130" fillId="0" borderId="132" xfId="21414" applyFont="1" applyFill="1" applyBorder="1" applyAlignment="1">
      <alignment horizontal="left" vertical="center" wrapText="1"/>
    </xf>
    <xf numFmtId="164" fontId="20" fillId="0" borderId="132" xfId="7" applyNumberFormat="1" applyFont="1" applyBorder="1" applyAlignment="1">
      <alignment horizontal="center"/>
    </xf>
    <xf numFmtId="164" fontId="21" fillId="0" borderId="132" xfId="7" applyNumberFormat="1" applyFont="1" applyBorder="1" applyAlignment="1">
      <alignment horizontal="center"/>
    </xf>
    <xf numFmtId="164" fontId="20" fillId="0" borderId="132" xfId="7" applyNumberFormat="1" applyFont="1" applyBorder="1" applyAlignment="1">
      <alignment horizontal="center" vertical="center"/>
    </xf>
    <xf numFmtId="164" fontId="21" fillId="0" borderId="132" xfId="7" applyNumberFormat="1" applyFont="1" applyBorder="1" applyAlignment="1">
      <alignment horizontal="center" vertical="center"/>
    </xf>
    <xf numFmtId="164" fontId="19" fillId="0" borderId="132" xfId="7" applyNumberFormat="1" applyFont="1" applyBorder="1" applyAlignment="1">
      <alignment horizontal="center" vertical="center"/>
    </xf>
    <xf numFmtId="164" fontId="102" fillId="0" borderId="132" xfId="7" applyNumberFormat="1" applyFont="1" applyBorder="1" applyAlignment="1">
      <alignment horizontal="center" vertical="center"/>
    </xf>
    <xf numFmtId="164" fontId="21" fillId="0" borderId="132" xfId="7" applyNumberFormat="1" applyFont="1" applyFill="1" applyBorder="1" applyAlignment="1">
      <alignment horizontal="center" vertical="center"/>
    </xf>
    <xf numFmtId="164" fontId="20" fillId="0" borderId="132" xfId="7" applyNumberFormat="1" applyFont="1" applyFill="1" applyBorder="1" applyAlignment="1">
      <alignment horizontal="center" vertical="center"/>
    </xf>
    <xf numFmtId="0" fontId="132" fillId="0" borderId="132" xfId="21414" applyFont="1" applyFill="1" applyBorder="1" applyAlignment="1">
      <alignment horizontal="center" vertical="center" wrapText="1"/>
    </xf>
    <xf numFmtId="164" fontId="19" fillId="0" borderId="132" xfId="7" applyNumberFormat="1" applyFont="1" applyBorder="1" applyAlignment="1">
      <alignment vertical="center"/>
    </xf>
    <xf numFmtId="0" fontId="129" fillId="3" borderId="132" xfId="0" applyFont="1" applyFill="1" applyBorder="1" applyAlignment="1">
      <alignment horizontal="left" vertical="center" wrapText="1" indent="1"/>
    </xf>
    <xf numFmtId="0" fontId="130" fillId="0" borderId="132" xfId="0" applyFont="1" applyBorder="1" applyAlignment="1">
      <alignment horizontal="left" vertical="center" wrapText="1"/>
    </xf>
    <xf numFmtId="0" fontId="129" fillId="0" borderId="132" xfId="0" applyFont="1" applyBorder="1" applyAlignment="1">
      <alignment horizontal="left" vertical="center" wrapText="1" indent="1"/>
    </xf>
    <xf numFmtId="164" fontId="21" fillId="0" borderId="132" xfId="7" applyNumberFormat="1" applyFont="1" applyBorder="1"/>
    <xf numFmtId="0" fontId="130" fillId="0" borderId="132" xfId="21414" applyFont="1" applyBorder="1" applyAlignment="1">
      <alignment horizontal="left" vertical="center" wrapText="1"/>
    </xf>
    <xf numFmtId="0" fontId="133" fillId="0" borderId="132" xfId="0" applyFont="1" applyBorder="1" applyAlignment="1">
      <alignment horizontal="left"/>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142" xfId="0" applyBorder="1" applyAlignment="1">
      <alignment horizontal="center"/>
    </xf>
    <xf numFmtId="167" fontId="21" fillId="0" borderId="141" xfId="0" applyNumberFormat="1" applyFont="1" applyBorder="1" applyAlignment="1">
      <alignment horizontal="center"/>
    </xf>
    <xf numFmtId="167" fontId="19" fillId="0" borderId="141" xfId="0" applyNumberFormat="1" applyFont="1" applyBorder="1" applyAlignment="1">
      <alignment horizontal="center"/>
    </xf>
    <xf numFmtId="167" fontId="18" fillId="0" borderId="141" xfId="0" applyNumberFormat="1" applyFont="1" applyFill="1" applyBorder="1" applyAlignment="1">
      <alignment horizontal="center"/>
    </xf>
    <xf numFmtId="167" fontId="20" fillId="0" borderId="141" xfId="0" applyNumberFormat="1" applyFont="1" applyFill="1" applyBorder="1" applyAlignment="1">
      <alignment horizontal="center"/>
    </xf>
    <xf numFmtId="167" fontId="21" fillId="0" borderId="141" xfId="0" applyNumberFormat="1" applyFont="1" applyFill="1" applyBorder="1" applyAlignment="1">
      <alignment horizontal="center"/>
    </xf>
    <xf numFmtId="0" fontId="21" fillId="0" borderId="141" xfId="0" applyFont="1" applyBorder="1"/>
    <xf numFmtId="0" fontId="0" fillId="0" borderId="140" xfId="0" applyBorder="1" applyAlignment="1">
      <alignment horizontal="center"/>
    </xf>
    <xf numFmtId="0" fontId="130" fillId="0" borderId="139" xfId="0" applyFont="1" applyFill="1" applyBorder="1" applyAlignment="1">
      <alignment horizontal="left" vertical="center" wrapText="1"/>
    </xf>
    <xf numFmtId="164" fontId="20" fillId="0" borderId="139" xfId="7" applyNumberFormat="1" applyFont="1" applyBorder="1" applyAlignment="1">
      <alignment horizontal="center" vertical="center"/>
    </xf>
    <xf numFmtId="0" fontId="21" fillId="0" borderId="138" xfId="0" applyFont="1" applyBorder="1"/>
    <xf numFmtId="164" fontId="4" fillId="0" borderId="3" xfId="7" applyNumberFormat="1" applyFont="1" applyBorder="1" applyAlignment="1"/>
    <xf numFmtId="164" fontId="4" fillId="0" borderId="6" xfId="7" applyNumberFormat="1" applyFont="1" applyBorder="1" applyAlignment="1"/>
    <xf numFmtId="164" fontId="4" fillId="0" borderId="14" xfId="7" applyNumberFormat="1" applyFont="1" applyBorder="1" applyAlignment="1"/>
    <xf numFmtId="43" fontId="12" fillId="0" borderId="0" xfId="7" applyFont="1" applyAlignment="1"/>
    <xf numFmtId="43" fontId="12" fillId="0" borderId="0" xfId="7" applyFont="1"/>
    <xf numFmtId="43" fontId="12" fillId="0" borderId="0" xfId="0" applyNumberFormat="1" applyFont="1" applyAlignment="1"/>
    <xf numFmtId="193" fontId="4" fillId="0" borderId="0" xfId="0" applyNumberFormat="1" applyFont="1"/>
    <xf numFmtId="193" fontId="4" fillId="0" borderId="0" xfId="0" applyNumberFormat="1" applyFont="1" applyBorder="1" applyAlignment="1">
      <alignment horizontal="center" vertical="center" wrapText="1"/>
    </xf>
    <xf numFmtId="193" fontId="12" fillId="0" borderId="0" xfId="0" applyNumberFormat="1" applyFont="1" applyAlignment="1"/>
    <xf numFmtId="164" fontId="4" fillId="0" borderId="0" xfId="0" applyNumberFormat="1" applyFont="1"/>
    <xf numFmtId="164" fontId="4" fillId="0" borderId="3" xfId="7" applyNumberFormat="1" applyFont="1" applyBorder="1"/>
    <xf numFmtId="164" fontId="4" fillId="0" borderId="3" xfId="7" applyNumberFormat="1" applyFont="1" applyFill="1" applyBorder="1"/>
    <xf numFmtId="164" fontId="4" fillId="0" borderId="6" xfId="7" applyNumberFormat="1" applyFont="1" applyBorder="1"/>
    <xf numFmtId="164" fontId="4" fillId="0" borderId="6" xfId="7" applyNumberFormat="1" applyFont="1" applyFill="1" applyBorder="1"/>
    <xf numFmtId="164" fontId="4" fillId="36" borderId="18" xfId="7" applyNumberFormat="1" applyFont="1" applyFill="1" applyBorder="1"/>
    <xf numFmtId="164" fontId="100" fillId="0" borderId="0" xfId="0" applyNumberFormat="1" applyFont="1"/>
    <xf numFmtId="0" fontId="6" fillId="0" borderId="85" xfId="0" applyFont="1" applyFill="1" applyBorder="1" applyAlignment="1">
      <alignment horizontal="center" vertical="center" wrapText="1"/>
    </xf>
    <xf numFmtId="0" fontId="6" fillId="0" borderId="100" xfId="0" applyFont="1" applyFill="1" applyBorder="1" applyAlignment="1">
      <alignment horizontal="center" vertical="center" wrapText="1"/>
    </xf>
    <xf numFmtId="164" fontId="4" fillId="0" borderId="46" xfId="7" applyNumberFormat="1" applyFont="1" applyFill="1" applyBorder="1" applyAlignment="1">
      <alignment vertical="center"/>
    </xf>
    <xf numFmtId="164" fontId="4" fillId="0" borderId="51" xfId="7" applyNumberFormat="1" applyFont="1" applyFill="1" applyBorder="1" applyAlignment="1">
      <alignment vertical="center"/>
    </xf>
    <xf numFmtId="164" fontId="4" fillId="0" borderId="86"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3" borderId="83" xfId="7" applyNumberFormat="1" applyFont="1" applyFill="1" applyBorder="1" applyAlignment="1">
      <alignment vertical="center"/>
    </xf>
    <xf numFmtId="164" fontId="4" fillId="3" borderId="15" xfId="7" applyNumberFormat="1" applyFont="1" applyFill="1" applyBorder="1" applyAlignment="1">
      <alignment vertical="center"/>
    </xf>
    <xf numFmtId="164" fontId="4" fillId="0" borderId="17"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18"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12" xfId="7" applyNumberFormat="1" applyFont="1" applyFill="1" applyBorder="1" applyAlignment="1">
      <alignment vertical="center"/>
    </xf>
    <xf numFmtId="164" fontId="4" fillId="0" borderId="131" xfId="7" applyNumberFormat="1" applyFont="1" applyFill="1" applyBorder="1" applyAlignment="1">
      <alignment vertical="center"/>
    </xf>
    <xf numFmtId="164" fontId="4" fillId="0" borderId="94" xfId="7" applyNumberFormat="1" applyFont="1" applyFill="1" applyBorder="1" applyAlignment="1">
      <alignment vertical="center"/>
    </xf>
    <xf numFmtId="9" fontId="4" fillId="0" borderId="80" xfId="20961" applyFont="1" applyFill="1" applyBorder="1" applyAlignment="1">
      <alignment vertical="center"/>
    </xf>
    <xf numFmtId="9" fontId="4" fillId="0" borderId="96" xfId="20961" applyFont="1" applyFill="1" applyBorder="1" applyAlignment="1">
      <alignment vertical="center"/>
    </xf>
    <xf numFmtId="164" fontId="4" fillId="0" borderId="132" xfId="7" applyNumberFormat="1" applyFont="1" applyBorder="1"/>
    <xf numFmtId="164" fontId="4" fillId="0" borderId="141" xfId="7" applyNumberFormat="1" applyFont="1" applyBorder="1"/>
    <xf numFmtId="164" fontId="6" fillId="0" borderId="141" xfId="7" applyNumberFormat="1" applyFont="1" applyBorder="1"/>
    <xf numFmtId="164" fontId="115" fillId="0" borderId="125" xfId="7" applyNumberFormat="1" applyFont="1" applyBorder="1"/>
    <xf numFmtId="164" fontId="118" fillId="0" borderId="125" xfId="7" applyNumberFormat="1" applyFont="1" applyBorder="1"/>
    <xf numFmtId="164" fontId="114" fillId="0" borderId="132" xfId="7" applyNumberFormat="1" applyFont="1" applyBorder="1"/>
    <xf numFmtId="164" fontId="114" fillId="0" borderId="132" xfId="7" applyNumberFormat="1" applyFont="1" applyFill="1" applyBorder="1"/>
    <xf numFmtId="164" fontId="114" fillId="36" borderId="132" xfId="7" applyNumberFormat="1" applyFont="1" applyFill="1" applyBorder="1"/>
    <xf numFmtId="164" fontId="117" fillId="0" borderId="132" xfId="7" applyNumberFormat="1" applyFont="1" applyBorder="1"/>
    <xf numFmtId="164" fontId="115" fillId="0" borderId="132" xfId="7" applyNumberFormat="1" applyFont="1" applyBorder="1"/>
    <xf numFmtId="164" fontId="118" fillId="0" borderId="132" xfId="7" applyNumberFormat="1" applyFont="1" applyBorder="1"/>
    <xf numFmtId="164" fontId="117" fillId="0" borderId="132" xfId="7" applyNumberFormat="1" applyFont="1" applyFill="1" applyBorder="1" applyAlignment="1">
      <alignment horizontal="left" vertical="center" wrapText="1"/>
    </xf>
    <xf numFmtId="164" fontId="114" fillId="0" borderId="132" xfId="0" applyNumberFormat="1" applyFont="1" applyFill="1" applyBorder="1" applyAlignment="1">
      <alignment horizontal="left" vertical="center" wrapText="1"/>
    </xf>
    <xf numFmtId="164" fontId="119" fillId="0" borderId="132" xfId="7" applyNumberFormat="1" applyFont="1" applyBorder="1"/>
    <xf numFmtId="164" fontId="123" fillId="0" borderId="132" xfId="7" applyNumberFormat="1" applyFont="1" applyBorder="1"/>
    <xf numFmtId="0" fontId="3" fillId="0" borderId="0" xfId="0" applyFont="1"/>
    <xf numFmtId="0" fontId="10" fillId="0" borderId="0" xfId="0" applyFont="1"/>
    <xf numFmtId="10" fontId="111" fillId="79" borderId="85" xfId="20961" applyNumberFormat="1" applyFont="1" applyFill="1" applyBorder="1" applyAlignment="1" applyProtection="1">
      <alignment horizontal="right" vertical="center"/>
    </xf>
    <xf numFmtId="43" fontId="114" fillId="0" borderId="132" xfId="7" applyFont="1" applyBorder="1"/>
    <xf numFmtId="43" fontId="117" fillId="0" borderId="132" xfId="7" applyFont="1" applyBorder="1"/>
    <xf numFmtId="43" fontId="114" fillId="0" borderId="132" xfId="7" applyNumberFormat="1" applyFont="1" applyBorder="1"/>
    <xf numFmtId="43" fontId="115" fillId="0" borderId="132" xfId="7" applyFont="1" applyBorder="1"/>
    <xf numFmtId="43" fontId="114" fillId="0" borderId="132" xfId="7" applyNumberFormat="1" applyFont="1" applyBorder="1" applyAlignment="1">
      <alignment horizontal="left" indent="1"/>
    </xf>
    <xf numFmtId="43" fontId="115" fillId="0" borderId="132" xfId="7" applyNumberFormat="1" applyFont="1" applyBorder="1"/>
    <xf numFmtId="43" fontId="117" fillId="0" borderId="132" xfId="7" applyNumberFormat="1" applyFont="1" applyBorder="1"/>
    <xf numFmtId="43" fontId="117" fillId="82" borderId="132" xfId="7" applyNumberFormat="1" applyFont="1" applyFill="1" applyBorder="1"/>
    <xf numFmtId="43" fontId="114" fillId="82" borderId="132" xfId="7" applyNumberFormat="1" applyFont="1" applyFill="1" applyBorder="1"/>
    <xf numFmtId="0" fontId="117" fillId="0" borderId="132" xfId="0" applyFont="1" applyBorder="1" applyAlignment="1">
      <alignment horizontal="center"/>
    </xf>
    <xf numFmtId="0" fontId="117" fillId="0" borderId="0" xfId="0" applyFont="1" applyBorder="1"/>
    <xf numFmtId="0" fontId="117" fillId="0" borderId="0" xfId="0" applyFont="1"/>
    <xf numFmtId="43" fontId="117" fillId="0" borderId="132" xfId="7" applyNumberFormat="1" applyFont="1" applyBorder="1" applyAlignment="1">
      <alignment horizontal="left" indent="1"/>
    </xf>
    <xf numFmtId="43" fontId="115" fillId="0" borderId="142" xfId="7" applyFont="1" applyFill="1" applyBorder="1" applyAlignment="1">
      <alignment horizontal="left" wrapText="1" indent="1"/>
    </xf>
    <xf numFmtId="43" fontId="115" fillId="0" borderId="132" xfId="7" applyFont="1" applyFill="1" applyBorder="1"/>
    <xf numFmtId="43" fontId="115" fillId="0" borderId="141" xfId="7" applyFont="1" applyBorder="1"/>
    <xf numFmtId="43" fontId="115" fillId="0" borderId="142" xfId="7" applyFont="1" applyBorder="1" applyAlignment="1">
      <alignment horizontal="left" indent="2"/>
    </xf>
    <xf numFmtId="43" fontId="115" fillId="0" borderId="141" xfId="7" applyFont="1" applyFill="1" applyBorder="1"/>
    <xf numFmtId="43" fontId="115" fillId="0" borderId="140" xfId="7" applyFont="1" applyBorder="1" applyAlignment="1">
      <alignment horizontal="left" indent="2"/>
    </xf>
    <xf numFmtId="43" fontId="115" fillId="0" borderId="56" xfId="7" applyFont="1" applyBorder="1"/>
    <xf numFmtId="43" fontId="115" fillId="83" borderId="142" xfId="7" applyFont="1" applyFill="1" applyBorder="1"/>
    <xf numFmtId="43" fontId="115" fillId="83" borderId="132" xfId="7" applyFont="1" applyFill="1" applyBorder="1"/>
    <xf numFmtId="43" fontId="115" fillId="83" borderId="141" xfId="7" applyFont="1" applyFill="1" applyBorder="1"/>
    <xf numFmtId="43" fontId="115" fillId="0" borderId="139" xfId="7" applyFont="1" applyFill="1" applyBorder="1"/>
    <xf numFmtId="43" fontId="115" fillId="0" borderId="138" xfId="7" applyFont="1" applyFill="1" applyBorder="1"/>
    <xf numFmtId="9" fontId="123" fillId="0" borderId="132" xfId="20961" applyFont="1" applyBorder="1"/>
    <xf numFmtId="1" fontId="123" fillId="0" borderId="132" xfId="20961" applyNumberFormat="1" applyFont="1" applyBorder="1"/>
    <xf numFmtId="164" fontId="123" fillId="0" borderId="133" xfId="7" applyNumberFormat="1" applyFont="1" applyBorder="1"/>
    <xf numFmtId="0" fontId="102" fillId="0" borderId="53" xfId="0" applyFont="1" applyBorder="1" applyAlignment="1">
      <alignment horizontal="left" vertical="center" wrapText="1"/>
    </xf>
    <xf numFmtId="0" fontId="102" fillId="0" borderId="52" xfId="0" applyFont="1" applyBorder="1" applyAlignment="1">
      <alignment horizontal="left" vertical="center" wrapText="1"/>
    </xf>
    <xf numFmtId="0" fontId="136" fillId="0" borderId="145" xfId="0" applyFont="1" applyBorder="1" applyAlignment="1">
      <alignment horizontal="center" vertical="center"/>
    </xf>
    <xf numFmtId="0" fontId="136" fillId="0" borderId="23" xfId="0" applyFont="1" applyBorder="1" applyAlignment="1">
      <alignment horizontal="center" vertical="center"/>
    </xf>
    <xf numFmtId="0" fontId="136" fillId="0" borderId="146" xfId="0" applyFont="1" applyBorder="1" applyAlignment="1">
      <alignment horizontal="center" vertical="center"/>
    </xf>
    <xf numFmtId="164" fontId="0" fillId="0" borderId="86" xfId="7" applyNumberFormat="1" applyFont="1" applyBorder="1" applyAlignment="1">
      <alignment horizontal="center"/>
    </xf>
    <xf numFmtId="164" fontId="0" fillId="0" borderId="83" xfId="7" applyNumberFormat="1" applyFont="1" applyBorder="1" applyAlignment="1">
      <alignment horizontal="center"/>
    </xf>
    <xf numFmtId="164" fontId="0" fillId="0" borderId="84" xfId="7" applyNumberFormat="1" applyFont="1" applyBorder="1" applyAlignment="1">
      <alignment horizontal="center"/>
    </xf>
    <xf numFmtId="164" fontId="0" fillId="0" borderId="126" xfId="7" applyNumberFormat="1" applyFont="1" applyBorder="1" applyAlignment="1">
      <alignment horizontal="center"/>
    </xf>
    <xf numFmtId="164" fontId="0" fillId="0" borderId="127" xfId="7" applyNumberFormat="1" applyFont="1" applyBorder="1" applyAlignment="1">
      <alignment horizontal="center"/>
    </xf>
    <xf numFmtId="164" fontId="0" fillId="0" borderId="128" xfId="7" applyNumberFormat="1" applyFont="1" applyBorder="1" applyAlignment="1">
      <alignment horizontal="center"/>
    </xf>
    <xf numFmtId="0" fontId="0" fillId="0" borderId="125" xfId="0" applyBorder="1" applyAlignment="1">
      <alignment horizontal="center" vertical="center"/>
    </xf>
    <xf numFmtId="0" fontId="126" fillId="0" borderId="81" xfId="0" applyFont="1" applyBorder="1" applyAlignment="1">
      <alignment horizontal="center" vertical="center"/>
    </xf>
    <xf numFmtId="0" fontId="126" fillId="0" borderId="5" xfId="0" applyFont="1" applyBorder="1" applyAlignment="1">
      <alignment horizontal="center" vertical="center"/>
    </xf>
    <xf numFmtId="164" fontId="10" fillId="0" borderId="11" xfId="7" applyNumberFormat="1"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0" fillId="0" borderId="86"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126" fillId="0" borderId="129" xfId="0" applyFont="1" applyBorder="1" applyAlignment="1">
      <alignment horizontal="center" vertical="center" wrapText="1"/>
    </xf>
    <xf numFmtId="0" fontId="126" fillId="0" borderId="5" xfId="0" applyFont="1" applyBorder="1" applyAlignment="1">
      <alignment horizontal="center" vertical="center" wrapText="1"/>
    </xf>
    <xf numFmtId="0" fontId="0" fillId="0" borderId="116" xfId="0" applyBorder="1" applyAlignment="1">
      <alignment horizontal="center" vertical="center"/>
    </xf>
    <xf numFmtId="0" fontId="0" fillId="0" borderId="9" xfId="0" applyBorder="1" applyAlignment="1">
      <alignment horizontal="center" vertical="center"/>
    </xf>
    <xf numFmtId="0" fontId="100" fillId="0" borderId="125" xfId="0" applyFont="1" applyBorder="1" applyAlignment="1">
      <alignment horizontal="center" vertical="center"/>
    </xf>
    <xf numFmtId="0" fontId="100" fillId="0" borderId="125" xfId="0" applyFont="1" applyBorder="1" applyAlignment="1">
      <alignment horizontal="center" vertical="center" wrapText="1"/>
    </xf>
    <xf numFmtId="164" fontId="10" fillId="0" borderId="11" xfId="7" applyNumberFormat="1"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3" fillId="0" borderId="3" xfId="0" applyFont="1" applyBorder="1" applyAlignment="1">
      <alignment wrapText="1"/>
    </xf>
    <xf numFmtId="0" fontId="4" fillId="0" borderId="14" xfId="0" applyFont="1" applyBorder="1" applyAlignment="1"/>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15"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22"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4" xfId="0" applyFont="1" applyFill="1" applyBorder="1" applyAlignment="1">
      <alignment horizontal="center" vertical="center" wrapText="1"/>
    </xf>
    <xf numFmtId="0" fontId="99" fillId="3" borderId="54" xfId="13" applyFont="1" applyFill="1" applyBorder="1" applyAlignment="1" applyProtection="1">
      <alignment horizontal="center" vertical="center" wrapText="1"/>
      <protection locked="0"/>
    </xf>
    <xf numFmtId="0" fontId="99" fillId="3" borderId="51" xfId="13" applyFont="1" applyFill="1" applyBorder="1" applyAlignment="1" applyProtection="1">
      <alignment horizontal="center" vertical="center" wrapText="1"/>
      <protection locked="0"/>
    </xf>
    <xf numFmtId="9" fontId="4" fillId="0" borderId="6" xfId="0" applyNumberFormat="1" applyFont="1" applyBorder="1" applyAlignment="1">
      <alignment horizontal="center" vertical="center"/>
    </xf>
    <xf numFmtId="9" fontId="4" fillId="0" borderId="8"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64" fontId="15" fillId="3" borderId="10" xfId="1" applyNumberFormat="1" applyFont="1" applyFill="1" applyBorder="1" applyAlignment="1" applyProtection="1">
      <alignment horizontal="center"/>
      <protection locked="0"/>
    </xf>
    <xf numFmtId="164" fontId="15" fillId="3" borderId="11" xfId="1" applyNumberFormat="1" applyFont="1" applyFill="1" applyBorder="1" applyAlignment="1" applyProtection="1">
      <alignment horizontal="center"/>
      <protection locked="0"/>
    </xf>
    <xf numFmtId="164" fontId="15" fillId="3" borderId="12" xfId="1" applyNumberFormat="1" applyFont="1" applyFill="1"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8" xfId="0" applyFont="1" applyFill="1" applyBorder="1" applyAlignment="1">
      <alignment horizontal="center" wrapText="1"/>
    </xf>
    <xf numFmtId="0" fontId="4" fillId="0" borderId="4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6" fillId="0" borderId="48"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4" fillId="0" borderId="11" xfId="0" applyFont="1" applyBorder="1" applyAlignment="1">
      <alignment horizontal="center"/>
    </xf>
    <xf numFmtId="0" fontId="4" fillId="0" borderId="12" xfId="0" applyFont="1" applyBorder="1" applyAlignment="1">
      <alignment horizontal="center" vertical="center" wrapText="1"/>
    </xf>
    <xf numFmtId="0" fontId="4" fillId="0" borderId="100" xfId="0" applyFont="1" applyBorder="1" applyAlignment="1">
      <alignment horizontal="center" vertical="center" wrapText="1"/>
    </xf>
    <xf numFmtId="0" fontId="117" fillId="0" borderId="107" xfId="0" applyNumberFormat="1" applyFont="1" applyFill="1" applyBorder="1" applyAlignment="1">
      <alignment horizontal="left" vertical="center" wrapText="1"/>
    </xf>
    <xf numFmtId="0" fontId="117" fillId="0" borderId="108" xfId="0" applyNumberFormat="1" applyFont="1" applyFill="1" applyBorder="1" applyAlignment="1">
      <alignment horizontal="left" vertical="center" wrapText="1"/>
    </xf>
    <xf numFmtId="0" fontId="117" fillId="0" borderId="110" xfId="0" applyNumberFormat="1" applyFont="1" applyFill="1" applyBorder="1" applyAlignment="1">
      <alignment horizontal="left" vertical="center" wrapText="1"/>
    </xf>
    <xf numFmtId="0" fontId="117" fillId="0" borderId="111" xfId="0" applyNumberFormat="1" applyFont="1" applyFill="1" applyBorder="1" applyAlignment="1">
      <alignment horizontal="left" vertical="center" wrapText="1"/>
    </xf>
    <xf numFmtId="0" fontId="117" fillId="0" borderId="113" xfId="0" applyNumberFormat="1" applyFont="1" applyFill="1" applyBorder="1" applyAlignment="1">
      <alignment horizontal="left" vertical="center" wrapText="1"/>
    </xf>
    <xf numFmtId="0" fontId="117" fillId="0" borderId="114" xfId="0" applyNumberFormat="1" applyFont="1" applyFill="1" applyBorder="1" applyAlignment="1">
      <alignment horizontal="left" vertical="center" wrapText="1"/>
    </xf>
    <xf numFmtId="0" fontId="118" fillId="0" borderId="131"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9" xfId="0" applyFont="1" applyFill="1" applyBorder="1" applyAlignment="1">
      <alignment horizontal="center" vertical="center" wrapText="1"/>
    </xf>
    <xf numFmtId="0" fontId="118" fillId="0" borderId="46" xfId="0" applyFont="1" applyFill="1" applyBorder="1" applyAlignment="1">
      <alignment horizontal="center" vertical="center" wrapText="1"/>
    </xf>
    <xf numFmtId="0" fontId="118" fillId="0" borderId="112" xfId="0" applyFont="1" applyFill="1" applyBorder="1" applyAlignment="1">
      <alignment horizontal="center" vertical="center" wrapText="1"/>
    </xf>
    <xf numFmtId="0" fontId="118" fillId="0" borderId="9" xfId="0" applyFont="1" applyFill="1" applyBorder="1" applyAlignment="1">
      <alignment horizontal="center" vertical="center" wrapText="1"/>
    </xf>
    <xf numFmtId="0" fontId="114" fillId="0" borderId="133" xfId="0" applyFont="1" applyBorder="1" applyAlignment="1">
      <alignment horizontal="center" vertical="center" wrapText="1"/>
    </xf>
    <xf numFmtId="0" fontId="114" fillId="0" borderId="5" xfId="0" applyFont="1" applyBorder="1" applyAlignment="1">
      <alignment horizontal="center" vertical="center" wrapText="1"/>
    </xf>
    <xf numFmtId="0" fontId="114" fillId="0" borderId="132" xfId="0" applyFont="1" applyBorder="1" applyAlignment="1">
      <alignment horizontal="center" vertical="center" wrapText="1"/>
    </xf>
    <xf numFmtId="0" fontId="114" fillId="0" borderId="135" xfId="0" applyFont="1" applyBorder="1" applyAlignment="1">
      <alignment horizontal="center" vertical="center" wrapText="1"/>
    </xf>
    <xf numFmtId="0" fontId="114" fillId="0" borderId="134" xfId="0" applyFont="1" applyBorder="1" applyAlignment="1">
      <alignment horizontal="center" vertical="center" wrapText="1"/>
    </xf>
    <xf numFmtId="0" fontId="122" fillId="0" borderId="132" xfId="0" applyFont="1" applyFill="1" applyBorder="1" applyAlignment="1">
      <alignment horizontal="center" vertical="center"/>
    </xf>
    <xf numFmtId="0" fontId="116" fillId="0" borderId="131" xfId="0" applyFont="1" applyFill="1" applyBorder="1" applyAlignment="1">
      <alignment horizontal="center" vertical="center"/>
    </xf>
    <xf numFmtId="0" fontId="116" fillId="0" borderId="136" xfId="0" applyFont="1" applyFill="1" applyBorder="1" applyAlignment="1">
      <alignment horizontal="center" vertical="center"/>
    </xf>
    <xf numFmtId="0" fontId="116" fillId="0" borderId="46" xfId="0" applyFont="1" applyFill="1" applyBorder="1" applyAlignment="1">
      <alignment horizontal="center" vertical="center"/>
    </xf>
    <xf numFmtId="0" fontId="116" fillId="0" borderId="9" xfId="0" applyFont="1" applyFill="1" applyBorder="1" applyAlignment="1">
      <alignment horizontal="center" vertical="center"/>
    </xf>
    <xf numFmtId="0" fontId="117" fillId="0" borderId="132" xfId="0" applyFont="1" applyFill="1" applyBorder="1" applyAlignment="1">
      <alignment horizontal="center" vertical="center" wrapText="1"/>
    </xf>
    <xf numFmtId="0" fontId="117" fillId="0" borderId="131" xfId="0" applyFont="1" applyFill="1" applyBorder="1" applyAlignment="1">
      <alignment horizontal="center" vertical="center" wrapText="1"/>
    </xf>
    <xf numFmtId="0" fontId="117" fillId="0" borderId="136"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46" xfId="0" applyFont="1" applyFill="1" applyBorder="1" applyAlignment="1">
      <alignment horizontal="center" vertical="center" wrapText="1"/>
    </xf>
    <xf numFmtId="0" fontId="117" fillId="0" borderId="9" xfId="0" applyFont="1" applyFill="1" applyBorder="1" applyAlignment="1">
      <alignment horizontal="center" vertical="center" wrapText="1"/>
    </xf>
    <xf numFmtId="0" fontId="114" fillId="0" borderId="135" xfId="0" applyFont="1" applyFill="1" applyBorder="1" applyAlignment="1">
      <alignment horizontal="center" vertical="center" wrapText="1"/>
    </xf>
    <xf numFmtId="0" fontId="114" fillId="0" borderId="137" xfId="0" applyFont="1" applyFill="1" applyBorder="1" applyAlignment="1">
      <alignment horizontal="center" vertical="center" wrapText="1"/>
    </xf>
    <xf numFmtId="0" fontId="117" fillId="0" borderId="117" xfId="0" applyFont="1" applyFill="1" applyBorder="1" applyAlignment="1">
      <alignment horizontal="center" vertical="center" wrapText="1"/>
    </xf>
    <xf numFmtId="0" fontId="117" fillId="0" borderId="5" xfId="0" applyFont="1" applyFill="1" applyBorder="1" applyAlignment="1">
      <alignment horizontal="center" vertical="center" wrapText="1"/>
    </xf>
    <xf numFmtId="0" fontId="114" fillId="0" borderId="117" xfId="0" applyFont="1" applyFill="1" applyBorder="1" applyAlignment="1">
      <alignment horizontal="center" vertical="center" wrapText="1"/>
    </xf>
    <xf numFmtId="0" fontId="114" fillId="0" borderId="131" xfId="0" applyFont="1" applyFill="1" applyBorder="1" applyAlignment="1">
      <alignment horizontal="center" vertical="center" wrapText="1"/>
    </xf>
    <xf numFmtId="0" fontId="114" fillId="0" borderId="130" xfId="0" applyFont="1" applyFill="1" applyBorder="1" applyAlignment="1">
      <alignment horizontal="center" vertical="center" wrapText="1"/>
    </xf>
    <xf numFmtId="0" fontId="114" fillId="0" borderId="136" xfId="0" applyFont="1" applyFill="1" applyBorder="1" applyAlignment="1">
      <alignment horizontal="center" vertical="center" wrapText="1"/>
    </xf>
    <xf numFmtId="0" fontId="114" fillId="0" borderId="9" xfId="0" applyFont="1" applyBorder="1" applyAlignment="1">
      <alignment horizontal="center" vertical="center" wrapText="1"/>
    </xf>
    <xf numFmtId="0" fontId="114" fillId="0" borderId="141" xfId="0" applyFont="1" applyBorder="1" applyAlignment="1">
      <alignment horizontal="center" vertical="center" wrapText="1"/>
    </xf>
    <xf numFmtId="0" fontId="114" fillId="0" borderId="47" xfId="0" applyFont="1" applyFill="1" applyBorder="1" applyAlignment="1">
      <alignment horizontal="center" vertical="center" wrapText="1"/>
    </xf>
    <xf numFmtId="0" fontId="114" fillId="0" borderId="48" xfId="0" applyFont="1" applyFill="1" applyBorder="1" applyAlignment="1">
      <alignment horizontal="center" vertical="center" wrapText="1"/>
    </xf>
    <xf numFmtId="0" fontId="114" fillId="0" borderId="92" xfId="0" applyFont="1" applyFill="1" applyBorder="1" applyAlignment="1">
      <alignment horizontal="center" vertical="center" wrapText="1"/>
    </xf>
    <xf numFmtId="0" fontId="117" fillId="0" borderId="47" xfId="0" applyNumberFormat="1" applyFont="1" applyFill="1" applyBorder="1" applyAlignment="1">
      <alignment horizontal="left" vertical="top" wrapText="1"/>
    </xf>
    <xf numFmtId="0" fontId="117" fillId="0" borderId="92" xfId="0" applyNumberFormat="1" applyFont="1" applyFill="1" applyBorder="1" applyAlignment="1">
      <alignment horizontal="left" vertical="top" wrapText="1"/>
    </xf>
    <xf numFmtId="0" fontId="117" fillId="0" borderId="50" xfId="0" applyNumberFormat="1" applyFont="1" applyFill="1" applyBorder="1" applyAlignment="1">
      <alignment horizontal="left" vertical="top" wrapText="1"/>
    </xf>
    <xf numFmtId="0" fontId="117" fillId="0" borderId="79" xfId="0" applyNumberFormat="1" applyFont="1" applyFill="1" applyBorder="1" applyAlignment="1">
      <alignment horizontal="left" vertical="top" wrapText="1"/>
    </xf>
    <xf numFmtId="0" fontId="117" fillId="0" borderId="106" xfId="0" applyNumberFormat="1" applyFont="1" applyFill="1" applyBorder="1" applyAlignment="1">
      <alignment horizontal="left" vertical="top" wrapText="1"/>
    </xf>
    <xf numFmtId="0" fontId="117" fillId="0" borderId="143" xfId="0" applyNumberFormat="1" applyFont="1" applyFill="1" applyBorder="1" applyAlignment="1">
      <alignment horizontal="left" vertical="top" wrapText="1"/>
    </xf>
    <xf numFmtId="0" fontId="114" fillId="0" borderId="133" xfId="0" applyFont="1" applyFill="1" applyBorder="1" applyAlignment="1">
      <alignment horizontal="center" vertical="center" wrapText="1"/>
    </xf>
    <xf numFmtId="0" fontId="117" fillId="0" borderId="144" xfId="0" applyFont="1" applyFill="1" applyBorder="1" applyAlignment="1">
      <alignment horizontal="center" vertical="center" wrapText="1"/>
    </xf>
    <xf numFmtId="0" fontId="117" fillId="0" borderId="56" xfId="0" applyFont="1" applyFill="1" applyBorder="1" applyAlignment="1">
      <alignment horizontal="center" vertical="center" wrapText="1"/>
    </xf>
    <xf numFmtId="0" fontId="117" fillId="0" borderId="131" xfId="0" applyFont="1" applyBorder="1" applyAlignment="1">
      <alignment horizontal="center" vertical="top" wrapText="1"/>
    </xf>
    <xf numFmtId="0" fontId="117" fillId="0" borderId="130" xfId="0" applyFont="1" applyBorder="1" applyAlignment="1">
      <alignment horizontal="center" vertical="top" wrapText="1"/>
    </xf>
    <xf numFmtId="0" fontId="117" fillId="0" borderId="131" xfId="0" applyFont="1" applyFill="1" applyBorder="1" applyAlignment="1">
      <alignment horizontal="center" vertical="top" wrapText="1"/>
    </xf>
    <xf numFmtId="0" fontId="117" fillId="0" borderId="137" xfId="0" applyFont="1" applyFill="1" applyBorder="1" applyAlignment="1">
      <alignment horizontal="center" vertical="top" wrapText="1"/>
    </xf>
    <xf numFmtId="0" fontId="117" fillId="0" borderId="134" xfId="0" applyFont="1" applyFill="1" applyBorder="1" applyAlignment="1">
      <alignment horizontal="center" vertical="top" wrapText="1"/>
    </xf>
    <xf numFmtId="0" fontId="103" fillId="0" borderId="118" xfId="0" applyNumberFormat="1" applyFont="1" applyFill="1" applyBorder="1" applyAlignment="1">
      <alignment horizontal="left" vertical="top" wrapText="1"/>
    </xf>
    <xf numFmtId="0" fontId="103" fillId="0" borderId="119" xfId="0" applyNumberFormat="1" applyFont="1" applyFill="1" applyBorder="1" applyAlignment="1">
      <alignment horizontal="left" vertical="top" wrapText="1"/>
    </xf>
    <xf numFmtId="0" fontId="120" fillId="0" borderId="132" xfId="0" applyFont="1" applyBorder="1" applyAlignment="1">
      <alignment horizontal="center" vertical="center"/>
    </xf>
    <xf numFmtId="0" fontId="119" fillId="0" borderId="132" xfId="0" applyFont="1" applyBorder="1" applyAlignment="1">
      <alignment horizontal="center" vertical="center" wrapText="1"/>
    </xf>
    <xf numFmtId="0" fontId="119" fillId="0" borderId="133" xfId="0" applyFont="1" applyBorder="1" applyAlignment="1">
      <alignment horizontal="center" vertical="center" wrapText="1"/>
    </xf>
    <xf numFmtId="0" fontId="103" fillId="76" borderId="135" xfId="0" applyFont="1" applyFill="1" applyBorder="1" applyAlignment="1">
      <alignment horizontal="center" vertical="center" wrapText="1"/>
    </xf>
    <xf numFmtId="0" fontId="103" fillId="76" borderId="134" xfId="0" applyFont="1" applyFill="1" applyBorder="1" applyAlignment="1">
      <alignment horizontal="center" vertical="center" wrapText="1"/>
    </xf>
    <xf numFmtId="0" fontId="104" fillId="0" borderId="135" xfId="0" applyFont="1" applyFill="1" applyBorder="1" applyAlignment="1">
      <alignment horizontal="left" vertical="center" wrapText="1"/>
    </xf>
    <xf numFmtId="0" fontId="104" fillId="0" borderId="134" xfId="0" applyFont="1" applyFill="1" applyBorder="1" applyAlignment="1">
      <alignment horizontal="left" vertical="center" wrapText="1"/>
    </xf>
    <xf numFmtId="0" fontId="104" fillId="0" borderId="135" xfId="13" applyFont="1" applyFill="1" applyBorder="1" applyAlignment="1" applyProtection="1">
      <alignment horizontal="left" vertical="top" wrapText="1"/>
      <protection locked="0"/>
    </xf>
    <xf numFmtId="0" fontId="104" fillId="0" borderId="134" xfId="13" applyFont="1" applyFill="1" applyBorder="1" applyAlignment="1" applyProtection="1">
      <alignment horizontal="left" vertical="top" wrapText="1"/>
      <protection locked="0"/>
    </xf>
    <xf numFmtId="0" fontId="104" fillId="0" borderId="135" xfId="0" applyNumberFormat="1" applyFont="1" applyFill="1" applyBorder="1" applyAlignment="1">
      <alignment horizontal="left" vertical="center" wrapText="1"/>
    </xf>
    <xf numFmtId="0" fontId="104" fillId="0" borderId="134" xfId="0" applyNumberFormat="1" applyFont="1" applyFill="1" applyBorder="1" applyAlignment="1">
      <alignment horizontal="left" vertical="center" wrapText="1"/>
    </xf>
    <xf numFmtId="0" fontId="104" fillId="0" borderId="135" xfId="0" applyNumberFormat="1" applyFont="1" applyFill="1" applyBorder="1" applyAlignment="1">
      <alignment horizontal="left" vertical="top" wrapText="1"/>
    </xf>
    <xf numFmtId="0" fontId="104" fillId="0" borderId="134" xfId="0" applyNumberFormat="1" applyFont="1" applyFill="1" applyBorder="1" applyAlignment="1">
      <alignment horizontal="left" vertical="top" wrapText="1"/>
    </xf>
    <xf numFmtId="49" fontId="104" fillId="0" borderId="0" xfId="0" applyNumberFormat="1" applyFont="1" applyFill="1" applyBorder="1" applyAlignment="1">
      <alignment horizontal="center" vertical="center"/>
    </xf>
    <xf numFmtId="0" fontId="104" fillId="0" borderId="132" xfId="0" applyFont="1" applyFill="1" applyBorder="1" applyAlignment="1">
      <alignment horizontal="left" vertical="top" wrapText="1"/>
    </xf>
    <xf numFmtId="0" fontId="104" fillId="0" borderId="135" xfId="0" applyFont="1" applyFill="1" applyBorder="1" applyAlignment="1">
      <alignment horizontal="left" vertical="top" wrapText="1"/>
    </xf>
    <xf numFmtId="0" fontId="104" fillId="0" borderId="132" xfId="0" applyFont="1" applyFill="1" applyBorder="1" applyAlignment="1">
      <alignment horizontal="left" vertical="center" wrapText="1"/>
    </xf>
    <xf numFmtId="0" fontId="103" fillId="76" borderId="132" xfId="0" applyFont="1" applyFill="1" applyBorder="1" applyAlignment="1">
      <alignment horizontal="center" vertical="center" wrapText="1"/>
    </xf>
    <xf numFmtId="0" fontId="104" fillId="0" borderId="132" xfId="0" applyNumberFormat="1" applyFont="1" applyFill="1" applyBorder="1" applyAlignment="1">
      <alignment horizontal="left" vertical="top" wrapText="1"/>
    </xf>
    <xf numFmtId="0" fontId="104" fillId="0" borderId="132" xfId="0" applyFont="1" applyBorder="1" applyAlignment="1">
      <alignment horizontal="center"/>
    </xf>
    <xf numFmtId="0" fontId="104" fillId="0" borderId="86"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0" borderId="132" xfId="0" applyFont="1" applyFill="1" applyBorder="1" applyAlignment="1">
      <alignment horizontal="center" vertical="center"/>
    </xf>
    <xf numFmtId="0" fontId="104" fillId="3" borderId="135" xfId="13" applyFont="1" applyFill="1" applyBorder="1" applyAlignment="1" applyProtection="1">
      <alignment horizontal="left" vertical="top" wrapText="1"/>
      <protection locked="0"/>
    </xf>
    <xf numFmtId="0" fontId="104" fillId="3" borderId="134" xfId="13" applyFont="1" applyFill="1" applyBorder="1" applyAlignment="1" applyProtection="1">
      <alignment horizontal="left" vertical="top" wrapText="1"/>
      <protection locked="0"/>
    </xf>
    <xf numFmtId="0" fontId="103" fillId="0" borderId="72" xfId="0" applyFont="1" applyFill="1" applyBorder="1" applyAlignment="1">
      <alignment horizontal="center" vertical="center"/>
    </xf>
    <xf numFmtId="0" fontId="103" fillId="76" borderId="69"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70" xfId="0" applyFont="1" applyFill="1" applyBorder="1" applyAlignment="1">
      <alignment horizontal="center" vertical="center" wrapText="1"/>
    </xf>
    <xf numFmtId="0" fontId="104" fillId="77" borderId="86" xfId="0" applyFont="1" applyFill="1" applyBorder="1" applyAlignment="1">
      <alignment vertical="center" wrapText="1"/>
    </xf>
    <xf numFmtId="0" fontId="104" fillId="77" borderId="84" xfId="0" applyFont="1" applyFill="1" applyBorder="1" applyAlignment="1">
      <alignment vertical="center" wrapText="1"/>
    </xf>
    <xf numFmtId="0" fontId="104" fillId="0" borderId="86" xfId="0" applyFont="1" applyFill="1" applyBorder="1" applyAlignment="1">
      <alignment vertical="center" wrapText="1"/>
    </xf>
    <xf numFmtId="0" fontId="104" fillId="0" borderId="84" xfId="0" applyFont="1" applyFill="1" applyBorder="1" applyAlignment="1">
      <alignment vertical="center" wrapText="1"/>
    </xf>
    <xf numFmtId="0" fontId="103" fillId="76" borderId="74" xfId="0" applyFont="1" applyFill="1" applyBorder="1" applyAlignment="1">
      <alignment horizontal="center" vertical="center"/>
    </xf>
    <xf numFmtId="0" fontId="103" fillId="76" borderId="75" xfId="0" applyFont="1" applyFill="1" applyBorder="1" applyAlignment="1">
      <alignment horizontal="center" vertical="center"/>
    </xf>
    <xf numFmtId="0" fontId="103" fillId="76" borderId="76" xfId="0" applyFont="1" applyFill="1" applyBorder="1" applyAlignment="1">
      <alignment horizontal="center" vertical="center"/>
    </xf>
    <xf numFmtId="0" fontId="104" fillId="3" borderId="86"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103" fillId="76" borderId="60" xfId="0" applyFont="1" applyFill="1" applyBorder="1" applyAlignment="1">
      <alignment horizontal="center" vertical="center" wrapText="1"/>
    </xf>
    <xf numFmtId="0" fontId="103" fillId="76" borderId="61" xfId="0" applyFont="1" applyFill="1" applyBorder="1" applyAlignment="1">
      <alignment horizontal="center" vertical="center" wrapText="1"/>
    </xf>
    <xf numFmtId="0" fontId="103" fillId="76" borderId="62" xfId="0" applyFont="1" applyFill="1" applyBorder="1" applyAlignment="1">
      <alignment horizontal="center" vertical="center" wrapText="1"/>
    </xf>
    <xf numFmtId="0" fontId="104" fillId="0" borderId="46" xfId="0" applyFont="1" applyFill="1" applyBorder="1" applyAlignment="1">
      <alignment horizontal="left" vertical="center" wrapText="1"/>
    </xf>
    <xf numFmtId="0" fontId="104" fillId="0" borderId="9" xfId="0" applyFont="1" applyFill="1" applyBorder="1" applyAlignment="1">
      <alignment horizontal="left" vertical="center" wrapText="1"/>
    </xf>
    <xf numFmtId="0" fontId="104" fillId="81" borderId="86" xfId="0" applyFont="1" applyFill="1" applyBorder="1" applyAlignment="1">
      <alignment vertical="center" wrapText="1"/>
    </xf>
    <xf numFmtId="0" fontId="104" fillId="81" borderId="84" xfId="0" applyFont="1" applyFill="1" applyBorder="1" applyAlignment="1">
      <alignment vertical="center" wrapText="1"/>
    </xf>
    <xf numFmtId="0" fontId="104" fillId="81" borderId="126" xfId="0" applyFont="1" applyFill="1" applyBorder="1" applyAlignment="1">
      <alignment horizontal="left" vertical="center" wrapText="1"/>
    </xf>
    <xf numFmtId="0" fontId="104" fillId="81" borderId="127" xfId="0" applyFont="1" applyFill="1" applyBorder="1" applyAlignment="1">
      <alignment horizontal="left" vertical="center" wrapText="1"/>
    </xf>
    <xf numFmtId="0" fontId="104" fillId="81" borderId="128" xfId="0" applyFont="1" applyFill="1" applyBorder="1" applyAlignment="1">
      <alignment horizontal="left" vertical="center" wrapText="1"/>
    </xf>
    <xf numFmtId="0" fontId="104" fillId="3" borderId="64" xfId="0" applyFont="1" applyFill="1" applyBorder="1" applyAlignment="1">
      <alignment horizontal="left" vertical="center" wrapText="1"/>
    </xf>
    <xf numFmtId="0" fontId="104" fillId="3" borderId="65" xfId="0" applyFont="1" applyFill="1" applyBorder="1" applyAlignment="1">
      <alignment horizontal="left" vertical="center" wrapText="1"/>
    </xf>
    <xf numFmtId="0" fontId="104" fillId="81" borderId="67" xfId="0" applyFont="1" applyFill="1" applyBorder="1" applyAlignment="1">
      <alignment horizontal="left" vertical="center" wrapText="1"/>
    </xf>
    <xf numFmtId="0" fontId="104" fillId="81" borderId="68" xfId="0" applyFont="1" applyFill="1" applyBorder="1" applyAlignment="1">
      <alignment horizontal="left" vertical="center" wrapText="1"/>
    </xf>
    <xf numFmtId="0" fontId="104" fillId="81" borderId="46" xfId="0" applyFont="1" applyFill="1" applyBorder="1" applyAlignment="1">
      <alignment vertical="center" wrapText="1"/>
    </xf>
    <xf numFmtId="0" fontId="104" fillId="81" borderId="9" xfId="0" applyFont="1" applyFill="1" applyBorder="1" applyAlignment="1">
      <alignment vertical="center" wrapText="1"/>
    </xf>
    <xf numFmtId="0" fontId="104" fillId="3" borderId="86" xfId="0" applyFont="1" applyFill="1" applyBorder="1" applyAlignment="1">
      <alignment vertical="center" wrapText="1"/>
    </xf>
    <xf numFmtId="0" fontId="104" fillId="3" borderId="84" xfId="0" applyFont="1" applyFill="1" applyBorder="1" applyAlignment="1">
      <alignment vertical="center" wrapText="1"/>
    </xf>
    <xf numFmtId="0" fontId="103" fillId="0" borderId="57" xfId="0" applyFont="1" applyFill="1" applyBorder="1" applyAlignment="1">
      <alignment horizontal="center" vertical="center"/>
    </xf>
    <xf numFmtId="0" fontId="103" fillId="0" borderId="58" xfId="0" applyFont="1" applyFill="1" applyBorder="1" applyAlignment="1">
      <alignment horizontal="center" vertical="center"/>
    </xf>
    <xf numFmtId="0" fontId="103" fillId="0" borderId="59" xfId="0" applyFont="1" applyFill="1" applyBorder="1" applyAlignment="1">
      <alignment horizontal="center" vertical="center"/>
    </xf>
    <xf numFmtId="0" fontId="104" fillId="0" borderId="85" xfId="0" applyFont="1" applyFill="1" applyBorder="1" applyAlignment="1">
      <alignment horizontal="left" vertical="center" wrapText="1"/>
    </xf>
    <xf numFmtId="0" fontId="124" fillId="3" borderId="86" xfId="0" applyFont="1" applyFill="1" applyBorder="1" applyAlignment="1">
      <alignment vertical="center" wrapText="1"/>
    </xf>
    <xf numFmtId="0" fontId="124" fillId="3" borderId="84" xfId="0" applyFont="1" applyFill="1" applyBorder="1" applyAlignment="1">
      <alignment vertical="center" wrapText="1"/>
    </xf>
    <xf numFmtId="0" fontId="104" fillId="0" borderId="86" xfId="0" applyFont="1" applyFill="1" applyBorder="1" applyAlignment="1">
      <alignment horizontal="left"/>
    </xf>
    <xf numFmtId="0" fontId="104" fillId="0" borderId="84" xfId="0" applyFont="1" applyFill="1" applyBorder="1" applyAlignment="1">
      <alignment horizontal="left"/>
    </xf>
    <xf numFmtId="164" fontId="21" fillId="0" borderId="125" xfId="7" applyNumberFormat="1" applyFont="1" applyFill="1" applyBorder="1" applyAlignment="1" applyProtection="1">
      <alignment horizontal="right"/>
    </xf>
    <xf numFmtId="164" fontId="1" fillId="0" borderId="125" xfId="7" applyNumberFormat="1" applyFont="1" applyFill="1" applyBorder="1"/>
    <xf numFmtId="165" fontId="21" fillId="2" borderId="85" xfId="20961" applyNumberFormat="1" applyFont="1" applyFill="1" applyBorder="1" applyAlignment="1" applyProtection="1">
      <alignment vertical="center"/>
      <protection locked="0"/>
    </xf>
    <xf numFmtId="164" fontId="9" fillId="0" borderId="85" xfId="7" applyNumberFormat="1" applyFont="1" applyFill="1" applyBorder="1" applyAlignment="1" applyProtection="1">
      <alignment vertical="center"/>
      <protection locked="0"/>
    </xf>
    <xf numFmtId="165" fontId="9" fillId="0" borderId="85" xfId="20961" applyNumberFormat="1" applyFont="1" applyFill="1" applyBorder="1" applyAlignment="1" applyProtection="1">
      <alignment vertical="center"/>
      <protection locked="0"/>
    </xf>
    <xf numFmtId="193" fontId="9" fillId="0" borderId="81" xfId="0" applyNumberFormat="1" applyFont="1" applyFill="1" applyBorder="1" applyAlignment="1" applyProtection="1">
      <alignment vertical="center"/>
      <protection locked="0"/>
    </xf>
    <xf numFmtId="165" fontId="9" fillId="0" borderId="17" xfId="20961" applyNumberFormat="1" applyFont="1" applyFill="1" applyBorder="1" applyAlignment="1" applyProtection="1">
      <alignment vertical="center"/>
      <protection locked="0"/>
    </xf>
    <xf numFmtId="0" fontId="13" fillId="0" borderId="135" xfId="0" applyFont="1" applyFill="1" applyBorder="1" applyAlignment="1">
      <alignment wrapText="1"/>
    </xf>
    <xf numFmtId="10" fontId="4" fillId="0" borderId="15" xfId="20961" applyNumberFormat="1" applyFont="1" applyFill="1" applyBorder="1" applyAlignment="1"/>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6" xfId="0" applyFont="1" applyFill="1" applyBorder="1" applyAlignment="1">
      <alignment wrapText="1"/>
    </xf>
    <xf numFmtId="10" fontId="4" fillId="0" borderId="100" xfId="20961" applyNumberFormat="1" applyFont="1" applyFill="1" applyBorder="1" applyAlignment="1"/>
    <xf numFmtId="0" fontId="13" fillId="0" borderId="131" xfId="0" applyFont="1" applyFill="1" applyBorder="1" applyAlignment="1">
      <alignment wrapText="1"/>
    </xf>
    <xf numFmtId="10" fontId="4" fillId="0" borderId="94" xfId="20961" applyNumberFormat="1" applyFont="1" applyFill="1" applyBorder="1" applyAlignment="1"/>
    <xf numFmtId="0" fontId="7" fillId="0" borderId="0" xfId="13" applyFont="1" applyFill="1" applyBorder="1" applyAlignment="1" applyProtection="1">
      <alignment wrapText="1"/>
      <protection locked="0"/>
    </xf>
    <xf numFmtId="0" fontId="7" fillId="0" borderId="132" xfId="13" applyFont="1" applyFill="1" applyBorder="1" applyAlignment="1" applyProtection="1">
      <alignment wrapText="1"/>
      <protection locked="0"/>
    </xf>
    <xf numFmtId="0" fontId="7" fillId="0" borderId="3" xfId="13" applyFont="1" applyFill="1" applyBorder="1" applyAlignment="1" applyProtection="1">
      <alignment vertical="center" wrapText="1"/>
      <protection locked="0"/>
    </xf>
    <xf numFmtId="164" fontId="0" fillId="0" borderId="14" xfId="7" applyNumberFormat="1" applyFont="1" applyBorder="1" applyAlignment="1">
      <alignment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B51" sqref="B51"/>
    </sheetView>
  </sheetViews>
  <sheetFormatPr defaultRowHeight="15"/>
  <cols>
    <col min="1" max="1" width="10.28515625" style="2" customWidth="1"/>
    <col min="2" max="2" width="153" bestFit="1" customWidth="1"/>
    <col min="3" max="3" width="23.5703125" customWidth="1"/>
  </cols>
  <sheetData>
    <row r="1" spans="1:3" ht="15.75">
      <c r="A1" s="9"/>
      <c r="B1" s="121" t="s">
        <v>159</v>
      </c>
      <c r="C1" s="54"/>
    </row>
    <row r="2" spans="1:3" s="118" customFormat="1" ht="15.75">
      <c r="A2" s="160">
        <v>1</v>
      </c>
      <c r="B2" s="119" t="s">
        <v>160</v>
      </c>
      <c r="C2" s="597" t="s">
        <v>953</v>
      </c>
    </row>
    <row r="3" spans="1:3" s="118" customFormat="1" ht="15.75">
      <c r="A3" s="160">
        <v>2</v>
      </c>
      <c r="B3" s="120" t="s">
        <v>161</v>
      </c>
      <c r="C3" s="598" t="s">
        <v>955</v>
      </c>
    </row>
    <row r="4" spans="1:3" s="118" customFormat="1" ht="15.75">
      <c r="A4" s="160">
        <v>3</v>
      </c>
      <c r="B4" s="120" t="s">
        <v>162</v>
      </c>
      <c r="C4" s="598" t="s">
        <v>956</v>
      </c>
    </row>
    <row r="5" spans="1:3" s="118" customFormat="1" ht="15.75">
      <c r="A5" s="161">
        <v>4</v>
      </c>
      <c r="B5" s="123" t="s">
        <v>163</v>
      </c>
      <c r="C5" s="598" t="s">
        <v>957</v>
      </c>
    </row>
    <row r="6" spans="1:3" s="122" customFormat="1" ht="65.25" customHeight="1">
      <c r="A6" s="797" t="s">
        <v>321</v>
      </c>
      <c r="B6" s="798"/>
      <c r="C6" s="798"/>
    </row>
    <row r="7" spans="1:3">
      <c r="A7" s="264" t="s">
        <v>251</v>
      </c>
      <c r="B7" s="265" t="s">
        <v>164</v>
      </c>
    </row>
    <row r="8" spans="1:3">
      <c r="A8" s="266">
        <v>1</v>
      </c>
      <c r="B8" s="262" t="s">
        <v>139</v>
      </c>
    </row>
    <row r="9" spans="1:3">
      <c r="A9" s="266">
        <v>2</v>
      </c>
      <c r="B9" s="262" t="s">
        <v>165</v>
      </c>
    </row>
    <row r="10" spans="1:3">
      <c r="A10" s="266">
        <v>3</v>
      </c>
      <c r="B10" s="262" t="s">
        <v>166</v>
      </c>
    </row>
    <row r="11" spans="1:3">
      <c r="A11" s="266">
        <v>4</v>
      </c>
      <c r="B11" s="262" t="s">
        <v>167</v>
      </c>
      <c r="C11" s="117"/>
    </row>
    <row r="12" spans="1:3">
      <c r="A12" s="266">
        <v>5</v>
      </c>
      <c r="B12" s="262" t="s">
        <v>107</v>
      </c>
    </row>
    <row r="13" spans="1:3">
      <c r="A13" s="266">
        <v>6</v>
      </c>
      <c r="B13" s="267" t="s">
        <v>91</v>
      </c>
    </row>
    <row r="14" spans="1:3">
      <c r="A14" s="266">
        <v>7</v>
      </c>
      <c r="B14" s="262" t="s">
        <v>168</v>
      </c>
    </row>
    <row r="15" spans="1:3">
      <c r="A15" s="266">
        <v>8</v>
      </c>
      <c r="B15" s="262" t="s">
        <v>171</v>
      </c>
    </row>
    <row r="16" spans="1:3">
      <c r="A16" s="266">
        <v>9</v>
      </c>
      <c r="B16" s="262" t="s">
        <v>85</v>
      </c>
    </row>
    <row r="17" spans="1:2">
      <c r="A17" s="268" t="s">
        <v>378</v>
      </c>
      <c r="B17" s="262" t="s">
        <v>358</v>
      </c>
    </row>
    <row r="18" spans="1:2">
      <c r="A18" s="266">
        <v>10</v>
      </c>
      <c r="B18" s="262" t="s">
        <v>172</v>
      </c>
    </row>
    <row r="19" spans="1:2">
      <c r="A19" s="266">
        <v>11</v>
      </c>
      <c r="B19" s="267" t="s">
        <v>155</v>
      </c>
    </row>
    <row r="20" spans="1:2">
      <c r="A20" s="266">
        <v>12</v>
      </c>
      <c r="B20" s="267" t="s">
        <v>152</v>
      </c>
    </row>
    <row r="21" spans="1:2">
      <c r="A21" s="266">
        <v>13</v>
      </c>
      <c r="B21" s="269" t="s">
        <v>297</v>
      </c>
    </row>
    <row r="22" spans="1:2">
      <c r="A22" s="266">
        <v>14</v>
      </c>
      <c r="B22" s="262" t="s">
        <v>351</v>
      </c>
    </row>
    <row r="23" spans="1:2">
      <c r="A23" s="270">
        <v>15</v>
      </c>
      <c r="B23" s="262" t="s">
        <v>74</v>
      </c>
    </row>
    <row r="24" spans="1:2">
      <c r="A24" s="270">
        <v>15.1</v>
      </c>
      <c r="B24" s="262" t="s">
        <v>387</v>
      </c>
    </row>
    <row r="25" spans="1:2">
      <c r="A25" s="270">
        <v>16</v>
      </c>
      <c r="B25" s="262" t="s">
        <v>448</v>
      </c>
    </row>
    <row r="26" spans="1:2">
      <c r="A26" s="270">
        <v>17</v>
      </c>
      <c r="B26" s="262" t="s">
        <v>672</v>
      </c>
    </row>
    <row r="27" spans="1:2">
      <c r="A27" s="270">
        <v>18</v>
      </c>
      <c r="B27" s="262" t="s">
        <v>933</v>
      </c>
    </row>
    <row r="28" spans="1:2">
      <c r="A28" s="270">
        <v>19</v>
      </c>
      <c r="B28" s="262" t="s">
        <v>934</v>
      </c>
    </row>
    <row r="29" spans="1:2">
      <c r="A29" s="270">
        <v>20</v>
      </c>
      <c r="B29" s="262" t="s">
        <v>935</v>
      </c>
    </row>
    <row r="30" spans="1:2">
      <c r="A30" s="270">
        <v>21</v>
      </c>
      <c r="B30" s="262" t="s">
        <v>541</v>
      </c>
    </row>
    <row r="31" spans="1:2">
      <c r="A31" s="270">
        <v>22</v>
      </c>
      <c r="B31" s="262" t="s">
        <v>936</v>
      </c>
    </row>
    <row r="32" spans="1:2" ht="25.5">
      <c r="A32" s="270">
        <v>23</v>
      </c>
      <c r="B32" s="570" t="s">
        <v>932</v>
      </c>
    </row>
    <row r="33" spans="1:2">
      <c r="A33" s="270">
        <v>24</v>
      </c>
      <c r="B33" s="262" t="s">
        <v>937</v>
      </c>
    </row>
    <row r="34" spans="1:2">
      <c r="A34" s="270">
        <v>25</v>
      </c>
      <c r="B34" s="262" t="s">
        <v>938</v>
      </c>
    </row>
    <row r="35" spans="1:2">
      <c r="A35" s="266">
        <v>26</v>
      </c>
      <c r="B35" s="262" t="s">
        <v>718</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pane xSplit="1" ySplit="5" topLeftCell="B36" activePane="bottomRight" state="frozen"/>
      <selection pane="topRight" activeCell="B1" sqref="B1"/>
      <selection pane="bottomLeft" activeCell="A5" sqref="A5"/>
      <selection pane="bottomRight" activeCell="C53" activeCellId="1" sqref="C29 C53"/>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34" t="str">
        <f>Info!C2</f>
        <v>სს "ბაზისბანკი"</v>
      </c>
      <c r="D1" s="2"/>
      <c r="E1" s="2"/>
      <c r="F1" s="2"/>
    </row>
    <row r="2" spans="1:6" s="21" customFormat="1" ht="15.75" customHeight="1">
      <c r="A2" s="21" t="s">
        <v>109</v>
      </c>
      <c r="B2" s="601">
        <f>'1. key ratios'!B2</f>
        <v>45382</v>
      </c>
    </row>
    <row r="3" spans="1:6" s="21" customFormat="1" ht="15.75" customHeight="1"/>
    <row r="4" spans="1:6" ht="15.75" thickBot="1">
      <c r="A4" s="5" t="s">
        <v>257</v>
      </c>
      <c r="B4" s="30" t="s">
        <v>85</v>
      </c>
    </row>
    <row r="5" spans="1:6">
      <c r="A5" s="86" t="s">
        <v>25</v>
      </c>
      <c r="B5" s="87"/>
      <c r="C5" s="88" t="s">
        <v>26</v>
      </c>
    </row>
    <row r="6" spans="1:6">
      <c r="A6" s="89">
        <v>1</v>
      </c>
      <c r="B6" s="50" t="s">
        <v>27</v>
      </c>
      <c r="C6" s="168">
        <f>SUM(C7:C11)</f>
        <v>540076213.77999997</v>
      </c>
      <c r="E6" s="675"/>
    </row>
    <row r="7" spans="1:6">
      <c r="A7" s="89">
        <v>2</v>
      </c>
      <c r="B7" s="47" t="s">
        <v>28</v>
      </c>
      <c r="C7" s="169">
        <v>18199416</v>
      </c>
      <c r="E7" s="675"/>
    </row>
    <row r="8" spans="1:6">
      <c r="A8" s="89">
        <v>3</v>
      </c>
      <c r="B8" s="41" t="s">
        <v>29</v>
      </c>
      <c r="C8" s="169">
        <v>130071526.56999999</v>
      </c>
      <c r="E8" s="675"/>
    </row>
    <row r="9" spans="1:6">
      <c r="A9" s="89">
        <v>4</v>
      </c>
      <c r="B9" s="41" t="s">
        <v>30</v>
      </c>
      <c r="C9" s="169">
        <v>12239247.780000001</v>
      </c>
      <c r="E9" s="675"/>
    </row>
    <row r="10" spans="1:6">
      <c r="A10" s="89">
        <v>5</v>
      </c>
      <c r="B10" s="41" t="s">
        <v>31</v>
      </c>
      <c r="C10" s="169">
        <v>0</v>
      </c>
      <c r="E10" s="675"/>
    </row>
    <row r="11" spans="1:6">
      <c r="A11" s="89">
        <v>6</v>
      </c>
      <c r="B11" s="48" t="s">
        <v>32</v>
      </c>
      <c r="C11" s="169">
        <v>379566023.43000001</v>
      </c>
      <c r="E11" s="675"/>
    </row>
    <row r="12" spans="1:6" s="4" customFormat="1">
      <c r="A12" s="89">
        <v>7</v>
      </c>
      <c r="B12" s="50" t="s">
        <v>33</v>
      </c>
      <c r="C12" s="170">
        <f>SUM(C13:C28)</f>
        <v>27921997.780000001</v>
      </c>
      <c r="E12" s="675"/>
    </row>
    <row r="13" spans="1:6" s="4" customFormat="1">
      <c r="A13" s="89">
        <v>8</v>
      </c>
      <c r="B13" s="49" t="s">
        <v>34</v>
      </c>
      <c r="C13" s="171">
        <v>12239247.780000001</v>
      </c>
      <c r="E13" s="675"/>
    </row>
    <row r="14" spans="1:6" s="4" customFormat="1" ht="25.5">
      <c r="A14" s="89">
        <v>9</v>
      </c>
      <c r="B14" s="42" t="s">
        <v>35</v>
      </c>
      <c r="C14" s="171">
        <v>0</v>
      </c>
      <c r="E14" s="675"/>
    </row>
    <row r="15" spans="1:6" s="4" customFormat="1">
      <c r="A15" s="89">
        <v>10</v>
      </c>
      <c r="B15" s="43" t="s">
        <v>36</v>
      </c>
      <c r="C15" s="171">
        <v>11886100</v>
      </c>
      <c r="E15" s="675"/>
    </row>
    <row r="16" spans="1:6" s="4" customFormat="1">
      <c r="A16" s="89">
        <v>11</v>
      </c>
      <c r="B16" s="44" t="s">
        <v>37</v>
      </c>
      <c r="C16" s="171">
        <v>0</v>
      </c>
      <c r="E16" s="675"/>
    </row>
    <row r="17" spans="1:5" s="4" customFormat="1">
      <c r="A17" s="89">
        <v>12</v>
      </c>
      <c r="B17" s="43" t="s">
        <v>38</v>
      </c>
      <c r="C17" s="171">
        <v>0</v>
      </c>
      <c r="E17" s="675"/>
    </row>
    <row r="18" spans="1:5" s="4" customFormat="1">
      <c r="A18" s="89">
        <v>13</v>
      </c>
      <c r="B18" s="43" t="s">
        <v>39</v>
      </c>
      <c r="C18" s="171">
        <v>0</v>
      </c>
      <c r="E18" s="675"/>
    </row>
    <row r="19" spans="1:5" s="4" customFormat="1">
      <c r="A19" s="89">
        <v>14</v>
      </c>
      <c r="B19" s="43" t="s">
        <v>40</v>
      </c>
      <c r="C19" s="171">
        <v>0</v>
      </c>
      <c r="E19" s="675"/>
    </row>
    <row r="20" spans="1:5" s="4" customFormat="1" ht="25.5">
      <c r="A20" s="89">
        <v>15</v>
      </c>
      <c r="B20" s="43" t="s">
        <v>41</v>
      </c>
      <c r="C20" s="171">
        <v>0</v>
      </c>
      <c r="E20" s="675"/>
    </row>
    <row r="21" spans="1:5" s="4" customFormat="1" ht="25.5">
      <c r="A21" s="89">
        <v>16</v>
      </c>
      <c r="B21" s="45" t="s">
        <v>42</v>
      </c>
      <c r="C21" s="171">
        <v>0</v>
      </c>
      <c r="E21" s="675"/>
    </row>
    <row r="22" spans="1:5" s="4" customFormat="1">
      <c r="A22" s="89">
        <v>17</v>
      </c>
      <c r="B22" s="1005" t="s">
        <v>43</v>
      </c>
      <c r="C22" s="171">
        <v>3796650</v>
      </c>
      <c r="E22" s="675"/>
    </row>
    <row r="23" spans="1:5" s="4" customFormat="1">
      <c r="A23" s="89">
        <v>18</v>
      </c>
      <c r="B23" s="1006" t="s">
        <v>721</v>
      </c>
      <c r="C23" s="393">
        <v>0</v>
      </c>
      <c r="E23" s="675"/>
    </row>
    <row r="24" spans="1:5" s="4" customFormat="1" ht="25.5">
      <c r="A24" s="89">
        <v>19</v>
      </c>
      <c r="B24" s="45" t="s">
        <v>44</v>
      </c>
      <c r="C24" s="171">
        <v>0</v>
      </c>
      <c r="E24" s="675"/>
    </row>
    <row r="25" spans="1:5" s="4" customFormat="1" ht="25.5">
      <c r="A25" s="89">
        <v>20</v>
      </c>
      <c r="B25" s="42" t="s">
        <v>45</v>
      </c>
      <c r="C25" s="171">
        <v>0</v>
      </c>
      <c r="E25" s="675"/>
    </row>
    <row r="26" spans="1:5" s="4" customFormat="1" ht="25.5">
      <c r="A26" s="89">
        <v>21</v>
      </c>
      <c r="B26" s="45" t="s">
        <v>46</v>
      </c>
      <c r="C26" s="171">
        <v>0</v>
      </c>
      <c r="E26" s="675"/>
    </row>
    <row r="27" spans="1:5" s="4" customFormat="1">
      <c r="A27" s="89">
        <v>22</v>
      </c>
      <c r="B27" s="45" t="s">
        <v>47</v>
      </c>
      <c r="C27" s="171">
        <v>0</v>
      </c>
      <c r="E27" s="675"/>
    </row>
    <row r="28" spans="1:5" s="4" customFormat="1" ht="25.5">
      <c r="A28" s="89">
        <v>23</v>
      </c>
      <c r="B28" s="45" t="s">
        <v>48</v>
      </c>
      <c r="C28" s="171">
        <v>0</v>
      </c>
      <c r="E28" s="675"/>
    </row>
    <row r="29" spans="1:5" s="4" customFormat="1">
      <c r="A29" s="89">
        <v>24</v>
      </c>
      <c r="B29" s="51" t="s">
        <v>22</v>
      </c>
      <c r="C29" s="170">
        <f>C6-C12</f>
        <v>512154216</v>
      </c>
      <c r="E29" s="675"/>
    </row>
    <row r="30" spans="1:5" s="4" customFormat="1">
      <c r="A30" s="90"/>
      <c r="B30" s="46"/>
      <c r="C30" s="171"/>
      <c r="E30" s="675"/>
    </row>
    <row r="31" spans="1:5" s="4" customFormat="1">
      <c r="A31" s="90">
        <v>25</v>
      </c>
      <c r="B31" s="51" t="s">
        <v>49</v>
      </c>
      <c r="C31" s="170">
        <f>C32+C35</f>
        <v>0</v>
      </c>
      <c r="E31" s="675"/>
    </row>
    <row r="32" spans="1:5" s="4" customFormat="1">
      <c r="A32" s="90">
        <v>26</v>
      </c>
      <c r="B32" s="41" t="s">
        <v>50</v>
      </c>
      <c r="C32" s="172">
        <f>C33+C34</f>
        <v>0</v>
      </c>
      <c r="E32" s="675"/>
    </row>
    <row r="33" spans="1:5" s="4" customFormat="1">
      <c r="A33" s="90">
        <v>27</v>
      </c>
      <c r="B33" s="115" t="s">
        <v>51</v>
      </c>
      <c r="C33" s="171">
        <v>0</v>
      </c>
      <c r="E33" s="675"/>
    </row>
    <row r="34" spans="1:5" s="4" customFormat="1">
      <c r="A34" s="90">
        <v>28</v>
      </c>
      <c r="B34" s="115" t="s">
        <v>52</v>
      </c>
      <c r="C34" s="171">
        <v>0</v>
      </c>
      <c r="E34" s="675"/>
    </row>
    <row r="35" spans="1:5" s="4" customFormat="1">
      <c r="A35" s="90">
        <v>29</v>
      </c>
      <c r="B35" s="41" t="s">
        <v>53</v>
      </c>
      <c r="C35" s="171">
        <v>0</v>
      </c>
      <c r="E35" s="675"/>
    </row>
    <row r="36" spans="1:5" s="4" customFormat="1">
      <c r="A36" s="90">
        <v>30</v>
      </c>
      <c r="B36" s="51" t="s">
        <v>54</v>
      </c>
      <c r="C36" s="170">
        <f>SUM(C37:C41)</f>
        <v>0</v>
      </c>
      <c r="E36" s="675"/>
    </row>
    <row r="37" spans="1:5" s="4" customFormat="1">
      <c r="A37" s="90">
        <v>31</v>
      </c>
      <c r="B37" s="42" t="s">
        <v>55</v>
      </c>
      <c r="C37" s="171">
        <v>0</v>
      </c>
      <c r="E37" s="675"/>
    </row>
    <row r="38" spans="1:5" s="4" customFormat="1">
      <c r="A38" s="90">
        <v>32</v>
      </c>
      <c r="B38" s="43" t="s">
        <v>56</v>
      </c>
      <c r="C38" s="171">
        <v>0</v>
      </c>
      <c r="E38" s="675"/>
    </row>
    <row r="39" spans="1:5" s="4" customFormat="1" ht="25.5">
      <c r="A39" s="90">
        <v>33</v>
      </c>
      <c r="B39" s="42" t="s">
        <v>57</v>
      </c>
      <c r="C39" s="171">
        <v>0</v>
      </c>
      <c r="E39" s="675"/>
    </row>
    <row r="40" spans="1:5" s="4" customFormat="1" ht="25.5">
      <c r="A40" s="90">
        <v>34</v>
      </c>
      <c r="B40" s="42" t="s">
        <v>45</v>
      </c>
      <c r="C40" s="171">
        <v>0</v>
      </c>
      <c r="E40" s="675"/>
    </row>
    <row r="41" spans="1:5" s="4" customFormat="1" ht="25.5">
      <c r="A41" s="90">
        <v>35</v>
      </c>
      <c r="B41" s="45" t="s">
        <v>58</v>
      </c>
      <c r="C41" s="171">
        <v>0</v>
      </c>
      <c r="E41" s="675"/>
    </row>
    <row r="42" spans="1:5" s="4" customFormat="1">
      <c r="A42" s="90">
        <v>36</v>
      </c>
      <c r="B42" s="51" t="s">
        <v>23</v>
      </c>
      <c r="C42" s="170">
        <f>C31-C36</f>
        <v>0</v>
      </c>
      <c r="E42" s="675"/>
    </row>
    <row r="43" spans="1:5" s="4" customFormat="1">
      <c r="A43" s="90"/>
      <c r="B43" s="46"/>
      <c r="C43" s="171"/>
      <c r="E43" s="675"/>
    </row>
    <row r="44" spans="1:5" s="4" customFormat="1">
      <c r="A44" s="90">
        <v>37</v>
      </c>
      <c r="B44" s="52" t="s">
        <v>59</v>
      </c>
      <c r="C44" s="170">
        <f>SUM(C45:C47)</f>
        <v>104637654.40000001</v>
      </c>
      <c r="E44" s="675"/>
    </row>
    <row r="45" spans="1:5" s="4" customFormat="1">
      <c r="A45" s="90">
        <v>38</v>
      </c>
      <c r="B45" s="41" t="s">
        <v>60</v>
      </c>
      <c r="C45" s="171">
        <v>104637654.40000001</v>
      </c>
      <c r="E45" s="675"/>
    </row>
    <row r="46" spans="1:5" s="4" customFormat="1">
      <c r="A46" s="90">
        <v>39</v>
      </c>
      <c r="B46" s="41" t="s">
        <v>61</v>
      </c>
      <c r="C46" s="171">
        <v>0</v>
      </c>
      <c r="E46" s="675"/>
    </row>
    <row r="47" spans="1:5" s="4" customFormat="1">
      <c r="A47" s="90">
        <v>40</v>
      </c>
      <c r="B47" s="1007" t="s">
        <v>720</v>
      </c>
      <c r="C47" s="171">
        <v>0</v>
      </c>
      <c r="E47" s="675"/>
    </row>
    <row r="48" spans="1:5" s="4" customFormat="1">
      <c r="A48" s="90">
        <v>41</v>
      </c>
      <c r="B48" s="52" t="s">
        <v>62</v>
      </c>
      <c r="C48" s="170">
        <f>SUM(C49:C52)</f>
        <v>0</v>
      </c>
      <c r="E48" s="675"/>
    </row>
    <row r="49" spans="1:5" s="4" customFormat="1">
      <c r="A49" s="90">
        <v>42</v>
      </c>
      <c r="B49" s="42" t="s">
        <v>63</v>
      </c>
      <c r="C49" s="171">
        <v>0</v>
      </c>
      <c r="E49" s="675"/>
    </row>
    <row r="50" spans="1:5" s="4" customFormat="1">
      <c r="A50" s="90">
        <v>43</v>
      </c>
      <c r="B50" s="43" t="s">
        <v>64</v>
      </c>
      <c r="C50" s="171">
        <v>0</v>
      </c>
      <c r="E50" s="675"/>
    </row>
    <row r="51" spans="1:5" s="4" customFormat="1" ht="25.5">
      <c r="A51" s="90">
        <v>44</v>
      </c>
      <c r="B51" s="42" t="s">
        <v>65</v>
      </c>
      <c r="C51" s="171">
        <v>0</v>
      </c>
      <c r="E51" s="675"/>
    </row>
    <row r="52" spans="1:5" s="4" customFormat="1" ht="25.5">
      <c r="A52" s="90">
        <v>45</v>
      </c>
      <c r="B52" s="42" t="s">
        <v>45</v>
      </c>
      <c r="C52" s="171">
        <v>0</v>
      </c>
      <c r="E52" s="675"/>
    </row>
    <row r="53" spans="1:5" s="4" customFormat="1" ht="15.75" thickBot="1">
      <c r="A53" s="90">
        <v>46</v>
      </c>
      <c r="B53" s="91" t="s">
        <v>24</v>
      </c>
      <c r="C53" s="173">
        <f>C44-C48</f>
        <v>104637654.40000001</v>
      </c>
      <c r="E53" s="675"/>
    </row>
    <row r="56" spans="1:5">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29" sqref="D29"/>
    </sheetView>
  </sheetViews>
  <sheetFormatPr defaultColWidth="9.140625" defaultRowHeight="12.75"/>
  <cols>
    <col min="1" max="1" width="10.85546875" style="226" bestFit="1" customWidth="1"/>
    <col min="2" max="2" width="59" style="226" customWidth="1"/>
    <col min="3" max="3" width="16.7109375" style="226" bestFit="1" customWidth="1"/>
    <col min="4" max="4" width="22.140625" style="226" customWidth="1"/>
    <col min="5" max="5" width="9.140625" style="226"/>
    <col min="6" max="6" width="14.5703125" style="681" bestFit="1" customWidth="1"/>
    <col min="7" max="16384" width="9.140625" style="226"/>
  </cols>
  <sheetData>
    <row r="1" spans="1:7" ht="15">
      <c r="A1" s="17" t="s">
        <v>108</v>
      </c>
      <c r="B1" s="634" t="str">
        <f>Info!C2</f>
        <v>სს "ბაზისბანკი"</v>
      </c>
    </row>
    <row r="2" spans="1:7" s="21" customFormat="1" ht="15.75" customHeight="1">
      <c r="A2" s="21" t="s">
        <v>109</v>
      </c>
      <c r="B2" s="601">
        <f>'1. key ratios'!B2</f>
        <v>45382</v>
      </c>
      <c r="F2" s="682"/>
    </row>
    <row r="3" spans="1:7" s="21" customFormat="1" ht="15.75" customHeight="1">
      <c r="F3" s="682"/>
    </row>
    <row r="4" spans="1:7" ht="13.5" thickBot="1">
      <c r="A4" s="227" t="s">
        <v>357</v>
      </c>
      <c r="B4" s="254" t="s">
        <v>358</v>
      </c>
    </row>
    <row r="5" spans="1:7" s="255" customFormat="1">
      <c r="A5" s="833" t="s">
        <v>359</v>
      </c>
      <c r="B5" s="834"/>
      <c r="C5" s="244" t="s">
        <v>360</v>
      </c>
      <c r="D5" s="245" t="s">
        <v>361</v>
      </c>
      <c r="F5" s="683"/>
    </row>
    <row r="6" spans="1:7" s="256" customFormat="1">
      <c r="A6" s="246">
        <v>1</v>
      </c>
      <c r="B6" s="247" t="s">
        <v>362</v>
      </c>
      <c r="C6" s="247"/>
      <c r="D6" s="248"/>
      <c r="F6" s="684"/>
    </row>
    <row r="7" spans="1:7" s="256" customFormat="1">
      <c r="A7" s="249" t="s">
        <v>363</v>
      </c>
      <c r="B7" s="250" t="s">
        <v>364</v>
      </c>
      <c r="C7" s="296">
        <v>4.4999999999999998E-2</v>
      </c>
      <c r="D7" s="676">
        <f>C7*'5. RWA'!$C$13</f>
        <v>142208902.99090093</v>
      </c>
      <c r="F7" s="684"/>
      <c r="G7" s="686"/>
    </row>
    <row r="8" spans="1:7" s="256" customFormat="1">
      <c r="A8" s="249" t="s">
        <v>365</v>
      </c>
      <c r="B8" s="250" t="s">
        <v>366</v>
      </c>
      <c r="C8" s="297">
        <v>0.06</v>
      </c>
      <c r="D8" s="676">
        <f>C8*'5. RWA'!$C$13</f>
        <v>189611870.65453458</v>
      </c>
      <c r="F8" s="684"/>
      <c r="G8" s="686"/>
    </row>
    <row r="9" spans="1:7" s="256" customFormat="1">
      <c r="A9" s="249" t="s">
        <v>367</v>
      </c>
      <c r="B9" s="250" t="s">
        <v>368</v>
      </c>
      <c r="C9" s="297">
        <v>0.08</v>
      </c>
      <c r="D9" s="676">
        <f>C9*'5. RWA'!$C$13</f>
        <v>252815827.53937948</v>
      </c>
      <c r="F9" s="684"/>
      <c r="G9" s="686"/>
    </row>
    <row r="10" spans="1:7" s="256" customFormat="1">
      <c r="A10" s="246" t="s">
        <v>369</v>
      </c>
      <c r="B10" s="247" t="s">
        <v>370</v>
      </c>
      <c r="C10" s="298"/>
      <c r="D10" s="677"/>
      <c r="F10" s="684"/>
      <c r="G10" s="686"/>
    </row>
    <row r="11" spans="1:7" s="257" customFormat="1">
      <c r="A11" s="251" t="s">
        <v>371</v>
      </c>
      <c r="B11" s="252" t="s">
        <v>433</v>
      </c>
      <c r="C11" s="299">
        <v>2.5000000000000001E-2</v>
      </c>
      <c r="D11" s="678">
        <f>C11*'5. RWA'!$C$13</f>
        <v>79004946.106056079</v>
      </c>
      <c r="F11" s="685"/>
      <c r="G11" s="686"/>
    </row>
    <row r="12" spans="1:7" s="257" customFormat="1">
      <c r="A12" s="251" t="s">
        <v>372</v>
      </c>
      <c r="B12" s="252" t="s">
        <v>373</v>
      </c>
      <c r="C12" s="299">
        <v>2.5000000000000001E-3</v>
      </c>
      <c r="D12" s="678">
        <f>C12*'5. RWA'!$C$13</f>
        <v>7900494.6106056087</v>
      </c>
      <c r="F12" s="685"/>
      <c r="G12" s="686"/>
    </row>
    <row r="13" spans="1:7" s="257" customFormat="1" ht="15">
      <c r="A13" s="251" t="s">
        <v>374</v>
      </c>
      <c r="B13" s="252" t="s">
        <v>375</v>
      </c>
      <c r="C13" s="299"/>
      <c r="D13" s="678">
        <f>C13*'5. RWA'!$C$13</f>
        <v>0</v>
      </c>
      <c r="E13"/>
      <c r="F13"/>
      <c r="G13"/>
    </row>
    <row r="14" spans="1:7" s="256" customFormat="1" ht="15">
      <c r="A14" s="246" t="s">
        <v>376</v>
      </c>
      <c r="B14" s="247" t="s">
        <v>431</v>
      </c>
      <c r="C14" s="300"/>
      <c r="D14" s="677"/>
      <c r="E14"/>
      <c r="F14"/>
      <c r="G14"/>
    </row>
    <row r="15" spans="1:7" s="256" customFormat="1" ht="15">
      <c r="A15" s="263" t="s">
        <v>379</v>
      </c>
      <c r="B15" s="252" t="s">
        <v>432</v>
      </c>
      <c r="C15" s="299">
        <v>4.7501184715009609E-2</v>
      </c>
      <c r="D15" s="678">
        <f>C15*'5. RWA'!$C$13</f>
        <v>150113141.53532597</v>
      </c>
      <c r="E15"/>
      <c r="F15"/>
      <c r="G15"/>
    </row>
    <row r="16" spans="1:7" s="256" customFormat="1" ht="15">
      <c r="A16" s="263" t="s">
        <v>380</v>
      </c>
      <c r="B16" s="252" t="s">
        <v>382</v>
      </c>
      <c r="C16" s="299">
        <v>5.5907268301163146E-2</v>
      </c>
      <c r="D16" s="678">
        <f>C16*'5. RWA'!$C$13</f>
        <v>176678028.76280847</v>
      </c>
      <c r="E16"/>
      <c r="F16"/>
      <c r="G16"/>
    </row>
    <row r="17" spans="1:7" s="256" customFormat="1" ht="15">
      <c r="A17" s="263" t="s">
        <v>381</v>
      </c>
      <c r="B17" s="252" t="s">
        <v>429</v>
      </c>
      <c r="C17" s="299">
        <v>6.6967904598733599E-2</v>
      </c>
      <c r="D17" s="678">
        <f>C17*'5. RWA'!$C$13</f>
        <v>211631827.74633813</v>
      </c>
      <c r="E17"/>
      <c r="F17"/>
      <c r="G17"/>
    </row>
    <row r="18" spans="1:7" s="255" customFormat="1" ht="15">
      <c r="A18" s="835" t="s">
        <v>430</v>
      </c>
      <c r="B18" s="836"/>
      <c r="C18" s="301" t="s">
        <v>360</v>
      </c>
      <c r="D18" s="679" t="s">
        <v>361</v>
      </c>
      <c r="E18"/>
      <c r="F18"/>
      <c r="G18"/>
    </row>
    <row r="19" spans="1:7" s="256" customFormat="1" ht="15">
      <c r="A19" s="253">
        <v>4</v>
      </c>
      <c r="B19" s="252" t="s">
        <v>22</v>
      </c>
      <c r="C19" s="299">
        <f>C7+C11+C12+C13+C15</f>
        <v>0.12000118471500962</v>
      </c>
      <c r="D19" s="676">
        <f>C19*'5. RWA'!$C$13</f>
        <v>379227485.24288863</v>
      </c>
      <c r="E19"/>
      <c r="F19"/>
      <c r="G19"/>
    </row>
    <row r="20" spans="1:7" s="256" customFormat="1" ht="15">
      <c r="A20" s="253">
        <v>5</v>
      </c>
      <c r="B20" s="252" t="s">
        <v>86</v>
      </c>
      <c r="C20" s="299">
        <f>C8+C11+C12+C13+C16</f>
        <v>0.14340726830116313</v>
      </c>
      <c r="D20" s="676">
        <f>C20*'5. RWA'!$C$13</f>
        <v>453195340.13400471</v>
      </c>
      <c r="E20"/>
      <c r="F20"/>
      <c r="G20"/>
    </row>
    <row r="21" spans="1:7" s="256" customFormat="1" ht="15.75" thickBot="1">
      <c r="A21" s="258" t="s">
        <v>377</v>
      </c>
      <c r="B21" s="259" t="s">
        <v>85</v>
      </c>
      <c r="C21" s="302">
        <f>C9+C11+C12+C13+C17</f>
        <v>0.17446790459873363</v>
      </c>
      <c r="D21" s="680">
        <f>C21*'5. RWA'!$C$13</f>
        <v>551353096.00237942</v>
      </c>
      <c r="E21"/>
      <c r="F21"/>
      <c r="G21"/>
    </row>
    <row r="22" spans="1:7" ht="15">
      <c r="E22"/>
      <c r="F22"/>
      <c r="G22"/>
    </row>
    <row r="23" spans="1:7" ht="15">
      <c r="B23" s="23"/>
      <c r="E23"/>
      <c r="F23"/>
      <c r="G23"/>
    </row>
    <row r="24" spans="1:7" ht="15">
      <c r="E24"/>
      <c r="F24"/>
      <c r="G24"/>
    </row>
    <row r="25" spans="1:7" ht="15">
      <c r="E25"/>
      <c r="F25"/>
      <c r="G25"/>
    </row>
    <row r="26" spans="1:7" ht="15">
      <c r="E26"/>
      <c r="F26"/>
      <c r="G26"/>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pane xSplit="1" ySplit="5" topLeftCell="B6" activePane="bottomRight" state="frozen"/>
      <selection pane="topRight" activeCell="B1" sqref="B1"/>
      <selection pane="bottomLeft" activeCell="A5" sqref="A5"/>
      <selection pane="bottomRight" activeCell="D65" sqref="D65"/>
    </sheetView>
  </sheetViews>
  <sheetFormatPr defaultRowHeight="15.75"/>
  <cols>
    <col min="1" max="1" width="10.7109375" style="38" customWidth="1"/>
    <col min="2" max="2" width="91.85546875" style="38" customWidth="1"/>
    <col min="3" max="3" width="27.140625" style="38" customWidth="1"/>
    <col min="4" max="4" width="30.42578125" style="38" customWidth="1"/>
    <col min="5" max="5" width="9.42578125" customWidth="1"/>
    <col min="7" max="7" width="15" customWidth="1"/>
  </cols>
  <sheetData>
    <row r="1" spans="1:7">
      <c r="A1" s="17" t="s">
        <v>108</v>
      </c>
      <c r="B1" s="767" t="str">
        <f>Info!C2</f>
        <v>სს "ბაზისბანკი"</v>
      </c>
      <c r="E1" s="2"/>
      <c r="F1" s="2"/>
    </row>
    <row r="2" spans="1:7" s="21" customFormat="1" ht="15.75" customHeight="1">
      <c r="A2" s="21" t="s">
        <v>109</v>
      </c>
      <c r="B2" s="601">
        <f>'1. key ratios'!B2</f>
        <v>45382</v>
      </c>
    </row>
    <row r="3" spans="1:7" s="21" customFormat="1" ht="15.75" customHeight="1">
      <c r="A3" s="26"/>
    </row>
    <row r="4" spans="1:7" s="21" customFormat="1" ht="15.75" customHeight="1" thickBot="1">
      <c r="A4" s="21" t="s">
        <v>258</v>
      </c>
      <c r="B4" s="138" t="s">
        <v>172</v>
      </c>
      <c r="D4" s="139" t="s">
        <v>87</v>
      </c>
    </row>
    <row r="5" spans="1:7" ht="75.75" customHeight="1">
      <c r="A5" s="704" t="s">
        <v>25</v>
      </c>
      <c r="B5" s="705" t="s">
        <v>144</v>
      </c>
      <c r="C5" s="705" t="s">
        <v>853</v>
      </c>
      <c r="D5" s="706" t="s">
        <v>173</v>
      </c>
    </row>
    <row r="6" spans="1:7">
      <c r="A6" s="707">
        <v>1</v>
      </c>
      <c r="B6" s="667" t="s">
        <v>838</v>
      </c>
      <c r="C6" s="690">
        <f>SUM(C7:C9)</f>
        <v>393443785.57950002</v>
      </c>
      <c r="D6" s="708"/>
      <c r="E6" s="7"/>
      <c r="G6" s="599"/>
    </row>
    <row r="7" spans="1:7">
      <c r="A7" s="707">
        <v>1.1000000000000001</v>
      </c>
      <c r="B7" s="668" t="s">
        <v>96</v>
      </c>
      <c r="C7" s="691">
        <v>60681041.051200002</v>
      </c>
      <c r="D7" s="708"/>
      <c r="E7" s="7"/>
      <c r="G7" s="599"/>
    </row>
    <row r="8" spans="1:7">
      <c r="A8" s="707">
        <v>1.2</v>
      </c>
      <c r="B8" s="668" t="s">
        <v>97</v>
      </c>
      <c r="C8" s="691">
        <v>198431623.37110001</v>
      </c>
      <c r="D8" s="708"/>
      <c r="E8" s="7"/>
      <c r="G8" s="599"/>
    </row>
    <row r="9" spans="1:7">
      <c r="A9" s="707">
        <v>1.3</v>
      </c>
      <c r="B9" s="668" t="s">
        <v>98</v>
      </c>
      <c r="C9" s="691">
        <v>134331121.15720001</v>
      </c>
      <c r="D9" s="708"/>
      <c r="E9" s="7"/>
      <c r="G9" s="599"/>
    </row>
    <row r="10" spans="1:7">
      <c r="A10" s="707">
        <v>2</v>
      </c>
      <c r="B10" s="669" t="s">
        <v>725</v>
      </c>
      <c r="C10" s="690">
        <v>0</v>
      </c>
      <c r="D10" s="708"/>
      <c r="E10" s="7"/>
      <c r="G10" s="599"/>
    </row>
    <row r="11" spans="1:7">
      <c r="A11" s="707">
        <v>2.1</v>
      </c>
      <c r="B11" s="670" t="s">
        <v>726</v>
      </c>
      <c r="C11" s="692">
        <v>0</v>
      </c>
      <c r="D11" s="709"/>
      <c r="E11" s="8"/>
      <c r="G11" s="599"/>
    </row>
    <row r="12" spans="1:7" ht="23.45" customHeight="1">
      <c r="A12" s="707">
        <v>3</v>
      </c>
      <c r="B12" s="671" t="s">
        <v>727</v>
      </c>
      <c r="C12" s="693">
        <v>0</v>
      </c>
      <c r="D12" s="709"/>
      <c r="E12" s="8"/>
      <c r="G12" s="599"/>
    </row>
    <row r="13" spans="1:7" ht="23.1" customHeight="1">
      <c r="A13" s="707">
        <v>4</v>
      </c>
      <c r="B13" s="593" t="s">
        <v>728</v>
      </c>
      <c r="C13" s="693">
        <v>0</v>
      </c>
      <c r="D13" s="709"/>
      <c r="E13" s="8"/>
      <c r="G13" s="599"/>
    </row>
    <row r="14" spans="1:7">
      <c r="A14" s="707">
        <v>5</v>
      </c>
      <c r="B14" s="593" t="s">
        <v>729</v>
      </c>
      <c r="C14" s="693">
        <f>SUM(C15:C17)</f>
        <v>221506465.19</v>
      </c>
      <c r="D14" s="709"/>
      <c r="E14" s="8"/>
      <c r="G14" s="599"/>
    </row>
    <row r="15" spans="1:7">
      <c r="A15" s="707">
        <v>5.0999999999999996</v>
      </c>
      <c r="B15" s="672" t="s">
        <v>730</v>
      </c>
      <c r="C15" s="694">
        <v>0</v>
      </c>
      <c r="D15" s="709"/>
      <c r="E15" s="7"/>
      <c r="G15" s="599"/>
    </row>
    <row r="16" spans="1:7">
      <c r="A16" s="707">
        <v>5.2</v>
      </c>
      <c r="B16" s="672" t="s">
        <v>564</v>
      </c>
      <c r="C16" s="691">
        <v>221506465.19</v>
      </c>
      <c r="D16" s="708"/>
      <c r="E16" s="7"/>
      <c r="G16" s="599"/>
    </row>
    <row r="17" spans="1:7">
      <c r="A17" s="707">
        <v>5.3</v>
      </c>
      <c r="B17" s="672" t="s">
        <v>731</v>
      </c>
      <c r="C17" s="691">
        <v>0</v>
      </c>
      <c r="D17" s="708"/>
      <c r="E17" s="7"/>
      <c r="G17" s="599"/>
    </row>
    <row r="18" spans="1:7">
      <c r="A18" s="707">
        <v>6</v>
      </c>
      <c r="B18" s="671" t="s">
        <v>732</v>
      </c>
      <c r="C18" s="690">
        <f>SUM(C19:C20)</f>
        <v>2639380203.4932003</v>
      </c>
      <c r="D18" s="708"/>
      <c r="E18" s="7"/>
      <c r="G18" s="599"/>
    </row>
    <row r="19" spans="1:7">
      <c r="A19" s="707">
        <v>6.1</v>
      </c>
      <c r="B19" s="672" t="s">
        <v>564</v>
      </c>
      <c r="C19" s="692">
        <v>148374168.64319998</v>
      </c>
      <c r="D19" s="708"/>
      <c r="E19" s="7"/>
      <c r="G19" s="599"/>
    </row>
    <row r="20" spans="1:7">
      <c r="A20" s="707">
        <v>6.2</v>
      </c>
      <c r="B20" s="672" t="s">
        <v>731</v>
      </c>
      <c r="C20" s="692">
        <v>2491006034.8500004</v>
      </c>
      <c r="D20" s="708"/>
      <c r="E20" s="7"/>
      <c r="G20" s="599"/>
    </row>
    <row r="21" spans="1:7">
      <c r="A21" s="707">
        <v>7</v>
      </c>
      <c r="B21" s="673" t="s">
        <v>733</v>
      </c>
      <c r="C21" s="693">
        <v>27859354.66</v>
      </c>
      <c r="D21" s="708" t="s">
        <v>960</v>
      </c>
      <c r="E21" s="7"/>
      <c r="G21" s="599"/>
    </row>
    <row r="22" spans="1:7">
      <c r="A22" s="707">
        <v>8</v>
      </c>
      <c r="B22" s="673" t="s">
        <v>734</v>
      </c>
      <c r="C22" s="690">
        <v>424088.08847110043</v>
      </c>
      <c r="D22" s="708"/>
      <c r="E22" s="7"/>
      <c r="G22" s="599"/>
    </row>
    <row r="23" spans="1:7">
      <c r="A23" s="707">
        <v>9</v>
      </c>
      <c r="B23" s="593" t="s">
        <v>735</v>
      </c>
      <c r="C23" s="690">
        <f>SUM(C24:C25)</f>
        <v>111868226.28</v>
      </c>
      <c r="D23" s="710"/>
      <c r="E23" s="7"/>
      <c r="G23" s="599"/>
    </row>
    <row r="24" spans="1:7">
      <c r="A24" s="707">
        <v>9.1</v>
      </c>
      <c r="B24" s="591" t="s">
        <v>736</v>
      </c>
      <c r="C24" s="691">
        <v>111868226.28</v>
      </c>
      <c r="D24" s="708"/>
      <c r="E24" s="7"/>
      <c r="G24" s="599"/>
    </row>
    <row r="25" spans="1:7">
      <c r="A25" s="707">
        <v>9.1999999999999993</v>
      </c>
      <c r="B25" s="591" t="s">
        <v>737</v>
      </c>
      <c r="C25" s="695">
        <v>0</v>
      </c>
      <c r="D25" s="708"/>
      <c r="E25" s="6"/>
      <c r="G25" s="599"/>
    </row>
    <row r="26" spans="1:7">
      <c r="A26" s="707">
        <v>10</v>
      </c>
      <c r="B26" s="593" t="s">
        <v>36</v>
      </c>
      <c r="C26" s="690">
        <f>SUM(C27:C28)</f>
        <v>11886100.23</v>
      </c>
      <c r="D26" s="708"/>
      <c r="E26" s="7"/>
      <c r="G26" s="599"/>
    </row>
    <row r="27" spans="1:7">
      <c r="A27" s="707">
        <v>10.1</v>
      </c>
      <c r="B27" s="591" t="s">
        <v>738</v>
      </c>
      <c r="C27" s="691">
        <v>0</v>
      </c>
      <c r="D27" s="708"/>
      <c r="E27" s="7"/>
      <c r="G27" s="599"/>
    </row>
    <row r="28" spans="1:7">
      <c r="A28" s="707">
        <v>10.199999999999999</v>
      </c>
      <c r="B28" s="591" t="s">
        <v>739</v>
      </c>
      <c r="C28" s="691">
        <v>11886100.23</v>
      </c>
      <c r="D28" s="708" t="s">
        <v>930</v>
      </c>
      <c r="E28" s="7"/>
      <c r="G28" s="599"/>
    </row>
    <row r="29" spans="1:7">
      <c r="A29" s="707">
        <v>11</v>
      </c>
      <c r="B29" s="593" t="s">
        <v>740</v>
      </c>
      <c r="C29" s="690">
        <f>SUM(C30:C31)</f>
        <v>47695.35</v>
      </c>
      <c r="D29" s="708"/>
      <c r="E29" s="7"/>
      <c r="G29" s="599"/>
    </row>
    <row r="30" spans="1:7">
      <c r="A30" s="707">
        <v>11.1</v>
      </c>
      <c r="B30" s="591" t="s">
        <v>741</v>
      </c>
      <c r="C30" s="691">
        <v>47695.35</v>
      </c>
      <c r="D30" s="708"/>
      <c r="E30" s="7"/>
      <c r="G30" s="599"/>
    </row>
    <row r="31" spans="1:7">
      <c r="A31" s="707">
        <v>11.2</v>
      </c>
      <c r="B31" s="591" t="s">
        <v>742</v>
      </c>
      <c r="C31" s="691">
        <v>0</v>
      </c>
      <c r="D31" s="708"/>
      <c r="E31" s="7"/>
      <c r="G31" s="599"/>
    </row>
    <row r="32" spans="1:7">
      <c r="A32" s="707">
        <v>13</v>
      </c>
      <c r="B32" s="593" t="s">
        <v>99</v>
      </c>
      <c r="C32" s="690">
        <v>35692589.011528902</v>
      </c>
      <c r="D32" s="708"/>
      <c r="E32" s="7"/>
      <c r="G32" s="599"/>
    </row>
    <row r="33" spans="1:7">
      <c r="A33" s="707">
        <v>13.1</v>
      </c>
      <c r="B33" s="674" t="s">
        <v>743</v>
      </c>
      <c r="C33" s="691">
        <v>19129893.351528898</v>
      </c>
      <c r="D33" s="708"/>
      <c r="E33" s="7"/>
      <c r="G33" s="599"/>
    </row>
    <row r="34" spans="1:7">
      <c r="A34" s="707">
        <v>13.2</v>
      </c>
      <c r="B34" s="674" t="s">
        <v>744</v>
      </c>
      <c r="C34" s="691">
        <v>0</v>
      </c>
      <c r="D34" s="708"/>
      <c r="E34" s="7"/>
      <c r="G34" s="599"/>
    </row>
    <row r="35" spans="1:7">
      <c r="A35" s="707">
        <v>14</v>
      </c>
      <c r="B35" s="687" t="s">
        <v>745</v>
      </c>
      <c r="C35" s="690">
        <f>SUM(C6,C10,C12,C13,C14,C18,C21,C22,C23,C26,C29,C32)</f>
        <v>3442108507.8827</v>
      </c>
      <c r="D35" s="708"/>
      <c r="E35" s="7"/>
      <c r="G35" s="599"/>
    </row>
    <row r="36" spans="1:7">
      <c r="A36" s="707"/>
      <c r="B36" s="696" t="s">
        <v>104</v>
      </c>
      <c r="C36" s="697"/>
      <c r="D36" s="708"/>
      <c r="E36" s="7"/>
      <c r="G36" s="599"/>
    </row>
    <row r="37" spans="1:7">
      <c r="A37" s="707">
        <v>15</v>
      </c>
      <c r="B37" s="673" t="s">
        <v>746</v>
      </c>
      <c r="C37" s="695">
        <v>213348.6</v>
      </c>
      <c r="D37" s="711"/>
      <c r="E37" s="6"/>
      <c r="G37" s="599"/>
    </row>
    <row r="38" spans="1:7">
      <c r="A38" s="707">
        <v>15.1</v>
      </c>
      <c r="B38" s="670" t="s">
        <v>726</v>
      </c>
      <c r="C38" s="691">
        <v>213348.6</v>
      </c>
      <c r="D38" s="708"/>
      <c r="E38" s="7"/>
      <c r="G38" s="599"/>
    </row>
    <row r="39" spans="1:7" ht="21">
      <c r="A39" s="707">
        <v>16</v>
      </c>
      <c r="B39" s="673" t="s">
        <v>747</v>
      </c>
      <c r="C39" s="690">
        <v>0</v>
      </c>
      <c r="D39" s="708"/>
      <c r="E39" s="7"/>
      <c r="G39" s="599"/>
    </row>
    <row r="40" spans="1:7">
      <c r="A40" s="707">
        <v>17</v>
      </c>
      <c r="B40" s="673" t="s">
        <v>748</v>
      </c>
      <c r="C40" s="690">
        <f>SUM(C41:C44)</f>
        <v>2742162575.9033022</v>
      </c>
      <c r="D40" s="708"/>
      <c r="E40" s="7"/>
      <c r="G40" s="599"/>
    </row>
    <row r="41" spans="1:7">
      <c r="A41" s="707">
        <v>17.100000000000001</v>
      </c>
      <c r="B41" s="698" t="s">
        <v>749</v>
      </c>
      <c r="C41" s="691">
        <v>2209406266.0333023</v>
      </c>
      <c r="D41" s="708"/>
      <c r="E41" s="7"/>
      <c r="G41" s="599"/>
    </row>
    <row r="42" spans="1:7">
      <c r="A42" s="707">
        <v>17.2</v>
      </c>
      <c r="B42" s="668" t="s">
        <v>100</v>
      </c>
      <c r="C42" s="691">
        <v>517132518.44</v>
      </c>
      <c r="D42" s="708"/>
      <c r="E42" s="7"/>
      <c r="G42" s="599"/>
    </row>
    <row r="43" spans="1:7">
      <c r="A43" s="707">
        <v>17.3</v>
      </c>
      <c r="B43" s="698" t="s">
        <v>750</v>
      </c>
      <c r="C43" s="691">
        <v>0</v>
      </c>
      <c r="D43" s="708"/>
      <c r="E43" s="7"/>
      <c r="G43" s="599"/>
    </row>
    <row r="44" spans="1:7">
      <c r="A44" s="707">
        <v>17.399999999999999</v>
      </c>
      <c r="B44" s="698" t="s">
        <v>751</v>
      </c>
      <c r="C44" s="691">
        <v>15623791.43</v>
      </c>
      <c r="D44" s="708"/>
      <c r="E44" s="7"/>
      <c r="G44" s="599"/>
    </row>
    <row r="45" spans="1:7">
      <c r="A45" s="707">
        <v>18</v>
      </c>
      <c r="B45" s="699" t="s">
        <v>752</v>
      </c>
      <c r="C45" s="695">
        <v>1451819.1800000002</v>
      </c>
      <c r="D45" s="712"/>
      <c r="E45" s="6"/>
      <c r="G45" s="599"/>
    </row>
    <row r="46" spans="1:7">
      <c r="A46" s="707">
        <v>19</v>
      </c>
      <c r="B46" s="699" t="s">
        <v>753</v>
      </c>
      <c r="C46" s="688">
        <f>SUM(C47:C48)</f>
        <v>4107501.16</v>
      </c>
      <c r="D46" s="713"/>
      <c r="G46" s="599"/>
    </row>
    <row r="47" spans="1:7">
      <c r="A47" s="707">
        <v>19.100000000000001</v>
      </c>
      <c r="B47" s="700" t="s">
        <v>754</v>
      </c>
      <c r="C47" s="689">
        <v>1906957.98</v>
      </c>
      <c r="D47" s="713"/>
      <c r="G47" s="599"/>
    </row>
    <row r="48" spans="1:7">
      <c r="A48" s="707">
        <v>19.2</v>
      </c>
      <c r="B48" s="700" t="s">
        <v>755</v>
      </c>
      <c r="C48" s="689">
        <v>2200543.1800000002</v>
      </c>
      <c r="D48" s="713"/>
      <c r="G48" s="599"/>
    </row>
    <row r="49" spans="1:7">
      <c r="A49" s="707">
        <v>20</v>
      </c>
      <c r="B49" s="687" t="s">
        <v>101</v>
      </c>
      <c r="C49" s="688">
        <v>115214939.14</v>
      </c>
      <c r="D49" s="713" t="s">
        <v>965</v>
      </c>
      <c r="G49" s="599"/>
    </row>
    <row r="50" spans="1:7">
      <c r="A50" s="707">
        <v>21</v>
      </c>
      <c r="B50" s="669" t="s">
        <v>89</v>
      </c>
      <c r="C50" s="688">
        <v>31282110.120000001</v>
      </c>
      <c r="D50" s="713"/>
      <c r="G50" s="599"/>
    </row>
    <row r="51" spans="1:7">
      <c r="A51" s="707">
        <v>21.1</v>
      </c>
      <c r="B51" s="668" t="s">
        <v>756</v>
      </c>
      <c r="C51" s="689">
        <v>0</v>
      </c>
      <c r="D51" s="713"/>
      <c r="G51" s="599"/>
    </row>
    <row r="52" spans="1:7">
      <c r="A52" s="707">
        <v>22</v>
      </c>
      <c r="B52" s="687" t="s">
        <v>757</v>
      </c>
      <c r="C52" s="688">
        <f>SUM(C37,C39,C40,C45,C46,C49,C50)</f>
        <v>2894432294.1033015</v>
      </c>
      <c r="D52" s="713"/>
      <c r="G52" s="599"/>
    </row>
    <row r="53" spans="1:7">
      <c r="A53" s="707"/>
      <c r="B53" s="696" t="s">
        <v>758</v>
      </c>
      <c r="C53" s="701"/>
      <c r="D53" s="713"/>
      <c r="G53" s="599"/>
    </row>
    <row r="54" spans="1:7">
      <c r="A54" s="707">
        <v>23</v>
      </c>
      <c r="B54" s="687" t="s">
        <v>105</v>
      </c>
      <c r="C54" s="690">
        <v>18199416</v>
      </c>
      <c r="D54" s="713" t="s">
        <v>961</v>
      </c>
      <c r="G54" s="599"/>
    </row>
    <row r="55" spans="1:7">
      <c r="A55" s="707">
        <v>24</v>
      </c>
      <c r="B55" s="687" t="s">
        <v>759</v>
      </c>
      <c r="C55" s="690">
        <v>0</v>
      </c>
      <c r="D55" s="713"/>
      <c r="G55" s="599"/>
    </row>
    <row r="56" spans="1:7">
      <c r="A56" s="707">
        <v>25</v>
      </c>
      <c r="B56" s="702" t="s">
        <v>102</v>
      </c>
      <c r="C56" s="690">
        <v>130071526.56999999</v>
      </c>
      <c r="D56" s="713" t="s">
        <v>962</v>
      </c>
      <c r="G56" s="599"/>
    </row>
    <row r="57" spans="1:7">
      <c r="A57" s="707">
        <v>26</v>
      </c>
      <c r="B57" s="699" t="s">
        <v>760</v>
      </c>
      <c r="C57" s="690">
        <v>0</v>
      </c>
      <c r="D57" s="713"/>
      <c r="G57" s="599"/>
    </row>
    <row r="58" spans="1:7">
      <c r="A58" s="707">
        <v>27</v>
      </c>
      <c r="B58" s="699" t="s">
        <v>761</v>
      </c>
      <c r="C58" s="690">
        <f>SUM(C59:C60)</f>
        <v>0</v>
      </c>
      <c r="D58" s="713"/>
      <c r="G58" s="599"/>
    </row>
    <row r="59" spans="1:7">
      <c r="A59" s="707">
        <v>27.1</v>
      </c>
      <c r="B59" s="587" t="s">
        <v>762</v>
      </c>
      <c r="C59" s="691"/>
      <c r="D59" s="713"/>
      <c r="G59" s="599"/>
    </row>
    <row r="60" spans="1:7">
      <c r="A60" s="707">
        <v>27.2</v>
      </c>
      <c r="B60" s="698" t="s">
        <v>763</v>
      </c>
      <c r="C60" s="691"/>
      <c r="D60" s="713"/>
      <c r="G60" s="599"/>
    </row>
    <row r="61" spans="1:7">
      <c r="A61" s="707">
        <v>28</v>
      </c>
      <c r="B61" s="669" t="s">
        <v>764</v>
      </c>
      <c r="C61" s="690"/>
      <c r="D61" s="713"/>
      <c r="G61" s="599"/>
    </row>
    <row r="62" spans="1:7">
      <c r="A62" s="707">
        <v>29</v>
      </c>
      <c r="B62" s="699" t="s">
        <v>765</v>
      </c>
      <c r="C62" s="690">
        <f>SUM(C63:C65)</f>
        <v>12239247.780000001</v>
      </c>
      <c r="D62" s="713" t="s">
        <v>963</v>
      </c>
      <c r="G62" s="599"/>
    </row>
    <row r="63" spans="1:7">
      <c r="A63" s="707">
        <v>29.1</v>
      </c>
      <c r="B63" s="672" t="s">
        <v>766</v>
      </c>
      <c r="C63" s="691">
        <v>10870260.66</v>
      </c>
      <c r="D63" s="713"/>
      <c r="G63" s="599"/>
    </row>
    <row r="64" spans="1:7" ht="24" customHeight="1">
      <c r="A64" s="707">
        <v>29.2</v>
      </c>
      <c r="B64" s="587" t="s">
        <v>767</v>
      </c>
      <c r="C64" s="691"/>
      <c r="D64" s="713"/>
      <c r="G64" s="599"/>
    </row>
    <row r="65" spans="1:7" ht="21.95" customHeight="1">
      <c r="A65" s="707">
        <v>29.3</v>
      </c>
      <c r="B65" s="591" t="s">
        <v>768</v>
      </c>
      <c r="C65" s="691">
        <v>1368987.12</v>
      </c>
      <c r="D65" s="713"/>
      <c r="G65" s="599"/>
    </row>
    <row r="66" spans="1:7">
      <c r="A66" s="707">
        <v>30</v>
      </c>
      <c r="B66" s="593" t="s">
        <v>103</v>
      </c>
      <c r="C66" s="690">
        <v>387166023.43000001</v>
      </c>
      <c r="D66" s="713" t="s">
        <v>964</v>
      </c>
      <c r="G66" s="599"/>
    </row>
    <row r="67" spans="1:7">
      <c r="A67" s="707">
        <v>31</v>
      </c>
      <c r="B67" s="703" t="s">
        <v>769</v>
      </c>
      <c r="C67" s="690">
        <f>SUM(C54,C55,C56,C57,C58,C61,C62,C66)</f>
        <v>547676213.77999997</v>
      </c>
      <c r="D67" s="713"/>
      <c r="G67" s="599"/>
    </row>
    <row r="68" spans="1:7" ht="16.5" thickBot="1">
      <c r="A68" s="714">
        <v>32</v>
      </c>
      <c r="B68" s="715" t="s">
        <v>770</v>
      </c>
      <c r="C68" s="716">
        <f>SUM(C52,C67)</f>
        <v>3442108507.8833017</v>
      </c>
      <c r="D68" s="717"/>
      <c r="G68" s="59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85" zoomScaleNormal="85" workbookViewId="0">
      <pane xSplit="2" ySplit="7" topLeftCell="G8" activePane="bottomRight" state="frozen"/>
      <selection pane="topRight" activeCell="C1" sqref="C1"/>
      <selection pane="bottomLeft" activeCell="A8" sqref="A8"/>
      <selection pane="bottomRight" activeCell="S28" sqref="S28"/>
    </sheetView>
  </sheetViews>
  <sheetFormatPr defaultColWidth="9.140625" defaultRowHeight="12.75"/>
  <cols>
    <col min="1" max="1" width="10.5703125" style="2" bestFit="1" customWidth="1"/>
    <col min="2" max="2" width="78" style="2" customWidth="1"/>
    <col min="3" max="3" width="14.5703125" style="2" bestFit="1" customWidth="1"/>
    <col min="4" max="4" width="13.42578125" style="2" bestFit="1" customWidth="1"/>
    <col min="5" max="5" width="13.5703125" style="2" bestFit="1" customWidth="1"/>
    <col min="6" max="6" width="13.42578125" style="2" bestFit="1" customWidth="1"/>
    <col min="7" max="7" width="14.5703125" style="2" bestFit="1" customWidth="1"/>
    <col min="8" max="8" width="13.42578125" style="2" bestFit="1" customWidth="1"/>
    <col min="9" max="9" width="13.5703125" style="2" bestFit="1" customWidth="1"/>
    <col min="10" max="10" width="13.42578125" style="2" bestFit="1" customWidth="1"/>
    <col min="11" max="11" width="14.5703125" style="2" bestFit="1" customWidth="1"/>
    <col min="12" max="12" width="13.5703125" style="2" bestFit="1" customWidth="1"/>
    <col min="13" max="13" width="16" style="2" bestFit="1" customWidth="1"/>
    <col min="14" max="14" width="14.5703125" style="2" bestFit="1" customWidth="1"/>
    <col min="15" max="15" width="13.5703125" style="2" bestFit="1" customWidth="1"/>
    <col min="16" max="16" width="13.42578125" style="2" bestFit="1" customWidth="1"/>
    <col min="17" max="17" width="13.5703125" style="2" bestFit="1" customWidth="1"/>
    <col min="18" max="18" width="13.42578125" style="2" bestFit="1" customWidth="1"/>
    <col min="19" max="19" width="31.5703125" style="2" bestFit="1" customWidth="1"/>
    <col min="20" max="20" width="14" style="12" bestFit="1" customWidth="1"/>
    <col min="21" max="16384" width="9.140625" style="12"/>
  </cols>
  <sheetData>
    <row r="1" spans="1:21">
      <c r="A1" s="2" t="s">
        <v>108</v>
      </c>
      <c r="B1" s="635" t="str">
        <f>Info!C2</f>
        <v>სს "ბაზისბანკი"</v>
      </c>
    </row>
    <row r="2" spans="1:21">
      <c r="A2" s="2" t="s">
        <v>109</v>
      </c>
      <c r="B2" s="601">
        <f>'1. key ratios'!B2</f>
        <v>45382</v>
      </c>
    </row>
    <row r="4" spans="1:21" ht="39" thickBot="1">
      <c r="A4" s="37" t="s">
        <v>259</v>
      </c>
      <c r="B4" s="197" t="s">
        <v>294</v>
      </c>
    </row>
    <row r="5" spans="1:21">
      <c r="A5" s="84"/>
      <c r="B5" s="85"/>
      <c r="C5" s="78" t="s">
        <v>0</v>
      </c>
      <c r="D5" s="78" t="s">
        <v>1</v>
      </c>
      <c r="E5" s="78" t="s">
        <v>2</v>
      </c>
      <c r="F5" s="78" t="s">
        <v>3</v>
      </c>
      <c r="G5" s="78" t="s">
        <v>4</v>
      </c>
      <c r="H5" s="78" t="s">
        <v>5</v>
      </c>
      <c r="I5" s="78" t="s">
        <v>145</v>
      </c>
      <c r="J5" s="78" t="s">
        <v>146</v>
      </c>
      <c r="K5" s="78" t="s">
        <v>147</v>
      </c>
      <c r="L5" s="78" t="s">
        <v>148</v>
      </c>
      <c r="M5" s="78" t="s">
        <v>149</v>
      </c>
      <c r="N5" s="78" t="s">
        <v>150</v>
      </c>
      <c r="O5" s="78" t="s">
        <v>281</v>
      </c>
      <c r="P5" s="78" t="s">
        <v>282</v>
      </c>
      <c r="Q5" s="78" t="s">
        <v>283</v>
      </c>
      <c r="R5" s="190" t="s">
        <v>284</v>
      </c>
      <c r="S5" s="79" t="s">
        <v>285</v>
      </c>
    </row>
    <row r="6" spans="1:21" ht="46.5" customHeight="1">
      <c r="A6" s="93"/>
      <c r="B6" s="841" t="s">
        <v>286</v>
      </c>
      <c r="C6" s="839">
        <v>0</v>
      </c>
      <c r="D6" s="840"/>
      <c r="E6" s="839">
        <v>0.2</v>
      </c>
      <c r="F6" s="840"/>
      <c r="G6" s="839">
        <v>0.35</v>
      </c>
      <c r="H6" s="840"/>
      <c r="I6" s="839">
        <v>0.5</v>
      </c>
      <c r="J6" s="840"/>
      <c r="K6" s="839">
        <v>0.75</v>
      </c>
      <c r="L6" s="840"/>
      <c r="M6" s="839">
        <v>1</v>
      </c>
      <c r="N6" s="840"/>
      <c r="O6" s="839">
        <v>1.5</v>
      </c>
      <c r="P6" s="840"/>
      <c r="Q6" s="839">
        <v>2.5</v>
      </c>
      <c r="R6" s="840"/>
      <c r="S6" s="837" t="s">
        <v>156</v>
      </c>
    </row>
    <row r="7" spans="1:21">
      <c r="A7" s="93"/>
      <c r="B7" s="842"/>
      <c r="C7" s="196" t="s">
        <v>279</v>
      </c>
      <c r="D7" s="196" t="s">
        <v>280</v>
      </c>
      <c r="E7" s="196" t="s">
        <v>279</v>
      </c>
      <c r="F7" s="196" t="s">
        <v>280</v>
      </c>
      <c r="G7" s="196" t="s">
        <v>279</v>
      </c>
      <c r="H7" s="196" t="s">
        <v>280</v>
      </c>
      <c r="I7" s="196" t="s">
        <v>279</v>
      </c>
      <c r="J7" s="196" t="s">
        <v>280</v>
      </c>
      <c r="K7" s="196" t="s">
        <v>279</v>
      </c>
      <c r="L7" s="196" t="s">
        <v>280</v>
      </c>
      <c r="M7" s="196" t="s">
        <v>279</v>
      </c>
      <c r="N7" s="196" t="s">
        <v>280</v>
      </c>
      <c r="O7" s="196" t="s">
        <v>279</v>
      </c>
      <c r="P7" s="196" t="s">
        <v>280</v>
      </c>
      <c r="Q7" s="196" t="s">
        <v>279</v>
      </c>
      <c r="R7" s="196" t="s">
        <v>280</v>
      </c>
      <c r="S7" s="838"/>
    </row>
    <row r="8" spans="1:21" s="96" customFormat="1">
      <c r="A8" s="82">
        <v>1</v>
      </c>
      <c r="B8" s="114" t="s">
        <v>134</v>
      </c>
      <c r="C8" s="718">
        <v>327970565.98149997</v>
      </c>
      <c r="D8" s="718">
        <v>0</v>
      </c>
      <c r="E8" s="718">
        <v>0</v>
      </c>
      <c r="F8" s="719">
        <v>0</v>
      </c>
      <c r="G8" s="718">
        <v>0</v>
      </c>
      <c r="H8" s="718">
        <v>0</v>
      </c>
      <c r="I8" s="718">
        <v>0</v>
      </c>
      <c r="J8" s="718">
        <v>0</v>
      </c>
      <c r="K8" s="718">
        <v>0</v>
      </c>
      <c r="L8" s="718">
        <v>0</v>
      </c>
      <c r="M8" s="718">
        <v>180193181.35710001</v>
      </c>
      <c r="N8" s="718">
        <v>0</v>
      </c>
      <c r="O8" s="718">
        <v>0</v>
      </c>
      <c r="P8" s="718">
        <v>0</v>
      </c>
      <c r="Q8" s="718">
        <v>0</v>
      </c>
      <c r="R8" s="719">
        <v>0</v>
      </c>
      <c r="S8" s="720">
        <f>$C$6*SUM(C8:D8)+$E$6*SUM(E8:F8)+$G$6*SUM(G8:H8)+$I$6*SUM(I8:J8)+$K$6*SUM(K8:L8)+$M$6*SUM(M8:N8)+$O$6*SUM(O8:P8)+$Q$6*SUM(Q8:R8)</f>
        <v>180193181.35710001</v>
      </c>
      <c r="T8" s="721"/>
      <c r="U8" s="723"/>
    </row>
    <row r="9" spans="1:21" s="96" customFormat="1">
      <c r="A9" s="82">
        <v>2</v>
      </c>
      <c r="B9" s="114" t="s">
        <v>135</v>
      </c>
      <c r="C9" s="718">
        <v>0</v>
      </c>
      <c r="D9" s="718">
        <v>0</v>
      </c>
      <c r="E9" s="718">
        <v>0</v>
      </c>
      <c r="F9" s="718">
        <v>0</v>
      </c>
      <c r="G9" s="718">
        <v>0</v>
      </c>
      <c r="H9" s="718">
        <v>0</v>
      </c>
      <c r="I9" s="718">
        <v>0</v>
      </c>
      <c r="J9" s="718">
        <v>0</v>
      </c>
      <c r="K9" s="718">
        <v>0</v>
      </c>
      <c r="L9" s="718">
        <v>0</v>
      </c>
      <c r="M9" s="718">
        <v>0</v>
      </c>
      <c r="N9" s="718">
        <v>0</v>
      </c>
      <c r="O9" s="718">
        <v>0</v>
      </c>
      <c r="P9" s="718">
        <v>0</v>
      </c>
      <c r="Q9" s="718">
        <v>0</v>
      </c>
      <c r="R9" s="719">
        <v>0</v>
      </c>
      <c r="S9" s="720">
        <f t="shared" ref="S9:S21" si="0">$C$6*SUM(C9:D9)+$E$6*SUM(E9:F9)+$G$6*SUM(G9:H9)+$I$6*SUM(I9:J9)+$K$6*SUM(K9:L9)+$M$6*SUM(M9:N9)+$O$6*SUM(O9:P9)+$Q$6*SUM(Q9:R9)</f>
        <v>0</v>
      </c>
      <c r="T9" s="721"/>
      <c r="U9" s="723"/>
    </row>
    <row r="10" spans="1:21" s="96" customFormat="1">
      <c r="A10" s="82">
        <v>3</v>
      </c>
      <c r="B10" s="114" t="s">
        <v>136</v>
      </c>
      <c r="C10" s="718">
        <v>0</v>
      </c>
      <c r="D10" s="718">
        <v>0</v>
      </c>
      <c r="E10" s="718">
        <v>0</v>
      </c>
      <c r="F10" s="718">
        <v>0</v>
      </c>
      <c r="G10" s="718">
        <v>0</v>
      </c>
      <c r="H10" s="718">
        <v>0</v>
      </c>
      <c r="I10" s="718">
        <v>0</v>
      </c>
      <c r="J10" s="718">
        <v>0</v>
      </c>
      <c r="K10" s="718">
        <v>0</v>
      </c>
      <c r="L10" s="718">
        <v>0</v>
      </c>
      <c r="M10" s="718">
        <v>1245228.5536</v>
      </c>
      <c r="N10" s="718">
        <v>0</v>
      </c>
      <c r="O10" s="718">
        <v>0</v>
      </c>
      <c r="P10" s="718">
        <v>0</v>
      </c>
      <c r="Q10" s="718">
        <v>0</v>
      </c>
      <c r="R10" s="719">
        <v>0</v>
      </c>
      <c r="S10" s="720">
        <f t="shared" si="0"/>
        <v>1245228.5536</v>
      </c>
      <c r="T10" s="721"/>
      <c r="U10" s="723"/>
    </row>
    <row r="11" spans="1:21" s="96" customFormat="1">
      <c r="A11" s="82">
        <v>4</v>
      </c>
      <c r="B11" s="114" t="s">
        <v>137</v>
      </c>
      <c r="C11" s="718">
        <v>0</v>
      </c>
      <c r="D11" s="718">
        <v>0</v>
      </c>
      <c r="E11" s="718">
        <v>0</v>
      </c>
      <c r="F11" s="718">
        <v>0</v>
      </c>
      <c r="G11" s="718">
        <v>0</v>
      </c>
      <c r="H11" s="718">
        <v>0</v>
      </c>
      <c r="I11" s="718">
        <v>0</v>
      </c>
      <c r="J11" s="718">
        <v>0</v>
      </c>
      <c r="K11" s="718">
        <v>0</v>
      </c>
      <c r="L11" s="718">
        <v>0</v>
      </c>
      <c r="M11" s="718">
        <v>0</v>
      </c>
      <c r="N11" s="718">
        <v>0</v>
      </c>
      <c r="O11" s="718">
        <v>0</v>
      </c>
      <c r="P11" s="718">
        <v>0</v>
      </c>
      <c r="Q11" s="718">
        <v>0</v>
      </c>
      <c r="R11" s="719">
        <v>0</v>
      </c>
      <c r="S11" s="720">
        <f t="shared" si="0"/>
        <v>0</v>
      </c>
      <c r="T11" s="721"/>
      <c r="U11" s="723"/>
    </row>
    <row r="12" spans="1:21" s="96" customFormat="1">
      <c r="A12" s="82">
        <v>5</v>
      </c>
      <c r="B12" s="114" t="s">
        <v>942</v>
      </c>
      <c r="C12" s="718">
        <v>0</v>
      </c>
      <c r="D12" s="718">
        <v>0</v>
      </c>
      <c r="E12" s="718">
        <v>0</v>
      </c>
      <c r="F12" s="718">
        <v>0</v>
      </c>
      <c r="G12" s="718">
        <v>0</v>
      </c>
      <c r="H12" s="718">
        <v>0</v>
      </c>
      <c r="I12" s="718">
        <v>0</v>
      </c>
      <c r="J12" s="718">
        <v>0</v>
      </c>
      <c r="K12" s="718">
        <v>0</v>
      </c>
      <c r="L12" s="718">
        <v>0</v>
      </c>
      <c r="M12" s="718">
        <v>0</v>
      </c>
      <c r="N12" s="718">
        <v>0</v>
      </c>
      <c r="O12" s="718">
        <v>0</v>
      </c>
      <c r="P12" s="718">
        <v>0</v>
      </c>
      <c r="Q12" s="718">
        <v>0</v>
      </c>
      <c r="R12" s="719">
        <v>0</v>
      </c>
      <c r="S12" s="720">
        <f t="shared" si="0"/>
        <v>0</v>
      </c>
      <c r="T12" s="721"/>
      <c r="U12" s="723"/>
    </row>
    <row r="13" spans="1:21" s="96" customFormat="1">
      <c r="A13" s="82">
        <v>6</v>
      </c>
      <c r="B13" s="114" t="s">
        <v>138</v>
      </c>
      <c r="C13" s="718">
        <v>0</v>
      </c>
      <c r="D13" s="718">
        <v>0</v>
      </c>
      <c r="E13" s="718">
        <v>89090299.950999975</v>
      </c>
      <c r="F13" s="718">
        <v>0</v>
      </c>
      <c r="G13" s="718">
        <v>0</v>
      </c>
      <c r="H13" s="718">
        <v>0</v>
      </c>
      <c r="I13" s="718">
        <v>35942720.870000005</v>
      </c>
      <c r="J13" s="718">
        <v>0</v>
      </c>
      <c r="K13" s="718">
        <v>0</v>
      </c>
      <c r="L13" s="718">
        <v>0</v>
      </c>
      <c r="M13" s="718">
        <v>7159765.6405999996</v>
      </c>
      <c r="N13" s="718">
        <v>0</v>
      </c>
      <c r="O13" s="718">
        <v>2273099.6957999999</v>
      </c>
      <c r="P13" s="718">
        <v>0</v>
      </c>
      <c r="Q13" s="718">
        <v>0</v>
      </c>
      <c r="R13" s="719">
        <v>0</v>
      </c>
      <c r="S13" s="720">
        <f t="shared" si="0"/>
        <v>46358835.609499998</v>
      </c>
      <c r="T13" s="721"/>
      <c r="U13" s="723"/>
    </row>
    <row r="14" spans="1:21" s="96" customFormat="1">
      <c r="A14" s="82">
        <v>7</v>
      </c>
      <c r="B14" s="114" t="s">
        <v>71</v>
      </c>
      <c r="C14" s="718">
        <v>0</v>
      </c>
      <c r="D14" s="718">
        <v>0</v>
      </c>
      <c r="E14" s="718">
        <v>0</v>
      </c>
      <c r="F14" s="718">
        <v>0</v>
      </c>
      <c r="G14" s="718">
        <v>0</v>
      </c>
      <c r="H14" s="718">
        <v>0</v>
      </c>
      <c r="I14" s="718">
        <v>0</v>
      </c>
      <c r="J14" s="718">
        <v>0</v>
      </c>
      <c r="K14" s="718">
        <v>0</v>
      </c>
      <c r="L14" s="718">
        <v>0</v>
      </c>
      <c r="M14" s="718">
        <v>1409516666.3610935</v>
      </c>
      <c r="N14" s="718">
        <v>295983599.89575022</v>
      </c>
      <c r="O14" s="718">
        <v>0</v>
      </c>
      <c r="P14" s="718">
        <v>0</v>
      </c>
      <c r="Q14" s="718">
        <v>0</v>
      </c>
      <c r="R14" s="719">
        <v>0</v>
      </c>
      <c r="S14" s="720">
        <f t="shared" si="0"/>
        <v>1705500266.2568438</v>
      </c>
      <c r="T14" s="721"/>
      <c r="U14" s="723"/>
    </row>
    <row r="15" spans="1:21" s="96" customFormat="1">
      <c r="A15" s="82">
        <v>8</v>
      </c>
      <c r="B15" s="114" t="s">
        <v>72</v>
      </c>
      <c r="C15" s="718">
        <v>0</v>
      </c>
      <c r="D15" s="718">
        <v>0</v>
      </c>
      <c r="E15" s="718">
        <v>0</v>
      </c>
      <c r="F15" s="718">
        <v>0</v>
      </c>
      <c r="G15" s="718">
        <v>0</v>
      </c>
      <c r="H15" s="718">
        <v>0</v>
      </c>
      <c r="I15" s="718">
        <v>0</v>
      </c>
      <c r="J15" s="718">
        <v>0</v>
      </c>
      <c r="K15" s="718">
        <v>425584789.16914737</v>
      </c>
      <c r="L15" s="718">
        <v>12289252.173440043</v>
      </c>
      <c r="M15" s="718">
        <v>0</v>
      </c>
      <c r="N15" s="718">
        <v>0</v>
      </c>
      <c r="O15" s="718">
        <v>0</v>
      </c>
      <c r="P15" s="718">
        <v>0</v>
      </c>
      <c r="Q15" s="718">
        <v>0</v>
      </c>
      <c r="R15" s="719">
        <v>0</v>
      </c>
      <c r="S15" s="720">
        <f t="shared" si="0"/>
        <v>328405531.00694054</v>
      </c>
      <c r="T15" s="721"/>
      <c r="U15" s="723"/>
    </row>
    <row r="16" spans="1:21" s="96" customFormat="1">
      <c r="A16" s="82">
        <v>9</v>
      </c>
      <c r="B16" s="114" t="s">
        <v>943</v>
      </c>
      <c r="C16" s="718">
        <v>0</v>
      </c>
      <c r="D16" s="718">
        <v>0</v>
      </c>
      <c r="E16" s="718">
        <v>0</v>
      </c>
      <c r="F16" s="718">
        <v>0</v>
      </c>
      <c r="G16" s="718">
        <v>313646302.49948758</v>
      </c>
      <c r="H16" s="718">
        <v>206096.46029000016</v>
      </c>
      <c r="I16" s="718">
        <v>0</v>
      </c>
      <c r="J16" s="718">
        <v>0</v>
      </c>
      <c r="K16" s="718">
        <v>0</v>
      </c>
      <c r="L16" s="718">
        <v>0</v>
      </c>
      <c r="M16" s="718">
        <v>0</v>
      </c>
      <c r="N16" s="718">
        <v>0</v>
      </c>
      <c r="O16" s="718">
        <v>0</v>
      </c>
      <c r="P16" s="718">
        <v>0</v>
      </c>
      <c r="Q16" s="718">
        <v>0</v>
      </c>
      <c r="R16" s="719">
        <v>0</v>
      </c>
      <c r="S16" s="720">
        <f t="shared" si="0"/>
        <v>109848339.63592215</v>
      </c>
      <c r="T16" s="721"/>
      <c r="U16" s="723"/>
    </row>
    <row r="17" spans="1:21" s="96" customFormat="1">
      <c r="A17" s="82">
        <v>10</v>
      </c>
      <c r="B17" s="114" t="s">
        <v>67</v>
      </c>
      <c r="C17" s="718">
        <v>0</v>
      </c>
      <c r="D17" s="718">
        <v>0</v>
      </c>
      <c r="E17" s="718">
        <v>0</v>
      </c>
      <c r="F17" s="718">
        <v>0</v>
      </c>
      <c r="G17" s="718">
        <v>0</v>
      </c>
      <c r="H17" s="718">
        <v>0</v>
      </c>
      <c r="I17" s="718">
        <v>5403415.7653116826</v>
      </c>
      <c r="J17" s="718">
        <v>136.95500000000001</v>
      </c>
      <c r="K17" s="718">
        <v>0</v>
      </c>
      <c r="L17" s="718">
        <v>0</v>
      </c>
      <c r="M17" s="718">
        <v>20198767.49487884</v>
      </c>
      <c r="N17" s="718">
        <v>34948.925999999999</v>
      </c>
      <c r="O17" s="718">
        <v>30432358.24136864</v>
      </c>
      <c r="P17" s="718">
        <v>364696.46800000005</v>
      </c>
      <c r="Q17" s="718">
        <v>0</v>
      </c>
      <c r="R17" s="719">
        <v>0</v>
      </c>
      <c r="S17" s="720">
        <f t="shared" si="0"/>
        <v>69131074.845087633</v>
      </c>
      <c r="T17" s="721"/>
      <c r="U17" s="723"/>
    </row>
    <row r="18" spans="1:21" s="96" customFormat="1">
      <c r="A18" s="82">
        <v>11</v>
      </c>
      <c r="B18" s="114" t="s">
        <v>68</v>
      </c>
      <c r="C18" s="718">
        <v>0</v>
      </c>
      <c r="D18" s="718">
        <v>0</v>
      </c>
      <c r="E18" s="718">
        <v>0</v>
      </c>
      <c r="F18" s="718">
        <v>0</v>
      </c>
      <c r="G18" s="718">
        <v>0</v>
      </c>
      <c r="H18" s="718">
        <v>0</v>
      </c>
      <c r="I18" s="718">
        <v>0</v>
      </c>
      <c r="J18" s="718">
        <v>0</v>
      </c>
      <c r="K18" s="718">
        <v>0</v>
      </c>
      <c r="L18" s="718">
        <v>0</v>
      </c>
      <c r="M18" s="718">
        <v>0</v>
      </c>
      <c r="N18" s="718">
        <v>0</v>
      </c>
      <c r="O18" s="718">
        <v>0</v>
      </c>
      <c r="P18" s="718">
        <v>0</v>
      </c>
      <c r="Q18" s="718">
        <v>0</v>
      </c>
      <c r="R18" s="719">
        <v>0</v>
      </c>
      <c r="S18" s="720">
        <f t="shared" si="0"/>
        <v>0</v>
      </c>
      <c r="T18" s="721"/>
      <c r="U18" s="723"/>
    </row>
    <row r="19" spans="1:21" s="96" customFormat="1">
      <c r="A19" s="82">
        <v>12</v>
      </c>
      <c r="B19" s="114" t="s">
        <v>69</v>
      </c>
      <c r="C19" s="718">
        <v>0</v>
      </c>
      <c r="D19" s="718">
        <v>0</v>
      </c>
      <c r="E19" s="718">
        <v>0</v>
      </c>
      <c r="F19" s="718">
        <v>0</v>
      </c>
      <c r="G19" s="718">
        <v>0</v>
      </c>
      <c r="H19" s="718">
        <v>0</v>
      </c>
      <c r="I19" s="718">
        <v>0</v>
      </c>
      <c r="J19" s="718">
        <v>0</v>
      </c>
      <c r="K19" s="718">
        <v>0</v>
      </c>
      <c r="L19" s="718">
        <v>0</v>
      </c>
      <c r="M19" s="718">
        <v>23897111.863300003</v>
      </c>
      <c r="N19" s="718">
        <v>32050769.387549989</v>
      </c>
      <c r="O19" s="718">
        <v>0</v>
      </c>
      <c r="P19" s="718">
        <v>0</v>
      </c>
      <c r="Q19" s="718">
        <v>0</v>
      </c>
      <c r="R19" s="719">
        <v>0</v>
      </c>
      <c r="S19" s="720">
        <f t="shared" si="0"/>
        <v>55947881.250849992</v>
      </c>
      <c r="T19" s="721"/>
      <c r="U19" s="723"/>
    </row>
    <row r="20" spans="1:21" s="96" customFormat="1">
      <c r="A20" s="82">
        <v>13</v>
      </c>
      <c r="B20" s="114" t="s">
        <v>70</v>
      </c>
      <c r="C20" s="718">
        <v>0</v>
      </c>
      <c r="D20" s="718">
        <v>0</v>
      </c>
      <c r="E20" s="718">
        <v>0</v>
      </c>
      <c r="F20" s="718">
        <v>0</v>
      </c>
      <c r="G20" s="718">
        <v>0</v>
      </c>
      <c r="H20" s="718">
        <v>0</v>
      </c>
      <c r="I20" s="718">
        <v>0</v>
      </c>
      <c r="J20" s="718">
        <v>0</v>
      </c>
      <c r="K20" s="718">
        <v>0</v>
      </c>
      <c r="L20" s="718">
        <v>0</v>
      </c>
      <c r="M20" s="718">
        <v>0</v>
      </c>
      <c r="N20" s="718">
        <v>0</v>
      </c>
      <c r="O20" s="718">
        <v>0</v>
      </c>
      <c r="P20" s="718">
        <v>0</v>
      </c>
      <c r="Q20" s="718">
        <v>0</v>
      </c>
      <c r="R20" s="719">
        <v>0</v>
      </c>
      <c r="S20" s="720">
        <f t="shared" si="0"/>
        <v>0</v>
      </c>
      <c r="T20" s="721"/>
      <c r="U20" s="723"/>
    </row>
    <row r="21" spans="1:21" s="96" customFormat="1">
      <c r="A21" s="82">
        <v>14</v>
      </c>
      <c r="B21" s="114" t="s">
        <v>154</v>
      </c>
      <c r="C21" s="718">
        <v>57918188.594099998</v>
      </c>
      <c r="D21" s="718">
        <v>0</v>
      </c>
      <c r="E21" s="718">
        <v>2769351.9282999998</v>
      </c>
      <c r="F21" s="718">
        <v>0</v>
      </c>
      <c r="G21" s="718">
        <v>0</v>
      </c>
      <c r="H21" s="718">
        <v>0</v>
      </c>
      <c r="I21" s="718">
        <v>0</v>
      </c>
      <c r="J21" s="718">
        <v>0</v>
      </c>
      <c r="K21" s="718">
        <v>0</v>
      </c>
      <c r="L21" s="718">
        <v>0</v>
      </c>
      <c r="M21" s="718">
        <v>456944664.50960797</v>
      </c>
      <c r="N21" s="718">
        <v>10012514.096899968</v>
      </c>
      <c r="O21" s="718">
        <v>0</v>
      </c>
      <c r="P21" s="718">
        <v>0</v>
      </c>
      <c r="Q21" s="718">
        <v>24000000</v>
      </c>
      <c r="R21" s="719">
        <v>0</v>
      </c>
      <c r="S21" s="720">
        <f t="shared" si="0"/>
        <v>527511048.99216795</v>
      </c>
      <c r="T21" s="721"/>
      <c r="U21" s="723"/>
    </row>
    <row r="22" spans="1:21" ht="13.5" thickBot="1">
      <c r="A22" s="64"/>
      <c r="B22" s="98" t="s">
        <v>66</v>
      </c>
      <c r="C22" s="175">
        <f>SUM(C8:C21)</f>
        <v>385888754.57559997</v>
      </c>
      <c r="D22" s="175">
        <f t="shared" ref="D22:S22" si="1">SUM(D8:D21)</f>
        <v>0</v>
      </c>
      <c r="E22" s="175">
        <f t="shared" si="1"/>
        <v>91859651.879299968</v>
      </c>
      <c r="F22" s="175">
        <f t="shared" si="1"/>
        <v>0</v>
      </c>
      <c r="G22" s="175">
        <f t="shared" si="1"/>
        <v>313646302.49948758</v>
      </c>
      <c r="H22" s="175">
        <f t="shared" si="1"/>
        <v>206096.46029000016</v>
      </c>
      <c r="I22" s="175">
        <f t="shared" si="1"/>
        <v>41346136.635311686</v>
      </c>
      <c r="J22" s="175">
        <f t="shared" si="1"/>
        <v>136.95500000000001</v>
      </c>
      <c r="K22" s="175">
        <f t="shared" si="1"/>
        <v>425584789.16914737</v>
      </c>
      <c r="L22" s="175">
        <f t="shared" si="1"/>
        <v>12289252.173440043</v>
      </c>
      <c r="M22" s="175">
        <f t="shared" si="1"/>
        <v>2099155385.7801805</v>
      </c>
      <c r="N22" s="175">
        <f t="shared" si="1"/>
        <v>338081832.30620021</v>
      </c>
      <c r="O22" s="175">
        <f t="shared" si="1"/>
        <v>32705457.937168639</v>
      </c>
      <c r="P22" s="175">
        <f t="shared" si="1"/>
        <v>364696.46800000005</v>
      </c>
      <c r="Q22" s="175">
        <f t="shared" si="1"/>
        <v>24000000</v>
      </c>
      <c r="R22" s="175">
        <f t="shared" si="1"/>
        <v>0</v>
      </c>
      <c r="S22" s="732">
        <f t="shared" si="1"/>
        <v>3024141387.5080118</v>
      </c>
      <c r="T22" s="722"/>
      <c r="U22" s="723"/>
    </row>
    <row r="25" spans="1:21">
      <c r="C25" s="724"/>
      <c r="D25" s="724"/>
      <c r="E25" s="724"/>
      <c r="F25" s="724"/>
      <c r="G25" s="724"/>
      <c r="H25" s="724"/>
      <c r="I25" s="724"/>
      <c r="J25" s="724"/>
      <c r="K25" s="724"/>
      <c r="L25" s="724"/>
      <c r="M25" s="724"/>
      <c r="N25" s="724"/>
      <c r="O25" s="724"/>
      <c r="P25" s="724"/>
      <c r="Q25" s="724"/>
      <c r="R25" s="724"/>
      <c r="S25" s="724"/>
      <c r="T25" s="724"/>
    </row>
    <row r="47" spans="3:19">
      <c r="C47" s="727"/>
      <c r="D47" s="727"/>
      <c r="E47" s="727"/>
      <c r="F47" s="727"/>
      <c r="G47" s="727"/>
      <c r="H47" s="727"/>
      <c r="I47" s="727"/>
      <c r="J47" s="727"/>
      <c r="K47" s="727"/>
      <c r="L47" s="727"/>
      <c r="M47" s="727"/>
      <c r="N47" s="727"/>
      <c r="O47" s="727"/>
      <c r="P47" s="727"/>
      <c r="Q47" s="727"/>
      <c r="R47" s="727"/>
      <c r="S47" s="727"/>
    </row>
    <row r="48" spans="3:19">
      <c r="C48" s="727"/>
      <c r="D48" s="727"/>
      <c r="E48" s="727"/>
      <c r="F48" s="727"/>
      <c r="G48" s="727"/>
      <c r="H48" s="727"/>
      <c r="I48" s="727"/>
      <c r="J48" s="727"/>
      <c r="K48" s="727"/>
      <c r="L48" s="727"/>
      <c r="M48" s="727"/>
      <c r="N48" s="727"/>
      <c r="O48" s="727"/>
      <c r="P48" s="727"/>
      <c r="Q48" s="727"/>
      <c r="R48" s="727"/>
      <c r="S48" s="727"/>
    </row>
    <row r="49" spans="3:19">
      <c r="C49" s="727"/>
      <c r="D49" s="727"/>
      <c r="E49" s="727"/>
      <c r="F49" s="727"/>
      <c r="G49" s="727"/>
      <c r="H49" s="727"/>
      <c r="I49" s="727"/>
      <c r="J49" s="727"/>
      <c r="K49" s="727"/>
      <c r="L49" s="727"/>
      <c r="M49" s="727"/>
      <c r="N49" s="727"/>
      <c r="O49" s="727"/>
      <c r="P49" s="727"/>
      <c r="Q49" s="727"/>
      <c r="R49" s="727"/>
      <c r="S49" s="727"/>
    </row>
    <row r="50" spans="3:19">
      <c r="C50" s="727"/>
      <c r="D50" s="727"/>
      <c r="E50" s="727"/>
      <c r="F50" s="727"/>
      <c r="G50" s="727"/>
      <c r="H50" s="727"/>
      <c r="I50" s="727"/>
      <c r="J50" s="727"/>
      <c r="K50" s="727"/>
      <c r="L50" s="727"/>
      <c r="M50" s="727"/>
      <c r="N50" s="727"/>
      <c r="O50" s="727"/>
      <c r="P50" s="727"/>
      <c r="Q50" s="727"/>
      <c r="R50" s="727"/>
      <c r="S50" s="727"/>
    </row>
    <row r="51" spans="3:19">
      <c r="C51" s="727"/>
      <c r="D51" s="727"/>
      <c r="E51" s="727"/>
      <c r="F51" s="727"/>
      <c r="G51" s="727"/>
      <c r="H51" s="727"/>
      <c r="I51" s="727"/>
      <c r="J51" s="727"/>
      <c r="K51" s="727"/>
      <c r="L51" s="727"/>
      <c r="M51" s="727"/>
      <c r="N51" s="727"/>
      <c r="O51" s="727"/>
      <c r="P51" s="727"/>
      <c r="Q51" s="727"/>
      <c r="R51" s="727"/>
      <c r="S51" s="727"/>
    </row>
    <row r="52" spans="3:19">
      <c r="C52" s="727"/>
      <c r="D52" s="727"/>
      <c r="E52" s="727"/>
      <c r="F52" s="727"/>
      <c r="G52" s="727"/>
      <c r="H52" s="727"/>
      <c r="I52" s="727"/>
      <c r="J52" s="727"/>
      <c r="K52" s="727"/>
      <c r="L52" s="727"/>
      <c r="M52" s="727"/>
      <c r="N52" s="727"/>
      <c r="O52" s="727"/>
      <c r="P52" s="727"/>
      <c r="Q52" s="727"/>
      <c r="R52" s="727"/>
      <c r="S52" s="727"/>
    </row>
    <row r="53" spans="3:19">
      <c r="C53" s="727"/>
      <c r="D53" s="727"/>
      <c r="E53" s="727"/>
      <c r="F53" s="727"/>
      <c r="G53" s="727"/>
      <c r="H53" s="727"/>
      <c r="I53" s="727"/>
      <c r="J53" s="727"/>
      <c r="K53" s="727"/>
      <c r="L53" s="727"/>
      <c r="M53" s="727"/>
      <c r="N53" s="727"/>
      <c r="O53" s="727"/>
      <c r="P53" s="727"/>
      <c r="Q53" s="727"/>
      <c r="R53" s="727"/>
      <c r="S53" s="727"/>
    </row>
    <row r="54" spans="3:19">
      <c r="C54" s="727"/>
      <c r="D54" s="727"/>
      <c r="E54" s="727"/>
      <c r="F54" s="727"/>
      <c r="G54" s="727"/>
      <c r="H54" s="727"/>
      <c r="I54" s="727"/>
      <c r="J54" s="727"/>
      <c r="K54" s="727"/>
      <c r="L54" s="727"/>
      <c r="M54" s="727"/>
      <c r="N54" s="727"/>
      <c r="O54" s="727"/>
      <c r="P54" s="727"/>
      <c r="Q54" s="727"/>
      <c r="R54" s="727"/>
      <c r="S54" s="727"/>
    </row>
    <row r="55" spans="3:19">
      <c r="C55" s="727"/>
      <c r="D55" s="727"/>
      <c r="E55" s="727"/>
      <c r="F55" s="727"/>
      <c r="G55" s="727"/>
      <c r="H55" s="727"/>
      <c r="I55" s="727"/>
      <c r="J55" s="727"/>
      <c r="K55" s="727"/>
      <c r="L55" s="727"/>
      <c r="M55" s="727"/>
      <c r="N55" s="727"/>
      <c r="O55" s="727"/>
      <c r="P55" s="727"/>
      <c r="Q55" s="727"/>
      <c r="R55" s="727"/>
      <c r="S55" s="727"/>
    </row>
    <row r="56" spans="3:19">
      <c r="C56" s="727"/>
      <c r="D56" s="727"/>
      <c r="E56" s="727"/>
      <c r="F56" s="727"/>
      <c r="G56" s="727"/>
      <c r="H56" s="727"/>
      <c r="I56" s="727"/>
      <c r="J56" s="727"/>
      <c r="K56" s="727"/>
      <c r="L56" s="727"/>
      <c r="M56" s="727"/>
      <c r="N56" s="727"/>
      <c r="O56" s="727"/>
      <c r="P56" s="727"/>
      <c r="Q56" s="727"/>
      <c r="R56" s="727"/>
      <c r="S56" s="727"/>
    </row>
    <row r="57" spans="3:19">
      <c r="C57" s="727"/>
      <c r="D57" s="727"/>
      <c r="E57" s="727"/>
      <c r="F57" s="727"/>
      <c r="G57" s="727"/>
      <c r="H57" s="727"/>
      <c r="I57" s="727"/>
      <c r="J57" s="727"/>
      <c r="K57" s="727"/>
      <c r="L57" s="727"/>
      <c r="M57" s="727"/>
      <c r="N57" s="727"/>
      <c r="O57" s="727"/>
      <c r="P57" s="727"/>
      <c r="Q57" s="727"/>
      <c r="R57" s="727"/>
      <c r="S57" s="727"/>
    </row>
    <row r="58" spans="3:19">
      <c r="C58" s="727"/>
      <c r="D58" s="727"/>
      <c r="E58" s="727"/>
      <c r="F58" s="727"/>
      <c r="G58" s="727"/>
      <c r="H58" s="727"/>
      <c r="I58" s="727"/>
      <c r="J58" s="727"/>
      <c r="K58" s="727"/>
      <c r="L58" s="727"/>
      <c r="M58" s="727"/>
      <c r="N58" s="727"/>
      <c r="O58" s="727"/>
      <c r="P58" s="727"/>
      <c r="Q58" s="727"/>
      <c r="R58" s="727"/>
      <c r="S58" s="727"/>
    </row>
    <row r="59" spans="3:19">
      <c r="C59" s="727"/>
      <c r="D59" s="727"/>
      <c r="E59" s="727"/>
      <c r="F59" s="727"/>
      <c r="G59" s="727"/>
      <c r="H59" s="727"/>
      <c r="I59" s="727"/>
      <c r="J59" s="727"/>
      <c r="K59" s="727"/>
      <c r="L59" s="727"/>
      <c r="M59" s="727"/>
      <c r="N59" s="727"/>
      <c r="O59" s="727"/>
      <c r="P59" s="727"/>
      <c r="Q59" s="727"/>
      <c r="R59" s="727"/>
      <c r="S59" s="727"/>
    </row>
    <row r="60" spans="3:19">
      <c r="C60" s="727"/>
      <c r="D60" s="727"/>
      <c r="E60" s="727"/>
      <c r="F60" s="727"/>
      <c r="G60" s="727"/>
      <c r="H60" s="727"/>
      <c r="I60" s="727"/>
      <c r="J60" s="727"/>
      <c r="K60" s="727"/>
      <c r="L60" s="727"/>
      <c r="M60" s="727"/>
      <c r="N60" s="727"/>
      <c r="O60" s="727"/>
      <c r="P60" s="727"/>
      <c r="Q60" s="727"/>
      <c r="R60" s="727"/>
      <c r="S60" s="727"/>
    </row>
    <row r="61" spans="3:19">
      <c r="C61" s="727"/>
      <c r="D61" s="727"/>
      <c r="E61" s="727"/>
      <c r="F61" s="727"/>
      <c r="G61" s="727"/>
      <c r="H61" s="727"/>
      <c r="I61" s="727"/>
      <c r="J61" s="727"/>
      <c r="K61" s="727"/>
      <c r="L61" s="727"/>
      <c r="M61" s="727"/>
      <c r="N61" s="727"/>
      <c r="O61" s="727"/>
      <c r="P61" s="727"/>
      <c r="Q61" s="727"/>
      <c r="R61" s="727"/>
      <c r="S61" s="72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workbookViewId="0">
      <pane xSplit="2" ySplit="6" topLeftCell="Q7" activePane="bottomRight" state="frozen"/>
      <selection pane="topRight" activeCell="C1" sqref="C1"/>
      <selection pane="bottomLeft" activeCell="A6" sqref="A6"/>
      <selection pane="bottomRight" activeCell="B27" sqref="B27"/>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4">
      <c r="A1" s="2" t="s">
        <v>108</v>
      </c>
      <c r="B1" s="635" t="str">
        <f>Info!C2</f>
        <v>სს "ბაზისბანკი"</v>
      </c>
    </row>
    <row r="2" spans="1:24">
      <c r="A2" s="2" t="s">
        <v>109</v>
      </c>
      <c r="B2" s="601">
        <f>'1. key ratios'!B2</f>
        <v>45382</v>
      </c>
    </row>
    <row r="4" spans="1:24" ht="27.75" thickBot="1">
      <c r="A4" s="2" t="s">
        <v>260</v>
      </c>
      <c r="B4" s="198" t="s">
        <v>295</v>
      </c>
      <c r="V4" s="139" t="s">
        <v>87</v>
      </c>
    </row>
    <row r="5" spans="1:24">
      <c r="A5" s="62"/>
      <c r="B5" s="63"/>
      <c r="C5" s="843" t="s">
        <v>116</v>
      </c>
      <c r="D5" s="844"/>
      <c r="E5" s="844"/>
      <c r="F5" s="844"/>
      <c r="G5" s="844"/>
      <c r="H5" s="844"/>
      <c r="I5" s="844"/>
      <c r="J5" s="844"/>
      <c r="K5" s="844"/>
      <c r="L5" s="845"/>
      <c r="M5" s="843" t="s">
        <v>117</v>
      </c>
      <c r="N5" s="844"/>
      <c r="O5" s="844"/>
      <c r="P5" s="844"/>
      <c r="Q5" s="844"/>
      <c r="R5" s="844"/>
      <c r="S5" s="845"/>
      <c r="T5" s="848" t="s">
        <v>293</v>
      </c>
      <c r="U5" s="848" t="s">
        <v>292</v>
      </c>
      <c r="V5" s="846" t="s">
        <v>118</v>
      </c>
    </row>
    <row r="6" spans="1:24" s="37" customFormat="1" ht="127.5">
      <c r="A6" s="80"/>
      <c r="B6" s="116"/>
      <c r="C6" s="60" t="s">
        <v>119</v>
      </c>
      <c r="D6" s="59" t="s">
        <v>120</v>
      </c>
      <c r="E6" s="56" t="s">
        <v>121</v>
      </c>
      <c r="F6" s="199"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49"/>
      <c r="U6" s="849"/>
      <c r="V6" s="847"/>
    </row>
    <row r="7" spans="1:24" s="96" customFormat="1">
      <c r="A7" s="97">
        <v>1</v>
      </c>
      <c r="B7" s="114" t="s">
        <v>134</v>
      </c>
      <c r="C7" s="176"/>
      <c r="D7" s="174">
        <v>0</v>
      </c>
      <c r="E7" s="174"/>
      <c r="F7" s="174"/>
      <c r="G7" s="174"/>
      <c r="H7" s="174"/>
      <c r="I7" s="174"/>
      <c r="J7" s="174"/>
      <c r="K7" s="174"/>
      <c r="L7" s="177"/>
      <c r="M7" s="176">
        <v>0</v>
      </c>
      <c r="N7" s="174"/>
      <c r="O7" s="174"/>
      <c r="P7" s="174"/>
      <c r="Q7" s="174"/>
      <c r="R7" s="174"/>
      <c r="S7" s="177"/>
      <c r="T7" s="193">
        <v>0</v>
      </c>
      <c r="U7" s="192"/>
      <c r="V7" s="178">
        <f>SUM(C7:S7)</f>
        <v>0</v>
      </c>
      <c r="W7" s="726"/>
      <c r="X7" s="726"/>
    </row>
    <row r="8" spans="1:24" s="96" customFormat="1">
      <c r="A8" s="97">
        <v>2</v>
      </c>
      <c r="B8" s="114" t="s">
        <v>135</v>
      </c>
      <c r="C8" s="176"/>
      <c r="D8" s="174">
        <v>0</v>
      </c>
      <c r="E8" s="174"/>
      <c r="F8" s="174"/>
      <c r="G8" s="174"/>
      <c r="H8" s="174"/>
      <c r="I8" s="174"/>
      <c r="J8" s="174"/>
      <c r="K8" s="174"/>
      <c r="L8" s="177"/>
      <c r="M8" s="176">
        <v>0</v>
      </c>
      <c r="N8" s="174"/>
      <c r="O8" s="174"/>
      <c r="P8" s="174"/>
      <c r="Q8" s="174"/>
      <c r="R8" s="174"/>
      <c r="S8" s="177"/>
      <c r="T8" s="192">
        <v>0</v>
      </c>
      <c r="U8" s="192"/>
      <c r="V8" s="178">
        <f t="shared" ref="V8:V20" si="0">SUM(C8:S8)</f>
        <v>0</v>
      </c>
      <c r="W8" s="726"/>
      <c r="X8" s="726"/>
    </row>
    <row r="9" spans="1:24" s="96" customFormat="1">
      <c r="A9" s="97">
        <v>3</v>
      </c>
      <c r="B9" s="114" t="s">
        <v>136</v>
      </c>
      <c r="C9" s="176"/>
      <c r="D9" s="174">
        <v>20.02</v>
      </c>
      <c r="E9" s="174"/>
      <c r="F9" s="174"/>
      <c r="G9" s="174"/>
      <c r="H9" s="174"/>
      <c r="I9" s="174"/>
      <c r="J9" s="174"/>
      <c r="K9" s="174"/>
      <c r="L9" s="177"/>
      <c r="M9" s="176">
        <v>0</v>
      </c>
      <c r="N9" s="174"/>
      <c r="O9" s="174"/>
      <c r="P9" s="174"/>
      <c r="Q9" s="174"/>
      <c r="R9" s="174"/>
      <c r="S9" s="177"/>
      <c r="T9" s="192">
        <v>20.02</v>
      </c>
      <c r="U9" s="192"/>
      <c r="V9" s="178">
        <f>SUM(C9:S9)</f>
        <v>20.02</v>
      </c>
      <c r="W9" s="726"/>
      <c r="X9" s="726"/>
    </row>
    <row r="10" spans="1:24" s="96" customFormat="1">
      <c r="A10" s="97">
        <v>4</v>
      </c>
      <c r="B10" s="114" t="s">
        <v>137</v>
      </c>
      <c r="C10" s="176"/>
      <c r="D10" s="174">
        <v>0</v>
      </c>
      <c r="E10" s="174"/>
      <c r="F10" s="174"/>
      <c r="G10" s="174"/>
      <c r="H10" s="174"/>
      <c r="I10" s="174"/>
      <c r="J10" s="174"/>
      <c r="K10" s="174"/>
      <c r="L10" s="177"/>
      <c r="M10" s="176">
        <v>0</v>
      </c>
      <c r="N10" s="174"/>
      <c r="O10" s="174"/>
      <c r="P10" s="174"/>
      <c r="Q10" s="174"/>
      <c r="R10" s="174"/>
      <c r="S10" s="177"/>
      <c r="T10" s="192">
        <v>0</v>
      </c>
      <c r="U10" s="192"/>
      <c r="V10" s="178">
        <f t="shared" si="0"/>
        <v>0</v>
      </c>
      <c r="W10" s="726"/>
      <c r="X10" s="726"/>
    </row>
    <row r="11" spans="1:24" s="96" customFormat="1">
      <c r="A11" s="97">
        <v>5</v>
      </c>
      <c r="B11" s="114" t="s">
        <v>942</v>
      </c>
      <c r="C11" s="176"/>
      <c r="D11" s="174">
        <v>0</v>
      </c>
      <c r="E11" s="174"/>
      <c r="F11" s="174"/>
      <c r="G11" s="174"/>
      <c r="H11" s="174"/>
      <c r="I11" s="174"/>
      <c r="J11" s="174"/>
      <c r="K11" s="174"/>
      <c r="L11" s="177"/>
      <c r="M11" s="176">
        <v>0</v>
      </c>
      <c r="N11" s="174"/>
      <c r="O11" s="174"/>
      <c r="P11" s="174"/>
      <c r="Q11" s="174"/>
      <c r="R11" s="174"/>
      <c r="S11" s="177"/>
      <c r="T11" s="192">
        <v>0</v>
      </c>
      <c r="U11" s="192"/>
      <c r="V11" s="178">
        <f t="shared" si="0"/>
        <v>0</v>
      </c>
      <c r="W11" s="726"/>
      <c r="X11" s="726"/>
    </row>
    <row r="12" spans="1:24" s="96" customFormat="1">
      <c r="A12" s="97">
        <v>6</v>
      </c>
      <c r="B12" s="114" t="s">
        <v>138</v>
      </c>
      <c r="C12" s="176"/>
      <c r="D12" s="174">
        <v>0</v>
      </c>
      <c r="E12" s="174"/>
      <c r="F12" s="174"/>
      <c r="G12" s="174"/>
      <c r="H12" s="174"/>
      <c r="I12" s="174"/>
      <c r="J12" s="174"/>
      <c r="K12" s="174"/>
      <c r="L12" s="177"/>
      <c r="M12" s="176">
        <v>0</v>
      </c>
      <c r="N12" s="174"/>
      <c r="O12" s="174"/>
      <c r="P12" s="174"/>
      <c r="Q12" s="174"/>
      <c r="R12" s="174"/>
      <c r="S12" s="177"/>
      <c r="T12" s="192">
        <v>0</v>
      </c>
      <c r="U12" s="192"/>
      <c r="V12" s="178">
        <f t="shared" si="0"/>
        <v>0</v>
      </c>
      <c r="W12" s="726"/>
      <c r="X12" s="726"/>
    </row>
    <row r="13" spans="1:24" s="96" customFormat="1">
      <c r="A13" s="97">
        <v>7</v>
      </c>
      <c r="B13" s="114" t="s">
        <v>71</v>
      </c>
      <c r="C13" s="176"/>
      <c r="D13" s="174">
        <v>65160674.376079336</v>
      </c>
      <c r="E13" s="174"/>
      <c r="F13" s="174"/>
      <c r="G13" s="174"/>
      <c r="H13" s="174"/>
      <c r="I13" s="174"/>
      <c r="J13" s="174"/>
      <c r="K13" s="174"/>
      <c r="L13" s="177"/>
      <c r="M13" s="176">
        <v>5437539.1791390004</v>
      </c>
      <c r="N13" s="174"/>
      <c r="O13" s="174"/>
      <c r="P13" s="174"/>
      <c r="Q13" s="174"/>
      <c r="R13" s="174"/>
      <c r="S13" s="177"/>
      <c r="T13" s="192">
        <v>38308768.482358344</v>
      </c>
      <c r="U13" s="192">
        <v>32289445.072859995</v>
      </c>
      <c r="V13" s="178">
        <f t="shared" si="0"/>
        <v>70598213.555218339</v>
      </c>
      <c r="W13" s="726"/>
      <c r="X13" s="726"/>
    </row>
    <row r="14" spans="1:24" s="96" customFormat="1">
      <c r="A14" s="97">
        <v>8</v>
      </c>
      <c r="B14" s="114" t="s">
        <v>72</v>
      </c>
      <c r="C14" s="176"/>
      <c r="D14" s="174">
        <v>4777858.1304988209</v>
      </c>
      <c r="E14" s="174"/>
      <c r="F14" s="174"/>
      <c r="G14" s="174"/>
      <c r="H14" s="174"/>
      <c r="I14" s="174"/>
      <c r="J14" s="174"/>
      <c r="K14" s="174"/>
      <c r="L14" s="177"/>
      <c r="M14" s="176">
        <v>1458525.5747835001</v>
      </c>
      <c r="N14" s="174"/>
      <c r="O14" s="174"/>
      <c r="P14" s="174"/>
      <c r="Q14" s="174"/>
      <c r="R14" s="174"/>
      <c r="S14" s="177"/>
      <c r="T14" s="192">
        <v>6134346.8652068209</v>
      </c>
      <c r="U14" s="192">
        <v>102036.84007549999</v>
      </c>
      <c r="V14" s="178">
        <f t="shared" si="0"/>
        <v>6236383.7052823212</v>
      </c>
      <c r="W14" s="726"/>
      <c r="X14" s="726"/>
    </row>
    <row r="15" spans="1:24" s="96" customFormat="1">
      <c r="A15" s="97">
        <v>9</v>
      </c>
      <c r="B15" s="114" t="s">
        <v>943</v>
      </c>
      <c r="C15" s="176"/>
      <c r="D15" s="174">
        <v>0</v>
      </c>
      <c r="E15" s="174"/>
      <c r="F15" s="174"/>
      <c r="G15" s="174"/>
      <c r="H15" s="174"/>
      <c r="I15" s="174"/>
      <c r="J15" s="174"/>
      <c r="K15" s="174"/>
      <c r="L15" s="177"/>
      <c r="M15" s="176">
        <v>83512.284240349982</v>
      </c>
      <c r="N15" s="174"/>
      <c r="O15" s="174"/>
      <c r="P15" s="174"/>
      <c r="Q15" s="174"/>
      <c r="R15" s="174"/>
      <c r="S15" s="177"/>
      <c r="T15" s="192">
        <v>83512.284240349982</v>
      </c>
      <c r="U15" s="192">
        <v>0</v>
      </c>
      <c r="V15" s="178">
        <f t="shared" si="0"/>
        <v>83512.284240349982</v>
      </c>
      <c r="W15" s="726"/>
      <c r="X15" s="726"/>
    </row>
    <row r="16" spans="1:24" s="96" customFormat="1">
      <c r="A16" s="97">
        <v>10</v>
      </c>
      <c r="B16" s="114" t="s">
        <v>67</v>
      </c>
      <c r="C16" s="176"/>
      <c r="D16" s="174">
        <v>3119282.5536710001</v>
      </c>
      <c r="E16" s="174"/>
      <c r="F16" s="174"/>
      <c r="G16" s="174"/>
      <c r="H16" s="174"/>
      <c r="I16" s="174"/>
      <c r="J16" s="174"/>
      <c r="K16" s="174"/>
      <c r="L16" s="177"/>
      <c r="M16" s="176">
        <v>50033.947969000001</v>
      </c>
      <c r="N16" s="174"/>
      <c r="O16" s="174"/>
      <c r="P16" s="174"/>
      <c r="Q16" s="174"/>
      <c r="R16" s="174"/>
      <c r="S16" s="177"/>
      <c r="T16" s="192">
        <v>3002121.4844054999</v>
      </c>
      <c r="U16" s="192">
        <v>167195.0172345</v>
      </c>
      <c r="V16" s="178">
        <f t="shared" si="0"/>
        <v>3169316.5016399999</v>
      </c>
      <c r="W16" s="726"/>
      <c r="X16" s="726"/>
    </row>
    <row r="17" spans="1:24" s="96" customFormat="1">
      <c r="A17" s="97">
        <v>11</v>
      </c>
      <c r="B17" s="114" t="s">
        <v>68</v>
      </c>
      <c r="C17" s="176"/>
      <c r="D17" s="174">
        <v>0</v>
      </c>
      <c r="E17" s="174"/>
      <c r="F17" s="174"/>
      <c r="G17" s="174"/>
      <c r="H17" s="174"/>
      <c r="I17" s="174"/>
      <c r="J17" s="174"/>
      <c r="K17" s="174"/>
      <c r="L17" s="177"/>
      <c r="M17" s="176">
        <v>0</v>
      </c>
      <c r="N17" s="174"/>
      <c r="O17" s="174"/>
      <c r="P17" s="174"/>
      <c r="Q17" s="174"/>
      <c r="R17" s="174"/>
      <c r="S17" s="177"/>
      <c r="T17" s="192">
        <v>0</v>
      </c>
      <c r="U17" s="192">
        <v>0</v>
      </c>
      <c r="V17" s="178">
        <f t="shared" si="0"/>
        <v>0</v>
      </c>
      <c r="W17" s="726"/>
      <c r="X17" s="726"/>
    </row>
    <row r="18" spans="1:24" s="96" customFormat="1">
      <c r="A18" s="97">
        <v>12</v>
      </c>
      <c r="B18" s="114" t="s">
        <v>69</v>
      </c>
      <c r="C18" s="176"/>
      <c r="D18" s="174">
        <v>2629655.2376418002</v>
      </c>
      <c r="E18" s="174"/>
      <c r="F18" s="174"/>
      <c r="G18" s="174"/>
      <c r="H18" s="174"/>
      <c r="I18" s="174"/>
      <c r="J18" s="174"/>
      <c r="K18" s="174"/>
      <c r="L18" s="177"/>
      <c r="M18" s="176">
        <v>0</v>
      </c>
      <c r="N18" s="174"/>
      <c r="O18" s="174"/>
      <c r="P18" s="174"/>
      <c r="Q18" s="174"/>
      <c r="R18" s="174"/>
      <c r="S18" s="177"/>
      <c r="T18" s="192">
        <v>0</v>
      </c>
      <c r="U18" s="192">
        <v>2629655.2376418002</v>
      </c>
      <c r="V18" s="178">
        <f t="shared" si="0"/>
        <v>2629655.2376418002</v>
      </c>
      <c r="W18" s="726"/>
      <c r="X18" s="726"/>
    </row>
    <row r="19" spans="1:24" s="96" customFormat="1">
      <c r="A19" s="97">
        <v>13</v>
      </c>
      <c r="B19" s="114" t="s">
        <v>70</v>
      </c>
      <c r="C19" s="176"/>
      <c r="D19" s="174">
        <v>0</v>
      </c>
      <c r="E19" s="174"/>
      <c r="F19" s="174"/>
      <c r="G19" s="174"/>
      <c r="H19" s="174"/>
      <c r="I19" s="174"/>
      <c r="J19" s="174"/>
      <c r="K19" s="174"/>
      <c r="L19" s="177"/>
      <c r="M19" s="176">
        <v>0</v>
      </c>
      <c r="N19" s="174"/>
      <c r="O19" s="174"/>
      <c r="P19" s="174"/>
      <c r="Q19" s="174"/>
      <c r="R19" s="174"/>
      <c r="S19" s="177"/>
      <c r="T19" s="192">
        <v>0</v>
      </c>
      <c r="U19" s="192">
        <v>0</v>
      </c>
      <c r="V19" s="178">
        <f t="shared" si="0"/>
        <v>0</v>
      </c>
      <c r="W19" s="726"/>
      <c r="X19" s="726"/>
    </row>
    <row r="20" spans="1:24" s="96" customFormat="1">
      <c r="A20" s="97">
        <v>14</v>
      </c>
      <c r="B20" s="114" t="s">
        <v>154</v>
      </c>
      <c r="C20" s="176"/>
      <c r="D20" s="174">
        <v>16540054.3172365</v>
      </c>
      <c r="E20" s="174"/>
      <c r="F20" s="174"/>
      <c r="G20" s="174"/>
      <c r="H20" s="174"/>
      <c r="I20" s="174"/>
      <c r="J20" s="174"/>
      <c r="K20" s="174"/>
      <c r="L20" s="177"/>
      <c r="M20" s="176">
        <v>51930.127114999996</v>
      </c>
      <c r="N20" s="174"/>
      <c r="O20" s="174"/>
      <c r="P20" s="174"/>
      <c r="Q20" s="174"/>
      <c r="R20" s="174"/>
      <c r="S20" s="177"/>
      <c r="T20" s="192">
        <v>16374551.8059384</v>
      </c>
      <c r="U20" s="192">
        <v>217432.63841310001</v>
      </c>
      <c r="V20" s="178">
        <f t="shared" si="0"/>
        <v>16591984.4443515</v>
      </c>
      <c r="W20" s="726"/>
      <c r="X20" s="726"/>
    </row>
    <row r="21" spans="1:24" ht="13.5" thickBot="1">
      <c r="A21" s="64"/>
      <c r="B21" s="65" t="s">
        <v>66</v>
      </c>
      <c r="C21" s="179">
        <f>SUM(C7:C20)</f>
        <v>0</v>
      </c>
      <c r="D21" s="175">
        <f t="shared" ref="D21:V21" si="1">SUM(D7:D20)</f>
        <v>92227544.635127455</v>
      </c>
      <c r="E21" s="175">
        <f t="shared" si="1"/>
        <v>0</v>
      </c>
      <c r="F21" s="175">
        <f t="shared" si="1"/>
        <v>0</v>
      </c>
      <c r="G21" s="175">
        <f t="shared" si="1"/>
        <v>0</v>
      </c>
      <c r="H21" s="175">
        <f t="shared" si="1"/>
        <v>0</v>
      </c>
      <c r="I21" s="175">
        <f t="shared" si="1"/>
        <v>0</v>
      </c>
      <c r="J21" s="175">
        <f t="shared" si="1"/>
        <v>0</v>
      </c>
      <c r="K21" s="175">
        <f t="shared" si="1"/>
        <v>0</v>
      </c>
      <c r="L21" s="180">
        <f t="shared" si="1"/>
        <v>0</v>
      </c>
      <c r="M21" s="179">
        <f t="shared" si="1"/>
        <v>7081541.1132468507</v>
      </c>
      <c r="N21" s="175">
        <f t="shared" si="1"/>
        <v>0</v>
      </c>
      <c r="O21" s="175">
        <f t="shared" si="1"/>
        <v>0</v>
      </c>
      <c r="P21" s="175">
        <f t="shared" si="1"/>
        <v>0</v>
      </c>
      <c r="Q21" s="175">
        <f t="shared" si="1"/>
        <v>0</v>
      </c>
      <c r="R21" s="175">
        <f t="shared" si="1"/>
        <v>0</v>
      </c>
      <c r="S21" s="180">
        <f t="shared" si="1"/>
        <v>0</v>
      </c>
      <c r="T21" s="180">
        <f>SUM(T7:T20)</f>
        <v>63903320.942149423</v>
      </c>
      <c r="U21" s="180">
        <f t="shared" si="1"/>
        <v>35405764.806224898</v>
      </c>
      <c r="V21" s="181">
        <f t="shared" si="1"/>
        <v>99309085.748374298</v>
      </c>
      <c r="W21" s="726"/>
      <c r="X21" s="726"/>
    </row>
    <row r="24" spans="1:24">
      <c r="A24" s="18"/>
      <c r="B24" s="18"/>
      <c r="C24" s="40"/>
      <c r="D24" s="725"/>
      <c r="E24" s="725"/>
      <c r="F24" s="725"/>
      <c r="G24" s="725"/>
      <c r="H24" s="725"/>
      <c r="I24" s="725"/>
      <c r="J24" s="725"/>
      <c r="K24" s="725"/>
      <c r="L24" s="725"/>
      <c r="M24" s="725"/>
      <c r="N24" s="725"/>
      <c r="O24" s="725"/>
      <c r="P24" s="725"/>
      <c r="Q24" s="725"/>
      <c r="R24" s="725"/>
      <c r="S24" s="725"/>
      <c r="T24" s="725"/>
      <c r="U24" s="725"/>
      <c r="V24" s="725"/>
    </row>
    <row r="25" spans="1:24">
      <c r="A25" s="57"/>
      <c r="B25" s="57"/>
      <c r="C25" s="18"/>
      <c r="D25" s="40"/>
      <c r="E25" s="40"/>
    </row>
    <row r="26" spans="1:24">
      <c r="A26" s="57"/>
      <c r="B26" s="58"/>
      <c r="C26" s="18"/>
      <c r="D26" s="40"/>
      <c r="E26" s="40"/>
    </row>
    <row r="27" spans="1:24">
      <c r="A27" s="57"/>
      <c r="B27" s="57"/>
      <c r="C27" s="18"/>
      <c r="D27" s="40"/>
      <c r="E27" s="40"/>
    </row>
    <row r="28" spans="1:24">
      <c r="A28" s="57"/>
      <c r="B28" s="58"/>
      <c r="C28" s="18"/>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5"/>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22" sqref="G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35" t="str">
        <f>Info!C2</f>
        <v>სს "ბაზისბანკი"</v>
      </c>
    </row>
    <row r="2" spans="1:9">
      <c r="A2" s="2" t="s">
        <v>109</v>
      </c>
      <c r="B2" s="601">
        <f>'1. key ratios'!B2</f>
        <v>45382</v>
      </c>
    </row>
    <row r="4" spans="1:9" ht="13.5" thickBot="1">
      <c r="A4" s="2" t="s">
        <v>261</v>
      </c>
      <c r="B4" s="195" t="s">
        <v>296</v>
      </c>
    </row>
    <row r="5" spans="1:9">
      <c r="A5" s="62"/>
      <c r="B5" s="94"/>
      <c r="C5" s="99" t="s">
        <v>0</v>
      </c>
      <c r="D5" s="99" t="s">
        <v>1</v>
      </c>
      <c r="E5" s="99" t="s">
        <v>2</v>
      </c>
      <c r="F5" s="99" t="s">
        <v>3</v>
      </c>
      <c r="G5" s="191" t="s">
        <v>4</v>
      </c>
      <c r="H5" s="100" t="s">
        <v>5</v>
      </c>
      <c r="I5" s="24"/>
    </row>
    <row r="6" spans="1:9" ht="15" customHeight="1">
      <c r="A6" s="93"/>
      <c r="B6" s="22"/>
      <c r="C6" s="850" t="s">
        <v>288</v>
      </c>
      <c r="D6" s="854" t="s">
        <v>309</v>
      </c>
      <c r="E6" s="855"/>
      <c r="F6" s="850" t="s">
        <v>315</v>
      </c>
      <c r="G6" s="850" t="s">
        <v>316</v>
      </c>
      <c r="H6" s="852" t="s">
        <v>290</v>
      </c>
      <c r="I6" s="24"/>
    </row>
    <row r="7" spans="1:9" ht="63.75">
      <c r="A7" s="93"/>
      <c r="B7" s="22"/>
      <c r="C7" s="851"/>
      <c r="D7" s="194" t="s">
        <v>291</v>
      </c>
      <c r="E7" s="194" t="s">
        <v>289</v>
      </c>
      <c r="F7" s="851"/>
      <c r="G7" s="851"/>
      <c r="H7" s="853"/>
      <c r="I7" s="24"/>
    </row>
    <row r="8" spans="1:9">
      <c r="A8" s="53">
        <v>1</v>
      </c>
      <c r="B8" s="114" t="s">
        <v>134</v>
      </c>
      <c r="C8" s="728">
        <v>508163747.33859998</v>
      </c>
      <c r="D8" s="729"/>
      <c r="E8" s="728"/>
      <c r="F8" s="728">
        <v>180193181.35710001</v>
      </c>
      <c r="G8" s="730">
        <v>180193181.35710001</v>
      </c>
      <c r="H8" s="200">
        <f>G8/(C8+E8)</f>
        <v>0.35459668719152759</v>
      </c>
    </row>
    <row r="9" spans="1:9" ht="15" customHeight="1">
      <c r="A9" s="53">
        <v>2</v>
      </c>
      <c r="B9" s="114" t="s">
        <v>135</v>
      </c>
      <c r="C9" s="728">
        <v>0</v>
      </c>
      <c r="D9" s="729"/>
      <c r="E9" s="728"/>
      <c r="F9" s="728">
        <v>0</v>
      </c>
      <c r="G9" s="730">
        <v>0</v>
      </c>
      <c r="H9" s="200"/>
    </row>
    <row r="10" spans="1:9">
      <c r="A10" s="53">
        <v>3</v>
      </c>
      <c r="B10" s="114" t="s">
        <v>136</v>
      </c>
      <c r="C10" s="728">
        <v>1245228.5536</v>
      </c>
      <c r="D10" s="729"/>
      <c r="E10" s="728">
        <v>0</v>
      </c>
      <c r="F10" s="728">
        <v>1245228.5536</v>
      </c>
      <c r="G10" s="730">
        <v>1245208.5336</v>
      </c>
      <c r="H10" s="200">
        <f t="shared" ref="H9:H21" si="0">G10/(C10+E10)</f>
        <v>0.99998392263015323</v>
      </c>
    </row>
    <row r="11" spans="1:9">
      <c r="A11" s="53">
        <v>4</v>
      </c>
      <c r="B11" s="114" t="s">
        <v>137</v>
      </c>
      <c r="C11" s="728">
        <v>0</v>
      </c>
      <c r="D11" s="729"/>
      <c r="E11" s="728"/>
      <c r="F11" s="728">
        <v>0</v>
      </c>
      <c r="G11" s="730">
        <v>0</v>
      </c>
      <c r="H11" s="200"/>
    </row>
    <row r="12" spans="1:9">
      <c r="A12" s="53">
        <v>5</v>
      </c>
      <c r="B12" s="114" t="s">
        <v>942</v>
      </c>
      <c r="C12" s="728">
        <v>0</v>
      </c>
      <c r="D12" s="729"/>
      <c r="E12" s="728"/>
      <c r="F12" s="728">
        <v>0</v>
      </c>
      <c r="G12" s="730">
        <v>0</v>
      </c>
      <c r="H12" s="200"/>
    </row>
    <row r="13" spans="1:9">
      <c r="A13" s="53">
        <v>6</v>
      </c>
      <c r="B13" s="114" t="s">
        <v>138</v>
      </c>
      <c r="C13" s="728">
        <v>134465886.15739998</v>
      </c>
      <c r="D13" s="729"/>
      <c r="E13" s="728"/>
      <c r="F13" s="728">
        <v>46358835.609499998</v>
      </c>
      <c r="G13" s="730">
        <v>46358835.609499998</v>
      </c>
      <c r="H13" s="200">
        <f t="shared" si="0"/>
        <v>0.34476280143823496</v>
      </c>
    </row>
    <row r="14" spans="1:9">
      <c r="A14" s="53">
        <v>7</v>
      </c>
      <c r="B14" s="114" t="s">
        <v>71</v>
      </c>
      <c r="C14" s="728">
        <v>1409516666.3610935</v>
      </c>
      <c r="D14" s="729">
        <v>498025194.21480012</v>
      </c>
      <c r="E14" s="728">
        <v>295983599.89575022</v>
      </c>
      <c r="F14" s="729">
        <v>1705500266.2568438</v>
      </c>
      <c r="G14" s="731">
        <v>1634902052.7016253</v>
      </c>
      <c r="H14" s="200">
        <f>G14/(C14+E14)</f>
        <v>0.95860556872842695</v>
      </c>
    </row>
    <row r="15" spans="1:9">
      <c r="A15" s="53">
        <v>8</v>
      </c>
      <c r="B15" s="114" t="s">
        <v>72</v>
      </c>
      <c r="C15" s="728">
        <v>425584789.16914737</v>
      </c>
      <c r="D15" s="729">
        <v>25617044.470900048</v>
      </c>
      <c r="E15" s="728">
        <v>12289252.173440043</v>
      </c>
      <c r="F15" s="729">
        <v>328405531.05030048</v>
      </c>
      <c r="G15" s="731">
        <v>322169147.1850937</v>
      </c>
      <c r="H15" s="200">
        <f t="shared" si="0"/>
        <v>0.73575758498328614</v>
      </c>
    </row>
    <row r="16" spans="1:9">
      <c r="A16" s="53">
        <v>9</v>
      </c>
      <c r="B16" s="114" t="s">
        <v>943</v>
      </c>
      <c r="C16" s="728">
        <v>313646302.49948758</v>
      </c>
      <c r="D16" s="729">
        <v>430172.50090000033</v>
      </c>
      <c r="E16" s="728">
        <v>206096.46029000016</v>
      </c>
      <c r="F16" s="729">
        <v>109848339.33511065</v>
      </c>
      <c r="G16" s="731">
        <v>109764827.0508703</v>
      </c>
      <c r="H16" s="200">
        <f t="shared" si="0"/>
        <v>0.34973391127380687</v>
      </c>
    </row>
    <row r="17" spans="1:8">
      <c r="A17" s="53">
        <v>10</v>
      </c>
      <c r="B17" s="114" t="s">
        <v>67</v>
      </c>
      <c r="C17" s="728">
        <v>56034541.501559168</v>
      </c>
      <c r="D17" s="729">
        <v>799564.69799999986</v>
      </c>
      <c r="E17" s="728">
        <v>399782.34899999993</v>
      </c>
      <c r="F17" s="729">
        <v>69131075.088587642</v>
      </c>
      <c r="G17" s="731">
        <v>65961758.586947635</v>
      </c>
      <c r="H17" s="200">
        <f t="shared" si="0"/>
        <v>1.1688234054441331</v>
      </c>
    </row>
    <row r="18" spans="1:8">
      <c r="A18" s="53">
        <v>11</v>
      </c>
      <c r="B18" s="114" t="s">
        <v>68</v>
      </c>
      <c r="C18" s="728">
        <v>0</v>
      </c>
      <c r="D18" s="729">
        <v>0</v>
      </c>
      <c r="E18" s="728">
        <v>0</v>
      </c>
      <c r="F18" s="729">
        <v>0</v>
      </c>
      <c r="G18" s="731">
        <v>0</v>
      </c>
      <c r="H18" s="200"/>
    </row>
    <row r="19" spans="1:8">
      <c r="A19" s="53">
        <v>12</v>
      </c>
      <c r="B19" s="114" t="s">
        <v>69</v>
      </c>
      <c r="C19" s="728">
        <v>23897111.863300003</v>
      </c>
      <c r="D19" s="729">
        <v>50409808.241699979</v>
      </c>
      <c r="E19" s="728">
        <v>32050769.387549989</v>
      </c>
      <c r="F19" s="729">
        <v>55947881.250849992</v>
      </c>
      <c r="G19" s="731">
        <v>53318226.013208196</v>
      </c>
      <c r="H19" s="200">
        <f t="shared" si="0"/>
        <v>0.95299812649112881</v>
      </c>
    </row>
    <row r="20" spans="1:8">
      <c r="A20" s="53">
        <v>13</v>
      </c>
      <c r="B20" s="114" t="s">
        <v>70</v>
      </c>
      <c r="C20" s="728">
        <v>0</v>
      </c>
      <c r="D20" s="729">
        <v>0</v>
      </c>
      <c r="E20" s="728">
        <v>0</v>
      </c>
      <c r="F20" s="729">
        <v>0</v>
      </c>
      <c r="G20" s="731">
        <v>0</v>
      </c>
      <c r="H20" s="200"/>
    </row>
    <row r="21" spans="1:8">
      <c r="A21" s="53">
        <v>14</v>
      </c>
      <c r="B21" s="114" t="s">
        <v>154</v>
      </c>
      <c r="C21" s="728">
        <v>541632205.03200793</v>
      </c>
      <c r="D21" s="729">
        <v>19903207.600199934</v>
      </c>
      <c r="E21" s="728">
        <v>10012514.096899968</v>
      </c>
      <c r="F21" s="729">
        <v>527511048.99216795</v>
      </c>
      <c r="G21" s="731">
        <v>510919064.5478164</v>
      </c>
      <c r="H21" s="200">
        <f t="shared" si="0"/>
        <v>0.92617412408950339</v>
      </c>
    </row>
    <row r="22" spans="1:8" ht="13.5" thickBot="1">
      <c r="A22" s="95"/>
      <c r="B22" s="101" t="s">
        <v>66</v>
      </c>
      <c r="C22" s="175">
        <f>SUM(C8:C21)</f>
        <v>3414186478.4761953</v>
      </c>
      <c r="D22" s="175">
        <f>SUM(D8:D21)</f>
        <v>595184991.72650015</v>
      </c>
      <c r="E22" s="175">
        <f>SUM(E8:E21)</f>
        <v>350942014.36293024</v>
      </c>
      <c r="F22" s="175">
        <f>SUM(F8:F21)</f>
        <v>3024141387.494061</v>
      </c>
      <c r="G22" s="175">
        <f>SUM(G8:G21)</f>
        <v>2924832301.5857615</v>
      </c>
      <c r="H22" s="201">
        <f>G22/(C22+E22)</f>
        <v>0.77682137731779455</v>
      </c>
    </row>
    <row r="28" spans="1:8" ht="10.5" customHeight="1"/>
    <row r="41" spans="3:7">
      <c r="C41" s="727"/>
      <c r="D41" s="727"/>
      <c r="E41" s="727"/>
      <c r="F41" s="727"/>
      <c r="G41" s="727"/>
    </row>
    <row r="42" spans="3:7">
      <c r="C42" s="727"/>
      <c r="D42" s="727"/>
      <c r="E42" s="727"/>
      <c r="F42" s="727"/>
      <c r="G42" s="727"/>
    </row>
    <row r="43" spans="3:7">
      <c r="C43" s="727"/>
      <c r="D43" s="727"/>
      <c r="E43" s="727"/>
      <c r="F43" s="727"/>
      <c r="G43" s="727"/>
    </row>
    <row r="44" spans="3:7">
      <c r="C44" s="727"/>
      <c r="D44" s="727"/>
      <c r="E44" s="727"/>
      <c r="F44" s="727"/>
      <c r="G44" s="727"/>
    </row>
    <row r="45" spans="3:7">
      <c r="C45" s="727"/>
      <c r="D45" s="727"/>
      <c r="E45" s="727"/>
      <c r="F45" s="727"/>
      <c r="G45" s="727"/>
    </row>
    <row r="46" spans="3:7">
      <c r="C46" s="727"/>
      <c r="D46" s="727"/>
      <c r="E46" s="727"/>
      <c r="F46" s="727"/>
      <c r="G46" s="727"/>
    </row>
    <row r="47" spans="3:7">
      <c r="C47" s="727"/>
      <c r="D47" s="727"/>
      <c r="E47" s="727"/>
      <c r="F47" s="727"/>
      <c r="G47" s="727"/>
    </row>
    <row r="48" spans="3:7">
      <c r="C48" s="727"/>
      <c r="D48" s="727"/>
      <c r="E48" s="727"/>
      <c r="F48" s="727"/>
      <c r="G48" s="727"/>
    </row>
    <row r="49" spans="3:7">
      <c r="C49" s="727"/>
      <c r="D49" s="727"/>
      <c r="E49" s="727"/>
      <c r="F49" s="727"/>
      <c r="G49" s="727"/>
    </row>
    <row r="50" spans="3:7">
      <c r="C50" s="727"/>
      <c r="D50" s="727"/>
      <c r="E50" s="727"/>
      <c r="F50" s="727"/>
      <c r="G50" s="727"/>
    </row>
    <row r="51" spans="3:7">
      <c r="C51" s="727"/>
      <c r="D51" s="727"/>
      <c r="E51" s="727"/>
      <c r="F51" s="727"/>
      <c r="G51" s="727"/>
    </row>
    <row r="52" spans="3:7">
      <c r="C52" s="727"/>
      <c r="D52" s="727"/>
      <c r="E52" s="727"/>
      <c r="F52" s="727"/>
      <c r="G52" s="727"/>
    </row>
    <row r="53" spans="3:7">
      <c r="C53" s="727"/>
      <c r="D53" s="727"/>
      <c r="E53" s="727"/>
      <c r="F53" s="727"/>
      <c r="G53" s="727"/>
    </row>
    <row r="54" spans="3:7">
      <c r="C54" s="727"/>
      <c r="D54" s="727"/>
      <c r="E54" s="727"/>
      <c r="F54" s="727"/>
      <c r="G54" s="727"/>
    </row>
    <row r="55" spans="3:7">
      <c r="C55" s="727"/>
      <c r="D55" s="727"/>
      <c r="E55" s="727"/>
      <c r="F55" s="727"/>
      <c r="G55" s="72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H24" sqref="H24"/>
    </sheetView>
  </sheetViews>
  <sheetFormatPr defaultColWidth="9.140625" defaultRowHeight="12.75"/>
  <cols>
    <col min="1" max="1" width="10.5703125" style="226" bestFit="1" customWidth="1"/>
    <col min="2" max="2" width="50.85546875" style="226" customWidth="1"/>
    <col min="3" max="5" width="13.5703125" style="226" bestFit="1" customWidth="1"/>
    <col min="6" max="11" width="12.7109375" style="226" customWidth="1"/>
    <col min="12" max="16384" width="9.140625" style="226"/>
  </cols>
  <sheetData>
    <row r="1" spans="1:11">
      <c r="A1" s="226" t="s">
        <v>108</v>
      </c>
      <c r="B1" s="635" t="str">
        <f>Info!C2</f>
        <v>სს "ბაზისბანკი"</v>
      </c>
    </row>
    <row r="2" spans="1:11">
      <c r="A2" s="226" t="s">
        <v>109</v>
      </c>
      <c r="B2" s="601">
        <f>'1. key ratios'!B2</f>
        <v>45382</v>
      </c>
      <c r="C2" s="227"/>
      <c r="D2" s="227"/>
    </row>
    <row r="3" spans="1:11">
      <c r="B3" s="227"/>
      <c r="C3" s="227"/>
      <c r="D3" s="227"/>
    </row>
    <row r="4" spans="1:11" ht="13.5" thickBot="1">
      <c r="A4" s="226" t="s">
        <v>352</v>
      </c>
      <c r="B4" s="195" t="s">
        <v>351</v>
      </c>
      <c r="C4" s="227"/>
      <c r="D4" s="227"/>
    </row>
    <row r="5" spans="1:11" ht="30" customHeight="1">
      <c r="A5" s="859"/>
      <c r="B5" s="860"/>
      <c r="C5" s="861" t="s">
        <v>384</v>
      </c>
      <c r="D5" s="861"/>
      <c r="E5" s="861"/>
      <c r="F5" s="861" t="s">
        <v>385</v>
      </c>
      <c r="G5" s="861"/>
      <c r="H5" s="861"/>
      <c r="I5" s="861" t="s">
        <v>386</v>
      </c>
      <c r="J5" s="861"/>
      <c r="K5" s="862"/>
    </row>
    <row r="6" spans="1:11">
      <c r="A6" s="224"/>
      <c r="B6" s="225"/>
      <c r="C6" s="734" t="s">
        <v>26</v>
      </c>
      <c r="D6" s="734" t="s">
        <v>90</v>
      </c>
      <c r="E6" s="734" t="s">
        <v>66</v>
      </c>
      <c r="F6" s="734" t="s">
        <v>26</v>
      </c>
      <c r="G6" s="734" t="s">
        <v>90</v>
      </c>
      <c r="H6" s="734" t="s">
        <v>66</v>
      </c>
      <c r="I6" s="734" t="s">
        <v>26</v>
      </c>
      <c r="J6" s="734" t="s">
        <v>90</v>
      </c>
      <c r="K6" s="735" t="s">
        <v>66</v>
      </c>
    </row>
    <row r="7" spans="1:11">
      <c r="A7" s="229" t="s">
        <v>322</v>
      </c>
      <c r="B7" s="223"/>
      <c r="C7" s="223"/>
      <c r="D7" s="223"/>
      <c r="E7" s="223"/>
      <c r="F7" s="223"/>
      <c r="G7" s="223"/>
      <c r="H7" s="223"/>
      <c r="I7" s="223"/>
      <c r="J7" s="223"/>
      <c r="K7" s="230"/>
    </row>
    <row r="8" spans="1:11">
      <c r="A8" s="222">
        <v>1</v>
      </c>
      <c r="B8" s="207" t="s">
        <v>322</v>
      </c>
      <c r="C8" s="205"/>
      <c r="D8" s="205"/>
      <c r="E8" s="205"/>
      <c r="F8" s="736">
        <v>357466536.12439573</v>
      </c>
      <c r="G8" s="736">
        <v>350694847.12637359</v>
      </c>
      <c r="H8" s="736">
        <v>708161383.25076926</v>
      </c>
      <c r="I8" s="736">
        <v>350631607.72571433</v>
      </c>
      <c r="J8" s="736">
        <v>212180563.11450559</v>
      </c>
      <c r="K8" s="737">
        <v>562812170.84021974</v>
      </c>
    </row>
    <row r="9" spans="1:11">
      <c r="A9" s="229" t="s">
        <v>323</v>
      </c>
      <c r="B9" s="223"/>
      <c r="C9" s="223"/>
      <c r="D9" s="223"/>
      <c r="E9" s="223"/>
      <c r="F9" s="223"/>
      <c r="G9" s="223"/>
      <c r="H9" s="223"/>
      <c r="I9" s="223"/>
      <c r="J9" s="223"/>
      <c r="K9" s="230"/>
    </row>
    <row r="10" spans="1:11">
      <c r="A10" s="231">
        <v>2</v>
      </c>
      <c r="B10" s="208" t="s">
        <v>324</v>
      </c>
      <c r="C10" s="355">
        <v>307359555.90340662</v>
      </c>
      <c r="D10" s="738">
        <v>729240678.50329661</v>
      </c>
      <c r="E10" s="738">
        <v>1036600234.4067032</v>
      </c>
      <c r="F10" s="738">
        <v>25524371.759603851</v>
      </c>
      <c r="G10" s="738">
        <v>63399986.093088463</v>
      </c>
      <c r="H10" s="738">
        <v>88924357.852692306</v>
      </c>
      <c r="I10" s="738">
        <v>5081947.3312142864</v>
      </c>
      <c r="J10" s="738">
        <v>13250648.995362639</v>
      </c>
      <c r="K10" s="739">
        <v>18332596.326576926</v>
      </c>
    </row>
    <row r="11" spans="1:11">
      <c r="A11" s="231">
        <v>3</v>
      </c>
      <c r="B11" s="208" t="s">
        <v>325</v>
      </c>
      <c r="C11" s="355">
        <v>859268659.79758239</v>
      </c>
      <c r="D11" s="738">
        <v>786591093.18956029</v>
      </c>
      <c r="E11" s="738">
        <v>1645859752.9871426</v>
      </c>
      <c r="F11" s="738">
        <v>268418787.16134071</v>
      </c>
      <c r="G11" s="738">
        <v>74710345.339456007</v>
      </c>
      <c r="H11" s="738">
        <v>343129132.50079674</v>
      </c>
      <c r="I11" s="738">
        <v>202882916.00840649</v>
      </c>
      <c r="J11" s="738">
        <v>65103890.845615357</v>
      </c>
      <c r="K11" s="739">
        <v>267986806.85402185</v>
      </c>
    </row>
    <row r="12" spans="1:11">
      <c r="A12" s="231">
        <v>4</v>
      </c>
      <c r="B12" s="208" t="s">
        <v>326</v>
      </c>
      <c r="C12" s="355">
        <v>132208791.2087912</v>
      </c>
      <c r="D12" s="738">
        <v>0</v>
      </c>
      <c r="E12" s="738">
        <v>132208791.2087912</v>
      </c>
      <c r="F12" s="738"/>
      <c r="G12" s="738"/>
      <c r="H12" s="738">
        <v>0</v>
      </c>
      <c r="I12" s="738"/>
      <c r="J12" s="738"/>
      <c r="K12" s="739">
        <v>0</v>
      </c>
    </row>
    <row r="13" spans="1:11">
      <c r="A13" s="231">
        <v>5</v>
      </c>
      <c r="B13" s="208" t="s">
        <v>327</v>
      </c>
      <c r="C13" s="355">
        <v>290799325.87329692</v>
      </c>
      <c r="D13" s="738">
        <v>225287420.09241769</v>
      </c>
      <c r="E13" s="738">
        <v>516086745.96571457</v>
      </c>
      <c r="F13" s="738">
        <v>66045044.771009892</v>
      </c>
      <c r="G13" s="738">
        <v>50136096.616156071</v>
      </c>
      <c r="H13" s="738">
        <v>116181141.38716596</v>
      </c>
      <c r="I13" s="738">
        <v>25293632.779637359</v>
      </c>
      <c r="J13" s="738">
        <v>19091366.22543408</v>
      </c>
      <c r="K13" s="739">
        <v>44384999.005071439</v>
      </c>
    </row>
    <row r="14" spans="1:11">
      <c r="A14" s="231">
        <v>6</v>
      </c>
      <c r="B14" s="208" t="s">
        <v>342</v>
      </c>
      <c r="C14" s="355"/>
      <c r="D14" s="738"/>
      <c r="E14" s="738">
        <v>0</v>
      </c>
      <c r="F14" s="738"/>
      <c r="G14" s="738"/>
      <c r="H14" s="738">
        <v>0</v>
      </c>
      <c r="I14" s="738"/>
      <c r="J14" s="738"/>
      <c r="K14" s="739">
        <v>0</v>
      </c>
    </row>
    <row r="15" spans="1:11">
      <c r="A15" s="231">
        <v>7</v>
      </c>
      <c r="B15" s="208" t="s">
        <v>329</v>
      </c>
      <c r="C15" s="355">
        <v>19155769.69604395</v>
      </c>
      <c r="D15" s="738">
        <v>19849812.919780221</v>
      </c>
      <c r="E15" s="738">
        <v>39005582.61582417</v>
      </c>
      <c r="F15" s="738">
        <v>6925065.386813187</v>
      </c>
      <c r="G15" s="738">
        <v>4303093.4685714273</v>
      </c>
      <c r="H15" s="738">
        <v>11228158.855384614</v>
      </c>
      <c r="I15" s="738">
        <v>6925065.386813187</v>
      </c>
      <c r="J15" s="738">
        <v>4303093.4685714273</v>
      </c>
      <c r="K15" s="739">
        <v>11228158.855384614</v>
      </c>
    </row>
    <row r="16" spans="1:11">
      <c r="A16" s="231">
        <v>8</v>
      </c>
      <c r="B16" s="209" t="s">
        <v>330</v>
      </c>
      <c r="C16" s="355">
        <v>1608792102.4791212</v>
      </c>
      <c r="D16" s="738">
        <v>1760969004.7050548</v>
      </c>
      <c r="E16" s="738">
        <v>3369761107.1841755</v>
      </c>
      <c r="F16" s="738">
        <v>366913269.07876766</v>
      </c>
      <c r="G16" s="738">
        <v>192549521.51727197</v>
      </c>
      <c r="H16" s="738">
        <v>559462790.59603953</v>
      </c>
      <c r="I16" s="738">
        <v>240183561.50607133</v>
      </c>
      <c r="J16" s="738">
        <v>101748999.5349835</v>
      </c>
      <c r="K16" s="739">
        <v>341932561.04105484</v>
      </c>
    </row>
    <row r="17" spans="1:11">
      <c r="A17" s="229" t="s">
        <v>331</v>
      </c>
      <c r="B17" s="223"/>
      <c r="C17" s="740"/>
      <c r="D17" s="740"/>
      <c r="E17" s="740"/>
      <c r="F17" s="740"/>
      <c r="G17" s="740"/>
      <c r="H17" s="740"/>
      <c r="I17" s="740"/>
      <c r="J17" s="740"/>
      <c r="K17" s="741"/>
    </row>
    <row r="18" spans="1:11">
      <c r="A18" s="231">
        <v>9</v>
      </c>
      <c r="B18" s="208" t="s">
        <v>332</v>
      </c>
      <c r="C18" s="355">
        <v>3098447.2723076912</v>
      </c>
      <c r="D18" s="738">
        <v>0</v>
      </c>
      <c r="E18" s="738">
        <v>3098447.2723076912</v>
      </c>
      <c r="F18" s="738">
        <v>0</v>
      </c>
      <c r="G18" s="738">
        <v>0</v>
      </c>
      <c r="H18" s="738">
        <v>0</v>
      </c>
      <c r="I18" s="738">
        <v>0</v>
      </c>
      <c r="J18" s="738">
        <v>0</v>
      </c>
      <c r="K18" s="739">
        <v>0</v>
      </c>
    </row>
    <row r="19" spans="1:11">
      <c r="A19" s="231">
        <v>10</v>
      </c>
      <c r="B19" s="208" t="s">
        <v>333</v>
      </c>
      <c r="C19" s="355">
        <v>1187944980.18033</v>
      </c>
      <c r="D19" s="738">
        <v>1245215894.580879</v>
      </c>
      <c r="E19" s="738">
        <v>2433160874.761209</v>
      </c>
      <c r="F19" s="738">
        <v>22978112.843736261</v>
      </c>
      <c r="G19" s="738">
        <v>13247642.76791209</v>
      </c>
      <c r="H19" s="738">
        <v>36225755.611648351</v>
      </c>
      <c r="I19" s="738">
        <v>29813041.242417589</v>
      </c>
      <c r="J19" s="738">
        <v>162107665.92450541</v>
      </c>
      <c r="K19" s="739">
        <v>191920707.16692299</v>
      </c>
    </row>
    <row r="20" spans="1:11">
      <c r="A20" s="231">
        <v>11</v>
      </c>
      <c r="B20" s="208" t="s">
        <v>334</v>
      </c>
      <c r="C20" s="355">
        <v>34768719.652417593</v>
      </c>
      <c r="D20" s="738">
        <v>2330038.0805494501</v>
      </c>
      <c r="E20" s="738">
        <v>37098757.732967041</v>
      </c>
      <c r="F20" s="738">
        <v>729436.26494505396</v>
      </c>
      <c r="G20" s="738">
        <v>65814.243956043967</v>
      </c>
      <c r="H20" s="738">
        <v>795250.50890109793</v>
      </c>
      <c r="I20" s="738">
        <v>729436.26494505396</v>
      </c>
      <c r="J20" s="738">
        <v>65814.243956043967</v>
      </c>
      <c r="K20" s="739">
        <v>795250.50890109793</v>
      </c>
    </row>
    <row r="21" spans="1:11" ht="13.5" thickBot="1">
      <c r="A21" s="146">
        <v>12</v>
      </c>
      <c r="B21" s="232" t="s">
        <v>335</v>
      </c>
      <c r="C21" s="742">
        <v>1225812147.1050553</v>
      </c>
      <c r="D21" s="743">
        <v>1247545932.6614285</v>
      </c>
      <c r="E21" s="742">
        <v>2473358079.7664838</v>
      </c>
      <c r="F21" s="743">
        <v>23707549.108681314</v>
      </c>
      <c r="G21" s="743">
        <v>13313457.011868134</v>
      </c>
      <c r="H21" s="743">
        <v>37021006.120549448</v>
      </c>
      <c r="I21" s="743">
        <v>30542477.507362641</v>
      </c>
      <c r="J21" s="743">
        <v>162173480.16846144</v>
      </c>
      <c r="K21" s="744">
        <v>192715957.67582408</v>
      </c>
    </row>
    <row r="22" spans="1:11" ht="38.25" customHeight="1" thickBot="1">
      <c r="A22" s="220"/>
      <c r="B22" s="221"/>
      <c r="C22" s="221"/>
      <c r="D22" s="221"/>
      <c r="E22" s="221"/>
      <c r="F22" s="856" t="s">
        <v>336</v>
      </c>
      <c r="G22" s="857"/>
      <c r="H22" s="857"/>
      <c r="I22" s="856" t="s">
        <v>337</v>
      </c>
      <c r="J22" s="857"/>
      <c r="K22" s="858"/>
    </row>
    <row r="23" spans="1:11">
      <c r="A23" s="213">
        <v>13</v>
      </c>
      <c r="B23" s="210" t="s">
        <v>322</v>
      </c>
      <c r="C23" s="219"/>
      <c r="D23" s="219"/>
      <c r="E23" s="219"/>
      <c r="F23" s="745">
        <v>357466536.12439573</v>
      </c>
      <c r="G23" s="745">
        <v>350694847.12637359</v>
      </c>
      <c r="H23" s="745">
        <v>708161383.25076926</v>
      </c>
      <c r="I23" s="745">
        <v>350631607.72571433</v>
      </c>
      <c r="J23" s="745">
        <v>212180563.11450559</v>
      </c>
      <c r="K23" s="746">
        <v>562812170.84021974</v>
      </c>
    </row>
    <row r="24" spans="1:11" ht="13.5" thickBot="1">
      <c r="A24" s="214">
        <v>14</v>
      </c>
      <c r="B24" s="211" t="s">
        <v>338</v>
      </c>
      <c r="C24" s="233"/>
      <c r="D24" s="217"/>
      <c r="E24" s="218"/>
      <c r="F24" s="747">
        <v>343205719.97008628</v>
      </c>
      <c r="G24" s="747">
        <v>179236064.50540379</v>
      </c>
      <c r="H24" s="747">
        <v>522441784.47548997</v>
      </c>
      <c r="I24" s="747">
        <v>209641083.9987087</v>
      </c>
      <c r="J24" s="747">
        <v>25437249.88374589</v>
      </c>
      <c r="K24" s="748">
        <v>150767640.86442181</v>
      </c>
    </row>
    <row r="25" spans="1:11" ht="13.5" thickBot="1">
      <c r="A25" s="215">
        <v>15</v>
      </c>
      <c r="B25" s="212" t="s">
        <v>339</v>
      </c>
      <c r="C25" s="216"/>
      <c r="D25" s="216"/>
      <c r="E25" s="216"/>
      <c r="F25" s="749">
        <v>1.0496592450294151</v>
      </c>
      <c r="G25" s="749">
        <v>1.9646600363746951</v>
      </c>
      <c r="H25" s="749">
        <v>1.3609883656663559</v>
      </c>
      <c r="I25" s="749">
        <v>1.6940965664645571</v>
      </c>
      <c r="J25" s="749">
        <v>8.5497088459547896</v>
      </c>
      <c r="K25" s="750">
        <v>4.0683851766134707</v>
      </c>
    </row>
    <row r="28" spans="1:11" ht="76.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H33" sqref="H33"/>
    </sheetView>
  </sheetViews>
  <sheetFormatPr defaultColWidth="9.140625" defaultRowHeight="15"/>
  <cols>
    <col min="1" max="1" width="10.5703125" style="38" bestFit="1" customWidth="1"/>
    <col min="2" max="2" width="62.140625" style="38" customWidth="1"/>
    <col min="3" max="3" width="13.42578125" style="38" bestFit="1" customWidth="1"/>
    <col min="4" max="4" width="10.5703125" style="38" bestFit="1" customWidth="1"/>
    <col min="5" max="5" width="18.28515625" style="38" bestFit="1" customWidth="1"/>
    <col min="6" max="13" width="10.7109375" style="38" customWidth="1"/>
    <col min="14" max="14" width="31" style="38" bestFit="1" customWidth="1"/>
    <col min="15" max="16384" width="9.140625" style="12"/>
  </cols>
  <sheetData>
    <row r="1" spans="1:14">
      <c r="A1" s="5" t="s">
        <v>108</v>
      </c>
      <c r="B1" s="55" t="str">
        <f>Info!C2</f>
        <v>სს "ბაზისბანკი"</v>
      </c>
    </row>
    <row r="2" spans="1:14" ht="14.25" customHeight="1">
      <c r="A2" s="38" t="s">
        <v>109</v>
      </c>
      <c r="B2" s="601">
        <f>'1. key ratios'!B2</f>
        <v>45382</v>
      </c>
    </row>
    <row r="3" spans="1:14" ht="14.25" customHeight="1"/>
    <row r="4" spans="1:14" ht="15.75" thickBot="1">
      <c r="A4" s="2" t="s">
        <v>262</v>
      </c>
      <c r="B4" s="55" t="s">
        <v>74</v>
      </c>
    </row>
    <row r="5" spans="1:14" s="25" customFormat="1" ht="12.75">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5">
      <c r="A6" s="102"/>
      <c r="B6" s="67"/>
      <c r="C6" s="68" t="s">
        <v>84</v>
      </c>
      <c r="D6" s="69" t="s">
        <v>73</v>
      </c>
      <c r="E6" s="70" t="s">
        <v>83</v>
      </c>
      <c r="F6" s="71">
        <v>0</v>
      </c>
      <c r="G6" s="71">
        <v>0.2</v>
      </c>
      <c r="H6" s="71">
        <v>0.35</v>
      </c>
      <c r="I6" s="71">
        <v>0.5</v>
      </c>
      <c r="J6" s="71">
        <v>0.75</v>
      </c>
      <c r="K6" s="71">
        <v>1</v>
      </c>
      <c r="L6" s="71">
        <v>1.5</v>
      </c>
      <c r="M6" s="71">
        <v>2.5</v>
      </c>
      <c r="N6" s="103" t="s">
        <v>74</v>
      </c>
    </row>
    <row r="7" spans="1:14">
      <c r="A7" s="104">
        <v>1</v>
      </c>
      <c r="B7" s="72" t="s">
        <v>75</v>
      </c>
      <c r="C7" s="182">
        <f>SUM(C8:C13)</f>
        <v>58339348.600000001</v>
      </c>
      <c r="D7" s="67"/>
      <c r="E7" s="185">
        <f t="shared" ref="E7:M7" si="0">SUM(E8:E13)</f>
        <v>1166786.9720000001</v>
      </c>
      <c r="F7" s="182">
        <f>SUM(F8:F13)</f>
        <v>0</v>
      </c>
      <c r="G7" s="182">
        <f t="shared" si="0"/>
        <v>0</v>
      </c>
      <c r="H7" s="182">
        <f t="shared" si="0"/>
        <v>0</v>
      </c>
      <c r="I7" s="182">
        <f t="shared" si="0"/>
        <v>0</v>
      </c>
      <c r="J7" s="182">
        <f t="shared" si="0"/>
        <v>0</v>
      </c>
      <c r="K7" s="182">
        <f t="shared" si="0"/>
        <v>0</v>
      </c>
      <c r="L7" s="182">
        <f t="shared" si="0"/>
        <v>0</v>
      </c>
      <c r="M7" s="182">
        <f t="shared" si="0"/>
        <v>0</v>
      </c>
      <c r="N7" s="105">
        <f>SUM(N8:N13)</f>
        <v>0</v>
      </c>
    </row>
    <row r="8" spans="1:14">
      <c r="A8" s="104">
        <v>1.1000000000000001</v>
      </c>
      <c r="B8" s="73" t="s">
        <v>76</v>
      </c>
      <c r="C8" s="183">
        <v>58339348.600000001</v>
      </c>
      <c r="D8" s="74">
        <v>0.02</v>
      </c>
      <c r="E8" s="185">
        <f>C8*D8</f>
        <v>1166786.9720000001</v>
      </c>
      <c r="F8" s="183">
        <v>0</v>
      </c>
      <c r="G8" s="183">
        <v>0</v>
      </c>
      <c r="H8" s="183">
        <v>0</v>
      </c>
      <c r="I8" s="183">
        <v>0</v>
      </c>
      <c r="J8" s="183">
        <v>0</v>
      </c>
      <c r="K8" s="183">
        <v>0</v>
      </c>
      <c r="L8" s="183">
        <v>0</v>
      </c>
      <c r="M8" s="183">
        <v>0</v>
      </c>
      <c r="N8" s="105">
        <f t="shared" ref="N8:N13" si="1">SUMPRODUCT($F$6:$M$6,F8:M8)</f>
        <v>0</v>
      </c>
    </row>
    <row r="9" spans="1:14">
      <c r="A9" s="104">
        <v>1.2</v>
      </c>
      <c r="B9" s="73" t="s">
        <v>77</v>
      </c>
      <c r="C9" s="183">
        <v>0</v>
      </c>
      <c r="D9" s="74">
        <v>0.05</v>
      </c>
      <c r="E9" s="185">
        <f>C9*D9</f>
        <v>0</v>
      </c>
      <c r="F9" s="183"/>
      <c r="G9" s="183"/>
      <c r="H9" s="183"/>
      <c r="I9" s="183"/>
      <c r="J9" s="183"/>
      <c r="K9" s="183"/>
      <c r="L9" s="183"/>
      <c r="M9" s="183"/>
      <c r="N9" s="105">
        <f t="shared" si="1"/>
        <v>0</v>
      </c>
    </row>
    <row r="10" spans="1:14">
      <c r="A10" s="104">
        <v>1.3</v>
      </c>
      <c r="B10" s="73" t="s">
        <v>78</v>
      </c>
      <c r="C10" s="183">
        <v>0</v>
      </c>
      <c r="D10" s="74">
        <v>0.08</v>
      </c>
      <c r="E10" s="185">
        <f>C10*D10</f>
        <v>0</v>
      </c>
      <c r="F10" s="183"/>
      <c r="G10" s="183"/>
      <c r="H10" s="183"/>
      <c r="I10" s="183"/>
      <c r="J10" s="183"/>
      <c r="K10" s="183"/>
      <c r="L10" s="183"/>
      <c r="M10" s="183"/>
      <c r="N10" s="105">
        <f t="shared" si="1"/>
        <v>0</v>
      </c>
    </row>
    <row r="11" spans="1:14">
      <c r="A11" s="104">
        <v>1.4</v>
      </c>
      <c r="B11" s="73" t="s">
        <v>79</v>
      </c>
      <c r="C11" s="183">
        <v>0</v>
      </c>
      <c r="D11" s="74">
        <v>0.11</v>
      </c>
      <c r="E11" s="185">
        <f>C11*D11</f>
        <v>0</v>
      </c>
      <c r="F11" s="183"/>
      <c r="G11" s="183"/>
      <c r="H11" s="183"/>
      <c r="I11" s="183"/>
      <c r="J11" s="183"/>
      <c r="K11" s="183"/>
      <c r="L11" s="183"/>
      <c r="M11" s="183"/>
      <c r="N11" s="105">
        <f t="shared" si="1"/>
        <v>0</v>
      </c>
    </row>
    <row r="12" spans="1:14">
      <c r="A12" s="104">
        <v>1.5</v>
      </c>
      <c r="B12" s="73" t="s">
        <v>80</v>
      </c>
      <c r="C12" s="183">
        <v>0</v>
      </c>
      <c r="D12" s="74">
        <v>0.14000000000000001</v>
      </c>
      <c r="E12" s="185">
        <f>C12*D12</f>
        <v>0</v>
      </c>
      <c r="F12" s="183"/>
      <c r="G12" s="183"/>
      <c r="H12" s="183"/>
      <c r="I12" s="183"/>
      <c r="J12" s="183"/>
      <c r="K12" s="183"/>
      <c r="L12" s="183"/>
      <c r="M12" s="183"/>
      <c r="N12" s="105">
        <f t="shared" si="1"/>
        <v>0</v>
      </c>
    </row>
    <row r="13" spans="1:14">
      <c r="A13" s="104">
        <v>1.6</v>
      </c>
      <c r="B13" s="75" t="s">
        <v>81</v>
      </c>
      <c r="C13" s="183">
        <v>0</v>
      </c>
      <c r="D13" s="76"/>
      <c r="E13" s="183"/>
      <c r="F13" s="183"/>
      <c r="G13" s="183"/>
      <c r="H13" s="183"/>
      <c r="I13" s="183"/>
      <c r="J13" s="183"/>
      <c r="K13" s="183"/>
      <c r="L13" s="183"/>
      <c r="M13" s="183"/>
      <c r="N13" s="105">
        <f t="shared" si="1"/>
        <v>0</v>
      </c>
    </row>
    <row r="14" spans="1:14">
      <c r="A14" s="104">
        <v>2</v>
      </c>
      <c r="B14" s="77" t="s">
        <v>82</v>
      </c>
      <c r="C14" s="182">
        <f>SUM(C15:C20)</f>
        <v>0</v>
      </c>
      <c r="D14" s="67"/>
      <c r="E14" s="185">
        <f t="shared" ref="E14:M14" si="2">SUM(E15:E20)</f>
        <v>0</v>
      </c>
      <c r="F14" s="183">
        <f t="shared" si="2"/>
        <v>0</v>
      </c>
      <c r="G14" s="183">
        <f t="shared" si="2"/>
        <v>0</v>
      </c>
      <c r="H14" s="183">
        <f t="shared" si="2"/>
        <v>0</v>
      </c>
      <c r="I14" s="183">
        <f t="shared" si="2"/>
        <v>0</v>
      </c>
      <c r="J14" s="183">
        <f t="shared" si="2"/>
        <v>0</v>
      </c>
      <c r="K14" s="183">
        <f t="shared" si="2"/>
        <v>0</v>
      </c>
      <c r="L14" s="183">
        <f t="shared" si="2"/>
        <v>0</v>
      </c>
      <c r="M14" s="183">
        <f t="shared" si="2"/>
        <v>0</v>
      </c>
      <c r="N14" s="105">
        <f>SUM(N15:N20)</f>
        <v>0</v>
      </c>
    </row>
    <row r="15" spans="1:14">
      <c r="A15" s="104">
        <v>2.1</v>
      </c>
      <c r="B15" s="75" t="s">
        <v>76</v>
      </c>
      <c r="C15" s="183"/>
      <c r="D15" s="74">
        <v>5.0000000000000001E-3</v>
      </c>
      <c r="E15" s="185">
        <f>C15*D15</f>
        <v>0</v>
      </c>
      <c r="F15" s="183"/>
      <c r="G15" s="183"/>
      <c r="H15" s="183"/>
      <c r="I15" s="183"/>
      <c r="J15" s="183"/>
      <c r="K15" s="183"/>
      <c r="L15" s="183"/>
      <c r="M15" s="183"/>
      <c r="N15" s="105">
        <f t="shared" ref="N15:N20" si="3">SUMPRODUCT($F$6:$M$6,F15:M15)</f>
        <v>0</v>
      </c>
    </row>
    <row r="16" spans="1:14">
      <c r="A16" s="104">
        <v>2.2000000000000002</v>
      </c>
      <c r="B16" s="75" t="s">
        <v>77</v>
      </c>
      <c r="C16" s="183"/>
      <c r="D16" s="74">
        <v>0.01</v>
      </c>
      <c r="E16" s="185">
        <f>C16*D16</f>
        <v>0</v>
      </c>
      <c r="F16" s="183"/>
      <c r="G16" s="183"/>
      <c r="H16" s="183"/>
      <c r="I16" s="183"/>
      <c r="J16" s="183"/>
      <c r="K16" s="183"/>
      <c r="L16" s="183"/>
      <c r="M16" s="183"/>
      <c r="N16" s="105">
        <f t="shared" si="3"/>
        <v>0</v>
      </c>
    </row>
    <row r="17" spans="1:14">
      <c r="A17" s="104">
        <v>2.2999999999999998</v>
      </c>
      <c r="B17" s="75" t="s">
        <v>78</v>
      </c>
      <c r="C17" s="183"/>
      <c r="D17" s="74">
        <v>0.02</v>
      </c>
      <c r="E17" s="185">
        <f>C17*D17</f>
        <v>0</v>
      </c>
      <c r="F17" s="183"/>
      <c r="G17" s="183"/>
      <c r="H17" s="183"/>
      <c r="I17" s="183"/>
      <c r="J17" s="183"/>
      <c r="K17" s="183"/>
      <c r="L17" s="183"/>
      <c r="M17" s="183"/>
      <c r="N17" s="105">
        <f t="shared" si="3"/>
        <v>0</v>
      </c>
    </row>
    <row r="18" spans="1:14">
      <c r="A18" s="104">
        <v>2.4</v>
      </c>
      <c r="B18" s="75" t="s">
        <v>79</v>
      </c>
      <c r="C18" s="183"/>
      <c r="D18" s="74">
        <v>0.03</v>
      </c>
      <c r="E18" s="185">
        <f>C18*D18</f>
        <v>0</v>
      </c>
      <c r="F18" s="183"/>
      <c r="G18" s="183"/>
      <c r="H18" s="183"/>
      <c r="I18" s="183"/>
      <c r="J18" s="183"/>
      <c r="K18" s="183"/>
      <c r="L18" s="183"/>
      <c r="M18" s="183"/>
      <c r="N18" s="105">
        <f t="shared" si="3"/>
        <v>0</v>
      </c>
    </row>
    <row r="19" spans="1:14">
      <c r="A19" s="104">
        <v>2.5</v>
      </c>
      <c r="B19" s="75" t="s">
        <v>80</v>
      </c>
      <c r="C19" s="183"/>
      <c r="D19" s="74">
        <v>0.04</v>
      </c>
      <c r="E19" s="185">
        <f>C19*D19</f>
        <v>0</v>
      </c>
      <c r="F19" s="183"/>
      <c r="G19" s="183"/>
      <c r="H19" s="183"/>
      <c r="I19" s="183"/>
      <c r="J19" s="183"/>
      <c r="K19" s="183"/>
      <c r="L19" s="183"/>
      <c r="M19" s="183"/>
      <c r="N19" s="105">
        <f t="shared" si="3"/>
        <v>0</v>
      </c>
    </row>
    <row r="20" spans="1:14">
      <c r="A20" s="104">
        <v>2.6</v>
      </c>
      <c r="B20" s="75" t="s">
        <v>81</v>
      </c>
      <c r="C20" s="183"/>
      <c r="D20" s="76"/>
      <c r="E20" s="186"/>
      <c r="F20" s="183"/>
      <c r="G20" s="183"/>
      <c r="H20" s="183"/>
      <c r="I20" s="183"/>
      <c r="J20" s="183"/>
      <c r="K20" s="183"/>
      <c r="L20" s="183"/>
      <c r="M20" s="183"/>
      <c r="N20" s="105">
        <f t="shared" si="3"/>
        <v>0</v>
      </c>
    </row>
    <row r="21" spans="1:14" ht="15.75" thickBot="1">
      <c r="A21" s="106">
        <v>3</v>
      </c>
      <c r="B21" s="107" t="s">
        <v>66</v>
      </c>
      <c r="C21" s="184">
        <f>C14+C7</f>
        <v>58339348.600000001</v>
      </c>
      <c r="D21" s="108"/>
      <c r="E21" s="187">
        <f>E14+E7</f>
        <v>1166786.9720000001</v>
      </c>
      <c r="F21" s="188">
        <f>F7+F14</f>
        <v>0</v>
      </c>
      <c r="G21" s="188">
        <f t="shared" ref="G21:L21" si="4">G7+G14</f>
        <v>0</v>
      </c>
      <c r="H21" s="188">
        <f t="shared" si="4"/>
        <v>0</v>
      </c>
      <c r="I21" s="188">
        <f t="shared" si="4"/>
        <v>0</v>
      </c>
      <c r="J21" s="188">
        <f t="shared" si="4"/>
        <v>0</v>
      </c>
      <c r="K21" s="188">
        <f t="shared" si="4"/>
        <v>0</v>
      </c>
      <c r="L21" s="188">
        <f t="shared" si="4"/>
        <v>0</v>
      </c>
      <c r="M21" s="188">
        <f>M7+M14</f>
        <v>0</v>
      </c>
      <c r="N21" s="109">
        <f>N14+N7</f>
        <v>0</v>
      </c>
    </row>
    <row r="22" spans="1:14">
      <c r="E22" s="189"/>
      <c r="F22" s="189"/>
      <c r="G22" s="189"/>
      <c r="H22" s="189"/>
      <c r="I22" s="189"/>
      <c r="J22" s="189"/>
      <c r="K22" s="189"/>
      <c r="L22" s="189"/>
      <c r="M22" s="18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3"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226" t="s">
        <v>108</v>
      </c>
      <c r="B1" s="766" t="str">
        <f>Info!C2</f>
        <v>სს "ბაზისბანკი"</v>
      </c>
    </row>
    <row r="2" spans="1:3">
      <c r="A2" s="226" t="s">
        <v>109</v>
      </c>
      <c r="B2" s="601">
        <f>'1. key ratios'!B2</f>
        <v>45382</v>
      </c>
    </row>
    <row r="3" spans="1:3">
      <c r="A3" s="226"/>
      <c r="B3"/>
    </row>
    <row r="4" spans="1:3">
      <c r="A4" s="226" t="s">
        <v>428</v>
      </c>
      <c r="B4" t="s">
        <v>387</v>
      </c>
    </row>
    <row r="5" spans="1:3">
      <c r="A5" s="271"/>
      <c r="B5" s="271" t="s">
        <v>388</v>
      </c>
      <c r="C5" s="283"/>
    </row>
    <row r="6" spans="1:3">
      <c r="A6" s="272">
        <v>1</v>
      </c>
      <c r="B6" s="284" t="s">
        <v>436</v>
      </c>
      <c r="C6" s="285">
        <v>3442108476.9261956</v>
      </c>
    </row>
    <row r="7" spans="1:3">
      <c r="A7" s="272">
        <v>2</v>
      </c>
      <c r="B7" s="284" t="s">
        <v>389</v>
      </c>
      <c r="C7" s="285">
        <v>-27921997.780000001</v>
      </c>
    </row>
    <row r="8" spans="1:3">
      <c r="A8" s="273">
        <v>3</v>
      </c>
      <c r="B8" s="286" t="s">
        <v>390</v>
      </c>
      <c r="C8" s="287">
        <f>C6+C7</f>
        <v>3414186479.1461954</v>
      </c>
    </row>
    <row r="9" spans="1:3">
      <c r="A9" s="274"/>
      <c r="B9" s="274" t="s">
        <v>391</v>
      </c>
      <c r="C9" s="288"/>
    </row>
    <row r="10" spans="1:3">
      <c r="A10" s="275">
        <v>4</v>
      </c>
      <c r="B10" s="289" t="s">
        <v>392</v>
      </c>
      <c r="C10" s="285"/>
    </row>
    <row r="11" spans="1:3">
      <c r="A11" s="275">
        <v>5</v>
      </c>
      <c r="B11" s="290" t="s">
        <v>393</v>
      </c>
      <c r="C11" s="285"/>
    </row>
    <row r="12" spans="1:3">
      <c r="A12" s="275" t="s">
        <v>394</v>
      </c>
      <c r="B12" s="284" t="s">
        <v>395</v>
      </c>
      <c r="C12" s="287">
        <f>'15. CCR'!E21</f>
        <v>1166786.9720000001</v>
      </c>
    </row>
    <row r="13" spans="1:3">
      <c r="A13" s="276">
        <v>6</v>
      </c>
      <c r="B13" s="291" t="s">
        <v>396</v>
      </c>
      <c r="C13" s="285"/>
    </row>
    <row r="14" spans="1:3">
      <c r="A14" s="276">
        <v>7</v>
      </c>
      <c r="B14" s="292" t="s">
        <v>397</v>
      </c>
      <c r="C14" s="285"/>
    </row>
    <row r="15" spans="1:3">
      <c r="A15" s="277">
        <v>8</v>
      </c>
      <c r="B15" s="284" t="s">
        <v>398</v>
      </c>
      <c r="C15" s="285"/>
    </row>
    <row r="16" spans="1:3" ht="24">
      <c r="A16" s="276">
        <v>9</v>
      </c>
      <c r="B16" s="292" t="s">
        <v>399</v>
      </c>
      <c r="C16" s="285"/>
    </row>
    <row r="17" spans="1:3">
      <c r="A17" s="276">
        <v>10</v>
      </c>
      <c r="B17" s="292" t="s">
        <v>400</v>
      </c>
      <c r="C17" s="285"/>
    </row>
    <row r="18" spans="1:3">
      <c r="A18" s="278">
        <v>11</v>
      </c>
      <c r="B18" s="293" t="s">
        <v>401</v>
      </c>
      <c r="C18" s="287">
        <f>SUM(C10:C17)</f>
        <v>1166786.9720000001</v>
      </c>
    </row>
    <row r="19" spans="1:3">
      <c r="A19" s="274"/>
      <c r="B19" s="274" t="s">
        <v>402</v>
      </c>
      <c r="C19" s="294"/>
    </row>
    <row r="20" spans="1:3">
      <c r="A20" s="276">
        <v>12</v>
      </c>
      <c r="B20" s="289" t="s">
        <v>403</v>
      </c>
      <c r="C20" s="285"/>
    </row>
    <row r="21" spans="1:3">
      <c r="A21" s="276">
        <v>13</v>
      </c>
      <c r="B21" s="289" t="s">
        <v>404</v>
      </c>
      <c r="C21" s="285"/>
    </row>
    <row r="22" spans="1:3">
      <c r="A22" s="276">
        <v>14</v>
      </c>
      <c r="B22" s="289" t="s">
        <v>405</v>
      </c>
      <c r="C22" s="285"/>
    </row>
    <row r="23" spans="1:3" ht="24">
      <c r="A23" s="276" t="s">
        <v>406</v>
      </c>
      <c r="B23" s="289" t="s">
        <v>407</v>
      </c>
      <c r="C23" s="285"/>
    </row>
    <row r="24" spans="1:3">
      <c r="A24" s="276">
        <v>15</v>
      </c>
      <c r="B24" s="289" t="s">
        <v>408</v>
      </c>
      <c r="C24" s="285"/>
    </row>
    <row r="25" spans="1:3">
      <c r="A25" s="276" t="s">
        <v>409</v>
      </c>
      <c r="B25" s="284" t="s">
        <v>410</v>
      </c>
      <c r="C25" s="285"/>
    </row>
    <row r="26" spans="1:3">
      <c r="A26" s="278">
        <v>16</v>
      </c>
      <c r="B26" s="293" t="s">
        <v>411</v>
      </c>
      <c r="C26" s="287">
        <f>SUM(C20:C25)</f>
        <v>0</v>
      </c>
    </row>
    <row r="27" spans="1:3">
      <c r="A27" s="274"/>
      <c r="B27" s="274" t="s">
        <v>412</v>
      </c>
      <c r="C27" s="288"/>
    </row>
    <row r="28" spans="1:3">
      <c r="A28" s="275">
        <v>17</v>
      </c>
      <c r="B28" s="284" t="s">
        <v>413</v>
      </c>
      <c r="C28" s="285">
        <v>595184991.72650003</v>
      </c>
    </row>
    <row r="29" spans="1:3">
      <c r="A29" s="275">
        <v>18</v>
      </c>
      <c r="B29" s="284" t="s">
        <v>414</v>
      </c>
      <c r="C29" s="285">
        <v>-244242977.36357009</v>
      </c>
    </row>
    <row r="30" spans="1:3">
      <c r="A30" s="278">
        <v>19</v>
      </c>
      <c r="B30" s="293" t="s">
        <v>415</v>
      </c>
      <c r="C30" s="287">
        <f>C28+C29</f>
        <v>350942014.36292994</v>
      </c>
    </row>
    <row r="31" spans="1:3">
      <c r="A31" s="279"/>
      <c r="B31" s="274" t="s">
        <v>416</v>
      </c>
      <c r="C31" s="288"/>
    </row>
    <row r="32" spans="1:3">
      <c r="A32" s="275" t="s">
        <v>417</v>
      </c>
      <c r="B32" s="289" t="s">
        <v>418</v>
      </c>
      <c r="C32" s="295"/>
    </row>
    <row r="33" spans="1:3">
      <c r="A33" s="275" t="s">
        <v>419</v>
      </c>
      <c r="B33" s="290" t="s">
        <v>420</v>
      </c>
      <c r="C33" s="295"/>
    </row>
    <row r="34" spans="1:3">
      <c r="A34" s="274"/>
      <c r="B34" s="274" t="s">
        <v>421</v>
      </c>
      <c r="C34" s="288"/>
    </row>
    <row r="35" spans="1:3">
      <c r="A35" s="278">
        <v>20</v>
      </c>
      <c r="B35" s="293" t="s">
        <v>86</v>
      </c>
      <c r="C35" s="287">
        <f>'1. key ratios'!C9</f>
        <v>512154216</v>
      </c>
    </row>
    <row r="36" spans="1:3">
      <c r="A36" s="278">
        <v>21</v>
      </c>
      <c r="B36" s="293" t="s">
        <v>422</v>
      </c>
      <c r="C36" s="287">
        <f>C8+C18+C26+C30</f>
        <v>3766295280.4811254</v>
      </c>
    </row>
    <row r="37" spans="1:3">
      <c r="A37" s="280"/>
      <c r="B37" s="280" t="s">
        <v>387</v>
      </c>
      <c r="C37" s="288"/>
    </row>
    <row r="38" spans="1:3">
      <c r="A38" s="278">
        <v>22</v>
      </c>
      <c r="B38" s="293" t="s">
        <v>387</v>
      </c>
      <c r="C38" s="768">
        <f>IFERROR(C35/C36,0)</f>
        <v>0.13598355356104072</v>
      </c>
    </row>
    <row r="39" spans="1:3">
      <c r="A39" s="280"/>
      <c r="B39" s="280" t="s">
        <v>423</v>
      </c>
      <c r="C39" s="288"/>
    </row>
    <row r="40" spans="1:3">
      <c r="A40" s="281" t="s">
        <v>424</v>
      </c>
      <c r="B40" s="289" t="s">
        <v>425</v>
      </c>
      <c r="C40" s="295"/>
    </row>
    <row r="41" spans="1:3">
      <c r="A41" s="282" t="s">
        <v>426</v>
      </c>
      <c r="B41" s="290" t="s">
        <v>427</v>
      </c>
      <c r="C41" s="295"/>
    </row>
    <row r="43" spans="1:3">
      <c r="B43" s="30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5" activePane="bottomRight" state="frozen"/>
      <selection pane="topRight" activeCell="C1" sqref="C1"/>
      <selection pane="bottomLeft" activeCell="A7" sqref="A7"/>
      <selection pane="bottomRight" activeCell="G48" sqref="G48"/>
    </sheetView>
  </sheetViews>
  <sheetFormatPr defaultRowHeight="15"/>
  <cols>
    <col min="1" max="1" width="9.85546875" style="226" bestFit="1" customWidth="1"/>
    <col min="2" max="2" width="82.5703125" style="23" customWidth="1"/>
    <col min="3" max="7" width="17.5703125" style="226" customWidth="1"/>
  </cols>
  <sheetData>
    <row r="1" spans="1:7">
      <c r="A1" s="226" t="s">
        <v>108</v>
      </c>
      <c r="B1" s="635" t="str">
        <f>Info!C2</f>
        <v>სს "ბაზისბანკი"</v>
      </c>
    </row>
    <row r="2" spans="1:7">
      <c r="A2" s="226" t="s">
        <v>109</v>
      </c>
      <c r="B2" s="601">
        <f>'1. key ratios'!B2</f>
        <v>45382</v>
      </c>
    </row>
    <row r="3" spans="1:7">
      <c r="B3" s="329"/>
    </row>
    <row r="4" spans="1:7" ht="15.75" thickBot="1">
      <c r="A4" s="226" t="s">
        <v>483</v>
      </c>
      <c r="B4" s="332" t="s">
        <v>448</v>
      </c>
    </row>
    <row r="5" spans="1:7">
      <c r="A5" s="333"/>
      <c r="B5" s="334"/>
      <c r="C5" s="863" t="s">
        <v>449</v>
      </c>
      <c r="D5" s="863"/>
      <c r="E5" s="863"/>
      <c r="F5" s="863"/>
      <c r="G5" s="864" t="s">
        <v>450</v>
      </c>
    </row>
    <row r="6" spans="1:7">
      <c r="A6" s="335"/>
      <c r="B6" s="336"/>
      <c r="C6" s="337" t="s">
        <v>451</v>
      </c>
      <c r="D6" s="338" t="s">
        <v>452</v>
      </c>
      <c r="E6" s="338" t="s">
        <v>453</v>
      </c>
      <c r="F6" s="338" t="s">
        <v>454</v>
      </c>
      <c r="G6" s="865"/>
    </row>
    <row r="7" spans="1:7">
      <c r="A7" s="339"/>
      <c r="B7" s="340" t="s">
        <v>455</v>
      </c>
      <c r="C7" s="341"/>
      <c r="D7" s="341"/>
      <c r="E7" s="341"/>
      <c r="F7" s="341"/>
      <c r="G7" s="342"/>
    </row>
    <row r="8" spans="1:7">
      <c r="A8" s="343">
        <v>1</v>
      </c>
      <c r="B8" s="344" t="s">
        <v>456</v>
      </c>
      <c r="C8" s="345">
        <f>SUM(C9:C10)</f>
        <v>0</v>
      </c>
      <c r="D8" s="345">
        <f>SUM(D9:D10)</f>
        <v>0</v>
      </c>
      <c r="E8" s="345">
        <f>SUM(E9:E10)</f>
        <v>0</v>
      </c>
      <c r="F8" s="345">
        <f>SUM(F9:F10)</f>
        <v>1211933478.28</v>
      </c>
      <c r="G8" s="346">
        <f>SUM(G9:G10)</f>
        <v>1211933478.28</v>
      </c>
    </row>
    <row r="9" spans="1:7">
      <c r="A9" s="343">
        <v>2</v>
      </c>
      <c r="B9" s="347" t="s">
        <v>85</v>
      </c>
      <c r="C9" s="345"/>
      <c r="D9" s="345"/>
      <c r="E9" s="345"/>
      <c r="F9" s="751">
        <v>616791870.39999998</v>
      </c>
      <c r="G9" s="752">
        <v>616791870.39999998</v>
      </c>
    </row>
    <row r="10" spans="1:7">
      <c r="A10" s="343">
        <v>3</v>
      </c>
      <c r="B10" s="347" t="s">
        <v>457</v>
      </c>
      <c r="C10" s="348"/>
      <c r="D10" s="348"/>
      <c r="E10" s="348"/>
      <c r="F10" s="751">
        <v>595141607.88</v>
      </c>
      <c r="G10" s="752">
        <v>595141607.88</v>
      </c>
    </row>
    <row r="11" spans="1:7" ht="26.25">
      <c r="A11" s="343">
        <v>4</v>
      </c>
      <c r="B11" s="344" t="s">
        <v>458</v>
      </c>
      <c r="C11" s="345">
        <f>SUM(C12:C13)</f>
        <v>299641628.26999998</v>
      </c>
      <c r="D11" s="345">
        <f>SUM(D12:D13)</f>
        <v>335583148.64999998</v>
      </c>
      <c r="E11" s="345">
        <f>SUM(E12:E13)</f>
        <v>251860869.57999998</v>
      </c>
      <c r="F11" s="345">
        <f>SUM(F12:F13)</f>
        <v>0</v>
      </c>
      <c r="G11" s="346">
        <f>SUM(G12:G13)</f>
        <v>736298454.86799991</v>
      </c>
    </row>
    <row r="12" spans="1:7">
      <c r="A12" s="343">
        <v>5</v>
      </c>
      <c r="B12" s="347" t="s">
        <v>459</v>
      </c>
      <c r="C12" s="751">
        <v>217715159.31</v>
      </c>
      <c r="D12" s="751">
        <v>247181222.69</v>
      </c>
      <c r="E12" s="751">
        <v>185671688.22999999</v>
      </c>
      <c r="F12" s="751">
        <v>0</v>
      </c>
      <c r="G12" s="752">
        <v>618039666.72799993</v>
      </c>
    </row>
    <row r="13" spans="1:7">
      <c r="A13" s="343">
        <v>6</v>
      </c>
      <c r="B13" s="347" t="s">
        <v>460</v>
      </c>
      <c r="C13" s="751">
        <v>81926468.959999993</v>
      </c>
      <c r="D13" s="751">
        <v>88401925.959999993</v>
      </c>
      <c r="E13" s="751">
        <v>66189181.350000001</v>
      </c>
      <c r="F13" s="751">
        <v>0</v>
      </c>
      <c r="G13" s="752">
        <v>118258788.14</v>
      </c>
    </row>
    <row r="14" spans="1:7">
      <c r="A14" s="343">
        <v>7</v>
      </c>
      <c r="B14" s="344" t="s">
        <v>461</v>
      </c>
      <c r="C14" s="345">
        <f>SUM(C15:C16)</f>
        <v>442666439.19999999</v>
      </c>
      <c r="D14" s="345">
        <f>SUM(D15:D16)</f>
        <v>458208943.51999998</v>
      </c>
      <c r="E14" s="345">
        <f>SUM(E15:E16)</f>
        <v>324596245.95999998</v>
      </c>
      <c r="F14" s="345">
        <f>SUM(F15:F16)</f>
        <v>0</v>
      </c>
      <c r="G14" s="346">
        <f>SUM(G15:G16)</f>
        <v>462725287.95499998</v>
      </c>
    </row>
    <row r="15" spans="1:7" ht="51.75">
      <c r="A15" s="343">
        <v>8</v>
      </c>
      <c r="B15" s="347" t="s">
        <v>462</v>
      </c>
      <c r="C15" s="751">
        <v>409179941.75</v>
      </c>
      <c r="D15" s="751">
        <v>191674388.19999999</v>
      </c>
      <c r="E15" s="751">
        <v>275458678.95999998</v>
      </c>
      <c r="F15" s="751">
        <v>0</v>
      </c>
      <c r="G15" s="752">
        <v>438156504.45499998</v>
      </c>
    </row>
    <row r="16" spans="1:7" ht="26.25">
      <c r="A16" s="343">
        <v>9</v>
      </c>
      <c r="B16" s="347" t="s">
        <v>463</v>
      </c>
      <c r="C16" s="751">
        <v>33486497.449999999</v>
      </c>
      <c r="D16" s="751">
        <v>266534555.31999999</v>
      </c>
      <c r="E16" s="751">
        <v>49137567</v>
      </c>
      <c r="F16" s="751">
        <v>0</v>
      </c>
      <c r="G16" s="752">
        <v>24568783.5</v>
      </c>
    </row>
    <row r="17" spans="1:7">
      <c r="A17" s="343">
        <v>10</v>
      </c>
      <c r="B17" s="344" t="s">
        <v>464</v>
      </c>
      <c r="C17" s="751">
        <v>0</v>
      </c>
      <c r="D17" s="751">
        <v>0</v>
      </c>
      <c r="E17" s="751">
        <v>0</v>
      </c>
      <c r="F17" s="751">
        <v>0</v>
      </c>
      <c r="G17" s="346">
        <v>0</v>
      </c>
    </row>
    <row r="18" spans="1:7">
      <c r="A18" s="343">
        <v>11</v>
      </c>
      <c r="B18" s="344" t="s">
        <v>89</v>
      </c>
      <c r="C18" s="345">
        <f>SUM(C19:C20)</f>
        <v>50201180.270000003</v>
      </c>
      <c r="D18" s="349">
        <f>SUM(D19:D20)</f>
        <v>11354967.800000001</v>
      </c>
      <c r="E18" s="345">
        <f>SUM(E19:E20)</f>
        <v>9506605.3399999999</v>
      </c>
      <c r="F18" s="345">
        <f>SUM(F19:F20)</f>
        <v>9948865.6799999997</v>
      </c>
      <c r="G18" s="752">
        <f>SUM(G19:G20)</f>
        <v>0</v>
      </c>
    </row>
    <row r="19" spans="1:7">
      <c r="A19" s="343">
        <v>12</v>
      </c>
      <c r="B19" s="347" t="s">
        <v>465</v>
      </c>
      <c r="C19" s="348"/>
      <c r="D19" s="349"/>
      <c r="E19" s="345">
        <v>213348.6</v>
      </c>
      <c r="F19" s="345"/>
      <c r="G19" s="752"/>
    </row>
    <row r="20" spans="1:7" ht="26.25">
      <c r="A20" s="343">
        <v>13</v>
      </c>
      <c r="B20" s="347" t="s">
        <v>466</v>
      </c>
      <c r="C20" s="751">
        <v>50201180.270000003</v>
      </c>
      <c r="D20" s="751">
        <v>11354967.800000001</v>
      </c>
      <c r="E20" s="751">
        <v>9293256.7400000002</v>
      </c>
      <c r="F20" s="751">
        <v>9948865.6799999997</v>
      </c>
      <c r="G20" s="346">
        <v>0</v>
      </c>
    </row>
    <row r="21" spans="1:7">
      <c r="A21" s="350">
        <v>14</v>
      </c>
      <c r="B21" s="351" t="s">
        <v>467</v>
      </c>
      <c r="C21" s="348"/>
      <c r="D21" s="348"/>
      <c r="E21" s="348"/>
      <c r="F21" s="348"/>
      <c r="G21" s="753">
        <f>SUM(G8,G11,G14,G17,G18)</f>
        <v>2410957221.1029997</v>
      </c>
    </row>
    <row r="22" spans="1:7">
      <c r="A22" s="352"/>
      <c r="B22" s="368" t="s">
        <v>468</v>
      </c>
      <c r="C22" s="353"/>
      <c r="D22" s="354"/>
      <c r="E22" s="353"/>
      <c r="F22" s="353"/>
      <c r="G22" s="752"/>
    </row>
    <row r="23" spans="1:7">
      <c r="A23" s="343">
        <v>15</v>
      </c>
      <c r="B23" s="344" t="s">
        <v>322</v>
      </c>
      <c r="C23" s="751">
        <v>412952801.75999993</v>
      </c>
      <c r="D23" s="751">
        <v>75419687.370000005</v>
      </c>
      <c r="E23" s="751">
        <v>8839800</v>
      </c>
      <c r="F23" s="751">
        <v>294514100</v>
      </c>
      <c r="G23" s="346">
        <v>26632412.599999998</v>
      </c>
    </row>
    <row r="24" spans="1:7">
      <c r="A24" s="343">
        <v>16</v>
      </c>
      <c r="B24" s="344" t="s">
        <v>469</v>
      </c>
      <c r="C24" s="345">
        <f>SUM(C25:C27,C29,C31)</f>
        <v>226122490.28000003</v>
      </c>
      <c r="D24" s="349">
        <f>SUM(D25:D27,D29,D31)</f>
        <v>332291246.37</v>
      </c>
      <c r="E24" s="345">
        <f>SUM(E25:E27,E29,E31)</f>
        <v>343436903.38999999</v>
      </c>
      <c r="F24" s="345">
        <f>SUM(F25:F27,F29,F31)</f>
        <v>1493692199.0899999</v>
      </c>
      <c r="G24" s="752">
        <v>1613411467.3899999</v>
      </c>
    </row>
    <row r="25" spans="1:7" ht="26.25">
      <c r="A25" s="343">
        <v>17</v>
      </c>
      <c r="B25" s="347" t="s">
        <v>470</v>
      </c>
      <c r="C25" s="751">
        <v>0</v>
      </c>
      <c r="D25" s="751">
        <v>0</v>
      </c>
      <c r="E25" s="751">
        <v>0</v>
      </c>
      <c r="F25" s="751">
        <v>0</v>
      </c>
      <c r="G25" s="752">
        <v>0</v>
      </c>
    </row>
    <row r="26" spans="1:7" ht="26.25">
      <c r="A26" s="343">
        <v>18</v>
      </c>
      <c r="B26" s="347" t="s">
        <v>471</v>
      </c>
      <c r="C26" s="751">
        <v>9748111.4600000009</v>
      </c>
      <c r="D26" s="751">
        <v>47463437.18</v>
      </c>
      <c r="E26" s="751">
        <v>27790653.550000001</v>
      </c>
      <c r="F26" s="751">
        <v>7844196.9299999997</v>
      </c>
      <c r="G26" s="346">
        <v>30299555.190000001</v>
      </c>
    </row>
    <row r="27" spans="1:7">
      <c r="A27" s="343">
        <v>19</v>
      </c>
      <c r="B27" s="347" t="s">
        <v>472</v>
      </c>
      <c r="C27" s="751">
        <v>162220198.12</v>
      </c>
      <c r="D27" s="751">
        <v>223849371.62</v>
      </c>
      <c r="E27" s="751">
        <v>298537514.81999999</v>
      </c>
      <c r="F27" s="751">
        <v>1227259285.76</v>
      </c>
      <c r="G27" s="752">
        <v>1386778150.8995001</v>
      </c>
    </row>
    <row r="28" spans="1:7">
      <c r="A28" s="343">
        <v>20</v>
      </c>
      <c r="B28" s="356" t="s">
        <v>473</v>
      </c>
      <c r="C28" s="751">
        <v>0</v>
      </c>
      <c r="D28" s="751">
        <v>0</v>
      </c>
      <c r="E28" s="751">
        <v>0</v>
      </c>
      <c r="F28" s="751">
        <v>0</v>
      </c>
      <c r="G28" s="752">
        <v>0</v>
      </c>
    </row>
    <row r="29" spans="1:7">
      <c r="A29" s="343">
        <v>21</v>
      </c>
      <c r="B29" s="347" t="s">
        <v>474</v>
      </c>
      <c r="C29" s="751">
        <v>54154180.700000003</v>
      </c>
      <c r="D29" s="751">
        <v>58945342.189999998</v>
      </c>
      <c r="E29" s="751">
        <v>16115307.34</v>
      </c>
      <c r="F29" s="751">
        <v>231145804.83000001</v>
      </c>
      <c r="G29" s="346">
        <v>174742666.30000001</v>
      </c>
    </row>
    <row r="30" spans="1:7">
      <c r="A30" s="343">
        <v>22</v>
      </c>
      <c r="B30" s="356" t="s">
        <v>473</v>
      </c>
      <c r="C30" s="751">
        <v>7636113.6699999999</v>
      </c>
      <c r="D30" s="751">
        <v>16299635.07</v>
      </c>
      <c r="E30" s="751">
        <v>16108664.1</v>
      </c>
      <c r="F30" s="751">
        <v>231081078.75999999</v>
      </c>
      <c r="G30" s="752">
        <v>170225768.58000001</v>
      </c>
    </row>
    <row r="31" spans="1:7" ht="26.25">
      <c r="A31" s="343">
        <v>23</v>
      </c>
      <c r="B31" s="347" t="s">
        <v>475</v>
      </c>
      <c r="C31" s="751">
        <v>0</v>
      </c>
      <c r="D31" s="751">
        <v>2033095.38</v>
      </c>
      <c r="E31" s="751">
        <v>993427.68</v>
      </c>
      <c r="F31" s="751">
        <v>27442911.57</v>
      </c>
      <c r="G31" s="752">
        <v>25899019.4355</v>
      </c>
    </row>
    <row r="32" spans="1:7">
      <c r="A32" s="343">
        <v>24</v>
      </c>
      <c r="B32" s="344" t="s">
        <v>476</v>
      </c>
      <c r="C32" s="751">
        <v>0</v>
      </c>
      <c r="D32" s="751">
        <v>0</v>
      </c>
      <c r="E32" s="751">
        <v>0</v>
      </c>
      <c r="F32" s="751">
        <v>0</v>
      </c>
      <c r="G32" s="346">
        <v>0</v>
      </c>
    </row>
    <row r="33" spans="1:7">
      <c r="A33" s="343">
        <v>25</v>
      </c>
      <c r="B33" s="344" t="s">
        <v>99</v>
      </c>
      <c r="C33" s="345">
        <f>SUM(C34:C35)</f>
        <v>6608287.7699999996</v>
      </c>
      <c r="D33" s="345">
        <f>SUM(D34:D35)</f>
        <v>27349175.879999999</v>
      </c>
      <c r="E33" s="345">
        <f>SUM(E34:E35)</f>
        <v>9943913.4000000004</v>
      </c>
      <c r="F33" s="345">
        <f>SUM(F34:F35)</f>
        <v>293168566.29000002</v>
      </c>
      <c r="G33" s="752">
        <f>SUM(G34:G35)</f>
        <v>316985339.46950024</v>
      </c>
    </row>
    <row r="34" spans="1:7">
      <c r="A34" s="343">
        <v>26</v>
      </c>
      <c r="B34" s="347" t="s">
        <v>477</v>
      </c>
      <c r="C34" s="348"/>
      <c r="D34" s="751">
        <v>0</v>
      </c>
      <c r="E34" s="751">
        <v>0</v>
      </c>
      <c r="F34" s="751">
        <v>0</v>
      </c>
      <c r="G34" s="752">
        <v>0</v>
      </c>
    </row>
    <row r="35" spans="1:7">
      <c r="A35" s="343">
        <v>27</v>
      </c>
      <c r="B35" s="347" t="s">
        <v>478</v>
      </c>
      <c r="C35" s="751">
        <v>6608287.7699999996</v>
      </c>
      <c r="D35" s="751">
        <v>27349175.879999999</v>
      </c>
      <c r="E35" s="751">
        <v>9943913.4000000004</v>
      </c>
      <c r="F35" s="751">
        <v>293168566.29000002</v>
      </c>
      <c r="G35" s="346">
        <v>316985339.46950024</v>
      </c>
    </row>
    <row r="36" spans="1:7">
      <c r="A36" s="343">
        <v>28</v>
      </c>
      <c r="B36" s="344" t="s">
        <v>479</v>
      </c>
      <c r="C36" s="751">
        <v>332616210.11106157</v>
      </c>
      <c r="D36" s="751">
        <v>46332651.590000004</v>
      </c>
      <c r="E36" s="751">
        <v>87114468.030000001</v>
      </c>
      <c r="F36" s="751">
        <v>129121662.45</v>
      </c>
      <c r="G36" s="752">
        <v>49351802.414553083</v>
      </c>
    </row>
    <row r="37" spans="1:7">
      <c r="A37" s="350">
        <v>29</v>
      </c>
      <c r="B37" s="351" t="s">
        <v>480</v>
      </c>
      <c r="C37" s="348"/>
      <c r="D37" s="348"/>
      <c r="E37" s="348"/>
      <c r="F37" s="348"/>
      <c r="G37" s="753">
        <f>SUM(G23:G24,G32:G33,G36)</f>
        <v>2006381021.8740532</v>
      </c>
    </row>
    <row r="38" spans="1:7">
      <c r="A38" s="339"/>
      <c r="B38" s="357"/>
      <c r="C38" s="358"/>
      <c r="D38" s="358"/>
      <c r="E38" s="358"/>
      <c r="F38" s="358"/>
      <c r="G38" s="359"/>
    </row>
    <row r="39" spans="1:7" ht="15.75" thickBot="1">
      <c r="A39" s="360">
        <v>30</v>
      </c>
      <c r="B39" s="361" t="s">
        <v>448</v>
      </c>
      <c r="C39" s="233"/>
      <c r="D39" s="217"/>
      <c r="E39" s="217"/>
      <c r="F39" s="362"/>
      <c r="G39" s="363">
        <f>IFERROR(G21/G37,0)</f>
        <v>1.2016447498347316</v>
      </c>
    </row>
    <row r="42" spans="1:7" ht="39">
      <c r="B42" s="23" t="s">
        <v>481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tabSelected="1" zoomScaleNormal="100" workbookViewId="0">
      <pane xSplit="1" ySplit="5" topLeftCell="B6" activePane="bottomRight" state="frozen"/>
      <selection pane="topRight" activeCell="B1" sqref="B1"/>
      <selection pane="bottomLeft" activeCell="A6" sqref="A6"/>
      <selection pane="bottomRight" activeCell="M17" sqref="M17"/>
    </sheetView>
  </sheetViews>
  <sheetFormatPr defaultRowHeight="15.75"/>
  <cols>
    <col min="1" max="1" width="9.5703125" style="19" bestFit="1" customWidth="1"/>
    <col min="2" max="2" width="88.42578125" style="16" customWidth="1"/>
    <col min="3" max="3" width="12.7109375" style="16" customWidth="1"/>
    <col min="4" max="4" width="13.5703125" style="2" bestFit="1" customWidth="1"/>
    <col min="5" max="6" width="12.7109375" style="2" customWidth="1"/>
    <col min="7" max="7" width="13.28515625" style="2" bestFit="1" customWidth="1"/>
    <col min="8" max="9" width="6.7109375" customWidth="1"/>
  </cols>
  <sheetData>
    <row r="1" spans="1:8">
      <c r="A1" s="17" t="s">
        <v>108</v>
      </c>
      <c r="B1" s="600" t="str">
        <f>Info!C2</f>
        <v>სს "ბაზისბანკი"</v>
      </c>
    </row>
    <row r="2" spans="1:8">
      <c r="A2" s="17" t="s">
        <v>109</v>
      </c>
      <c r="B2" s="601">
        <v>45382</v>
      </c>
      <c r="C2" s="29"/>
      <c r="D2" s="18"/>
      <c r="E2" s="18"/>
      <c r="F2" s="18"/>
      <c r="G2" s="18"/>
      <c r="H2" s="1"/>
    </row>
    <row r="3" spans="1:8" ht="16.5" thickBot="1">
      <c r="A3" s="17"/>
      <c r="C3" s="29"/>
      <c r="D3" s="18"/>
      <c r="E3" s="18"/>
      <c r="F3" s="18"/>
      <c r="G3" s="18"/>
      <c r="H3" s="1"/>
    </row>
    <row r="4" spans="1:8" ht="16.5" customHeight="1" thickBot="1">
      <c r="A4" s="39" t="s">
        <v>252</v>
      </c>
      <c r="B4" s="140" t="s">
        <v>139</v>
      </c>
      <c r="C4" s="141"/>
      <c r="D4" s="799" t="s">
        <v>931</v>
      </c>
      <c r="E4" s="800"/>
      <c r="F4" s="800"/>
      <c r="G4" s="801"/>
      <c r="H4" s="1"/>
    </row>
    <row r="5" spans="1:8" ht="15">
      <c r="A5" s="203" t="s">
        <v>25</v>
      </c>
      <c r="B5" s="204"/>
      <c r="C5" s="639" t="str">
        <f>INT((MONTH($B$2))/3)&amp;"Q"&amp;"-"&amp;YEAR($B$2)</f>
        <v>1Q-2024</v>
      </c>
      <c r="D5" s="639" t="str">
        <f>IF(INT(MONTH($B$2))=3, "4"&amp;"Q"&amp;"-"&amp;YEAR($B$2)-1, IF(INT(MONTH($B$2))=6, "1"&amp;"Q"&amp;"-"&amp;YEAR($B$2), IF(INT(MONTH($B$2))=9, "2"&amp;"Q"&amp;"-"&amp;YEAR($B$2),IF(INT(MONTH($B$2))=12, "3"&amp;"Q"&amp;"-"&amp;YEAR($B$2), 0))))</f>
        <v>4Q-2023</v>
      </c>
      <c r="E5" s="639" t="str">
        <f>IF(INT(MONTH($B$2))=3, "3"&amp;"Q"&amp;"-"&amp;YEAR($B$2)-1, IF(INT(MONTH($B$2))=6, "4"&amp;"Q"&amp;"-"&amp;YEAR($B$2)-1, IF(INT(MONTH($B$2))=9, "1"&amp;"Q"&amp;"-"&amp;YEAR($B$2),IF(INT(MONTH($B$2))=12, "2"&amp;"Q"&amp;"-"&amp;YEAR($B$2), 0))))</f>
        <v>3Q-2023</v>
      </c>
      <c r="F5" s="639" t="str">
        <f>IF(INT(MONTH($B$2))=3, "2"&amp;"Q"&amp;"-"&amp;YEAR($B$2)-1, IF(INT(MONTH($B$2))=6, "3"&amp;"Q"&amp;"-"&amp;YEAR($B$2)-1, IF(INT(MONTH($B$2))=9, "4"&amp;"Q"&amp;"-"&amp;YEAR($B$2)-1,IF(INT(MONTH($B$2))=12, "1"&amp;"Q"&amp;"-"&amp;YEAR($B$2), 0))))</f>
        <v>2Q-2023</v>
      </c>
      <c r="G5" s="640" t="str">
        <f>IF(INT(MONTH($B$2))=3, "1"&amp;"Q"&amp;"-"&amp;YEAR($B$2)-1, IF(INT(MONTH($B$2))=6, "2"&amp;"Q"&amp;"-"&amp;YEAR($B$2)-1, IF(INT(MONTH($B$2))=9, "3"&amp;"Q"&amp;"-"&amp;YEAR($B$2)-1,IF(INT(MONTH($B$2))=12, "4"&amp;"Q"&amp;"-"&amp;YEAR($B$2)-1, 0))))</f>
        <v>1Q-2023</v>
      </c>
    </row>
    <row r="6" spans="1:8" ht="15">
      <c r="A6" s="317"/>
      <c r="B6" s="318" t="s">
        <v>106</v>
      </c>
      <c r="C6" s="205"/>
      <c r="D6" s="205"/>
      <c r="E6" s="205"/>
      <c r="F6" s="205"/>
      <c r="G6" s="206"/>
    </row>
    <row r="7" spans="1:8" ht="15">
      <c r="A7" s="317"/>
      <c r="B7" s="319" t="s">
        <v>110</v>
      </c>
      <c r="C7" s="205"/>
      <c r="D7" s="205"/>
      <c r="E7" s="205"/>
      <c r="F7" s="205"/>
      <c r="G7" s="206"/>
    </row>
    <row r="8" spans="1:8" ht="15">
      <c r="A8" s="307">
        <v>1</v>
      </c>
      <c r="B8" s="308" t="s">
        <v>22</v>
      </c>
      <c r="C8" s="320">
        <v>512154216</v>
      </c>
      <c r="D8" s="321">
        <v>476428970.03999996</v>
      </c>
      <c r="E8" s="321">
        <v>453154210.89000005</v>
      </c>
      <c r="F8" s="321">
        <v>445115335.93825936</v>
      </c>
      <c r="G8" s="322">
        <v>429272896.98155671</v>
      </c>
    </row>
    <row r="9" spans="1:8" ht="15">
      <c r="A9" s="307">
        <v>2</v>
      </c>
      <c r="B9" s="308" t="s">
        <v>86</v>
      </c>
      <c r="C9" s="320">
        <v>512154216</v>
      </c>
      <c r="D9" s="321">
        <v>476428970.03999996</v>
      </c>
      <c r="E9" s="321">
        <v>453154210.89000005</v>
      </c>
      <c r="F9" s="321">
        <v>445115335.93825936</v>
      </c>
      <c r="G9" s="322">
        <v>429272896.98155671</v>
      </c>
    </row>
    <row r="10" spans="1:8" ht="15">
      <c r="A10" s="307">
        <v>3</v>
      </c>
      <c r="B10" s="308" t="s">
        <v>85</v>
      </c>
      <c r="C10" s="320">
        <v>616791870.39999998</v>
      </c>
      <c r="D10" s="321">
        <v>573361921.24000001</v>
      </c>
      <c r="E10" s="321">
        <v>534751119.29000008</v>
      </c>
      <c r="F10" s="321">
        <v>521874873.93825936</v>
      </c>
      <c r="G10" s="322">
        <v>504197472.98155671</v>
      </c>
    </row>
    <row r="11" spans="1:8" ht="15">
      <c r="A11" s="307">
        <v>4</v>
      </c>
      <c r="B11" s="308" t="s">
        <v>440</v>
      </c>
      <c r="C11" s="320">
        <v>379227485.24288857</v>
      </c>
      <c r="D11" s="321">
        <v>368524978.06736279</v>
      </c>
      <c r="E11" s="321">
        <v>341302614.29620999</v>
      </c>
      <c r="F11" s="321">
        <v>325364451.34217179</v>
      </c>
      <c r="G11" s="322">
        <v>306903183.16884702</v>
      </c>
    </row>
    <row r="12" spans="1:8" ht="15">
      <c r="A12" s="307">
        <v>5</v>
      </c>
      <c r="B12" s="308" t="s">
        <v>441</v>
      </c>
      <c r="C12" s="320">
        <v>453195340.13400471</v>
      </c>
      <c r="D12" s="321">
        <v>442485079.25660384</v>
      </c>
      <c r="E12" s="321">
        <v>408828981.37057674</v>
      </c>
      <c r="F12" s="321">
        <v>389479131.5761655</v>
      </c>
      <c r="G12" s="322">
        <v>367956986.64638191</v>
      </c>
    </row>
    <row r="13" spans="1:8" ht="15">
      <c r="A13" s="307">
        <v>6</v>
      </c>
      <c r="B13" s="308" t="s">
        <v>442</v>
      </c>
      <c r="C13" s="320">
        <v>551353096.0023793</v>
      </c>
      <c r="D13" s="321">
        <v>540631473.86406767</v>
      </c>
      <c r="E13" s="321">
        <v>498428854.0397352</v>
      </c>
      <c r="F13" s="321">
        <v>474572995.43655455</v>
      </c>
      <c r="G13" s="322">
        <v>448989062.99321705</v>
      </c>
    </row>
    <row r="14" spans="1:8" ht="15">
      <c r="A14" s="317"/>
      <c r="B14" s="318" t="s">
        <v>444</v>
      </c>
      <c r="C14" s="205"/>
      <c r="D14" s="205"/>
      <c r="E14" s="205"/>
      <c r="F14" s="205"/>
      <c r="G14" s="206"/>
    </row>
    <row r="15" spans="1:8" ht="21.95" customHeight="1">
      <c r="A15" s="307">
        <v>7</v>
      </c>
      <c r="B15" s="308" t="s">
        <v>443</v>
      </c>
      <c r="C15" s="323">
        <v>3160197844.2422433</v>
      </c>
      <c r="D15" s="321">
        <v>3155793562.1569538</v>
      </c>
      <c r="E15" s="321">
        <v>2847680770.9680362</v>
      </c>
      <c r="F15" s="321">
        <v>2783281499.5093827</v>
      </c>
      <c r="G15" s="322">
        <v>2652872730.29913</v>
      </c>
    </row>
    <row r="16" spans="1:8" ht="15">
      <c r="A16" s="317"/>
      <c r="B16" s="318" t="s">
        <v>447</v>
      </c>
      <c r="C16" s="205"/>
      <c r="D16" s="205"/>
      <c r="E16" s="205"/>
      <c r="F16" s="205"/>
      <c r="G16" s="206"/>
    </row>
    <row r="17" spans="1:7" s="3" customFormat="1" ht="15">
      <c r="A17" s="307"/>
      <c r="B17" s="319" t="s">
        <v>954</v>
      </c>
      <c r="C17" s="205"/>
      <c r="D17" s="205"/>
      <c r="E17" s="205"/>
      <c r="F17" s="205"/>
      <c r="G17" s="206"/>
    </row>
    <row r="18" spans="1:7" ht="15">
      <c r="A18" s="306">
        <v>8</v>
      </c>
      <c r="B18" s="324" t="s">
        <v>438</v>
      </c>
      <c r="C18" s="330">
        <v>0.16206397233424005</v>
      </c>
      <c r="D18" s="331">
        <v>0.15096962480472437</v>
      </c>
      <c r="E18" s="331">
        <v>0.15913097265321474</v>
      </c>
      <c r="F18" s="331">
        <v>0.15992465584840096</v>
      </c>
      <c r="G18" s="636">
        <v>0.16181435772576741</v>
      </c>
    </row>
    <row r="19" spans="1:7" ht="15" customHeight="1">
      <c r="A19" s="306">
        <v>9</v>
      </c>
      <c r="B19" s="324" t="s">
        <v>437</v>
      </c>
      <c r="C19" s="330">
        <v>0.16206397233424005</v>
      </c>
      <c r="D19" s="331">
        <v>0.15096962480472437</v>
      </c>
      <c r="E19" s="331">
        <v>0.15913097265321474</v>
      </c>
      <c r="F19" s="331">
        <v>0.15992465584840096</v>
      </c>
      <c r="G19" s="636">
        <v>0.16181435772576741</v>
      </c>
    </row>
    <row r="20" spans="1:7" ht="15">
      <c r="A20" s="306">
        <v>10</v>
      </c>
      <c r="B20" s="324" t="s">
        <v>439</v>
      </c>
      <c r="C20" s="330">
        <v>0.19517508105505818</v>
      </c>
      <c r="D20" s="331">
        <v>0.18168549683209087</v>
      </c>
      <c r="E20" s="331">
        <v>0.18778478428543013</v>
      </c>
      <c r="F20" s="331">
        <v>0.18750344657205956</v>
      </c>
      <c r="G20" s="636">
        <v>0.19005716603853248</v>
      </c>
    </row>
    <row r="21" spans="1:7" ht="15">
      <c r="A21" s="306">
        <v>11</v>
      </c>
      <c r="B21" s="308" t="s">
        <v>440</v>
      </c>
      <c r="C21" s="330">
        <v>0.1200011847150096</v>
      </c>
      <c r="D21" s="331">
        <v>0.11677727671624996</v>
      </c>
      <c r="E21" s="331">
        <v>0.11985283525308496</v>
      </c>
      <c r="F21" s="331">
        <v>0.11689958468071761</v>
      </c>
      <c r="G21" s="636">
        <v>0.115687111433439</v>
      </c>
    </row>
    <row r="22" spans="1:7" ht="15">
      <c r="A22" s="306">
        <v>12</v>
      </c>
      <c r="B22" s="308" t="s">
        <v>441</v>
      </c>
      <c r="C22" s="330">
        <v>0.14340726830116313</v>
      </c>
      <c r="D22" s="331">
        <v>0.1402135692786475</v>
      </c>
      <c r="E22" s="331">
        <v>0.14356559398741878</v>
      </c>
      <c r="F22" s="331">
        <v>0.13993522812723763</v>
      </c>
      <c r="G22" s="636">
        <v>0.13870133400816864</v>
      </c>
    </row>
    <row r="23" spans="1:7" ht="15">
      <c r="A23" s="306">
        <v>13</v>
      </c>
      <c r="B23" s="308" t="s">
        <v>442</v>
      </c>
      <c r="C23" s="330">
        <v>0.1744679045987336</v>
      </c>
      <c r="D23" s="331">
        <v>0.17131395422917062</v>
      </c>
      <c r="E23" s="331">
        <v>0.17502975021680539</v>
      </c>
      <c r="F23" s="331">
        <v>0.17050844318844821</v>
      </c>
      <c r="G23" s="636">
        <v>0.16924636371176027</v>
      </c>
    </row>
    <row r="24" spans="1:7" ht="15">
      <c r="A24" s="317"/>
      <c r="B24" s="318" t="s">
        <v>6</v>
      </c>
      <c r="C24" s="205"/>
      <c r="D24" s="205"/>
      <c r="E24" s="205"/>
      <c r="F24" s="205"/>
      <c r="G24" s="206"/>
    </row>
    <row r="25" spans="1:7" ht="15" customHeight="1">
      <c r="A25" s="325">
        <v>14</v>
      </c>
      <c r="B25" s="326" t="s">
        <v>7</v>
      </c>
      <c r="C25" s="572">
        <v>9.9708946413309962E-2</v>
      </c>
      <c r="D25" s="641">
        <v>9.8211175855056995E-2</v>
      </c>
      <c r="E25" s="641">
        <v>9.7355388790294525E-2</v>
      </c>
      <c r="F25" s="641">
        <v>9.5775556145357515E-2</v>
      </c>
      <c r="G25" s="636">
        <v>9.7250282539715349E-2</v>
      </c>
    </row>
    <row r="26" spans="1:7" ht="15">
      <c r="A26" s="325">
        <v>15</v>
      </c>
      <c r="B26" s="326" t="s">
        <v>8</v>
      </c>
      <c r="C26" s="572">
        <v>5.6448982543540534E-2</v>
      </c>
      <c r="D26" s="641">
        <v>5.4247427594864069E-2</v>
      </c>
      <c r="E26" s="641">
        <v>5.4186647043338358E-2</v>
      </c>
      <c r="F26" s="641">
        <v>5.3520754469327213E-2</v>
      </c>
      <c r="G26" s="636">
        <v>5.4181945783370683E-2</v>
      </c>
    </row>
    <row r="27" spans="1:7" ht="15">
      <c r="A27" s="325">
        <v>16</v>
      </c>
      <c r="B27" s="326" t="s">
        <v>9</v>
      </c>
      <c r="C27" s="572">
        <v>2.391461613382638E-2</v>
      </c>
      <c r="D27" s="641">
        <v>2.4338494608996581E-2</v>
      </c>
      <c r="E27" s="641">
        <v>2.1806802432076708E-2</v>
      </c>
      <c r="F27" s="641">
        <v>2.1822665246928108E-2</v>
      </c>
      <c r="G27" s="636">
        <v>2.3060328584408905E-2</v>
      </c>
    </row>
    <row r="28" spans="1:7" ht="15">
      <c r="A28" s="325">
        <v>17</v>
      </c>
      <c r="B28" s="326" t="s">
        <v>140</v>
      </c>
      <c r="C28" s="572">
        <v>4.3259963869769415E-2</v>
      </c>
      <c r="D28" s="641">
        <v>4.3963748260192934E-2</v>
      </c>
      <c r="E28" s="641">
        <v>4.3168741746956167E-2</v>
      </c>
      <c r="F28" s="641">
        <v>4.225480167603031E-2</v>
      </c>
      <c r="G28" s="636">
        <v>4.3068336756344673E-2</v>
      </c>
    </row>
    <row r="29" spans="1:7" ht="15">
      <c r="A29" s="325">
        <v>18</v>
      </c>
      <c r="B29" s="326" t="s">
        <v>10</v>
      </c>
      <c r="C29" s="572">
        <v>1.9577095674339861E-2</v>
      </c>
      <c r="D29" s="641">
        <v>2.2515049406805765E-2</v>
      </c>
      <c r="E29" s="641">
        <v>1.9907761911036083E-2</v>
      </c>
      <c r="F29" s="641">
        <v>2.0036965276823311E-2</v>
      </c>
      <c r="G29" s="636">
        <v>1.8635486704430649E-2</v>
      </c>
    </row>
    <row r="30" spans="1:7" ht="15">
      <c r="A30" s="325">
        <v>19</v>
      </c>
      <c r="B30" s="326" t="s">
        <v>11</v>
      </c>
      <c r="C30" s="572">
        <v>0.12984715293765947</v>
      </c>
      <c r="D30" s="641">
        <v>0.15227680314405592</v>
      </c>
      <c r="E30" s="641">
        <v>0.13406327033247054</v>
      </c>
      <c r="F30" s="641">
        <v>0.13604871275995889</v>
      </c>
      <c r="G30" s="636">
        <v>0.12867660233168166</v>
      </c>
    </row>
    <row r="31" spans="1:7" ht="15">
      <c r="A31" s="317"/>
      <c r="B31" s="318" t="s">
        <v>12</v>
      </c>
      <c r="C31" s="573"/>
      <c r="D31" s="205"/>
      <c r="E31" s="205"/>
      <c r="F31" s="205"/>
      <c r="G31" s="206"/>
    </row>
    <row r="32" spans="1:7" ht="15">
      <c r="A32" s="325">
        <v>20</v>
      </c>
      <c r="B32" s="326" t="s">
        <v>13</v>
      </c>
      <c r="C32" s="572">
        <v>3.8808937934478961E-2</v>
      </c>
      <c r="D32" s="641">
        <v>3.6423211350659464E-2</v>
      </c>
      <c r="E32" s="641">
        <v>3.7242193833393861E-2</v>
      </c>
      <c r="F32" s="641">
        <v>3.6603522915351565E-2</v>
      </c>
      <c r="G32" s="636">
        <v>3.858266334059815E-2</v>
      </c>
    </row>
    <row r="33" spans="1:7" ht="15" customHeight="1">
      <c r="A33" s="325">
        <v>21</v>
      </c>
      <c r="B33" s="326" t="s">
        <v>951</v>
      </c>
      <c r="C33" s="572">
        <v>1.2836577204769738E-2</v>
      </c>
      <c r="D33" s="641">
        <v>1.3021104553201712E-2</v>
      </c>
      <c r="E33" s="641">
        <v>1.329917257424631E-2</v>
      </c>
      <c r="F33" s="641">
        <v>1.4909994646560983E-2</v>
      </c>
      <c r="G33" s="636">
        <v>1.6273993068893832E-2</v>
      </c>
    </row>
    <row r="34" spans="1:7" ht="15">
      <c r="A34" s="325">
        <v>22</v>
      </c>
      <c r="B34" s="326" t="s">
        <v>14</v>
      </c>
      <c r="C34" s="572">
        <v>0.48146422678554091</v>
      </c>
      <c r="D34" s="641">
        <v>0.47768658995782459</v>
      </c>
      <c r="E34" s="641">
        <v>0.4895533411455909</v>
      </c>
      <c r="F34" s="641">
        <v>0.49800161154736583</v>
      </c>
      <c r="G34" s="636">
        <v>0.4632643707926784</v>
      </c>
    </row>
    <row r="35" spans="1:7" ht="15" customHeight="1">
      <c r="A35" s="325">
        <v>23</v>
      </c>
      <c r="B35" s="326" t="s">
        <v>15</v>
      </c>
      <c r="C35" s="572">
        <v>0.44978565398193421</v>
      </c>
      <c r="D35" s="641">
        <v>0.44708031131754566</v>
      </c>
      <c r="E35" s="641">
        <v>0.44100488039545699</v>
      </c>
      <c r="F35" s="641">
        <v>0.44537867759907968</v>
      </c>
      <c r="G35" s="636">
        <v>0.42704763400868972</v>
      </c>
    </row>
    <row r="36" spans="1:7" ht="15">
      <c r="A36" s="325">
        <v>24</v>
      </c>
      <c r="B36" s="326" t="s">
        <v>16</v>
      </c>
      <c r="C36" s="572">
        <v>-1.7111225178346255E-3</v>
      </c>
      <c r="D36" s="641">
        <v>0.19101772653178514</v>
      </c>
      <c r="E36" s="641">
        <v>9.6988480949989228E-2</v>
      </c>
      <c r="F36" s="641">
        <v>7.6122517113249674E-2</v>
      </c>
      <c r="G36" s="636">
        <v>-2.517338370007453E-2</v>
      </c>
    </row>
    <row r="37" spans="1:7" ht="15" customHeight="1">
      <c r="A37" s="317"/>
      <c r="B37" s="318" t="s">
        <v>17</v>
      </c>
      <c r="C37" s="573"/>
      <c r="D37" s="205"/>
      <c r="E37" s="205"/>
      <c r="F37" s="205"/>
      <c r="G37" s="206"/>
    </row>
    <row r="38" spans="1:7" ht="15" customHeight="1">
      <c r="A38" s="325">
        <v>25</v>
      </c>
      <c r="B38" s="326" t="s">
        <v>18</v>
      </c>
      <c r="C38" s="992">
        <v>0.14145106524532383</v>
      </c>
      <c r="D38" s="642">
        <v>0.15956233480727589</v>
      </c>
      <c r="E38" s="642">
        <v>0.1891602333928139</v>
      </c>
      <c r="F38" s="642">
        <v>0.21283484054922294</v>
      </c>
      <c r="G38" s="636">
        <v>0.22852586682782783</v>
      </c>
    </row>
    <row r="39" spans="1:7" ht="15" customHeight="1">
      <c r="A39" s="325">
        <v>26</v>
      </c>
      <c r="B39" s="326" t="s">
        <v>19</v>
      </c>
      <c r="C39" s="572">
        <v>0.5338899548314846</v>
      </c>
      <c r="D39" s="642">
        <v>0.52432271008236597</v>
      </c>
      <c r="E39" s="642">
        <v>0.53288711483076001</v>
      </c>
      <c r="F39" s="642">
        <v>0.54280657846636404</v>
      </c>
      <c r="G39" s="636">
        <v>0.52401909535378832</v>
      </c>
    </row>
    <row r="40" spans="1:7" ht="15" customHeight="1">
      <c r="A40" s="325">
        <v>27</v>
      </c>
      <c r="B40" s="327" t="s">
        <v>20</v>
      </c>
      <c r="C40" s="572">
        <v>0.20674576983371806</v>
      </c>
      <c r="D40" s="642">
        <v>0.2220491231543272</v>
      </c>
      <c r="E40" s="642">
        <v>0.24273818892988661</v>
      </c>
      <c r="F40" s="642">
        <v>0.25144611573216824</v>
      </c>
      <c r="G40" s="636">
        <v>0.26450615024787827</v>
      </c>
    </row>
    <row r="41" spans="1:7" ht="15" customHeight="1">
      <c r="A41" s="328"/>
      <c r="B41" s="318" t="s">
        <v>356</v>
      </c>
      <c r="C41" s="573"/>
      <c r="D41" s="205"/>
      <c r="E41" s="205"/>
      <c r="F41" s="205"/>
      <c r="G41" s="206"/>
    </row>
    <row r="42" spans="1:7" ht="15" customHeight="1">
      <c r="A42" s="325">
        <v>28</v>
      </c>
      <c r="B42" s="367" t="s">
        <v>340</v>
      </c>
      <c r="C42" s="993">
        <v>708161383.25076926</v>
      </c>
      <c r="D42" s="643">
        <v>658773305.30141282</v>
      </c>
      <c r="E42" s="568">
        <v>693418691.63684762</v>
      </c>
      <c r="F42" s="568">
        <v>653298128.05857146</v>
      </c>
      <c r="G42" s="638">
        <v>730656890.64891779</v>
      </c>
    </row>
    <row r="43" spans="1:7" ht="15">
      <c r="A43" s="325">
        <v>29</v>
      </c>
      <c r="B43" s="326" t="s">
        <v>341</v>
      </c>
      <c r="C43" s="993">
        <v>522441784.47548997</v>
      </c>
      <c r="D43" s="643">
        <v>531016682.68527639</v>
      </c>
      <c r="E43" s="567">
        <v>553633699.96863961</v>
      </c>
      <c r="F43" s="567">
        <v>543844990.14697814</v>
      </c>
      <c r="G43" s="638">
        <v>565012263.88243473</v>
      </c>
    </row>
    <row r="44" spans="1:7" ht="15">
      <c r="A44" s="364">
        <v>30</v>
      </c>
      <c r="B44" s="365" t="s">
        <v>339</v>
      </c>
      <c r="C44" s="994">
        <v>1.3609883656663559</v>
      </c>
      <c r="D44" s="637">
        <v>1.2283510532087381</v>
      </c>
      <c r="E44" s="642">
        <v>1.2549761314975569</v>
      </c>
      <c r="F44" s="642">
        <v>1.2046968252518779</v>
      </c>
      <c r="G44" s="637">
        <v>1.2952764870190561</v>
      </c>
    </row>
    <row r="45" spans="1:7" ht="15">
      <c r="A45" s="364"/>
      <c r="B45" s="318" t="s">
        <v>448</v>
      </c>
      <c r="C45" s="205"/>
      <c r="D45" s="205"/>
      <c r="E45" s="205"/>
      <c r="F45" s="205"/>
      <c r="G45" s="206"/>
    </row>
    <row r="46" spans="1:7" ht="15">
      <c r="A46" s="364">
        <v>31</v>
      </c>
      <c r="B46" s="365" t="s">
        <v>455</v>
      </c>
      <c r="C46" s="995">
        <v>2410957221.1029997</v>
      </c>
      <c r="D46" s="644">
        <v>2236886567.776</v>
      </c>
      <c r="E46" s="569">
        <v>2236886567.776</v>
      </c>
      <c r="F46" s="569">
        <v>2072090070.0900011</v>
      </c>
      <c r="G46" s="366">
        <v>2033624664.8786902</v>
      </c>
    </row>
    <row r="47" spans="1:7" ht="15">
      <c r="A47" s="364">
        <v>32</v>
      </c>
      <c r="B47" s="365" t="s">
        <v>468</v>
      </c>
      <c r="C47" s="995">
        <v>2006381021.8740532</v>
      </c>
      <c r="D47" s="644">
        <v>1869814470.9814999</v>
      </c>
      <c r="E47" s="569">
        <v>1869814470.9814999</v>
      </c>
      <c r="F47" s="569">
        <v>1852086892.4175873</v>
      </c>
      <c r="G47" s="366">
        <v>1740059699.9054127</v>
      </c>
    </row>
    <row r="48" spans="1:7" thickBot="1">
      <c r="A48" s="83">
        <v>33</v>
      </c>
      <c r="B48" s="162" t="s">
        <v>482</v>
      </c>
      <c r="C48" s="996">
        <v>1.2016447498347316</v>
      </c>
      <c r="D48" s="645">
        <v>1.1963147159738352</v>
      </c>
      <c r="E48" s="646">
        <v>1.1963147159738352</v>
      </c>
      <c r="F48" s="646">
        <v>1.1187866393164938</v>
      </c>
      <c r="G48" s="647">
        <v>1.1687097086319713</v>
      </c>
    </row>
    <row r="49" spans="1:7">
      <c r="A49" s="20"/>
    </row>
    <row r="50" spans="1:7">
      <c r="B50" s="23"/>
    </row>
    <row r="51" spans="1:7" ht="65.25">
      <c r="B51" s="243" t="s">
        <v>355</v>
      </c>
      <c r="D51" s="226"/>
      <c r="E51" s="226"/>
      <c r="F51" s="226"/>
      <c r="G51" s="226"/>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selection activeCell="B26" sqref="B26"/>
    </sheetView>
  </sheetViews>
  <sheetFormatPr defaultColWidth="9.140625" defaultRowHeight="12.75"/>
  <cols>
    <col min="1" max="1" width="11.85546875" style="373" bestFit="1" customWidth="1"/>
    <col min="2" max="2" width="85.85546875" style="373" customWidth="1"/>
    <col min="3" max="4" width="15.28515625" style="373" bestFit="1" customWidth="1"/>
    <col min="5" max="5" width="17.7109375" style="373" bestFit="1" customWidth="1"/>
    <col min="6" max="6" width="16.85546875" style="373" bestFit="1" customWidth="1"/>
    <col min="7" max="7" width="16.42578125" style="373" customWidth="1"/>
    <col min="8" max="8" width="16.85546875" style="373" bestFit="1" customWidth="1"/>
    <col min="9" max="16384" width="9.140625" style="373"/>
  </cols>
  <sheetData>
    <row r="1" spans="1:8" ht="13.5">
      <c r="A1" s="372" t="s">
        <v>108</v>
      </c>
      <c r="B1" s="600" t="str">
        <f>Info!C2</f>
        <v>სს "ბაზისბანკი"</v>
      </c>
    </row>
    <row r="2" spans="1:8">
      <c r="A2" s="374" t="s">
        <v>109</v>
      </c>
      <c r="B2" s="653">
        <f>'1. key ratios'!B2</f>
        <v>45382</v>
      </c>
    </row>
    <row r="3" spans="1:8">
      <c r="A3" s="375" t="s">
        <v>488</v>
      </c>
    </row>
    <row r="5" spans="1:8">
      <c r="A5" s="866" t="s">
        <v>489</v>
      </c>
      <c r="B5" s="867"/>
      <c r="C5" s="872" t="s">
        <v>490</v>
      </c>
      <c r="D5" s="873"/>
      <c r="E5" s="873"/>
      <c r="F5" s="873"/>
      <c r="G5" s="873"/>
      <c r="H5" s="874"/>
    </row>
    <row r="6" spans="1:8">
      <c r="A6" s="868"/>
      <c r="B6" s="869"/>
      <c r="C6" s="875"/>
      <c r="D6" s="876"/>
      <c r="E6" s="876"/>
      <c r="F6" s="876"/>
      <c r="G6" s="876"/>
      <c r="H6" s="877"/>
    </row>
    <row r="7" spans="1:8" ht="75" customHeight="1">
      <c r="A7" s="870"/>
      <c r="B7" s="871"/>
      <c r="C7" s="433" t="s">
        <v>491</v>
      </c>
      <c r="D7" s="433" t="s">
        <v>492</v>
      </c>
      <c r="E7" s="433" t="s">
        <v>493</v>
      </c>
      <c r="F7" s="433" t="s">
        <v>494</v>
      </c>
      <c r="G7" s="434" t="s">
        <v>674</v>
      </c>
      <c r="H7" s="433" t="s">
        <v>66</v>
      </c>
    </row>
    <row r="8" spans="1:8">
      <c r="A8" s="429">
        <v>1</v>
      </c>
      <c r="B8" s="428" t="s">
        <v>134</v>
      </c>
      <c r="C8" s="754">
        <v>197203623.79719999</v>
      </c>
      <c r="D8" s="754">
        <v>34454321.066699997</v>
      </c>
      <c r="E8" s="754">
        <v>214480901.99000001</v>
      </c>
      <c r="F8" s="754">
        <v>62024900.057900012</v>
      </c>
      <c r="G8" s="754">
        <v>0</v>
      </c>
      <c r="H8" s="755">
        <f t="shared" ref="H8:H20" si="0">SUM(C8:G8)</f>
        <v>508163746.91180003</v>
      </c>
    </row>
    <row r="9" spans="1:8" ht="24">
      <c r="A9" s="429">
        <v>2</v>
      </c>
      <c r="B9" s="428" t="s">
        <v>135</v>
      </c>
      <c r="C9" s="754">
        <v>0</v>
      </c>
      <c r="D9" s="754">
        <v>0</v>
      </c>
      <c r="E9" s="754">
        <v>0</v>
      </c>
      <c r="F9" s="754">
        <v>0</v>
      </c>
      <c r="G9" s="754">
        <v>0</v>
      </c>
      <c r="H9" s="755">
        <f t="shared" si="0"/>
        <v>0</v>
      </c>
    </row>
    <row r="10" spans="1:8">
      <c r="A10" s="429">
        <v>3</v>
      </c>
      <c r="B10" s="428" t="s">
        <v>136</v>
      </c>
      <c r="C10" s="754">
        <v>0</v>
      </c>
      <c r="D10" s="754">
        <v>20.02</v>
      </c>
      <c r="E10" s="754">
        <v>111740.2539</v>
      </c>
      <c r="F10" s="754">
        <v>1133468.2797000001</v>
      </c>
      <c r="G10" s="754">
        <v>0</v>
      </c>
      <c r="H10" s="755">
        <f t="shared" si="0"/>
        <v>1245228.5536</v>
      </c>
    </row>
    <row r="11" spans="1:8">
      <c r="A11" s="429">
        <v>4</v>
      </c>
      <c r="B11" s="428" t="s">
        <v>137</v>
      </c>
      <c r="C11" s="754">
        <v>0</v>
      </c>
      <c r="D11" s="754">
        <v>0</v>
      </c>
      <c r="E11" s="754">
        <v>0</v>
      </c>
      <c r="F11" s="754">
        <v>0</v>
      </c>
      <c r="G11" s="754">
        <v>0</v>
      </c>
      <c r="H11" s="755">
        <f t="shared" si="0"/>
        <v>0</v>
      </c>
    </row>
    <row r="12" spans="1:8">
      <c r="A12" s="429">
        <v>5</v>
      </c>
      <c r="B12" s="428" t="s">
        <v>942</v>
      </c>
      <c r="C12" s="754">
        <v>0</v>
      </c>
      <c r="D12" s="754">
        <v>0</v>
      </c>
      <c r="E12" s="754">
        <v>0</v>
      </c>
      <c r="F12" s="754">
        <v>0</v>
      </c>
      <c r="G12" s="754">
        <v>0</v>
      </c>
      <c r="H12" s="755">
        <f t="shared" si="0"/>
        <v>0</v>
      </c>
    </row>
    <row r="13" spans="1:8">
      <c r="A13" s="429">
        <v>6</v>
      </c>
      <c r="B13" s="428" t="s">
        <v>138</v>
      </c>
      <c r="C13" s="754">
        <v>87546198.846200004</v>
      </c>
      <c r="D13" s="754">
        <v>46919687.311200008</v>
      </c>
      <c r="E13" s="754">
        <v>0</v>
      </c>
      <c r="F13" s="754">
        <v>0</v>
      </c>
      <c r="G13" s="754">
        <v>0</v>
      </c>
      <c r="H13" s="755">
        <f t="shared" si="0"/>
        <v>134465886.15740001</v>
      </c>
    </row>
    <row r="14" spans="1:8">
      <c r="A14" s="429">
        <v>7</v>
      </c>
      <c r="B14" s="428" t="s">
        <v>71</v>
      </c>
      <c r="C14" s="754">
        <v>3143625.4406111101</v>
      </c>
      <c r="D14" s="754">
        <v>374855032.85258281</v>
      </c>
      <c r="E14" s="754">
        <v>396240124.60375392</v>
      </c>
      <c r="F14" s="754">
        <v>657702871.84595132</v>
      </c>
      <c r="G14" s="754">
        <v>0</v>
      </c>
      <c r="H14" s="755">
        <f t="shared" si="0"/>
        <v>1431941654.7428992</v>
      </c>
    </row>
    <row r="15" spans="1:8">
      <c r="A15" s="429">
        <v>8</v>
      </c>
      <c r="B15" s="430" t="s">
        <v>72</v>
      </c>
      <c r="C15" s="754">
        <v>3000338.3063616008</v>
      </c>
      <c r="D15" s="754">
        <v>47577997.551233701</v>
      </c>
      <c r="E15" s="754">
        <v>202724542.94128403</v>
      </c>
      <c r="F15" s="754">
        <v>185021889.66666901</v>
      </c>
      <c r="G15" s="754">
        <v>0</v>
      </c>
      <c r="H15" s="755">
        <f t="shared" si="0"/>
        <v>438324768.46554834</v>
      </c>
    </row>
    <row r="16" spans="1:8">
      <c r="A16" s="429">
        <v>9</v>
      </c>
      <c r="B16" s="428" t="s">
        <v>943</v>
      </c>
      <c r="C16" s="754">
        <v>337519.4312325092</v>
      </c>
      <c r="D16" s="754">
        <v>5428302.5743998419</v>
      </c>
      <c r="E16" s="754">
        <v>69884749.451989636</v>
      </c>
      <c r="F16" s="754">
        <v>246318549.52082455</v>
      </c>
      <c r="G16" s="754">
        <v>0</v>
      </c>
      <c r="H16" s="755">
        <f t="shared" si="0"/>
        <v>321969120.97844654</v>
      </c>
    </row>
    <row r="17" spans="1:8">
      <c r="A17" s="429">
        <v>10</v>
      </c>
      <c r="B17" s="432" t="s">
        <v>509</v>
      </c>
      <c r="C17" s="754">
        <v>6621518.4030940216</v>
      </c>
      <c r="D17" s="754">
        <v>3053707.4781014202</v>
      </c>
      <c r="E17" s="754">
        <v>22027246.01098774</v>
      </c>
      <c r="F17" s="754">
        <v>24332069.58967603</v>
      </c>
      <c r="G17" s="754">
        <v>1.9699999999999999E-2</v>
      </c>
      <c r="H17" s="755">
        <f t="shared" si="0"/>
        <v>56034541.501559205</v>
      </c>
    </row>
    <row r="18" spans="1:8">
      <c r="A18" s="429">
        <v>11</v>
      </c>
      <c r="B18" s="428" t="s">
        <v>68</v>
      </c>
      <c r="C18" s="754">
        <v>0</v>
      </c>
      <c r="D18" s="754">
        <v>0</v>
      </c>
      <c r="E18" s="754">
        <v>0</v>
      </c>
      <c r="F18" s="754">
        <v>0</v>
      </c>
      <c r="G18" s="754">
        <v>0</v>
      </c>
      <c r="H18" s="755">
        <f t="shared" si="0"/>
        <v>0</v>
      </c>
    </row>
    <row r="19" spans="1:8">
      <c r="A19" s="429">
        <v>12</v>
      </c>
      <c r="B19" s="428" t="s">
        <v>69</v>
      </c>
      <c r="C19" s="754">
        <v>0</v>
      </c>
      <c r="D19" s="754">
        <v>23897111.865600001</v>
      </c>
      <c r="E19" s="754">
        <v>0</v>
      </c>
      <c r="F19" s="754">
        <v>0</v>
      </c>
      <c r="G19" s="754">
        <v>0</v>
      </c>
      <c r="H19" s="755">
        <f t="shared" si="0"/>
        <v>23897111.865600001</v>
      </c>
    </row>
    <row r="20" spans="1:8">
      <c r="A20" s="431">
        <v>13</v>
      </c>
      <c r="B20" s="430" t="s">
        <v>70</v>
      </c>
      <c r="C20" s="754">
        <v>0</v>
      </c>
      <c r="D20" s="754">
        <v>0</v>
      </c>
      <c r="E20" s="754">
        <v>0</v>
      </c>
      <c r="F20" s="754">
        <v>0</v>
      </c>
      <c r="G20" s="754">
        <v>0</v>
      </c>
      <c r="H20" s="755">
        <f t="shared" si="0"/>
        <v>0</v>
      </c>
    </row>
    <row r="21" spans="1:8">
      <c r="A21" s="429">
        <v>14</v>
      </c>
      <c r="B21" s="428" t="s">
        <v>495</v>
      </c>
      <c r="C21" s="754">
        <v>827282.06448880001</v>
      </c>
      <c r="D21" s="754">
        <v>67970920.205886573</v>
      </c>
      <c r="E21" s="754">
        <v>115273227.88315749</v>
      </c>
      <c r="F21" s="754">
        <v>153021873.10347518</v>
      </c>
      <c r="G21" s="754">
        <v>217085657.95809999</v>
      </c>
      <c r="H21" s="755">
        <f>SUM(C21:G21)</f>
        <v>554178961.21510804</v>
      </c>
    </row>
    <row r="22" spans="1:8">
      <c r="A22" s="427">
        <v>15</v>
      </c>
      <c r="B22" s="426" t="s">
        <v>66</v>
      </c>
      <c r="C22" s="755">
        <f t="shared" ref="C22:H22" si="1">SUM(C18:C21)+SUM(C8:C16)</f>
        <v>292058587.88609409</v>
      </c>
      <c r="D22" s="755">
        <f t="shared" si="1"/>
        <v>601103393.44760287</v>
      </c>
      <c r="E22" s="755">
        <f t="shared" si="1"/>
        <v>998715287.12408507</v>
      </c>
      <c r="F22" s="755">
        <f t="shared" si="1"/>
        <v>1305223552.47452</v>
      </c>
      <c r="G22" s="755">
        <f t="shared" si="1"/>
        <v>217085657.95809999</v>
      </c>
      <c r="H22" s="755">
        <f t="shared" si="1"/>
        <v>3414186478.8904023</v>
      </c>
    </row>
    <row r="26" spans="1:8" ht="51">
      <c r="B26" s="392" t="s">
        <v>673</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6" sqref="B26"/>
    </sheetView>
  </sheetViews>
  <sheetFormatPr defaultColWidth="9.140625" defaultRowHeight="12.75"/>
  <cols>
    <col min="1" max="1" width="11.85546875" style="376" bestFit="1" customWidth="1"/>
    <col min="2" max="2" width="74" style="373" customWidth="1"/>
    <col min="3" max="3" width="21.5703125" style="373" customWidth="1"/>
    <col min="4" max="4" width="19.85546875" style="373" customWidth="1"/>
    <col min="5" max="5" width="16.42578125" style="378" bestFit="1" customWidth="1"/>
    <col min="6" max="6" width="14.28515625" style="378" bestFit="1" customWidth="1"/>
    <col min="7" max="7" width="13.7109375" style="373" customWidth="1"/>
    <col min="8" max="8" width="20.5703125" style="373" customWidth="1"/>
    <col min="9" max="16384" width="9.140625" style="373"/>
  </cols>
  <sheetData>
    <row r="1" spans="1:8" ht="13.5">
      <c r="A1" s="372" t="s">
        <v>108</v>
      </c>
      <c r="B1" s="600" t="str">
        <f>Info!C2</f>
        <v>სს "ბაზისბანკი"</v>
      </c>
      <c r="C1" s="447"/>
      <c r="D1" s="447"/>
      <c r="E1" s="447"/>
      <c r="F1" s="447"/>
      <c r="G1" s="447"/>
      <c r="H1" s="447"/>
    </row>
    <row r="2" spans="1:8">
      <c r="A2" s="374" t="s">
        <v>109</v>
      </c>
      <c r="B2" s="653">
        <f>'1. key ratios'!B2</f>
        <v>45382</v>
      </c>
      <c r="C2" s="447"/>
      <c r="D2" s="447"/>
      <c r="E2" s="447"/>
      <c r="F2" s="447"/>
      <c r="G2" s="447"/>
      <c r="H2" s="447"/>
    </row>
    <row r="3" spans="1:8">
      <c r="A3" s="375" t="s">
        <v>496</v>
      </c>
      <c r="B3" s="447"/>
      <c r="C3" s="447"/>
      <c r="D3" s="447"/>
      <c r="E3" s="447"/>
      <c r="F3" s="447"/>
      <c r="G3" s="447"/>
      <c r="H3" s="447"/>
    </row>
    <row r="4" spans="1:8">
      <c r="A4" s="448"/>
      <c r="B4" s="447"/>
      <c r="C4" s="446" t="s">
        <v>497</v>
      </c>
      <c r="D4" s="446" t="s">
        <v>498</v>
      </c>
      <c r="E4" s="446" t="s">
        <v>499</v>
      </c>
      <c r="F4" s="446" t="s">
        <v>500</v>
      </c>
      <c r="G4" s="446" t="s">
        <v>501</v>
      </c>
      <c r="H4" s="446" t="s">
        <v>502</v>
      </c>
    </row>
    <row r="5" spans="1:8" ht="33.950000000000003" customHeight="1">
      <c r="A5" s="866" t="s">
        <v>862</v>
      </c>
      <c r="B5" s="867"/>
      <c r="C5" s="880" t="s">
        <v>591</v>
      </c>
      <c r="D5" s="880"/>
      <c r="E5" s="880" t="s">
        <v>861</v>
      </c>
      <c r="F5" s="878" t="s">
        <v>860</v>
      </c>
      <c r="G5" s="878" t="s">
        <v>506</v>
      </c>
      <c r="H5" s="444" t="s">
        <v>859</v>
      </c>
    </row>
    <row r="6" spans="1:8" ht="72.75" customHeight="1">
      <c r="A6" s="870"/>
      <c r="B6" s="871"/>
      <c r="C6" s="445" t="s">
        <v>507</v>
      </c>
      <c r="D6" s="445" t="s">
        <v>508</v>
      </c>
      <c r="E6" s="880"/>
      <c r="F6" s="879"/>
      <c r="G6" s="879"/>
      <c r="H6" s="444" t="s">
        <v>858</v>
      </c>
    </row>
    <row r="7" spans="1:8" ht="24">
      <c r="A7" s="442">
        <v>1</v>
      </c>
      <c r="B7" s="428" t="s">
        <v>134</v>
      </c>
      <c r="C7" s="756">
        <v>0</v>
      </c>
      <c r="D7" s="756">
        <v>510084637.3301</v>
      </c>
      <c r="E7" s="757">
        <v>551903.29830000002</v>
      </c>
      <c r="F7" s="757"/>
      <c r="G7" s="756"/>
      <c r="H7" s="758">
        <f t="shared" ref="H7:H20" si="0">C7+D7-E7-F7</f>
        <v>509532734.03179997</v>
      </c>
    </row>
    <row r="8" spans="1:8" ht="14.45" customHeight="1">
      <c r="A8" s="442">
        <v>2</v>
      </c>
      <c r="B8" s="428" t="s">
        <v>135</v>
      </c>
      <c r="C8" s="756">
        <v>0</v>
      </c>
      <c r="D8" s="756">
        <v>0</v>
      </c>
      <c r="E8" s="757">
        <v>0</v>
      </c>
      <c r="F8" s="757"/>
      <c r="G8" s="756"/>
      <c r="H8" s="758">
        <f t="shared" si="0"/>
        <v>0</v>
      </c>
    </row>
    <row r="9" spans="1:8">
      <c r="A9" s="442">
        <v>3</v>
      </c>
      <c r="B9" s="428" t="s">
        <v>136</v>
      </c>
      <c r="C9" s="756">
        <v>0</v>
      </c>
      <c r="D9" s="756">
        <v>1246304.7350000001</v>
      </c>
      <c r="E9" s="757">
        <v>1076.1813999999999</v>
      </c>
      <c r="F9" s="757"/>
      <c r="G9" s="756"/>
      <c r="H9" s="758">
        <f t="shared" si="0"/>
        <v>1245228.5536000002</v>
      </c>
    </row>
    <row r="10" spans="1:8">
      <c r="A10" s="442">
        <v>4</v>
      </c>
      <c r="B10" s="428" t="s">
        <v>137</v>
      </c>
      <c r="C10" s="756">
        <v>0</v>
      </c>
      <c r="D10" s="756">
        <v>0</v>
      </c>
      <c r="E10" s="757">
        <v>0</v>
      </c>
      <c r="F10" s="757"/>
      <c r="G10" s="756"/>
      <c r="H10" s="758">
        <f t="shared" si="0"/>
        <v>0</v>
      </c>
    </row>
    <row r="11" spans="1:8" ht="24">
      <c r="A11" s="442">
        <v>5</v>
      </c>
      <c r="B11" s="428" t="s">
        <v>942</v>
      </c>
      <c r="C11" s="756">
        <v>0</v>
      </c>
      <c r="D11" s="756">
        <v>0</v>
      </c>
      <c r="E11" s="757">
        <v>0</v>
      </c>
      <c r="F11" s="757"/>
      <c r="G11" s="756"/>
      <c r="H11" s="758">
        <f t="shared" si="0"/>
        <v>0</v>
      </c>
    </row>
    <row r="12" spans="1:8">
      <c r="A12" s="442">
        <v>6</v>
      </c>
      <c r="B12" s="428" t="s">
        <v>138</v>
      </c>
      <c r="C12" s="756">
        <v>0</v>
      </c>
      <c r="D12" s="756">
        <v>135083583.02090001</v>
      </c>
      <c r="E12" s="757">
        <v>617696.86350000009</v>
      </c>
      <c r="F12" s="757"/>
      <c r="G12" s="756"/>
      <c r="H12" s="758">
        <f t="shared" si="0"/>
        <v>134465886.15740001</v>
      </c>
    </row>
    <row r="13" spans="1:8">
      <c r="A13" s="442">
        <v>7</v>
      </c>
      <c r="B13" s="428" t="s">
        <v>71</v>
      </c>
      <c r="C13" s="756">
        <v>30220239.974299997</v>
      </c>
      <c r="D13" s="756">
        <v>1410317147.32974</v>
      </c>
      <c r="E13" s="757">
        <v>8595732.4069380593</v>
      </c>
      <c r="F13" s="757"/>
      <c r="G13" s="756"/>
      <c r="H13" s="758">
        <f t="shared" si="0"/>
        <v>1431941654.8971019</v>
      </c>
    </row>
    <row r="14" spans="1:8">
      <c r="A14" s="442">
        <v>8</v>
      </c>
      <c r="B14" s="430" t="s">
        <v>72</v>
      </c>
      <c r="C14" s="756">
        <v>32345535.203749593</v>
      </c>
      <c r="D14" s="756">
        <v>411820246.12829298</v>
      </c>
      <c r="E14" s="757">
        <v>5841012.3527961075</v>
      </c>
      <c r="F14" s="757"/>
      <c r="G14" s="756">
        <v>3118459.6925719958</v>
      </c>
      <c r="H14" s="758">
        <f t="shared" si="0"/>
        <v>438324768.9792465</v>
      </c>
    </row>
    <row r="15" spans="1:8" ht="24">
      <c r="A15" s="442">
        <v>9</v>
      </c>
      <c r="B15" s="428" t="s">
        <v>943</v>
      </c>
      <c r="C15" s="756">
        <v>16729018.039835202</v>
      </c>
      <c r="D15" s="756">
        <v>307112403.50235701</v>
      </c>
      <c r="E15" s="757">
        <v>1872300.3928044669</v>
      </c>
      <c r="F15" s="757"/>
      <c r="G15" s="756"/>
      <c r="H15" s="758">
        <f t="shared" si="0"/>
        <v>321969121.14938778</v>
      </c>
    </row>
    <row r="16" spans="1:8">
      <c r="A16" s="442">
        <v>10</v>
      </c>
      <c r="B16" s="432" t="s">
        <v>509</v>
      </c>
      <c r="C16" s="756">
        <v>56829183.369099982</v>
      </c>
      <c r="D16" s="756">
        <v>13072778.752901999</v>
      </c>
      <c r="E16" s="757">
        <v>13867420.618740804</v>
      </c>
      <c r="F16" s="757"/>
      <c r="G16" s="756"/>
      <c r="H16" s="758">
        <f t="shared" si="0"/>
        <v>56034541.503261171</v>
      </c>
    </row>
    <row r="17" spans="1:8">
      <c r="A17" s="442">
        <v>11</v>
      </c>
      <c r="B17" s="428" t="s">
        <v>68</v>
      </c>
      <c r="C17" s="756">
        <v>0</v>
      </c>
      <c r="D17" s="756">
        <v>0</v>
      </c>
      <c r="E17" s="757">
        <v>0</v>
      </c>
      <c r="F17" s="757"/>
      <c r="G17" s="756"/>
      <c r="H17" s="758">
        <f t="shared" si="0"/>
        <v>0</v>
      </c>
    </row>
    <row r="18" spans="1:8">
      <c r="A18" s="442">
        <v>12</v>
      </c>
      <c r="B18" s="428" t="s">
        <v>69</v>
      </c>
      <c r="C18" s="756">
        <v>0</v>
      </c>
      <c r="D18" s="756">
        <v>23913587.803900003</v>
      </c>
      <c r="E18" s="757">
        <v>16475.940500000001</v>
      </c>
      <c r="F18" s="757"/>
      <c r="G18" s="756">
        <v>0</v>
      </c>
      <c r="H18" s="758">
        <f t="shared" si="0"/>
        <v>23897111.863400005</v>
      </c>
    </row>
    <row r="19" spans="1:8">
      <c r="A19" s="443">
        <v>13</v>
      </c>
      <c r="B19" s="430" t="s">
        <v>70</v>
      </c>
      <c r="C19" s="756">
        <v>0</v>
      </c>
      <c r="D19" s="756">
        <v>0</v>
      </c>
      <c r="E19" s="757">
        <v>0</v>
      </c>
      <c r="F19" s="757"/>
      <c r="G19" s="756"/>
      <c r="H19" s="758">
        <f t="shared" si="0"/>
        <v>0</v>
      </c>
    </row>
    <row r="20" spans="1:8">
      <c r="A20" s="442">
        <v>14</v>
      </c>
      <c r="B20" s="428" t="s">
        <v>495</v>
      </c>
      <c r="C20" s="756">
        <v>19758923.442815196</v>
      </c>
      <c r="D20" s="756">
        <v>578486034.03010798</v>
      </c>
      <c r="E20" s="757">
        <v>17512955.45821739</v>
      </c>
      <c r="F20" s="757"/>
      <c r="G20" s="756"/>
      <c r="H20" s="758">
        <f t="shared" si="0"/>
        <v>580732002.01470578</v>
      </c>
    </row>
    <row r="21" spans="1:8" s="377" customFormat="1">
      <c r="A21" s="441">
        <v>15</v>
      </c>
      <c r="B21" s="440" t="s">
        <v>66</v>
      </c>
      <c r="C21" s="759">
        <f t="shared" ref="C21:H21" si="1">SUM(C7:C15)+SUM(C17:C20)</f>
        <v>99053716.660699993</v>
      </c>
      <c r="D21" s="759">
        <f t="shared" si="1"/>
        <v>3378063943.8803978</v>
      </c>
      <c r="E21" s="759">
        <f t="shared" si="1"/>
        <v>35009152.894456021</v>
      </c>
      <c r="F21" s="759">
        <f t="shared" si="1"/>
        <v>0</v>
      </c>
      <c r="G21" s="759">
        <f t="shared" si="1"/>
        <v>3118459.6925719958</v>
      </c>
      <c r="H21" s="758">
        <f t="shared" si="1"/>
        <v>3442108507.6466417</v>
      </c>
    </row>
    <row r="22" spans="1:8">
      <c r="A22" s="439">
        <v>16</v>
      </c>
      <c r="B22" s="438" t="s">
        <v>510</v>
      </c>
      <c r="C22" s="756">
        <v>97930389.619199887</v>
      </c>
      <c r="D22" s="756">
        <v>2425467435.8269601</v>
      </c>
      <c r="E22" s="757">
        <v>32391790.316696431</v>
      </c>
      <c r="F22" s="757"/>
      <c r="G22" s="756">
        <v>3118459.6925719958</v>
      </c>
      <c r="H22" s="758">
        <f>C22+D22-E22-F22</f>
        <v>2491006035.1294632</v>
      </c>
    </row>
    <row r="23" spans="1:8">
      <c r="A23" s="439">
        <v>17</v>
      </c>
      <c r="B23" s="438" t="s">
        <v>511</v>
      </c>
      <c r="C23" s="756"/>
      <c r="D23" s="756">
        <v>370328017.66999996</v>
      </c>
      <c r="E23" s="757">
        <v>447383.49679999996</v>
      </c>
      <c r="F23" s="757"/>
      <c r="G23" s="756">
        <v>0</v>
      </c>
      <c r="H23" s="758">
        <f>C23+D23-E23-F23</f>
        <v>369880634.17319995</v>
      </c>
    </row>
    <row r="25" spans="1:8">
      <c r="E25" s="373"/>
      <c r="F25" s="373"/>
    </row>
    <row r="26" spans="1:8" ht="42.6" customHeight="1">
      <c r="B26" s="392" t="s">
        <v>673</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6" sqref="C6"/>
    </sheetView>
  </sheetViews>
  <sheetFormatPr defaultColWidth="9.140625" defaultRowHeight="12.75"/>
  <cols>
    <col min="1" max="1" width="11" style="373" bestFit="1" customWidth="1"/>
    <col min="2" max="2" width="67.7109375" style="373" customWidth="1"/>
    <col min="3" max="4" width="35" style="373" customWidth="1"/>
    <col min="5" max="7" width="22" style="373" customWidth="1"/>
    <col min="8" max="8" width="42.28515625" style="373" bestFit="1" customWidth="1"/>
    <col min="9" max="16384" width="9.140625" style="373"/>
  </cols>
  <sheetData>
    <row r="1" spans="1:8" ht="13.5">
      <c r="A1" s="372" t="s">
        <v>108</v>
      </c>
      <c r="B1" s="600" t="str">
        <f>Info!C2</f>
        <v>სს "ბაზისბანკი"</v>
      </c>
      <c r="C1" s="447"/>
      <c r="D1" s="447"/>
      <c r="E1" s="447"/>
      <c r="F1" s="447"/>
      <c r="G1" s="447"/>
      <c r="H1" s="447"/>
    </row>
    <row r="2" spans="1:8">
      <c r="A2" s="374" t="s">
        <v>109</v>
      </c>
      <c r="B2" s="653">
        <f>'1. key ratios'!B2</f>
        <v>45382</v>
      </c>
      <c r="C2" s="447"/>
      <c r="D2" s="447"/>
      <c r="E2" s="447"/>
      <c r="F2" s="447"/>
      <c r="G2" s="447"/>
      <c r="H2" s="447"/>
    </row>
    <row r="3" spans="1:8">
      <c r="A3" s="375" t="s">
        <v>512</v>
      </c>
      <c r="B3" s="447"/>
      <c r="C3" s="447"/>
      <c r="D3" s="447"/>
      <c r="E3" s="447"/>
      <c r="F3" s="447"/>
      <c r="G3" s="447"/>
      <c r="H3" s="447"/>
    </row>
    <row r="4" spans="1:8">
      <c r="A4" s="447"/>
      <c r="B4" s="447"/>
      <c r="C4" s="446" t="s">
        <v>497</v>
      </c>
      <c r="D4" s="446" t="s">
        <v>498</v>
      </c>
      <c r="E4" s="446" t="s">
        <v>499</v>
      </c>
      <c r="F4" s="446" t="s">
        <v>500</v>
      </c>
      <c r="G4" s="446" t="s">
        <v>501</v>
      </c>
      <c r="H4" s="446" t="s">
        <v>502</v>
      </c>
    </row>
    <row r="5" spans="1:8" ht="41.45" customHeight="1">
      <c r="A5" s="866" t="s">
        <v>864</v>
      </c>
      <c r="B5" s="867"/>
      <c r="C5" s="881" t="s">
        <v>591</v>
      </c>
      <c r="D5" s="882"/>
      <c r="E5" s="878" t="s">
        <v>861</v>
      </c>
      <c r="F5" s="878" t="s">
        <v>860</v>
      </c>
      <c r="G5" s="878" t="s">
        <v>506</v>
      </c>
      <c r="H5" s="444" t="s">
        <v>859</v>
      </c>
    </row>
    <row r="6" spans="1:8" ht="25.5">
      <c r="A6" s="870"/>
      <c r="B6" s="871"/>
      <c r="C6" s="445" t="s">
        <v>507</v>
      </c>
      <c r="D6" s="445" t="s">
        <v>508</v>
      </c>
      <c r="E6" s="879"/>
      <c r="F6" s="879"/>
      <c r="G6" s="879"/>
      <c r="H6" s="444" t="s">
        <v>858</v>
      </c>
    </row>
    <row r="7" spans="1:8">
      <c r="A7" s="436">
        <v>1</v>
      </c>
      <c r="B7" s="451" t="s">
        <v>513</v>
      </c>
      <c r="C7" s="769">
        <v>2560791.6259999997</v>
      </c>
      <c r="D7" s="769">
        <v>574348628.52320004</v>
      </c>
      <c r="E7" s="769">
        <v>1678759.9431746781</v>
      </c>
      <c r="F7" s="769">
        <v>0</v>
      </c>
      <c r="G7" s="769">
        <v>259727.39899999995</v>
      </c>
      <c r="H7" s="435">
        <f t="shared" ref="H7:H34" si="0">C7+D7-E7-F7</f>
        <v>575230660.20602536</v>
      </c>
    </row>
    <row r="8" spans="1:8">
      <c r="A8" s="436">
        <v>2</v>
      </c>
      <c r="B8" s="451" t="s">
        <v>514</v>
      </c>
      <c r="C8" s="769">
        <v>1979680.5726000001</v>
      </c>
      <c r="D8" s="769">
        <v>303934447.98399991</v>
      </c>
      <c r="E8" s="769">
        <v>1685609.4416450695</v>
      </c>
      <c r="F8" s="769">
        <v>0</v>
      </c>
      <c r="G8" s="769">
        <v>66923.209000000003</v>
      </c>
      <c r="H8" s="435">
        <f t="shared" si="0"/>
        <v>304228519.11495483</v>
      </c>
    </row>
    <row r="9" spans="1:8">
      <c r="A9" s="436">
        <v>3</v>
      </c>
      <c r="B9" s="451" t="s">
        <v>863</v>
      </c>
      <c r="C9" s="769">
        <v>0</v>
      </c>
      <c r="D9" s="769">
        <v>151572.6747</v>
      </c>
      <c r="E9" s="769">
        <v>31.471999977388563</v>
      </c>
      <c r="F9" s="769">
        <v>0</v>
      </c>
      <c r="G9" s="769">
        <v>0</v>
      </c>
      <c r="H9" s="435">
        <f t="shared" si="0"/>
        <v>151541.20270002261</v>
      </c>
    </row>
    <row r="10" spans="1:8">
      <c r="A10" s="436">
        <v>4</v>
      </c>
      <c r="B10" s="451" t="s">
        <v>515</v>
      </c>
      <c r="C10" s="769">
        <v>6467552.6436000001</v>
      </c>
      <c r="D10" s="769">
        <v>193567394.62940001</v>
      </c>
      <c r="E10" s="769">
        <v>2148916.4363401975</v>
      </c>
      <c r="F10" s="769">
        <v>0</v>
      </c>
      <c r="G10" s="769">
        <v>31573.127999999997</v>
      </c>
      <c r="H10" s="435">
        <f t="shared" si="0"/>
        <v>197886030.83665982</v>
      </c>
    </row>
    <row r="11" spans="1:8">
      <c r="A11" s="436">
        <v>5</v>
      </c>
      <c r="B11" s="451" t="s">
        <v>516</v>
      </c>
      <c r="C11" s="769">
        <v>2449868.3383000004</v>
      </c>
      <c r="D11" s="769">
        <v>202583476.53089967</v>
      </c>
      <c r="E11" s="769">
        <v>1020729.487512319</v>
      </c>
      <c r="F11" s="769">
        <v>0</v>
      </c>
      <c r="G11" s="769">
        <v>0</v>
      </c>
      <c r="H11" s="435">
        <f t="shared" si="0"/>
        <v>204012615.38168734</v>
      </c>
    </row>
    <row r="12" spans="1:8">
      <c r="A12" s="436">
        <v>6</v>
      </c>
      <c r="B12" s="451" t="s">
        <v>517</v>
      </c>
      <c r="C12" s="769">
        <v>3908643.6230999995</v>
      </c>
      <c r="D12" s="769">
        <v>75345214.476699904</v>
      </c>
      <c r="E12" s="769">
        <v>608582.66070793185</v>
      </c>
      <c r="F12" s="769">
        <v>0</v>
      </c>
      <c r="G12" s="769">
        <v>49253.421000000002</v>
      </c>
      <c r="H12" s="435">
        <f t="shared" si="0"/>
        <v>78645275.439091966</v>
      </c>
    </row>
    <row r="13" spans="1:8">
      <c r="A13" s="436">
        <v>7</v>
      </c>
      <c r="B13" s="451" t="s">
        <v>518</v>
      </c>
      <c r="C13" s="769">
        <v>1146150.8993000002</v>
      </c>
      <c r="D13" s="769">
        <v>93949852.597699702</v>
      </c>
      <c r="E13" s="769">
        <v>386962.44637538987</v>
      </c>
      <c r="F13" s="769">
        <v>0</v>
      </c>
      <c r="G13" s="769">
        <v>0</v>
      </c>
      <c r="H13" s="435">
        <f t="shared" si="0"/>
        <v>94709041.050624311</v>
      </c>
    </row>
    <row r="14" spans="1:8">
      <c r="A14" s="436">
        <v>8</v>
      </c>
      <c r="B14" s="451" t="s">
        <v>519</v>
      </c>
      <c r="C14" s="769">
        <v>1054004.6211999999</v>
      </c>
      <c r="D14" s="769">
        <v>96835615.716599897</v>
      </c>
      <c r="E14" s="769">
        <v>422711.03791875771</v>
      </c>
      <c r="F14" s="769">
        <v>0</v>
      </c>
      <c r="G14" s="769">
        <v>8781.3069999999989</v>
      </c>
      <c r="H14" s="435">
        <f t="shared" si="0"/>
        <v>97466909.29988113</v>
      </c>
    </row>
    <row r="15" spans="1:8">
      <c r="A15" s="436">
        <v>9</v>
      </c>
      <c r="B15" s="451" t="s">
        <v>520</v>
      </c>
      <c r="C15" s="769">
        <v>1017520.9132</v>
      </c>
      <c r="D15" s="769">
        <v>73673886.149699792</v>
      </c>
      <c r="E15" s="769">
        <v>626397.52179904981</v>
      </c>
      <c r="F15" s="769">
        <v>0</v>
      </c>
      <c r="G15" s="769">
        <v>11545.084000000001</v>
      </c>
      <c r="H15" s="435">
        <f t="shared" si="0"/>
        <v>74065009.541100755</v>
      </c>
    </row>
    <row r="16" spans="1:8">
      <c r="A16" s="436">
        <v>10</v>
      </c>
      <c r="B16" s="451" t="s">
        <v>521</v>
      </c>
      <c r="C16" s="769">
        <v>244948.31689999998</v>
      </c>
      <c r="D16" s="769">
        <v>14906832.267199989</v>
      </c>
      <c r="E16" s="769">
        <v>33944.191100328848</v>
      </c>
      <c r="F16" s="769">
        <v>0</v>
      </c>
      <c r="G16" s="769">
        <v>0</v>
      </c>
      <c r="H16" s="435">
        <f t="shared" si="0"/>
        <v>15117836.39299966</v>
      </c>
    </row>
    <row r="17" spans="1:9">
      <c r="A17" s="436">
        <v>11</v>
      </c>
      <c r="B17" s="451" t="s">
        <v>522</v>
      </c>
      <c r="C17" s="769">
        <v>7309.2893999999997</v>
      </c>
      <c r="D17" s="769">
        <v>13040922.440799899</v>
      </c>
      <c r="E17" s="769">
        <v>25940.143257988795</v>
      </c>
      <c r="F17" s="769">
        <v>0</v>
      </c>
      <c r="G17" s="769">
        <v>0</v>
      </c>
      <c r="H17" s="435">
        <f t="shared" si="0"/>
        <v>13022291.586941911</v>
      </c>
    </row>
    <row r="18" spans="1:9">
      <c r="A18" s="436">
        <v>12</v>
      </c>
      <c r="B18" s="451" t="s">
        <v>523</v>
      </c>
      <c r="C18" s="769">
        <v>897090.94959999993</v>
      </c>
      <c r="D18" s="769">
        <v>71334073.825599983</v>
      </c>
      <c r="E18" s="769">
        <v>762218.62176534662</v>
      </c>
      <c r="F18" s="769">
        <v>0</v>
      </c>
      <c r="G18" s="769">
        <v>44530.367000000006</v>
      </c>
      <c r="H18" s="435">
        <f t="shared" si="0"/>
        <v>71468946.153434634</v>
      </c>
    </row>
    <row r="19" spans="1:9">
      <c r="A19" s="436">
        <v>13</v>
      </c>
      <c r="B19" s="451" t="s">
        <v>524</v>
      </c>
      <c r="C19" s="769">
        <v>2434980.9404000002</v>
      </c>
      <c r="D19" s="769">
        <v>66212518.381099798</v>
      </c>
      <c r="E19" s="769">
        <v>791001.01095132262</v>
      </c>
      <c r="F19" s="769">
        <v>0</v>
      </c>
      <c r="G19" s="769">
        <v>57391.133999999998</v>
      </c>
      <c r="H19" s="435">
        <f t="shared" si="0"/>
        <v>67856498.310548469</v>
      </c>
    </row>
    <row r="20" spans="1:9">
      <c r="A20" s="436">
        <v>14</v>
      </c>
      <c r="B20" s="451" t="s">
        <v>525</v>
      </c>
      <c r="C20" s="769">
        <v>22733116.487199981</v>
      </c>
      <c r="D20" s="769">
        <v>150816721.08529991</v>
      </c>
      <c r="E20" s="769">
        <v>7169343.401290806</v>
      </c>
      <c r="F20" s="769">
        <v>0</v>
      </c>
      <c r="G20" s="769">
        <v>0</v>
      </c>
      <c r="H20" s="435">
        <f t="shared" si="0"/>
        <v>166380494.1712091</v>
      </c>
    </row>
    <row r="21" spans="1:9">
      <c r="A21" s="436">
        <v>15</v>
      </c>
      <c r="B21" s="451" t="s">
        <v>526</v>
      </c>
      <c r="C21" s="769">
        <v>3367089.8738999995</v>
      </c>
      <c r="D21" s="769">
        <v>35224271.486199893</v>
      </c>
      <c r="E21" s="769">
        <v>494404.85558300896</v>
      </c>
      <c r="F21" s="769">
        <v>0</v>
      </c>
      <c r="G21" s="769">
        <v>0</v>
      </c>
      <c r="H21" s="435">
        <f t="shared" si="0"/>
        <v>38096956.504516877</v>
      </c>
    </row>
    <row r="22" spans="1:9">
      <c r="A22" s="436">
        <v>16</v>
      </c>
      <c r="B22" s="451" t="s">
        <v>527</v>
      </c>
      <c r="C22" s="769">
        <v>89889.662899999996</v>
      </c>
      <c r="D22" s="769">
        <v>28580243.798299901</v>
      </c>
      <c r="E22" s="769">
        <v>91074.44430923005</v>
      </c>
      <c r="F22" s="769">
        <v>0</v>
      </c>
      <c r="G22" s="769">
        <v>8310.8490000000002</v>
      </c>
      <c r="H22" s="435">
        <f t="shared" si="0"/>
        <v>28579059.016890671</v>
      </c>
    </row>
    <row r="23" spans="1:9">
      <c r="A23" s="436">
        <v>17</v>
      </c>
      <c r="B23" s="451" t="s">
        <v>528</v>
      </c>
      <c r="C23" s="769">
        <v>350045.12880000001</v>
      </c>
      <c r="D23" s="769">
        <v>11971615.56049999</v>
      </c>
      <c r="E23" s="769">
        <v>122057.37379849615</v>
      </c>
      <c r="F23" s="769">
        <v>0</v>
      </c>
      <c r="G23" s="769">
        <v>0</v>
      </c>
      <c r="H23" s="435">
        <f t="shared" si="0"/>
        <v>12199603.315501492</v>
      </c>
    </row>
    <row r="24" spans="1:9">
      <c r="A24" s="436">
        <v>18</v>
      </c>
      <c r="B24" s="451" t="s">
        <v>529</v>
      </c>
      <c r="C24" s="769">
        <v>5474062.7782000005</v>
      </c>
      <c r="D24" s="769">
        <v>149178084.06879991</v>
      </c>
      <c r="E24" s="769">
        <v>1371271.5874212277</v>
      </c>
      <c r="F24" s="769">
        <v>0</v>
      </c>
      <c r="G24" s="769">
        <v>54954.936000000002</v>
      </c>
      <c r="H24" s="435">
        <f t="shared" si="0"/>
        <v>153280875.25957868</v>
      </c>
    </row>
    <row r="25" spans="1:9">
      <c r="A25" s="436">
        <v>19</v>
      </c>
      <c r="B25" s="451" t="s">
        <v>530</v>
      </c>
      <c r="C25" s="769">
        <v>27635.246299999999</v>
      </c>
      <c r="D25" s="769">
        <v>40729204.118799902</v>
      </c>
      <c r="E25" s="769">
        <v>71477.202479963336</v>
      </c>
      <c r="F25" s="769">
        <v>0</v>
      </c>
      <c r="G25" s="769">
        <v>0</v>
      </c>
      <c r="H25" s="435">
        <f t="shared" si="0"/>
        <v>40685362.162619933</v>
      </c>
    </row>
    <row r="26" spans="1:9">
      <c r="A26" s="436">
        <v>20</v>
      </c>
      <c r="B26" s="451" t="s">
        <v>531</v>
      </c>
      <c r="C26" s="769">
        <v>1553344.4820999999</v>
      </c>
      <c r="D26" s="769">
        <v>144356558.71259984</v>
      </c>
      <c r="E26" s="769">
        <v>830125.86543819669</v>
      </c>
      <c r="F26" s="769">
        <v>0</v>
      </c>
      <c r="G26" s="769">
        <v>72144.359999999986</v>
      </c>
      <c r="H26" s="435">
        <f t="shared" si="0"/>
        <v>145079777.32926166</v>
      </c>
      <c r="I26" s="379"/>
    </row>
    <row r="27" spans="1:9">
      <c r="A27" s="436">
        <v>21</v>
      </c>
      <c r="B27" s="451" t="s">
        <v>532</v>
      </c>
      <c r="C27" s="769">
        <v>656816.75060000003</v>
      </c>
      <c r="D27" s="769">
        <v>20916856.679499976</v>
      </c>
      <c r="E27" s="769">
        <v>211762.65823407451</v>
      </c>
      <c r="F27" s="769">
        <v>0</v>
      </c>
      <c r="G27" s="769">
        <v>35865.599999999999</v>
      </c>
      <c r="H27" s="435">
        <f t="shared" si="0"/>
        <v>21361910.771865901</v>
      </c>
      <c r="I27" s="379"/>
    </row>
    <row r="28" spans="1:9">
      <c r="A28" s="436">
        <v>22</v>
      </c>
      <c r="B28" s="451" t="s">
        <v>533</v>
      </c>
      <c r="C28" s="769">
        <v>347754.39059999998</v>
      </c>
      <c r="D28" s="769">
        <v>6855688.1837999998</v>
      </c>
      <c r="E28" s="769">
        <v>84810.641192199837</v>
      </c>
      <c r="F28" s="769">
        <v>0</v>
      </c>
      <c r="G28" s="769">
        <v>20352.372000000003</v>
      </c>
      <c r="H28" s="435">
        <f t="shared" si="0"/>
        <v>7118631.9332077997</v>
      </c>
      <c r="I28" s="379"/>
    </row>
    <row r="29" spans="1:9">
      <c r="A29" s="436">
        <v>23</v>
      </c>
      <c r="B29" s="451" t="s">
        <v>534</v>
      </c>
      <c r="C29" s="769">
        <v>6513627.006099999</v>
      </c>
      <c r="D29" s="769">
        <v>321185286.2286979</v>
      </c>
      <c r="E29" s="769">
        <v>2724497.8739628899</v>
      </c>
      <c r="F29" s="769">
        <v>0</v>
      </c>
      <c r="G29" s="769">
        <v>481792.11400000006</v>
      </c>
      <c r="H29" s="435">
        <f t="shared" si="0"/>
        <v>324974415.36083502</v>
      </c>
      <c r="I29" s="379"/>
    </row>
    <row r="30" spans="1:9">
      <c r="A30" s="436">
        <v>24</v>
      </c>
      <c r="B30" s="451" t="s">
        <v>535</v>
      </c>
      <c r="C30" s="769">
        <v>5636706.5228000004</v>
      </c>
      <c r="D30" s="769">
        <v>130879556.68879978</v>
      </c>
      <c r="E30" s="769">
        <v>1631640.0294496322</v>
      </c>
      <c r="F30" s="769">
        <v>0</v>
      </c>
      <c r="G30" s="769">
        <v>25.464999999999996</v>
      </c>
      <c r="H30" s="435">
        <f t="shared" si="0"/>
        <v>134884623.18215016</v>
      </c>
      <c r="I30" s="379"/>
    </row>
    <row r="31" spans="1:9">
      <c r="A31" s="436">
        <v>25</v>
      </c>
      <c r="B31" s="451" t="s">
        <v>536</v>
      </c>
      <c r="C31" s="769">
        <v>9653855.193</v>
      </c>
      <c r="D31" s="769">
        <v>131367148.88350001</v>
      </c>
      <c r="E31" s="769">
        <v>2788096.3181794886</v>
      </c>
      <c r="F31" s="769">
        <v>0</v>
      </c>
      <c r="G31" s="769">
        <v>244173.82400000002</v>
      </c>
      <c r="H31" s="435">
        <f t="shared" si="0"/>
        <v>138232907.75832051</v>
      </c>
      <c r="I31" s="379"/>
    </row>
    <row r="32" spans="1:9">
      <c r="A32" s="436">
        <v>26</v>
      </c>
      <c r="B32" s="451" t="s">
        <v>537</v>
      </c>
      <c r="C32" s="769">
        <v>17357903.351699993</v>
      </c>
      <c r="D32" s="769">
        <v>177651110.05330452</v>
      </c>
      <c r="E32" s="769">
        <v>6095390.8669635216</v>
      </c>
      <c r="F32" s="769">
        <v>0</v>
      </c>
      <c r="G32" s="769">
        <v>1671115.1235720005</v>
      </c>
      <c r="H32" s="435">
        <f t="shared" si="0"/>
        <v>188913622.53804097</v>
      </c>
      <c r="I32" s="379"/>
    </row>
    <row r="33" spans="1:9">
      <c r="A33" s="436">
        <v>27</v>
      </c>
      <c r="B33" s="437" t="s">
        <v>99</v>
      </c>
      <c r="C33" s="769">
        <v>1123327.0415000003</v>
      </c>
      <c r="D33" s="769">
        <v>248467162.62149999</v>
      </c>
      <c r="E33" s="769">
        <v>1131395.7033000011</v>
      </c>
      <c r="F33" s="769">
        <v>0</v>
      </c>
      <c r="G33" s="769">
        <v>0</v>
      </c>
      <c r="H33" s="435">
        <f t="shared" si="0"/>
        <v>248459093.95969999</v>
      </c>
      <c r="I33" s="379"/>
    </row>
    <row r="34" spans="1:9">
      <c r="A34" s="436">
        <v>28</v>
      </c>
      <c r="B34" s="450" t="s">
        <v>66</v>
      </c>
      <c r="C34" s="770">
        <f>SUM(C7:C33)</f>
        <v>99053716.649299979</v>
      </c>
      <c r="D34" s="770">
        <f>SUM(D7:D33)</f>
        <v>3378063944.3671999</v>
      </c>
      <c r="E34" s="770">
        <f>SUM(E7:E33)</f>
        <v>35009153.236151092</v>
      </c>
      <c r="F34" s="770">
        <f>SUM(F7:F33)</f>
        <v>0</v>
      </c>
      <c r="G34" s="770">
        <f>SUM(G7:G33)</f>
        <v>3118459.6925720004</v>
      </c>
      <c r="H34" s="435">
        <f t="shared" si="0"/>
        <v>3442108507.7803488</v>
      </c>
      <c r="I34" s="379"/>
    </row>
    <row r="35" spans="1:9">
      <c r="A35" s="379"/>
      <c r="B35" s="379"/>
      <c r="C35" s="379"/>
      <c r="D35" s="379"/>
      <c r="E35" s="379"/>
      <c r="F35" s="379"/>
      <c r="G35" s="379"/>
      <c r="H35" s="379"/>
      <c r="I35" s="379"/>
    </row>
    <row r="36" spans="1:9">
      <c r="A36" s="379"/>
      <c r="B36" s="380"/>
      <c r="C36" s="379"/>
      <c r="D36" s="379"/>
      <c r="E36" s="379"/>
      <c r="F36" s="379"/>
      <c r="G36" s="379"/>
      <c r="H36" s="379"/>
      <c r="I36" s="379"/>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activeCell="C6" sqref="C6"/>
    </sheetView>
  </sheetViews>
  <sheetFormatPr defaultColWidth="9.140625" defaultRowHeight="12.75"/>
  <cols>
    <col min="1" max="1" width="11.85546875" style="373" bestFit="1" customWidth="1"/>
    <col min="2" max="2" width="108" style="373" bestFit="1" customWidth="1"/>
    <col min="3" max="3" width="11.5703125" style="373" bestFit="1" customWidth="1"/>
    <col min="4" max="4" width="17.85546875" style="378" customWidth="1"/>
    <col min="5" max="16384" width="9.140625" style="373"/>
  </cols>
  <sheetData>
    <row r="1" spans="1:4" ht="13.5">
      <c r="A1" s="372" t="s">
        <v>108</v>
      </c>
      <c r="B1" s="600" t="str">
        <f>Info!C2</f>
        <v>სს "ბაზისბანკი"</v>
      </c>
      <c r="D1" s="373"/>
    </row>
    <row r="2" spans="1:4">
      <c r="A2" s="374" t="s">
        <v>109</v>
      </c>
      <c r="B2" s="653">
        <f>'1. key ratios'!B2</f>
        <v>45382</v>
      </c>
      <c r="D2" s="373"/>
    </row>
    <row r="3" spans="1:4">
      <c r="A3" s="375" t="s">
        <v>538</v>
      </c>
      <c r="D3" s="373"/>
    </row>
    <row r="5" spans="1:4" ht="74.25" customHeight="1">
      <c r="A5" s="883" t="s">
        <v>875</v>
      </c>
      <c r="B5" s="883"/>
      <c r="C5" s="459" t="s">
        <v>557</v>
      </c>
      <c r="D5" s="459" t="s">
        <v>874</v>
      </c>
    </row>
    <row r="6" spans="1:4">
      <c r="A6" s="458">
        <v>1</v>
      </c>
      <c r="B6" s="452" t="s">
        <v>873</v>
      </c>
      <c r="C6" s="760">
        <v>32882711.775824696</v>
      </c>
      <c r="D6" s="760">
        <v>331104.14952383994</v>
      </c>
    </row>
    <row r="7" spans="1:4">
      <c r="A7" s="455">
        <v>2</v>
      </c>
      <c r="B7" s="452" t="s">
        <v>872</v>
      </c>
      <c r="C7" s="760">
        <f>SUM(C8:C9)</f>
        <v>4366154.9937835811</v>
      </c>
      <c r="D7" s="760">
        <f>SUM(D8:D9)</f>
        <v>719.09153330171284</v>
      </c>
    </row>
    <row r="8" spans="1:4">
      <c r="A8" s="457">
        <v>2.1</v>
      </c>
      <c r="B8" s="456" t="s">
        <v>871</v>
      </c>
      <c r="C8" s="760">
        <v>1336513.2973905595</v>
      </c>
      <c r="D8" s="760">
        <v>719.09153330171284</v>
      </c>
    </row>
    <row r="9" spans="1:4">
      <c r="A9" s="457">
        <v>2.2000000000000002</v>
      </c>
      <c r="B9" s="456" t="s">
        <v>870</v>
      </c>
      <c r="C9" s="760">
        <v>3029641.6963930214</v>
      </c>
      <c r="D9" s="760">
        <v>0</v>
      </c>
    </row>
    <row r="10" spans="1:4">
      <c r="A10" s="458">
        <v>3</v>
      </c>
      <c r="B10" s="452" t="s">
        <v>869</v>
      </c>
      <c r="C10" s="760">
        <f>SUM(C11:C13)</f>
        <v>6374463.3478674721</v>
      </c>
      <c r="D10" s="760">
        <f>SUM(D11:D13)</f>
        <v>15456.909679210192</v>
      </c>
    </row>
    <row r="11" spans="1:4">
      <c r="A11" s="457">
        <v>3.1</v>
      </c>
      <c r="B11" s="456" t="s">
        <v>539</v>
      </c>
      <c r="C11" s="760">
        <v>3118459.6925719921</v>
      </c>
      <c r="D11" s="760">
        <v>0</v>
      </c>
    </row>
    <row r="12" spans="1:4">
      <c r="A12" s="457">
        <v>3.2</v>
      </c>
      <c r="B12" s="456" t="s">
        <v>868</v>
      </c>
      <c r="C12" s="760">
        <v>1845915.2309950436</v>
      </c>
      <c r="D12" s="760">
        <v>15456.909679210192</v>
      </c>
    </row>
    <row r="13" spans="1:4">
      <c r="A13" s="457">
        <v>3.3</v>
      </c>
      <c r="B13" s="456" t="s">
        <v>867</v>
      </c>
      <c r="C13" s="760">
        <v>1410088.4243004357</v>
      </c>
      <c r="D13" s="760">
        <v>0</v>
      </c>
    </row>
    <row r="14" spans="1:4">
      <c r="A14" s="455">
        <v>4</v>
      </c>
      <c r="B14" s="454" t="s">
        <v>866</v>
      </c>
      <c r="C14" s="760">
        <v>1517387.6178605608</v>
      </c>
      <c r="D14" s="760">
        <v>0</v>
      </c>
    </row>
    <row r="15" spans="1:4">
      <c r="A15" s="453">
        <v>5</v>
      </c>
      <c r="B15" s="452" t="s">
        <v>865</v>
      </c>
      <c r="C15" s="761">
        <f>C6+C7-C10+C14</f>
        <v>32391791.03960136</v>
      </c>
      <c r="D15" s="761">
        <f>D6+D7-D10+D14</f>
        <v>316366.3313779314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D14" sqref="D14"/>
    </sheetView>
  </sheetViews>
  <sheetFormatPr defaultColWidth="9.140625" defaultRowHeight="12.75"/>
  <cols>
    <col min="1" max="1" width="11.85546875" style="447" bestFit="1" customWidth="1"/>
    <col min="2" max="2" width="128.85546875" style="447" bestFit="1" customWidth="1"/>
    <col min="3" max="3" width="37" style="447" customWidth="1"/>
    <col min="4" max="4" width="50.5703125" style="447" customWidth="1"/>
    <col min="5" max="16384" width="9.140625" style="447"/>
  </cols>
  <sheetData>
    <row r="1" spans="1:4" ht="13.5">
      <c r="A1" s="372" t="s">
        <v>108</v>
      </c>
      <c r="B1" s="600" t="str">
        <f>Info!C2</f>
        <v>სს "ბაზისბანკი"</v>
      </c>
    </row>
    <row r="2" spans="1:4">
      <c r="A2" s="374" t="s">
        <v>109</v>
      </c>
      <c r="B2" s="653">
        <f>'1. key ratios'!B2</f>
        <v>45382</v>
      </c>
    </row>
    <row r="3" spans="1:4">
      <c r="A3" s="375" t="s">
        <v>540</v>
      </c>
    </row>
    <row r="4" spans="1:4">
      <c r="A4" s="375"/>
    </row>
    <row r="5" spans="1:4" ht="15" customHeight="1">
      <c r="A5" s="884" t="s">
        <v>541</v>
      </c>
      <c r="B5" s="885"/>
      <c r="C5" s="888" t="s">
        <v>542</v>
      </c>
      <c r="D5" s="888" t="s">
        <v>543</v>
      </c>
    </row>
    <row r="6" spans="1:4">
      <c r="A6" s="886"/>
      <c r="B6" s="887"/>
      <c r="C6" s="888"/>
      <c r="D6" s="888"/>
    </row>
    <row r="7" spans="1:4">
      <c r="A7" s="450">
        <v>1</v>
      </c>
      <c r="B7" s="440" t="s">
        <v>544</v>
      </c>
      <c r="C7" s="771">
        <v>92068138.500003844</v>
      </c>
      <c r="D7" s="460"/>
    </row>
    <row r="8" spans="1:4">
      <c r="A8" s="437">
        <v>2</v>
      </c>
      <c r="B8" s="437" t="s">
        <v>545</v>
      </c>
      <c r="C8" s="771">
        <v>17096215.903299984</v>
      </c>
      <c r="D8" s="460"/>
    </row>
    <row r="9" spans="1:4">
      <c r="A9" s="437">
        <v>3</v>
      </c>
      <c r="B9" s="463" t="s">
        <v>546</v>
      </c>
      <c r="C9" s="771">
        <v>66306</v>
      </c>
      <c r="D9" s="460"/>
    </row>
    <row r="10" spans="1:4">
      <c r="A10" s="437">
        <v>4</v>
      </c>
      <c r="B10" s="437" t="s">
        <v>547</v>
      </c>
      <c r="C10" s="436">
        <f>SUM(C11:C17)</f>
        <v>11300270.625008225</v>
      </c>
      <c r="D10" s="460"/>
    </row>
    <row r="11" spans="1:4">
      <c r="A11" s="437">
        <v>5</v>
      </c>
      <c r="B11" s="462" t="s">
        <v>876</v>
      </c>
      <c r="C11" s="769">
        <v>4931031.6811999986</v>
      </c>
      <c r="D11" s="460"/>
    </row>
    <row r="12" spans="1:4">
      <c r="A12" s="437">
        <v>6</v>
      </c>
      <c r="B12" s="462" t="s">
        <v>548</v>
      </c>
      <c r="C12" s="769">
        <v>2576337.6649362314</v>
      </c>
      <c r="D12" s="460"/>
    </row>
    <row r="13" spans="1:4">
      <c r="A13" s="437">
        <v>7</v>
      </c>
      <c r="B13" s="462" t="s">
        <v>551</v>
      </c>
      <c r="C13" s="769">
        <v>3118459.6925719958</v>
      </c>
      <c r="D13" s="460"/>
    </row>
    <row r="14" spans="1:4">
      <c r="A14" s="437">
        <v>8</v>
      </c>
      <c r="B14" s="462" t="s">
        <v>549</v>
      </c>
      <c r="C14" s="769">
        <v>674441.58629999997</v>
      </c>
      <c r="D14" s="769">
        <v>674441.58629999997</v>
      </c>
    </row>
    <row r="15" spans="1:4">
      <c r="A15" s="437">
        <v>9</v>
      </c>
      <c r="B15" s="462" t="s">
        <v>550</v>
      </c>
      <c r="C15" s="769">
        <v>0</v>
      </c>
      <c r="D15" s="769">
        <v>0</v>
      </c>
    </row>
    <row r="16" spans="1:4">
      <c r="A16" s="437">
        <v>10</v>
      </c>
      <c r="B16" s="462" t="s">
        <v>552</v>
      </c>
      <c r="C16" s="769">
        <v>0</v>
      </c>
      <c r="D16" s="769">
        <v>0</v>
      </c>
    </row>
    <row r="17" spans="1:4" ht="25.5">
      <c r="A17" s="437">
        <v>11</v>
      </c>
      <c r="B17" s="462" t="s">
        <v>553</v>
      </c>
      <c r="C17" s="769">
        <v>0</v>
      </c>
      <c r="D17" s="460"/>
    </row>
    <row r="18" spans="1:4">
      <c r="A18" s="450">
        <v>12</v>
      </c>
      <c r="B18" s="461" t="s">
        <v>554</v>
      </c>
      <c r="C18" s="770">
        <f>C7+C8+C9-C10</f>
        <v>97930389.778295606</v>
      </c>
      <c r="D18" s="460"/>
    </row>
    <row r="21" spans="1:4">
      <c r="B21" s="372"/>
    </row>
    <row r="22" spans="1:4">
      <c r="B22" s="374"/>
    </row>
    <row r="23" spans="1:4">
      <c r="B23"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B28" sqref="B28"/>
    </sheetView>
  </sheetViews>
  <sheetFormatPr defaultColWidth="9.140625" defaultRowHeight="12.75"/>
  <cols>
    <col min="1" max="1" width="11.85546875" style="447" bestFit="1" customWidth="1"/>
    <col min="2" max="2" width="35.28515625" style="447" customWidth="1"/>
    <col min="3" max="3" width="17.7109375" style="447" customWidth="1"/>
    <col min="4" max="8" width="22.28515625" style="447" customWidth="1"/>
    <col min="9" max="9" width="15.85546875" style="447" customWidth="1"/>
    <col min="10" max="10" width="16.7109375" style="447" customWidth="1"/>
    <col min="11" max="11" width="16.85546875" style="447" customWidth="1"/>
    <col min="12" max="12" width="14.85546875" style="447" customWidth="1"/>
    <col min="13" max="18" width="22.28515625" style="447" customWidth="1"/>
    <col min="19" max="19" width="23.28515625" style="447" bestFit="1" customWidth="1"/>
    <col min="20" max="26" width="22.28515625" style="447" customWidth="1"/>
    <col min="27" max="27" width="23.28515625" style="447" bestFit="1" customWidth="1"/>
    <col min="28" max="28" width="20" style="447" customWidth="1"/>
    <col min="29" max="16384" width="9.140625" style="447"/>
  </cols>
  <sheetData>
    <row r="1" spans="1:28" ht="13.5">
      <c r="A1" s="372" t="s">
        <v>108</v>
      </c>
      <c r="B1" s="600" t="str">
        <f>Info!C2</f>
        <v>სს "ბაზისბანკი"</v>
      </c>
    </row>
    <row r="2" spans="1:28">
      <c r="A2" s="374" t="s">
        <v>109</v>
      </c>
      <c r="B2" s="653">
        <f>'1. key ratios'!B2</f>
        <v>45382</v>
      </c>
      <c r="C2" s="448"/>
    </row>
    <row r="3" spans="1:28">
      <c r="A3" s="375" t="s">
        <v>555</v>
      </c>
    </row>
    <row r="5" spans="1:28" ht="15" customHeight="1">
      <c r="A5" s="889" t="s">
        <v>889</v>
      </c>
      <c r="B5" s="890"/>
      <c r="C5" s="895" t="s">
        <v>888</v>
      </c>
      <c r="D5" s="896"/>
      <c r="E5" s="896"/>
      <c r="F5" s="896"/>
      <c r="G5" s="896"/>
      <c r="H5" s="896"/>
      <c r="I5" s="896"/>
      <c r="J5" s="896"/>
      <c r="K5" s="896"/>
      <c r="L5" s="896"/>
      <c r="M5" s="896"/>
      <c r="N5" s="896"/>
      <c r="O5" s="896"/>
      <c r="P5" s="896"/>
      <c r="Q5" s="896"/>
      <c r="R5" s="896"/>
      <c r="S5" s="896"/>
      <c r="T5" s="477"/>
      <c r="U5" s="477"/>
      <c r="V5" s="477"/>
      <c r="W5" s="477"/>
      <c r="X5" s="477"/>
      <c r="Y5" s="477"/>
      <c r="Z5" s="477"/>
      <c r="AA5" s="476"/>
      <c r="AB5" s="467"/>
    </row>
    <row r="6" spans="1:28">
      <c r="A6" s="891"/>
      <c r="B6" s="892"/>
      <c r="C6" s="897" t="s">
        <v>66</v>
      </c>
      <c r="D6" s="899" t="s">
        <v>887</v>
      </c>
      <c r="E6" s="899"/>
      <c r="F6" s="899"/>
      <c r="G6" s="899"/>
      <c r="H6" s="900" t="s">
        <v>886</v>
      </c>
      <c r="I6" s="901"/>
      <c r="J6" s="901"/>
      <c r="K6" s="902"/>
      <c r="L6" s="475"/>
      <c r="M6" s="903" t="s">
        <v>885</v>
      </c>
      <c r="N6" s="903"/>
      <c r="O6" s="903"/>
      <c r="P6" s="903"/>
      <c r="Q6" s="903"/>
      <c r="R6" s="903"/>
      <c r="S6" s="879"/>
      <c r="T6" s="474"/>
      <c r="U6" s="882" t="s">
        <v>884</v>
      </c>
      <c r="V6" s="882"/>
      <c r="W6" s="882"/>
      <c r="X6" s="882"/>
      <c r="Y6" s="882"/>
      <c r="Z6" s="882"/>
      <c r="AA6" s="880"/>
      <c r="AB6" s="473"/>
    </row>
    <row r="7" spans="1:28" ht="63.75" customHeight="1">
      <c r="A7" s="893"/>
      <c r="B7" s="894"/>
      <c r="C7" s="898"/>
      <c r="D7" s="472"/>
      <c r="E7" s="468" t="s">
        <v>556</v>
      </c>
      <c r="F7" s="444" t="s">
        <v>882</v>
      </c>
      <c r="G7" s="444" t="s">
        <v>883</v>
      </c>
      <c r="H7" s="471"/>
      <c r="I7" s="468" t="s">
        <v>556</v>
      </c>
      <c r="J7" s="444" t="s">
        <v>882</v>
      </c>
      <c r="K7" s="444" t="s">
        <v>883</v>
      </c>
      <c r="L7" s="470"/>
      <c r="M7" s="468" t="s">
        <v>556</v>
      </c>
      <c r="N7" s="444" t="s">
        <v>882</v>
      </c>
      <c r="O7" s="444" t="s">
        <v>881</v>
      </c>
      <c r="P7" s="444" t="s">
        <v>880</v>
      </c>
      <c r="Q7" s="444" t="s">
        <v>879</v>
      </c>
      <c r="R7" s="444" t="s">
        <v>878</v>
      </c>
      <c r="S7" s="444" t="s">
        <v>877</v>
      </c>
      <c r="T7" s="469"/>
      <c r="U7" s="468" t="s">
        <v>556</v>
      </c>
      <c r="V7" s="444" t="s">
        <v>882</v>
      </c>
      <c r="W7" s="444" t="s">
        <v>881</v>
      </c>
      <c r="X7" s="444" t="s">
        <v>880</v>
      </c>
      <c r="Y7" s="444" t="s">
        <v>879</v>
      </c>
      <c r="Z7" s="444" t="s">
        <v>878</v>
      </c>
      <c r="AA7" s="444" t="s">
        <v>877</v>
      </c>
      <c r="AB7" s="467"/>
    </row>
    <row r="8" spans="1:28" s="780" customFormat="1">
      <c r="A8" s="778">
        <v>1</v>
      </c>
      <c r="B8" s="440" t="s">
        <v>557</v>
      </c>
      <c r="C8" s="781">
        <v>2523397825.8599963</v>
      </c>
      <c r="D8" s="775">
        <v>2324287252.8274965</v>
      </c>
      <c r="E8" s="775">
        <v>27856831.071300015</v>
      </c>
      <c r="F8" s="775">
        <v>0</v>
      </c>
      <c r="G8" s="775">
        <v>0</v>
      </c>
      <c r="H8" s="775">
        <v>101180183.4246999</v>
      </c>
      <c r="I8" s="775">
        <v>33599924.612500004</v>
      </c>
      <c r="J8" s="775">
        <v>23725163.748400003</v>
      </c>
      <c r="K8" s="775">
        <v>0</v>
      </c>
      <c r="L8" s="775">
        <v>97930389.607799932</v>
      </c>
      <c r="M8" s="775">
        <v>5191249.356800002</v>
      </c>
      <c r="N8" s="775">
        <v>8701185.8593000062</v>
      </c>
      <c r="O8" s="775">
        <v>18467987.669699986</v>
      </c>
      <c r="P8" s="775">
        <v>17517155.39080001</v>
      </c>
      <c r="Q8" s="775">
        <v>15645339.855099985</v>
      </c>
      <c r="R8" s="775">
        <v>1993272.4639999997</v>
      </c>
      <c r="S8" s="775">
        <v>97503.69</v>
      </c>
      <c r="T8" s="775">
        <v>0</v>
      </c>
      <c r="U8" s="775">
        <v>0</v>
      </c>
      <c r="V8" s="775">
        <v>0</v>
      </c>
      <c r="W8" s="775">
        <v>0</v>
      </c>
      <c r="X8" s="775">
        <v>0</v>
      </c>
      <c r="Y8" s="775">
        <v>0</v>
      </c>
      <c r="Z8" s="775">
        <v>0</v>
      </c>
      <c r="AA8" s="775">
        <v>0</v>
      </c>
      <c r="AB8" s="779"/>
    </row>
    <row r="9" spans="1:28">
      <c r="A9" s="436">
        <v>1.1000000000000001</v>
      </c>
      <c r="B9" s="465" t="s">
        <v>558</v>
      </c>
      <c r="C9" s="773">
        <v>0</v>
      </c>
      <c r="D9" s="771">
        <v>0</v>
      </c>
      <c r="E9" s="771">
        <v>0</v>
      </c>
      <c r="F9" s="771">
        <v>0</v>
      </c>
      <c r="G9" s="771">
        <v>0</v>
      </c>
      <c r="H9" s="771">
        <v>0</v>
      </c>
      <c r="I9" s="771">
        <v>0</v>
      </c>
      <c r="J9" s="771">
        <v>0</v>
      </c>
      <c r="K9" s="771">
        <v>0</v>
      </c>
      <c r="L9" s="771">
        <v>0</v>
      </c>
      <c r="M9" s="771">
        <v>0</v>
      </c>
      <c r="N9" s="771">
        <v>0</v>
      </c>
      <c r="O9" s="771">
        <v>0</v>
      </c>
      <c r="P9" s="771">
        <v>0</v>
      </c>
      <c r="Q9" s="771">
        <v>0</v>
      </c>
      <c r="R9" s="771">
        <v>0</v>
      </c>
      <c r="S9" s="771">
        <v>0</v>
      </c>
      <c r="T9" s="771">
        <v>0</v>
      </c>
      <c r="U9" s="771">
        <v>0</v>
      </c>
      <c r="V9" s="771">
        <v>0</v>
      </c>
      <c r="W9" s="771">
        <v>0</v>
      </c>
      <c r="X9" s="771">
        <v>0</v>
      </c>
      <c r="Y9" s="771">
        <v>0</v>
      </c>
      <c r="Z9" s="771">
        <v>0</v>
      </c>
      <c r="AA9" s="771">
        <v>0</v>
      </c>
      <c r="AB9" s="464"/>
    </row>
    <row r="10" spans="1:28">
      <c r="A10" s="436">
        <v>1.2</v>
      </c>
      <c r="B10" s="465" t="s">
        <v>559</v>
      </c>
      <c r="C10" s="773">
        <v>0</v>
      </c>
      <c r="D10" s="771">
        <v>0</v>
      </c>
      <c r="E10" s="771">
        <v>0</v>
      </c>
      <c r="F10" s="771">
        <v>0</v>
      </c>
      <c r="G10" s="771">
        <v>0</v>
      </c>
      <c r="H10" s="771">
        <v>0</v>
      </c>
      <c r="I10" s="771">
        <v>0</v>
      </c>
      <c r="J10" s="771">
        <v>0</v>
      </c>
      <c r="K10" s="771">
        <v>0</v>
      </c>
      <c r="L10" s="771">
        <v>0</v>
      </c>
      <c r="M10" s="771">
        <v>0</v>
      </c>
      <c r="N10" s="771">
        <v>0</v>
      </c>
      <c r="O10" s="771">
        <v>0</v>
      </c>
      <c r="P10" s="771">
        <v>0</v>
      </c>
      <c r="Q10" s="771">
        <v>0</v>
      </c>
      <c r="R10" s="771">
        <v>0</v>
      </c>
      <c r="S10" s="771">
        <v>0</v>
      </c>
      <c r="T10" s="771">
        <v>0</v>
      </c>
      <c r="U10" s="771">
        <v>0</v>
      </c>
      <c r="V10" s="771">
        <v>0</v>
      </c>
      <c r="W10" s="771">
        <v>0</v>
      </c>
      <c r="X10" s="771">
        <v>0</v>
      </c>
      <c r="Y10" s="771">
        <v>0</v>
      </c>
      <c r="Z10" s="771">
        <v>0</v>
      </c>
      <c r="AA10" s="771">
        <v>0</v>
      </c>
      <c r="AB10" s="464"/>
    </row>
    <row r="11" spans="1:28">
      <c r="A11" s="436">
        <v>1.3</v>
      </c>
      <c r="B11" s="465" t="s">
        <v>560</v>
      </c>
      <c r="C11" s="773">
        <v>0</v>
      </c>
      <c r="D11" s="771">
        <v>0</v>
      </c>
      <c r="E11" s="771">
        <v>0</v>
      </c>
      <c r="F11" s="771">
        <v>0</v>
      </c>
      <c r="G11" s="771">
        <v>0</v>
      </c>
      <c r="H11" s="771">
        <v>0</v>
      </c>
      <c r="I11" s="771">
        <v>0</v>
      </c>
      <c r="J11" s="771">
        <v>0</v>
      </c>
      <c r="K11" s="771">
        <v>0</v>
      </c>
      <c r="L11" s="771">
        <v>0</v>
      </c>
      <c r="M11" s="771">
        <v>0</v>
      </c>
      <c r="N11" s="771">
        <v>0</v>
      </c>
      <c r="O11" s="771">
        <v>0</v>
      </c>
      <c r="P11" s="771">
        <v>0</v>
      </c>
      <c r="Q11" s="771">
        <v>0</v>
      </c>
      <c r="R11" s="771">
        <v>0</v>
      </c>
      <c r="S11" s="771">
        <v>0</v>
      </c>
      <c r="T11" s="771">
        <v>0</v>
      </c>
      <c r="U11" s="771">
        <v>0</v>
      </c>
      <c r="V11" s="771">
        <v>0</v>
      </c>
      <c r="W11" s="771">
        <v>0</v>
      </c>
      <c r="X11" s="771">
        <v>0</v>
      </c>
      <c r="Y11" s="771">
        <v>0</v>
      </c>
      <c r="Z11" s="771">
        <v>0</v>
      </c>
      <c r="AA11" s="771">
        <v>0</v>
      </c>
      <c r="AB11" s="464"/>
    </row>
    <row r="12" spans="1:28">
      <c r="A12" s="436">
        <v>1.4</v>
      </c>
      <c r="B12" s="465" t="s">
        <v>561</v>
      </c>
      <c r="C12" s="773">
        <v>79953816.350799993</v>
      </c>
      <c r="D12" s="771">
        <v>79953816.350799993</v>
      </c>
      <c r="E12" s="771">
        <v>150858.4761</v>
      </c>
      <c r="F12" s="771">
        <v>0</v>
      </c>
      <c r="G12" s="771">
        <v>0</v>
      </c>
      <c r="H12" s="771">
        <v>0</v>
      </c>
      <c r="I12" s="771">
        <v>0</v>
      </c>
      <c r="J12" s="771">
        <v>0</v>
      </c>
      <c r="K12" s="771">
        <v>0</v>
      </c>
      <c r="L12" s="771">
        <v>0</v>
      </c>
      <c r="M12" s="771">
        <v>0</v>
      </c>
      <c r="N12" s="771">
        <v>0</v>
      </c>
      <c r="O12" s="771">
        <v>0</v>
      </c>
      <c r="P12" s="771">
        <v>0</v>
      </c>
      <c r="Q12" s="771">
        <v>0</v>
      </c>
      <c r="R12" s="771">
        <v>0</v>
      </c>
      <c r="S12" s="771">
        <v>0</v>
      </c>
      <c r="T12" s="771">
        <v>0</v>
      </c>
      <c r="U12" s="771">
        <v>0</v>
      </c>
      <c r="V12" s="771">
        <v>0</v>
      </c>
      <c r="W12" s="771">
        <v>0</v>
      </c>
      <c r="X12" s="771">
        <v>0</v>
      </c>
      <c r="Y12" s="771">
        <v>0</v>
      </c>
      <c r="Z12" s="771">
        <v>0</v>
      </c>
      <c r="AA12" s="771">
        <v>0</v>
      </c>
      <c r="AB12" s="464"/>
    </row>
    <row r="13" spans="1:28">
      <c r="A13" s="436">
        <v>1.5</v>
      </c>
      <c r="B13" s="465" t="s">
        <v>562</v>
      </c>
      <c r="C13" s="773">
        <v>1405494570.0476968</v>
      </c>
      <c r="D13" s="771">
        <v>1312710486.5076969</v>
      </c>
      <c r="E13" s="771">
        <v>13417399.884800006</v>
      </c>
      <c r="F13" s="771">
        <v>0</v>
      </c>
      <c r="G13" s="771">
        <v>0</v>
      </c>
      <c r="H13" s="771">
        <v>62457982.010099992</v>
      </c>
      <c r="I13" s="771">
        <v>26037127.220200002</v>
      </c>
      <c r="J13" s="771">
        <v>16067670.539099999</v>
      </c>
      <c r="K13" s="771">
        <v>0</v>
      </c>
      <c r="L13" s="771">
        <v>30326101.529900003</v>
      </c>
      <c r="M13" s="771">
        <v>1581788.2039000001</v>
      </c>
      <c r="N13" s="771">
        <v>1822026.2070000002</v>
      </c>
      <c r="O13" s="771">
        <v>5232528.1060999995</v>
      </c>
      <c r="P13" s="771">
        <v>5231416.1389999995</v>
      </c>
      <c r="Q13" s="771">
        <v>1294517.8014</v>
      </c>
      <c r="R13" s="771">
        <v>98154.857599999988</v>
      </c>
      <c r="S13" s="771">
        <v>97503.69</v>
      </c>
      <c r="T13" s="771">
        <v>0</v>
      </c>
      <c r="U13" s="771">
        <v>0</v>
      </c>
      <c r="V13" s="771">
        <v>0</v>
      </c>
      <c r="W13" s="771">
        <v>0</v>
      </c>
      <c r="X13" s="771">
        <v>0</v>
      </c>
      <c r="Y13" s="771">
        <v>0</v>
      </c>
      <c r="Z13" s="771">
        <v>0</v>
      </c>
      <c r="AA13" s="771">
        <v>0</v>
      </c>
      <c r="AB13" s="464"/>
    </row>
    <row r="14" spans="1:28">
      <c r="A14" s="436">
        <v>1.6</v>
      </c>
      <c r="B14" s="465" t="s">
        <v>563</v>
      </c>
      <c r="C14" s="773">
        <v>1037949439.4614996</v>
      </c>
      <c r="D14" s="774">
        <v>931622949.96899974</v>
      </c>
      <c r="E14" s="774">
        <v>14288572.710400008</v>
      </c>
      <c r="F14" s="771">
        <v>0</v>
      </c>
      <c r="G14" s="771">
        <v>0</v>
      </c>
      <c r="H14" s="771">
        <v>38722201.41459991</v>
      </c>
      <c r="I14" s="771">
        <v>7562797.3923000004</v>
      </c>
      <c r="J14" s="771">
        <v>7657493.209300003</v>
      </c>
      <c r="K14" s="771">
        <v>0</v>
      </c>
      <c r="L14" s="771">
        <v>67604288.077899933</v>
      </c>
      <c r="M14" s="771">
        <v>3609461.152900002</v>
      </c>
      <c r="N14" s="771">
        <v>6879159.6523000058</v>
      </c>
      <c r="O14" s="771">
        <v>13235459.563599987</v>
      </c>
      <c r="P14" s="771">
        <v>12285739.25180001</v>
      </c>
      <c r="Q14" s="771">
        <v>14350822.053699985</v>
      </c>
      <c r="R14" s="771">
        <v>1895117.6063999997</v>
      </c>
      <c r="S14" s="771">
        <v>0</v>
      </c>
      <c r="T14" s="771">
        <v>0</v>
      </c>
      <c r="U14" s="771">
        <v>0</v>
      </c>
      <c r="V14" s="771">
        <v>0</v>
      </c>
      <c r="W14" s="771">
        <v>0</v>
      </c>
      <c r="X14" s="771">
        <v>0</v>
      </c>
      <c r="Y14" s="771">
        <v>0</v>
      </c>
      <c r="Z14" s="771">
        <v>0</v>
      </c>
      <c r="AA14" s="771">
        <v>0</v>
      </c>
      <c r="AB14" s="464"/>
    </row>
    <row r="15" spans="1:28" s="780" customFormat="1">
      <c r="A15" s="778">
        <v>2</v>
      </c>
      <c r="B15" s="450" t="s">
        <v>564</v>
      </c>
      <c r="C15" s="775">
        <v>370328017.66999996</v>
      </c>
      <c r="D15" s="775">
        <v>370328017.66999996</v>
      </c>
      <c r="E15" s="775">
        <v>0</v>
      </c>
      <c r="F15" s="775">
        <v>0</v>
      </c>
      <c r="G15" s="775">
        <v>0</v>
      </c>
      <c r="H15" s="775">
        <v>0</v>
      </c>
      <c r="I15" s="775">
        <v>0</v>
      </c>
      <c r="J15" s="775">
        <v>0</v>
      </c>
      <c r="K15" s="775">
        <v>0</v>
      </c>
      <c r="L15" s="775">
        <v>0</v>
      </c>
      <c r="M15" s="775">
        <v>0</v>
      </c>
      <c r="N15" s="775">
        <v>0</v>
      </c>
      <c r="O15" s="775">
        <v>0</v>
      </c>
      <c r="P15" s="775">
        <v>0</v>
      </c>
      <c r="Q15" s="775">
        <v>0</v>
      </c>
      <c r="R15" s="775">
        <v>0</v>
      </c>
      <c r="S15" s="775">
        <v>0</v>
      </c>
      <c r="T15" s="775">
        <v>0</v>
      </c>
      <c r="U15" s="775">
        <v>0</v>
      </c>
      <c r="V15" s="775">
        <v>0</v>
      </c>
      <c r="W15" s="775">
        <v>0</v>
      </c>
      <c r="X15" s="775">
        <v>0</v>
      </c>
      <c r="Y15" s="775">
        <v>0</v>
      </c>
      <c r="Z15" s="775">
        <v>0</v>
      </c>
      <c r="AA15" s="775">
        <v>0</v>
      </c>
      <c r="AB15" s="779"/>
    </row>
    <row r="16" spans="1:28">
      <c r="A16" s="436">
        <v>2.1</v>
      </c>
      <c r="B16" s="465" t="s">
        <v>558</v>
      </c>
      <c r="C16" s="773">
        <v>0</v>
      </c>
      <c r="D16" s="771">
        <v>0</v>
      </c>
      <c r="E16" s="771">
        <v>0</v>
      </c>
      <c r="F16" s="771">
        <v>0</v>
      </c>
      <c r="G16" s="771">
        <v>0</v>
      </c>
      <c r="H16" s="771">
        <v>0</v>
      </c>
      <c r="I16" s="771">
        <v>0</v>
      </c>
      <c r="J16" s="771">
        <v>0</v>
      </c>
      <c r="K16" s="771">
        <v>0</v>
      </c>
      <c r="L16" s="771">
        <v>0</v>
      </c>
      <c r="M16" s="771">
        <v>0</v>
      </c>
      <c r="N16" s="771">
        <v>0</v>
      </c>
      <c r="O16" s="771">
        <v>0</v>
      </c>
      <c r="P16" s="771">
        <v>0</v>
      </c>
      <c r="Q16" s="771">
        <v>0</v>
      </c>
      <c r="R16" s="771">
        <v>0</v>
      </c>
      <c r="S16" s="771">
        <v>0</v>
      </c>
      <c r="T16" s="771">
        <v>0</v>
      </c>
      <c r="U16" s="771">
        <v>0</v>
      </c>
      <c r="V16" s="771">
        <v>0</v>
      </c>
      <c r="W16" s="771">
        <v>0</v>
      </c>
      <c r="X16" s="771">
        <v>0</v>
      </c>
      <c r="Y16" s="771">
        <v>0</v>
      </c>
      <c r="Z16" s="771">
        <v>0</v>
      </c>
      <c r="AA16" s="771">
        <v>0</v>
      </c>
      <c r="AB16" s="464"/>
    </row>
    <row r="17" spans="1:28">
      <c r="A17" s="436">
        <v>2.2000000000000002</v>
      </c>
      <c r="B17" s="465" t="s">
        <v>559</v>
      </c>
      <c r="C17" s="773">
        <v>311232128.18999994</v>
      </c>
      <c r="D17" s="771">
        <v>311232128.18999994</v>
      </c>
      <c r="E17" s="771">
        <v>0</v>
      </c>
      <c r="F17" s="771">
        <v>0</v>
      </c>
      <c r="G17" s="771">
        <v>0</v>
      </c>
      <c r="H17" s="771">
        <v>0</v>
      </c>
      <c r="I17" s="771">
        <v>0</v>
      </c>
      <c r="J17" s="771">
        <v>0</v>
      </c>
      <c r="K17" s="771">
        <v>0</v>
      </c>
      <c r="L17" s="771">
        <v>0</v>
      </c>
      <c r="M17" s="771">
        <v>0</v>
      </c>
      <c r="N17" s="771">
        <v>0</v>
      </c>
      <c r="O17" s="771">
        <v>0</v>
      </c>
      <c r="P17" s="771">
        <v>0</v>
      </c>
      <c r="Q17" s="771">
        <v>0</v>
      </c>
      <c r="R17" s="771">
        <v>0</v>
      </c>
      <c r="S17" s="771">
        <v>0</v>
      </c>
      <c r="T17" s="771">
        <v>0</v>
      </c>
      <c r="U17" s="771">
        <v>0</v>
      </c>
      <c r="V17" s="771">
        <v>0</v>
      </c>
      <c r="W17" s="771">
        <v>0</v>
      </c>
      <c r="X17" s="771">
        <v>0</v>
      </c>
      <c r="Y17" s="771">
        <v>0</v>
      </c>
      <c r="Z17" s="771">
        <v>0</v>
      </c>
      <c r="AA17" s="771">
        <v>0</v>
      </c>
      <c r="AB17" s="464"/>
    </row>
    <row r="18" spans="1:28">
      <c r="A18" s="436">
        <v>2.2999999999999998</v>
      </c>
      <c r="B18" s="465" t="s">
        <v>560</v>
      </c>
      <c r="C18" s="773">
        <v>0</v>
      </c>
      <c r="D18" s="771">
        <v>0</v>
      </c>
      <c r="E18" s="771">
        <v>0</v>
      </c>
      <c r="F18" s="771">
        <v>0</v>
      </c>
      <c r="G18" s="771">
        <v>0</v>
      </c>
      <c r="H18" s="771">
        <v>0</v>
      </c>
      <c r="I18" s="771">
        <v>0</v>
      </c>
      <c r="J18" s="771">
        <v>0</v>
      </c>
      <c r="K18" s="771">
        <v>0</v>
      </c>
      <c r="L18" s="771">
        <v>0</v>
      </c>
      <c r="M18" s="771">
        <v>0</v>
      </c>
      <c r="N18" s="771">
        <v>0</v>
      </c>
      <c r="O18" s="771">
        <v>0</v>
      </c>
      <c r="P18" s="771">
        <v>0</v>
      </c>
      <c r="Q18" s="771">
        <v>0</v>
      </c>
      <c r="R18" s="771">
        <v>0</v>
      </c>
      <c r="S18" s="771">
        <v>0</v>
      </c>
      <c r="T18" s="771">
        <v>0</v>
      </c>
      <c r="U18" s="771">
        <v>0</v>
      </c>
      <c r="V18" s="771">
        <v>0</v>
      </c>
      <c r="W18" s="771">
        <v>0</v>
      </c>
      <c r="X18" s="771">
        <v>0</v>
      </c>
      <c r="Y18" s="771">
        <v>0</v>
      </c>
      <c r="Z18" s="771">
        <v>0</v>
      </c>
      <c r="AA18" s="771">
        <v>0</v>
      </c>
      <c r="AB18" s="464"/>
    </row>
    <row r="19" spans="1:28">
      <c r="A19" s="436">
        <v>2.4</v>
      </c>
      <c r="B19" s="465" t="s">
        <v>561</v>
      </c>
      <c r="C19" s="773">
        <v>28366421.790000003</v>
      </c>
      <c r="D19" s="771">
        <v>28366421.790000003</v>
      </c>
      <c r="E19" s="771">
        <v>0</v>
      </c>
      <c r="F19" s="771">
        <v>0</v>
      </c>
      <c r="G19" s="771">
        <v>0</v>
      </c>
      <c r="H19" s="771">
        <v>0</v>
      </c>
      <c r="I19" s="771">
        <v>0</v>
      </c>
      <c r="J19" s="771">
        <v>0</v>
      </c>
      <c r="K19" s="771">
        <v>0</v>
      </c>
      <c r="L19" s="771">
        <v>0</v>
      </c>
      <c r="M19" s="771">
        <v>0</v>
      </c>
      <c r="N19" s="771">
        <v>0</v>
      </c>
      <c r="O19" s="771">
        <v>0</v>
      </c>
      <c r="P19" s="771">
        <v>0</v>
      </c>
      <c r="Q19" s="771">
        <v>0</v>
      </c>
      <c r="R19" s="771">
        <v>0</v>
      </c>
      <c r="S19" s="771">
        <v>0</v>
      </c>
      <c r="T19" s="771">
        <v>0</v>
      </c>
      <c r="U19" s="771">
        <v>0</v>
      </c>
      <c r="V19" s="771">
        <v>0</v>
      </c>
      <c r="W19" s="771">
        <v>0</v>
      </c>
      <c r="X19" s="771">
        <v>0</v>
      </c>
      <c r="Y19" s="771">
        <v>0</v>
      </c>
      <c r="Z19" s="771">
        <v>0</v>
      </c>
      <c r="AA19" s="771">
        <v>0</v>
      </c>
      <c r="AB19" s="464"/>
    </row>
    <row r="20" spans="1:28">
      <c r="A20" s="436">
        <v>2.5</v>
      </c>
      <c r="B20" s="465" t="s">
        <v>562</v>
      </c>
      <c r="C20" s="773">
        <v>30729467.689999998</v>
      </c>
      <c r="D20" s="771">
        <v>30729467.689999998</v>
      </c>
      <c r="E20" s="771">
        <v>0</v>
      </c>
      <c r="F20" s="771">
        <v>0</v>
      </c>
      <c r="G20" s="771">
        <v>0</v>
      </c>
      <c r="H20" s="771">
        <v>0</v>
      </c>
      <c r="I20" s="771">
        <v>0</v>
      </c>
      <c r="J20" s="771">
        <v>0</v>
      </c>
      <c r="K20" s="771">
        <v>0</v>
      </c>
      <c r="L20" s="771">
        <v>0</v>
      </c>
      <c r="M20" s="771">
        <v>0</v>
      </c>
      <c r="N20" s="771">
        <v>0</v>
      </c>
      <c r="O20" s="771">
        <v>0</v>
      </c>
      <c r="P20" s="771">
        <v>0</v>
      </c>
      <c r="Q20" s="771">
        <v>0</v>
      </c>
      <c r="R20" s="771">
        <v>0</v>
      </c>
      <c r="S20" s="771">
        <v>0</v>
      </c>
      <c r="T20" s="771">
        <v>0</v>
      </c>
      <c r="U20" s="771">
        <v>0</v>
      </c>
      <c r="V20" s="771">
        <v>0</v>
      </c>
      <c r="W20" s="771">
        <v>0</v>
      </c>
      <c r="X20" s="771">
        <v>0</v>
      </c>
      <c r="Y20" s="771">
        <v>0</v>
      </c>
      <c r="Z20" s="771">
        <v>0</v>
      </c>
      <c r="AA20" s="771">
        <v>0</v>
      </c>
      <c r="AB20" s="464"/>
    </row>
    <row r="21" spans="1:28">
      <c r="A21" s="436">
        <v>2.6</v>
      </c>
      <c r="B21" s="465" t="s">
        <v>563</v>
      </c>
      <c r="C21" s="773">
        <v>0</v>
      </c>
      <c r="D21" s="771">
        <v>0</v>
      </c>
      <c r="E21" s="771">
        <v>0</v>
      </c>
      <c r="F21" s="771">
        <v>0</v>
      </c>
      <c r="G21" s="771">
        <v>0</v>
      </c>
      <c r="H21" s="771">
        <v>0</v>
      </c>
      <c r="I21" s="771">
        <v>0</v>
      </c>
      <c r="J21" s="771">
        <v>0</v>
      </c>
      <c r="K21" s="771">
        <v>0</v>
      </c>
      <c r="L21" s="771">
        <v>0</v>
      </c>
      <c r="M21" s="771">
        <v>0</v>
      </c>
      <c r="N21" s="771">
        <v>0</v>
      </c>
      <c r="O21" s="771">
        <v>0</v>
      </c>
      <c r="P21" s="771">
        <v>0</v>
      </c>
      <c r="Q21" s="771">
        <v>0</v>
      </c>
      <c r="R21" s="771">
        <v>0</v>
      </c>
      <c r="S21" s="771">
        <v>0</v>
      </c>
      <c r="T21" s="771">
        <v>0</v>
      </c>
      <c r="U21" s="771">
        <v>0</v>
      </c>
      <c r="V21" s="771">
        <v>0</v>
      </c>
      <c r="W21" s="771">
        <v>0</v>
      </c>
      <c r="X21" s="771">
        <v>0</v>
      </c>
      <c r="Y21" s="771">
        <v>0</v>
      </c>
      <c r="Z21" s="771">
        <v>0</v>
      </c>
      <c r="AA21" s="771">
        <v>0</v>
      </c>
      <c r="AB21" s="464"/>
    </row>
    <row r="22" spans="1:28">
      <c r="A22" s="466">
        <v>3</v>
      </c>
      <c r="B22" s="440" t="s">
        <v>565</v>
      </c>
      <c r="C22" s="775">
        <v>596055811.36560035</v>
      </c>
      <c r="D22" s="775">
        <v>587315381.29430044</v>
      </c>
      <c r="E22" s="776"/>
      <c r="F22" s="776"/>
      <c r="G22" s="776"/>
      <c r="H22" s="775">
        <v>6504675.6332999999</v>
      </c>
      <c r="I22" s="776"/>
      <c r="J22" s="776"/>
      <c r="K22" s="776"/>
      <c r="L22" s="775">
        <v>2235754.4380000001</v>
      </c>
      <c r="M22" s="776"/>
      <c r="N22" s="776"/>
      <c r="O22" s="776"/>
      <c r="P22" s="776"/>
      <c r="Q22" s="776"/>
      <c r="R22" s="776"/>
      <c r="S22" s="776"/>
      <c r="T22" s="775">
        <v>0</v>
      </c>
      <c r="U22" s="776"/>
      <c r="V22" s="776"/>
      <c r="W22" s="776"/>
      <c r="X22" s="776"/>
      <c r="Y22" s="776"/>
      <c r="Z22" s="776"/>
      <c r="AA22" s="776"/>
      <c r="AB22" s="464"/>
    </row>
    <row r="23" spans="1:28">
      <c r="A23" s="436">
        <v>3.1</v>
      </c>
      <c r="B23" s="465" t="s">
        <v>558</v>
      </c>
      <c r="C23" s="773">
        <v>0</v>
      </c>
      <c r="D23" s="771">
        <v>0</v>
      </c>
      <c r="E23" s="777"/>
      <c r="F23" s="777"/>
      <c r="G23" s="777"/>
      <c r="H23" s="771">
        <v>0</v>
      </c>
      <c r="I23" s="777"/>
      <c r="J23" s="777"/>
      <c r="K23" s="777"/>
      <c r="L23" s="771">
        <v>0</v>
      </c>
      <c r="M23" s="777"/>
      <c r="N23" s="777"/>
      <c r="O23" s="777"/>
      <c r="P23" s="777"/>
      <c r="Q23" s="777"/>
      <c r="R23" s="777"/>
      <c r="S23" s="777"/>
      <c r="T23" s="771">
        <v>0</v>
      </c>
      <c r="U23" s="777"/>
      <c r="V23" s="777"/>
      <c r="W23" s="777"/>
      <c r="X23" s="777"/>
      <c r="Y23" s="777"/>
      <c r="Z23" s="777"/>
      <c r="AA23" s="777"/>
      <c r="AB23" s="464"/>
    </row>
    <row r="24" spans="1:28">
      <c r="A24" s="436">
        <v>3.2</v>
      </c>
      <c r="B24" s="465" t="s">
        <v>559</v>
      </c>
      <c r="C24" s="773">
        <v>0</v>
      </c>
      <c r="D24" s="771">
        <v>0</v>
      </c>
      <c r="E24" s="777"/>
      <c r="F24" s="777"/>
      <c r="G24" s="777"/>
      <c r="H24" s="771">
        <v>0</v>
      </c>
      <c r="I24" s="777"/>
      <c r="J24" s="777"/>
      <c r="K24" s="777"/>
      <c r="L24" s="771">
        <v>0</v>
      </c>
      <c r="M24" s="777"/>
      <c r="N24" s="777"/>
      <c r="O24" s="777"/>
      <c r="P24" s="777"/>
      <c r="Q24" s="777"/>
      <c r="R24" s="777"/>
      <c r="S24" s="777"/>
      <c r="T24" s="771">
        <v>0</v>
      </c>
      <c r="U24" s="777"/>
      <c r="V24" s="777"/>
      <c r="W24" s="777"/>
      <c r="X24" s="777"/>
      <c r="Y24" s="777"/>
      <c r="Z24" s="777"/>
      <c r="AA24" s="777"/>
      <c r="AB24" s="464"/>
    </row>
    <row r="25" spans="1:28">
      <c r="A25" s="436">
        <v>3.3</v>
      </c>
      <c r="B25" s="465" t="s">
        <v>560</v>
      </c>
      <c r="C25" s="773">
        <v>0</v>
      </c>
      <c r="D25" s="771">
        <v>0</v>
      </c>
      <c r="E25" s="777"/>
      <c r="F25" s="777"/>
      <c r="G25" s="777"/>
      <c r="H25" s="771">
        <v>0</v>
      </c>
      <c r="I25" s="777"/>
      <c r="J25" s="777"/>
      <c r="K25" s="777"/>
      <c r="L25" s="771">
        <v>0</v>
      </c>
      <c r="M25" s="777"/>
      <c r="N25" s="777"/>
      <c r="O25" s="777"/>
      <c r="P25" s="777"/>
      <c r="Q25" s="777"/>
      <c r="R25" s="777"/>
      <c r="S25" s="777"/>
      <c r="T25" s="771">
        <v>0</v>
      </c>
      <c r="U25" s="777"/>
      <c r="V25" s="777"/>
      <c r="W25" s="777"/>
      <c r="X25" s="777"/>
      <c r="Y25" s="777"/>
      <c r="Z25" s="777"/>
      <c r="AA25" s="777"/>
      <c r="AB25" s="464"/>
    </row>
    <row r="26" spans="1:28">
      <c r="A26" s="436">
        <v>3.4</v>
      </c>
      <c r="B26" s="465" t="s">
        <v>561</v>
      </c>
      <c r="C26" s="773">
        <v>11218799.058600003</v>
      </c>
      <c r="D26" s="771">
        <v>11218799.058600003</v>
      </c>
      <c r="E26" s="777"/>
      <c r="F26" s="777"/>
      <c r="G26" s="777"/>
      <c r="H26" s="771">
        <v>0</v>
      </c>
      <c r="I26" s="777"/>
      <c r="J26" s="777"/>
      <c r="K26" s="777"/>
      <c r="L26" s="771">
        <v>0</v>
      </c>
      <c r="M26" s="777"/>
      <c r="N26" s="777"/>
      <c r="O26" s="777"/>
      <c r="P26" s="777"/>
      <c r="Q26" s="777"/>
      <c r="R26" s="777"/>
      <c r="S26" s="777"/>
      <c r="T26" s="771">
        <v>0</v>
      </c>
      <c r="U26" s="777"/>
      <c r="V26" s="777"/>
      <c r="W26" s="777"/>
      <c r="X26" s="777"/>
      <c r="Y26" s="777"/>
      <c r="Z26" s="777"/>
      <c r="AA26" s="777"/>
      <c r="AB26" s="464"/>
    </row>
    <row r="27" spans="1:28">
      <c r="A27" s="436">
        <v>3.5</v>
      </c>
      <c r="B27" s="465" t="s">
        <v>562</v>
      </c>
      <c r="C27" s="773">
        <v>551202178.14570022</v>
      </c>
      <c r="D27" s="771">
        <v>542827690.29240024</v>
      </c>
      <c r="E27" s="777"/>
      <c r="F27" s="777"/>
      <c r="G27" s="777"/>
      <c r="H27" s="771">
        <v>6319735.8333000001</v>
      </c>
      <c r="I27" s="777"/>
      <c r="J27" s="777"/>
      <c r="K27" s="777"/>
      <c r="L27" s="771">
        <v>2054752.02</v>
      </c>
      <c r="M27" s="777"/>
      <c r="N27" s="777"/>
      <c r="O27" s="777"/>
      <c r="P27" s="777"/>
      <c r="Q27" s="777"/>
      <c r="R27" s="777"/>
      <c r="S27" s="777"/>
      <c r="T27" s="771">
        <v>0</v>
      </c>
      <c r="U27" s="777"/>
      <c r="V27" s="777"/>
      <c r="W27" s="777"/>
      <c r="X27" s="777"/>
      <c r="Y27" s="777"/>
      <c r="Z27" s="777"/>
      <c r="AA27" s="777"/>
      <c r="AB27" s="464"/>
    </row>
    <row r="28" spans="1:28">
      <c r="A28" s="436">
        <v>3.6</v>
      </c>
      <c r="B28" s="465" t="s">
        <v>563</v>
      </c>
      <c r="C28" s="773">
        <v>33634834.16130022</v>
      </c>
      <c r="D28" s="771">
        <v>33268891.943300221</v>
      </c>
      <c r="E28" s="777"/>
      <c r="F28" s="777"/>
      <c r="G28" s="777"/>
      <c r="H28" s="771">
        <v>184939.80000000005</v>
      </c>
      <c r="I28" s="777"/>
      <c r="J28" s="777"/>
      <c r="K28" s="777"/>
      <c r="L28" s="771">
        <v>181002.41799999995</v>
      </c>
      <c r="M28" s="777"/>
      <c r="N28" s="777"/>
      <c r="O28" s="777"/>
      <c r="P28" s="777"/>
      <c r="Q28" s="777"/>
      <c r="R28" s="777"/>
      <c r="S28" s="777"/>
      <c r="T28" s="771">
        <v>0</v>
      </c>
      <c r="U28" s="777"/>
      <c r="V28" s="777"/>
      <c r="W28" s="777"/>
      <c r="X28" s="777"/>
      <c r="Y28" s="777"/>
      <c r="Z28" s="777"/>
      <c r="AA28" s="777"/>
      <c r="AB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topLeftCell="S1" zoomScaleNormal="100" workbookViewId="0">
      <selection activeCell="U30" sqref="U30"/>
    </sheetView>
  </sheetViews>
  <sheetFormatPr defaultColWidth="9.140625" defaultRowHeight="12.75"/>
  <cols>
    <col min="1" max="1" width="11.85546875" style="447" bestFit="1" customWidth="1"/>
    <col min="2" max="2" width="90.28515625" style="447" bestFit="1" customWidth="1"/>
    <col min="3" max="3" width="20.140625" style="447" customWidth="1"/>
    <col min="4" max="4" width="22.28515625" style="447" customWidth="1"/>
    <col min="5" max="7" width="17.140625" style="447" customWidth="1"/>
    <col min="8" max="8" width="13" style="447" customWidth="1"/>
    <col min="9" max="10" width="17.140625" style="447" customWidth="1"/>
    <col min="11" max="27" width="22.28515625" style="447" customWidth="1"/>
    <col min="28" max="16384" width="9.140625" style="447"/>
  </cols>
  <sheetData>
    <row r="1" spans="1:27" ht="13.5">
      <c r="A1" s="372" t="s">
        <v>108</v>
      </c>
      <c r="B1" s="600" t="str">
        <f>Info!C2</f>
        <v>სს "ბაზისბანკი"</v>
      </c>
    </row>
    <row r="2" spans="1:27">
      <c r="A2" s="374" t="s">
        <v>109</v>
      </c>
      <c r="B2" s="653">
        <f>'1. key ratios'!B2</f>
        <v>45382</v>
      </c>
    </row>
    <row r="3" spans="1:27">
      <c r="A3" s="375" t="s">
        <v>566</v>
      </c>
      <c r="C3" s="449"/>
    </row>
    <row r="4" spans="1:27" ht="13.5" thickBot="1">
      <c r="A4" s="375"/>
      <c r="B4" s="449"/>
      <c r="C4" s="449"/>
    </row>
    <row r="5" spans="1:27" s="478" customFormat="1" ht="13.5" customHeight="1">
      <c r="A5" s="908" t="s">
        <v>896</v>
      </c>
      <c r="B5" s="909"/>
      <c r="C5" s="905" t="s">
        <v>567</v>
      </c>
      <c r="D5" s="906"/>
      <c r="E5" s="906"/>
      <c r="F5" s="906"/>
      <c r="G5" s="906"/>
      <c r="H5" s="906"/>
      <c r="I5" s="906"/>
      <c r="J5" s="906"/>
      <c r="K5" s="906"/>
      <c r="L5" s="906"/>
      <c r="M5" s="906"/>
      <c r="N5" s="906"/>
      <c r="O5" s="906"/>
      <c r="P5" s="906"/>
      <c r="Q5" s="906"/>
      <c r="R5" s="906"/>
      <c r="S5" s="906"/>
      <c r="T5" s="906"/>
      <c r="U5" s="906"/>
      <c r="V5" s="906"/>
      <c r="W5" s="906"/>
      <c r="X5" s="906"/>
      <c r="Y5" s="906"/>
      <c r="Z5" s="906"/>
      <c r="AA5" s="907"/>
    </row>
    <row r="6" spans="1:27" s="478" customFormat="1" ht="12" customHeight="1">
      <c r="A6" s="910"/>
      <c r="B6" s="911"/>
      <c r="C6" s="915" t="s">
        <v>66</v>
      </c>
      <c r="D6" s="914" t="s">
        <v>887</v>
      </c>
      <c r="E6" s="914"/>
      <c r="F6" s="914"/>
      <c r="G6" s="914"/>
      <c r="H6" s="900" t="s">
        <v>886</v>
      </c>
      <c r="I6" s="901"/>
      <c r="J6" s="901"/>
      <c r="K6" s="901"/>
      <c r="L6" s="474"/>
      <c r="M6" s="882" t="s">
        <v>885</v>
      </c>
      <c r="N6" s="882"/>
      <c r="O6" s="882"/>
      <c r="P6" s="882"/>
      <c r="Q6" s="882"/>
      <c r="R6" s="882"/>
      <c r="S6" s="880"/>
      <c r="T6" s="474"/>
      <c r="U6" s="882" t="s">
        <v>884</v>
      </c>
      <c r="V6" s="882"/>
      <c r="W6" s="882"/>
      <c r="X6" s="882"/>
      <c r="Y6" s="882"/>
      <c r="Z6" s="882"/>
      <c r="AA6" s="904"/>
    </row>
    <row r="7" spans="1:27" s="478" customFormat="1" ht="38.25">
      <c r="A7" s="912"/>
      <c r="B7" s="913"/>
      <c r="C7" s="916"/>
      <c r="D7" s="472"/>
      <c r="E7" s="468" t="s">
        <v>556</v>
      </c>
      <c r="F7" s="444" t="s">
        <v>882</v>
      </c>
      <c r="G7" s="444" t="s">
        <v>883</v>
      </c>
      <c r="H7" s="499"/>
      <c r="I7" s="468" t="s">
        <v>556</v>
      </c>
      <c r="J7" s="444" t="s">
        <v>882</v>
      </c>
      <c r="K7" s="444" t="s">
        <v>883</v>
      </c>
      <c r="L7" s="469"/>
      <c r="M7" s="468" t="s">
        <v>556</v>
      </c>
      <c r="N7" s="444" t="s">
        <v>895</v>
      </c>
      <c r="O7" s="444" t="s">
        <v>894</v>
      </c>
      <c r="P7" s="444" t="s">
        <v>893</v>
      </c>
      <c r="Q7" s="444" t="s">
        <v>892</v>
      </c>
      <c r="R7" s="444" t="s">
        <v>891</v>
      </c>
      <c r="S7" s="444" t="s">
        <v>877</v>
      </c>
      <c r="T7" s="469"/>
      <c r="U7" s="468" t="s">
        <v>556</v>
      </c>
      <c r="V7" s="444" t="s">
        <v>895</v>
      </c>
      <c r="W7" s="444" t="s">
        <v>894</v>
      </c>
      <c r="X7" s="444" t="s">
        <v>893</v>
      </c>
      <c r="Y7" s="444" t="s">
        <v>892</v>
      </c>
      <c r="Z7" s="444" t="s">
        <v>891</v>
      </c>
      <c r="AA7" s="444" t="s">
        <v>877</v>
      </c>
    </row>
    <row r="8" spans="1:27">
      <c r="A8" s="498">
        <v>1</v>
      </c>
      <c r="B8" s="497" t="s">
        <v>557</v>
      </c>
      <c r="C8" s="788">
        <v>2523397825.8600001</v>
      </c>
      <c r="D8" s="772">
        <v>2324287252.8274965</v>
      </c>
      <c r="E8" s="772">
        <v>27856831.071300015</v>
      </c>
      <c r="F8" s="772">
        <v>0</v>
      </c>
      <c r="G8" s="772">
        <v>0</v>
      </c>
      <c r="H8" s="772">
        <v>101180183.4246999</v>
      </c>
      <c r="I8" s="772">
        <v>33599924.612500004</v>
      </c>
      <c r="J8" s="772">
        <v>23725163.748400003</v>
      </c>
      <c r="K8" s="772">
        <v>0</v>
      </c>
      <c r="L8" s="772">
        <v>97930389.607799932</v>
      </c>
      <c r="M8" s="772">
        <v>5191249.356800002</v>
      </c>
      <c r="N8" s="772">
        <v>8701185.8593000062</v>
      </c>
      <c r="O8" s="772">
        <v>18467987.669699986</v>
      </c>
      <c r="P8" s="772">
        <v>17517155.39080001</v>
      </c>
      <c r="Q8" s="772">
        <v>15645339.855099985</v>
      </c>
      <c r="R8" s="772">
        <v>1993272.4639999997</v>
      </c>
      <c r="S8" s="772">
        <v>97503.69</v>
      </c>
      <c r="T8" s="772">
        <v>0</v>
      </c>
      <c r="U8" s="772">
        <v>0</v>
      </c>
      <c r="V8" s="772">
        <v>0</v>
      </c>
      <c r="W8" s="772">
        <v>0</v>
      </c>
      <c r="X8" s="772">
        <v>0</v>
      </c>
      <c r="Y8" s="772">
        <v>0</v>
      </c>
      <c r="Z8" s="772">
        <v>0</v>
      </c>
      <c r="AA8" s="784">
        <v>0</v>
      </c>
    </row>
    <row r="9" spans="1:27">
      <c r="A9" s="495">
        <v>1.1000000000000001</v>
      </c>
      <c r="B9" s="496" t="s">
        <v>568</v>
      </c>
      <c r="C9" s="782">
        <v>2136002184.9174898</v>
      </c>
      <c r="D9" s="783">
        <v>1947729679.0230899</v>
      </c>
      <c r="E9" s="783">
        <v>25349173.251899999</v>
      </c>
      <c r="F9" s="783">
        <v>0</v>
      </c>
      <c r="G9" s="783">
        <v>0</v>
      </c>
      <c r="H9" s="783">
        <v>97562651.620899901</v>
      </c>
      <c r="I9" s="783">
        <v>33199747.7907</v>
      </c>
      <c r="J9" s="783">
        <v>22077659.380499899</v>
      </c>
      <c r="K9" s="783">
        <v>0</v>
      </c>
      <c r="L9" s="783">
        <v>90709854.273499891</v>
      </c>
      <c r="M9" s="783">
        <v>4763564.6095000003</v>
      </c>
      <c r="N9" s="783">
        <v>7803442.5994999995</v>
      </c>
      <c r="O9" s="783">
        <v>16182164.583000001</v>
      </c>
      <c r="P9" s="783">
        <v>15965029.6687</v>
      </c>
      <c r="Q9" s="783">
        <v>15376200.2029</v>
      </c>
      <c r="R9" s="783">
        <v>1993272.4639999999</v>
      </c>
      <c r="S9" s="783">
        <v>97503.69</v>
      </c>
      <c r="T9" s="783">
        <v>0</v>
      </c>
      <c r="U9" s="772">
        <v>0</v>
      </c>
      <c r="V9" s="772">
        <v>0</v>
      </c>
      <c r="W9" s="772">
        <v>0</v>
      </c>
      <c r="X9" s="772">
        <v>0</v>
      </c>
      <c r="Y9" s="772">
        <v>0</v>
      </c>
      <c r="Z9" s="772">
        <v>0</v>
      </c>
      <c r="AA9" s="784">
        <v>0</v>
      </c>
    </row>
    <row r="10" spans="1:27">
      <c r="A10" s="493" t="s">
        <v>157</v>
      </c>
      <c r="B10" s="494" t="s">
        <v>569</v>
      </c>
      <c r="C10" s="782">
        <v>2068051366.0691898</v>
      </c>
      <c r="D10" s="783">
        <v>1881245775.56019</v>
      </c>
      <c r="E10" s="783">
        <v>25295303.804099999</v>
      </c>
      <c r="F10" s="783">
        <v>0</v>
      </c>
      <c r="G10" s="783">
        <v>0</v>
      </c>
      <c r="H10" s="783">
        <v>97205945.533499897</v>
      </c>
      <c r="I10" s="783">
        <v>33192901.8519</v>
      </c>
      <c r="J10" s="783">
        <v>21909302.7880999</v>
      </c>
      <c r="K10" s="783">
        <v>0</v>
      </c>
      <c r="L10" s="783">
        <v>89599644.975499898</v>
      </c>
      <c r="M10" s="783">
        <v>4681028.7322000004</v>
      </c>
      <c r="N10" s="783">
        <v>7696500.0772000002</v>
      </c>
      <c r="O10" s="783">
        <v>15973656.864499999</v>
      </c>
      <c r="P10" s="783">
        <v>15808628.0789</v>
      </c>
      <c r="Q10" s="783">
        <v>15359432.643999999</v>
      </c>
      <c r="R10" s="783">
        <v>1993272.4639999999</v>
      </c>
      <c r="S10" s="783">
        <v>97503.69</v>
      </c>
      <c r="T10" s="783">
        <v>0</v>
      </c>
      <c r="U10" s="772">
        <v>0</v>
      </c>
      <c r="V10" s="772">
        <v>0</v>
      </c>
      <c r="W10" s="772">
        <v>0</v>
      </c>
      <c r="X10" s="772">
        <v>0</v>
      </c>
      <c r="Y10" s="772">
        <v>0</v>
      </c>
      <c r="Z10" s="772">
        <v>0</v>
      </c>
      <c r="AA10" s="784">
        <v>0</v>
      </c>
    </row>
    <row r="11" spans="1:27">
      <c r="A11" s="492" t="s">
        <v>570</v>
      </c>
      <c r="B11" s="491" t="s">
        <v>571</v>
      </c>
      <c r="C11" s="782">
        <v>1345431435.3123999</v>
      </c>
      <c r="D11" s="783">
        <v>1209391938.4421</v>
      </c>
      <c r="E11" s="783">
        <v>20609901.107999999</v>
      </c>
      <c r="F11" s="783">
        <v>0</v>
      </c>
      <c r="G11" s="783">
        <v>0</v>
      </c>
      <c r="H11" s="783">
        <v>76084079.1137999</v>
      </c>
      <c r="I11" s="783">
        <v>31124480.767200001</v>
      </c>
      <c r="J11" s="783">
        <v>19265248.892699901</v>
      </c>
      <c r="K11" s="783">
        <v>0</v>
      </c>
      <c r="L11" s="783">
        <v>59955417.756499901</v>
      </c>
      <c r="M11" s="783">
        <v>3390498.6013000002</v>
      </c>
      <c r="N11" s="783">
        <v>6181817.9691000003</v>
      </c>
      <c r="O11" s="783">
        <v>8958672.8731999993</v>
      </c>
      <c r="P11" s="783">
        <v>11916929.7258</v>
      </c>
      <c r="Q11" s="783">
        <v>3307003.4155000001</v>
      </c>
      <c r="R11" s="783">
        <v>1173061.0652999999</v>
      </c>
      <c r="S11" s="783">
        <v>97503.69</v>
      </c>
      <c r="T11" s="772">
        <v>0</v>
      </c>
      <c r="U11" s="772">
        <v>0</v>
      </c>
      <c r="V11" s="772">
        <v>0</v>
      </c>
      <c r="W11" s="772">
        <v>0</v>
      </c>
      <c r="X11" s="772">
        <v>0</v>
      </c>
      <c r="Y11" s="772">
        <v>0</v>
      </c>
      <c r="Z11" s="772">
        <v>0</v>
      </c>
      <c r="AA11" s="784">
        <v>0</v>
      </c>
    </row>
    <row r="12" spans="1:27">
      <c r="A12" s="492" t="s">
        <v>572</v>
      </c>
      <c r="B12" s="491" t="s">
        <v>573</v>
      </c>
      <c r="C12" s="782">
        <v>201149006.16829902</v>
      </c>
      <c r="D12" s="783">
        <v>173068690.16149902</v>
      </c>
      <c r="E12" s="783">
        <v>2959578.7497</v>
      </c>
      <c r="F12" s="783">
        <v>0</v>
      </c>
      <c r="G12" s="783">
        <v>0</v>
      </c>
      <c r="H12" s="783">
        <v>13732020.6985</v>
      </c>
      <c r="I12" s="783">
        <v>1498689.0308999999</v>
      </c>
      <c r="J12" s="783">
        <v>780566.22160000005</v>
      </c>
      <c r="K12" s="783">
        <v>0</v>
      </c>
      <c r="L12" s="783">
        <v>14348295.30829999</v>
      </c>
      <c r="M12" s="783">
        <v>517535.44010000001</v>
      </c>
      <c r="N12" s="783">
        <v>782910.30720000004</v>
      </c>
      <c r="O12" s="783">
        <v>3903338.5013000001</v>
      </c>
      <c r="P12" s="783">
        <v>2503069.8001999999</v>
      </c>
      <c r="Q12" s="783">
        <v>4617500.2999999896</v>
      </c>
      <c r="R12" s="783">
        <v>243824.47700000001</v>
      </c>
      <c r="S12" s="783">
        <v>0</v>
      </c>
      <c r="T12" s="772">
        <v>0</v>
      </c>
      <c r="U12" s="772">
        <v>0</v>
      </c>
      <c r="V12" s="772">
        <v>0</v>
      </c>
      <c r="W12" s="772">
        <v>0</v>
      </c>
      <c r="X12" s="772">
        <v>0</v>
      </c>
      <c r="Y12" s="772">
        <v>0</v>
      </c>
      <c r="Z12" s="772">
        <v>0</v>
      </c>
      <c r="AA12" s="784">
        <v>0</v>
      </c>
    </row>
    <row r="13" spans="1:27">
      <c r="A13" s="492" t="s">
        <v>574</v>
      </c>
      <c r="B13" s="491" t="s">
        <v>575</v>
      </c>
      <c r="C13" s="782">
        <v>115405904.87059999</v>
      </c>
      <c r="D13" s="783">
        <v>102757023.8785</v>
      </c>
      <c r="E13" s="783">
        <v>1237192.7113000001</v>
      </c>
      <c r="F13" s="783">
        <v>0</v>
      </c>
      <c r="G13" s="783">
        <v>0</v>
      </c>
      <c r="H13" s="783">
        <v>5483219.2511999896</v>
      </c>
      <c r="I13" s="783">
        <v>437874.3751</v>
      </c>
      <c r="J13" s="783">
        <v>1702391.5277</v>
      </c>
      <c r="K13" s="783">
        <v>0</v>
      </c>
      <c r="L13" s="783">
        <v>7165661.7409000006</v>
      </c>
      <c r="M13" s="783">
        <v>523377.38689999998</v>
      </c>
      <c r="N13" s="783">
        <v>731771.80090000003</v>
      </c>
      <c r="O13" s="783">
        <v>2182623.1738999998</v>
      </c>
      <c r="P13" s="783">
        <v>635769.02639999997</v>
      </c>
      <c r="Q13" s="783">
        <v>2615310.4654000001</v>
      </c>
      <c r="R13" s="783">
        <v>28202.1423</v>
      </c>
      <c r="S13" s="783">
        <v>0</v>
      </c>
      <c r="T13" s="772">
        <v>0</v>
      </c>
      <c r="U13" s="772">
        <v>0</v>
      </c>
      <c r="V13" s="772">
        <v>0</v>
      </c>
      <c r="W13" s="772">
        <v>0</v>
      </c>
      <c r="X13" s="772">
        <v>0</v>
      </c>
      <c r="Y13" s="772">
        <v>0</v>
      </c>
      <c r="Z13" s="772">
        <v>0</v>
      </c>
      <c r="AA13" s="784">
        <v>0</v>
      </c>
    </row>
    <row r="14" spans="1:27">
      <c r="A14" s="492" t="s">
        <v>576</v>
      </c>
      <c r="B14" s="491" t="s">
        <v>577</v>
      </c>
      <c r="C14" s="782">
        <v>406065019.71789891</v>
      </c>
      <c r="D14" s="783">
        <v>396028123.07809895</v>
      </c>
      <c r="E14" s="783">
        <v>488631.23509999999</v>
      </c>
      <c r="F14" s="783">
        <v>0</v>
      </c>
      <c r="G14" s="783">
        <v>0</v>
      </c>
      <c r="H14" s="783">
        <v>1906626.46999999</v>
      </c>
      <c r="I14" s="783">
        <v>131857.67869999999</v>
      </c>
      <c r="J14" s="783">
        <v>161096.14610000001</v>
      </c>
      <c r="K14" s="783">
        <v>0</v>
      </c>
      <c r="L14" s="783">
        <v>8130270.1698000003</v>
      </c>
      <c r="M14" s="783">
        <v>249617.3039</v>
      </c>
      <c r="N14" s="783">
        <v>0</v>
      </c>
      <c r="O14" s="783">
        <v>929022.31610000005</v>
      </c>
      <c r="P14" s="783">
        <v>752859.52650000004</v>
      </c>
      <c r="Q14" s="783">
        <v>4819618.4631000003</v>
      </c>
      <c r="R14" s="783">
        <v>548184.7794</v>
      </c>
      <c r="S14" s="783">
        <v>0</v>
      </c>
      <c r="T14" s="772">
        <v>0</v>
      </c>
      <c r="U14" s="772">
        <v>0</v>
      </c>
      <c r="V14" s="772">
        <v>0</v>
      </c>
      <c r="W14" s="772">
        <v>0</v>
      </c>
      <c r="X14" s="772">
        <v>0</v>
      </c>
      <c r="Y14" s="772">
        <v>0</v>
      </c>
      <c r="Z14" s="772">
        <v>0</v>
      </c>
      <c r="AA14" s="784">
        <v>0</v>
      </c>
    </row>
    <row r="15" spans="1:27">
      <c r="A15" s="490">
        <v>1.2</v>
      </c>
      <c r="B15" s="488" t="s">
        <v>890</v>
      </c>
      <c r="C15" s="782">
        <v>24916394.732484248</v>
      </c>
      <c r="D15" s="783">
        <v>2978665.7629811</v>
      </c>
      <c r="E15" s="783">
        <v>44422.289560359801</v>
      </c>
      <c r="F15" s="783">
        <v>0</v>
      </c>
      <c r="G15" s="783">
        <v>0</v>
      </c>
      <c r="H15" s="783">
        <v>611552.21081787301</v>
      </c>
      <c r="I15" s="783">
        <v>297274.62119326502</v>
      </c>
      <c r="J15" s="783">
        <v>112216.02064854</v>
      </c>
      <c r="K15" s="783">
        <v>0</v>
      </c>
      <c r="L15" s="783">
        <v>21326176.758685276</v>
      </c>
      <c r="M15" s="783">
        <v>880951.84568574303</v>
      </c>
      <c r="N15" s="783">
        <v>2369437.7300652601</v>
      </c>
      <c r="O15" s="783">
        <v>3111336.45959011</v>
      </c>
      <c r="P15" s="783">
        <v>3257100.2662177398</v>
      </c>
      <c r="Q15" s="783">
        <v>4446669.0890062796</v>
      </c>
      <c r="R15" s="783">
        <v>433198.70764242299</v>
      </c>
      <c r="S15" s="783">
        <v>4875.1845000000003</v>
      </c>
      <c r="T15" s="772">
        <v>0</v>
      </c>
      <c r="U15" s="772">
        <v>0</v>
      </c>
      <c r="V15" s="772">
        <v>0</v>
      </c>
      <c r="W15" s="772">
        <v>0</v>
      </c>
      <c r="X15" s="772">
        <v>0</v>
      </c>
      <c r="Y15" s="772">
        <v>0</v>
      </c>
      <c r="Z15" s="772">
        <v>0</v>
      </c>
      <c r="AA15" s="784">
        <v>0</v>
      </c>
    </row>
    <row r="16" spans="1:27">
      <c r="A16" s="489">
        <v>1.3</v>
      </c>
      <c r="B16" s="488" t="s">
        <v>578</v>
      </c>
      <c r="C16" s="789"/>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1"/>
    </row>
    <row r="17" spans="1:27" s="478" customFormat="1" ht="25.5">
      <c r="A17" s="486" t="s">
        <v>579</v>
      </c>
      <c r="B17" s="487" t="s">
        <v>580</v>
      </c>
      <c r="C17" s="785">
        <v>1991432043.7913179</v>
      </c>
      <c r="D17" s="783">
        <v>1805657562.7028279</v>
      </c>
      <c r="E17" s="783">
        <v>24920701.286068</v>
      </c>
      <c r="F17" s="783">
        <v>0</v>
      </c>
      <c r="G17" s="783">
        <v>0</v>
      </c>
      <c r="H17" s="783">
        <v>96977994.515164003</v>
      </c>
      <c r="I17" s="783">
        <v>33190694.7183</v>
      </c>
      <c r="J17" s="783">
        <v>21899946.071141001</v>
      </c>
      <c r="K17" s="783">
        <v>0</v>
      </c>
      <c r="L17" s="783">
        <v>88796486.573326007</v>
      </c>
      <c r="M17" s="783">
        <v>4762545.8297779998</v>
      </c>
      <c r="N17" s="783">
        <v>7803442.5994999995</v>
      </c>
      <c r="O17" s="783">
        <v>15588230.625917001</v>
      </c>
      <c r="P17" s="783">
        <v>15837229.696692999</v>
      </c>
      <c r="Q17" s="783">
        <v>14438265.661319001</v>
      </c>
      <c r="R17" s="783">
        <v>1919779.8776980001</v>
      </c>
      <c r="S17" s="783">
        <v>97503.69</v>
      </c>
      <c r="T17" s="783">
        <v>0</v>
      </c>
      <c r="U17" s="783">
        <v>0</v>
      </c>
      <c r="V17" s="783">
        <v>0</v>
      </c>
      <c r="W17" s="783">
        <v>0</v>
      </c>
      <c r="X17" s="783">
        <v>0</v>
      </c>
      <c r="Y17" s="783">
        <v>0</v>
      </c>
      <c r="Z17" s="783">
        <v>0</v>
      </c>
      <c r="AA17" s="786">
        <v>0</v>
      </c>
    </row>
    <row r="18" spans="1:27" s="478" customFormat="1" ht="25.5">
      <c r="A18" s="483" t="s">
        <v>581</v>
      </c>
      <c r="B18" s="484" t="s">
        <v>582</v>
      </c>
      <c r="C18" s="785">
        <v>1880914056.040448</v>
      </c>
      <c r="D18" s="783">
        <v>1696844805.3757579</v>
      </c>
      <c r="E18" s="783">
        <v>24866831.838268001</v>
      </c>
      <c r="F18" s="783">
        <v>0</v>
      </c>
      <c r="G18" s="783">
        <v>0</v>
      </c>
      <c r="H18" s="783">
        <v>96646664.465464011</v>
      </c>
      <c r="I18" s="783">
        <v>33183848.7795</v>
      </c>
      <c r="J18" s="783">
        <v>21755015.570840999</v>
      </c>
      <c r="K18" s="783">
        <v>0</v>
      </c>
      <c r="L18" s="783">
        <v>87422586.199226007</v>
      </c>
      <c r="M18" s="783">
        <v>4680009.952478</v>
      </c>
      <c r="N18" s="783">
        <v>7696500.0772000002</v>
      </c>
      <c r="O18" s="783">
        <v>15390888.683317</v>
      </c>
      <c r="P18" s="783">
        <v>15685069.382493</v>
      </c>
      <c r="Q18" s="783">
        <v>14142399.974819001</v>
      </c>
      <c r="R18" s="783">
        <v>1919779.8776980001</v>
      </c>
      <c r="S18" s="783">
        <v>97503.69</v>
      </c>
      <c r="T18" s="783">
        <v>0</v>
      </c>
      <c r="U18" s="783">
        <v>0</v>
      </c>
      <c r="V18" s="783">
        <v>0</v>
      </c>
      <c r="W18" s="783">
        <v>0</v>
      </c>
      <c r="X18" s="783">
        <v>0</v>
      </c>
      <c r="Y18" s="783">
        <v>0</v>
      </c>
      <c r="Z18" s="783">
        <v>0</v>
      </c>
      <c r="AA18" s="786">
        <v>0</v>
      </c>
    </row>
    <row r="19" spans="1:27" s="478" customFormat="1">
      <c r="A19" s="486" t="s">
        <v>583</v>
      </c>
      <c r="B19" s="485" t="s">
        <v>584</v>
      </c>
      <c r="C19" s="785">
        <v>4051442059.9145193</v>
      </c>
      <c r="D19" s="783">
        <v>3814020677.7213702</v>
      </c>
      <c r="E19" s="783">
        <v>28306165.618489999</v>
      </c>
      <c r="F19" s="783">
        <v>0</v>
      </c>
      <c r="G19" s="783">
        <v>0</v>
      </c>
      <c r="H19" s="783">
        <v>133134784.70462301</v>
      </c>
      <c r="I19" s="783">
        <v>40708866.573220998</v>
      </c>
      <c r="J19" s="783">
        <v>34857055.015446</v>
      </c>
      <c r="K19" s="783">
        <v>0</v>
      </c>
      <c r="L19" s="783">
        <v>104286597.488526</v>
      </c>
      <c r="M19" s="783">
        <v>5831908.1010520002</v>
      </c>
      <c r="N19" s="783">
        <v>13818955.506558999</v>
      </c>
      <c r="O19" s="783">
        <v>19549683.394745</v>
      </c>
      <c r="P19" s="783">
        <v>17667877.232923001</v>
      </c>
      <c r="Q19" s="783">
        <v>8990291.4505189992</v>
      </c>
      <c r="R19" s="783">
        <v>2802710.1953489999</v>
      </c>
      <c r="S19" s="783">
        <v>239616.04781799999</v>
      </c>
      <c r="T19" s="783">
        <v>0</v>
      </c>
      <c r="U19" s="783">
        <v>0</v>
      </c>
      <c r="V19" s="783">
        <v>0</v>
      </c>
      <c r="W19" s="783">
        <v>0</v>
      </c>
      <c r="X19" s="783">
        <v>0</v>
      </c>
      <c r="Y19" s="783">
        <v>0</v>
      </c>
      <c r="Z19" s="783">
        <v>0</v>
      </c>
      <c r="AA19" s="786">
        <v>0</v>
      </c>
    </row>
    <row r="20" spans="1:27" s="478" customFormat="1">
      <c r="A20" s="483" t="s">
        <v>585</v>
      </c>
      <c r="B20" s="484" t="s">
        <v>586</v>
      </c>
      <c r="C20" s="785">
        <v>3789448796.7963767</v>
      </c>
      <c r="D20" s="783">
        <v>3577983268.6377211</v>
      </c>
      <c r="E20" s="783">
        <v>28223235.121160898</v>
      </c>
      <c r="F20" s="783">
        <v>0</v>
      </c>
      <c r="G20" s="783">
        <v>0</v>
      </c>
      <c r="H20" s="783">
        <v>110114300.09639689</v>
      </c>
      <c r="I20" s="783">
        <v>21093736.285461999</v>
      </c>
      <c r="J20" s="783">
        <v>34723042.705746002</v>
      </c>
      <c r="K20" s="783">
        <v>0</v>
      </c>
      <c r="L20" s="783">
        <v>101351228.0622589</v>
      </c>
      <c r="M20" s="783">
        <v>5712040.978352</v>
      </c>
      <c r="N20" s="783">
        <v>13623516.514554899</v>
      </c>
      <c r="O20" s="783">
        <v>18755936.388237</v>
      </c>
      <c r="P20" s="783">
        <v>17518852.347123001</v>
      </c>
      <c r="Q20" s="783">
        <v>8888424.5370399896</v>
      </c>
      <c r="R20" s="783">
        <v>2802710.1953489999</v>
      </c>
      <c r="S20" s="783">
        <v>239616.04781799999</v>
      </c>
      <c r="T20" s="783">
        <v>0</v>
      </c>
      <c r="U20" s="783">
        <v>0</v>
      </c>
      <c r="V20" s="783">
        <v>0</v>
      </c>
      <c r="W20" s="783">
        <v>0</v>
      </c>
      <c r="X20" s="783">
        <v>0</v>
      </c>
      <c r="Y20" s="783">
        <v>0</v>
      </c>
      <c r="Z20" s="783">
        <v>0</v>
      </c>
      <c r="AA20" s="786">
        <v>0</v>
      </c>
    </row>
    <row r="21" spans="1:27" s="478" customFormat="1">
      <c r="A21" s="482">
        <v>1.4</v>
      </c>
      <c r="B21" s="481" t="s">
        <v>675</v>
      </c>
      <c r="C21" s="785">
        <v>21858107.599935979</v>
      </c>
      <c r="D21" s="783">
        <v>20416111.305000976</v>
      </c>
      <c r="E21" s="783">
        <v>760118.73136000009</v>
      </c>
      <c r="F21" s="783">
        <v>0</v>
      </c>
      <c r="G21" s="783">
        <v>0</v>
      </c>
      <c r="H21" s="783">
        <v>189217.94043499997</v>
      </c>
      <c r="I21" s="783">
        <v>55430.624120000008</v>
      </c>
      <c r="J21" s="783">
        <v>15500.840620000001</v>
      </c>
      <c r="K21" s="783">
        <v>0</v>
      </c>
      <c r="L21" s="783">
        <v>402175.60686000006</v>
      </c>
      <c r="M21" s="783">
        <v>12347.394840000001</v>
      </c>
      <c r="N21" s="783">
        <v>7205.1566999999995</v>
      </c>
      <c r="O21" s="783">
        <v>0</v>
      </c>
      <c r="P21" s="783">
        <v>0</v>
      </c>
      <c r="Q21" s="783">
        <v>0</v>
      </c>
      <c r="R21" s="783">
        <v>0</v>
      </c>
      <c r="S21" s="783">
        <v>0</v>
      </c>
      <c r="T21" s="783">
        <v>0</v>
      </c>
      <c r="U21" s="783">
        <v>0</v>
      </c>
      <c r="V21" s="783">
        <v>0</v>
      </c>
      <c r="W21" s="783">
        <v>0</v>
      </c>
      <c r="X21" s="783">
        <v>0</v>
      </c>
      <c r="Y21" s="783">
        <v>0</v>
      </c>
      <c r="Z21" s="783">
        <v>0</v>
      </c>
      <c r="AA21" s="786">
        <v>0</v>
      </c>
    </row>
    <row r="22" spans="1:27" s="478" customFormat="1" ht="13.5" thickBot="1">
      <c r="A22" s="480">
        <v>1.5</v>
      </c>
      <c r="B22" s="479" t="s">
        <v>676</v>
      </c>
      <c r="C22" s="787">
        <v>643170.2389</v>
      </c>
      <c r="D22" s="792">
        <v>643170.2389</v>
      </c>
      <c r="E22" s="792">
        <v>643170.2389</v>
      </c>
      <c r="F22" s="792">
        <v>0</v>
      </c>
      <c r="G22" s="792">
        <v>0</v>
      </c>
      <c r="H22" s="792">
        <v>0</v>
      </c>
      <c r="I22" s="792">
        <v>0</v>
      </c>
      <c r="J22" s="792">
        <v>0</v>
      </c>
      <c r="K22" s="792">
        <v>0</v>
      </c>
      <c r="L22" s="792">
        <v>0</v>
      </c>
      <c r="M22" s="792">
        <v>0</v>
      </c>
      <c r="N22" s="792">
        <v>0</v>
      </c>
      <c r="O22" s="792">
        <v>0</v>
      </c>
      <c r="P22" s="792">
        <v>0</v>
      </c>
      <c r="Q22" s="792">
        <v>0</v>
      </c>
      <c r="R22" s="792">
        <v>0</v>
      </c>
      <c r="S22" s="792">
        <v>0</v>
      </c>
      <c r="T22" s="792">
        <v>0</v>
      </c>
      <c r="U22" s="792">
        <v>0</v>
      </c>
      <c r="V22" s="792">
        <v>0</v>
      </c>
      <c r="W22" s="792">
        <v>0</v>
      </c>
      <c r="X22" s="792">
        <v>0</v>
      </c>
      <c r="Y22" s="792">
        <v>0</v>
      </c>
      <c r="Z22" s="792">
        <v>0</v>
      </c>
      <c r="AA22" s="793">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A10" zoomScaleNormal="100" workbookViewId="0">
      <selection activeCell="F43" sqref="F43"/>
    </sheetView>
  </sheetViews>
  <sheetFormatPr defaultColWidth="9.140625" defaultRowHeight="12.75"/>
  <cols>
    <col min="1" max="1" width="11.85546875" style="447" bestFit="1" customWidth="1"/>
    <col min="2" max="2" width="69.42578125" style="447" customWidth="1"/>
    <col min="3" max="3" width="14.5703125" style="447" customWidth="1"/>
    <col min="4" max="5" width="16.140625" style="447" customWidth="1"/>
    <col min="6" max="6" width="16.140625" style="500" customWidth="1"/>
    <col min="7" max="7" width="15.28515625" style="500" customWidth="1"/>
    <col min="8" max="8" width="16.140625" style="447" customWidth="1"/>
    <col min="9" max="11" width="16.140625" style="500" customWidth="1"/>
    <col min="12" max="12" width="15.7109375" style="500" customWidth="1"/>
    <col min="13" max="16384" width="9.140625" style="447"/>
  </cols>
  <sheetData>
    <row r="1" spans="1:12" ht="13.5">
      <c r="A1" s="372" t="s">
        <v>108</v>
      </c>
      <c r="B1" s="600" t="str">
        <f>Info!C2</f>
        <v>სს "ბაზისბანკი"</v>
      </c>
      <c r="F1" s="447"/>
      <c r="G1" s="447"/>
      <c r="I1" s="447"/>
      <c r="J1" s="447"/>
      <c r="K1" s="447"/>
      <c r="L1" s="447"/>
    </row>
    <row r="2" spans="1:12">
      <c r="A2" s="374" t="s">
        <v>109</v>
      </c>
      <c r="B2" s="653">
        <f>'1. key ratios'!B2</f>
        <v>45382</v>
      </c>
      <c r="F2" s="447"/>
      <c r="G2" s="447"/>
      <c r="I2" s="447"/>
      <c r="J2" s="447"/>
      <c r="K2" s="447"/>
      <c r="L2" s="447"/>
    </row>
    <row r="3" spans="1:12">
      <c r="A3" s="375" t="s">
        <v>589</v>
      </c>
      <c r="F3" s="447"/>
      <c r="G3" s="447"/>
      <c r="I3" s="447"/>
      <c r="J3" s="447"/>
      <c r="K3" s="447"/>
      <c r="L3" s="447"/>
    </row>
    <row r="4" spans="1:12">
      <c r="F4" s="447"/>
      <c r="G4" s="447"/>
      <c r="I4" s="447"/>
      <c r="J4" s="447"/>
      <c r="K4" s="447"/>
      <c r="L4" s="447"/>
    </row>
    <row r="5" spans="1:12" ht="37.5" customHeight="1">
      <c r="A5" s="866" t="s">
        <v>590</v>
      </c>
      <c r="B5" s="867"/>
      <c r="C5" s="917" t="s">
        <v>591</v>
      </c>
      <c r="D5" s="918"/>
      <c r="E5" s="918"/>
      <c r="F5" s="918"/>
      <c r="G5" s="918"/>
      <c r="H5" s="919" t="s">
        <v>902</v>
      </c>
      <c r="I5" s="920"/>
      <c r="J5" s="920"/>
      <c r="K5" s="920"/>
      <c r="L5" s="921"/>
    </row>
    <row r="6" spans="1:12" ht="75.75" customHeight="1">
      <c r="A6" s="870"/>
      <c r="B6" s="871"/>
      <c r="C6" s="381"/>
      <c r="D6" s="445" t="s">
        <v>887</v>
      </c>
      <c r="E6" s="445" t="s">
        <v>886</v>
      </c>
      <c r="F6" s="445" t="s">
        <v>885</v>
      </c>
      <c r="G6" s="445" t="s">
        <v>884</v>
      </c>
      <c r="H6" s="503"/>
      <c r="I6" s="445" t="s">
        <v>887</v>
      </c>
      <c r="J6" s="445" t="s">
        <v>886</v>
      </c>
      <c r="K6" s="445" t="s">
        <v>885</v>
      </c>
      <c r="L6" s="445" t="s">
        <v>884</v>
      </c>
    </row>
    <row r="7" spans="1:12">
      <c r="A7" s="436">
        <v>1</v>
      </c>
      <c r="B7" s="451" t="s">
        <v>513</v>
      </c>
      <c r="C7" s="763">
        <v>66824782.156600013</v>
      </c>
      <c r="D7" s="756">
        <v>63045259.915300012</v>
      </c>
      <c r="E7" s="756">
        <v>1218730.6152999999</v>
      </c>
      <c r="F7" s="756">
        <v>2560791.6259999997</v>
      </c>
      <c r="G7" s="756">
        <v>0</v>
      </c>
      <c r="H7" s="756">
        <v>1126856.6450029153</v>
      </c>
      <c r="I7" s="756">
        <v>257991.41624981471</v>
      </c>
      <c r="J7" s="756">
        <v>13484.097794718911</v>
      </c>
      <c r="K7" s="756">
        <v>855381.13095838169</v>
      </c>
      <c r="L7" s="756">
        <v>0</v>
      </c>
    </row>
    <row r="8" spans="1:12">
      <c r="A8" s="436">
        <v>2</v>
      </c>
      <c r="B8" s="451" t="s">
        <v>514</v>
      </c>
      <c r="C8" s="763">
        <v>142598888.74569991</v>
      </c>
      <c r="D8" s="756">
        <v>140182680.6735999</v>
      </c>
      <c r="E8" s="756">
        <v>436527.49949999998</v>
      </c>
      <c r="F8" s="756">
        <v>1979680.5726000001</v>
      </c>
      <c r="G8" s="756">
        <v>0</v>
      </c>
      <c r="H8" s="756">
        <v>917446.77657555894</v>
      </c>
      <c r="I8" s="756">
        <v>294620.06417717639</v>
      </c>
      <c r="J8" s="756">
        <v>3873.8750202435272</v>
      </c>
      <c r="K8" s="756">
        <v>618952.83737813903</v>
      </c>
      <c r="L8" s="756">
        <v>0</v>
      </c>
    </row>
    <row r="9" spans="1:12">
      <c r="A9" s="436">
        <v>3</v>
      </c>
      <c r="B9" s="451" t="s">
        <v>863</v>
      </c>
      <c r="C9" s="763">
        <v>151572.6747</v>
      </c>
      <c r="D9" s="756">
        <v>151572.6747</v>
      </c>
      <c r="E9" s="756">
        <v>0</v>
      </c>
      <c r="F9" s="756">
        <v>0</v>
      </c>
      <c r="G9" s="756">
        <v>0</v>
      </c>
      <c r="H9" s="756">
        <v>31.471999977388563</v>
      </c>
      <c r="I9" s="756">
        <v>31.471999977388563</v>
      </c>
      <c r="J9" s="756">
        <v>0</v>
      </c>
      <c r="K9" s="756">
        <v>0</v>
      </c>
      <c r="L9" s="756">
        <v>0</v>
      </c>
    </row>
    <row r="10" spans="1:12">
      <c r="A10" s="436">
        <v>4</v>
      </c>
      <c r="B10" s="451" t="s">
        <v>515</v>
      </c>
      <c r="C10" s="763">
        <v>200034947.273</v>
      </c>
      <c r="D10" s="756">
        <v>192052494.83130002</v>
      </c>
      <c r="E10" s="756">
        <v>1514899.7981</v>
      </c>
      <c r="F10" s="756">
        <v>6467552.6436000001</v>
      </c>
      <c r="G10" s="756">
        <v>0</v>
      </c>
      <c r="H10" s="756">
        <v>2148916.4363401975</v>
      </c>
      <c r="I10" s="756">
        <v>228729.11626913582</v>
      </c>
      <c r="J10" s="756">
        <v>10886.863372026688</v>
      </c>
      <c r="K10" s="756">
        <v>1909300.4566990351</v>
      </c>
      <c r="L10" s="756">
        <v>0</v>
      </c>
    </row>
    <row r="11" spans="1:12">
      <c r="A11" s="436">
        <v>5</v>
      </c>
      <c r="B11" s="451" t="s">
        <v>516</v>
      </c>
      <c r="C11" s="763">
        <v>205033344.86919966</v>
      </c>
      <c r="D11" s="756">
        <v>179358130.10489979</v>
      </c>
      <c r="E11" s="756">
        <v>23225346.425999891</v>
      </c>
      <c r="F11" s="756">
        <v>2449868.3383000004</v>
      </c>
      <c r="G11" s="756">
        <v>0</v>
      </c>
      <c r="H11" s="756">
        <v>1020729.487512319</v>
      </c>
      <c r="I11" s="756">
        <v>343857.28714335454</v>
      </c>
      <c r="J11" s="756">
        <v>113721.95147015594</v>
      </c>
      <c r="K11" s="756">
        <v>563150.2488988085</v>
      </c>
      <c r="L11" s="756">
        <v>0</v>
      </c>
    </row>
    <row r="12" spans="1:12">
      <c r="A12" s="436">
        <v>6</v>
      </c>
      <c r="B12" s="451" t="s">
        <v>517</v>
      </c>
      <c r="C12" s="763">
        <v>79253858.099799901</v>
      </c>
      <c r="D12" s="756">
        <v>75021125.8056999</v>
      </c>
      <c r="E12" s="756">
        <v>324088.67099999997</v>
      </c>
      <c r="F12" s="756">
        <v>3908643.6230999995</v>
      </c>
      <c r="G12" s="756">
        <v>0</v>
      </c>
      <c r="H12" s="756">
        <v>608582.66070793185</v>
      </c>
      <c r="I12" s="756">
        <v>160950.90090142895</v>
      </c>
      <c r="J12" s="756">
        <v>10980.12456039935</v>
      </c>
      <c r="K12" s="756">
        <v>436651.63524610351</v>
      </c>
      <c r="L12" s="756">
        <v>0</v>
      </c>
    </row>
    <row r="13" spans="1:12">
      <c r="A13" s="436">
        <v>7</v>
      </c>
      <c r="B13" s="451" t="s">
        <v>518</v>
      </c>
      <c r="C13" s="763">
        <v>95096003.496999696</v>
      </c>
      <c r="D13" s="756">
        <v>91648005.621499702</v>
      </c>
      <c r="E13" s="756">
        <v>2301846.9762000004</v>
      </c>
      <c r="F13" s="756">
        <v>1146150.8993000002</v>
      </c>
      <c r="G13" s="756">
        <v>0</v>
      </c>
      <c r="H13" s="756">
        <v>386962.44637538987</v>
      </c>
      <c r="I13" s="756">
        <v>179994.48682431618</v>
      </c>
      <c r="J13" s="756">
        <v>24045.174559111685</v>
      </c>
      <c r="K13" s="756">
        <v>182922.78499196202</v>
      </c>
      <c r="L13" s="756">
        <v>0</v>
      </c>
    </row>
    <row r="14" spans="1:12">
      <c r="A14" s="436">
        <v>8</v>
      </c>
      <c r="B14" s="451" t="s">
        <v>519</v>
      </c>
      <c r="C14" s="763">
        <v>94340187.957799897</v>
      </c>
      <c r="D14" s="756">
        <v>92343228.102599904</v>
      </c>
      <c r="E14" s="756">
        <v>942955.23400000005</v>
      </c>
      <c r="F14" s="756">
        <v>1054004.6211999999</v>
      </c>
      <c r="G14" s="756">
        <v>0</v>
      </c>
      <c r="H14" s="756">
        <v>393579.63846491859</v>
      </c>
      <c r="I14" s="756">
        <v>100777.32187771794</v>
      </c>
      <c r="J14" s="756">
        <v>4435.8312272071316</v>
      </c>
      <c r="K14" s="756">
        <v>288366.48535999353</v>
      </c>
      <c r="L14" s="756">
        <v>0</v>
      </c>
    </row>
    <row r="15" spans="1:12">
      <c r="A15" s="436">
        <v>9</v>
      </c>
      <c r="B15" s="451" t="s">
        <v>520</v>
      </c>
      <c r="C15" s="763">
        <v>74691407.062899798</v>
      </c>
      <c r="D15" s="756">
        <v>42155067.538499907</v>
      </c>
      <c r="E15" s="756">
        <v>31518818.611199889</v>
      </c>
      <c r="F15" s="756">
        <v>1017520.9132</v>
      </c>
      <c r="G15" s="756">
        <v>0</v>
      </c>
      <c r="H15" s="756">
        <v>626397.52179904981</v>
      </c>
      <c r="I15" s="756">
        <v>49745.994267639726</v>
      </c>
      <c r="J15" s="756">
        <v>314100.4293234967</v>
      </c>
      <c r="K15" s="756">
        <v>262551.09820791334</v>
      </c>
      <c r="L15" s="756">
        <v>0</v>
      </c>
    </row>
    <row r="16" spans="1:12">
      <c r="A16" s="436">
        <v>10</v>
      </c>
      <c r="B16" s="451" t="s">
        <v>521</v>
      </c>
      <c r="C16" s="763">
        <v>15151780.584099989</v>
      </c>
      <c r="D16" s="756">
        <v>14858143.802299989</v>
      </c>
      <c r="E16" s="756">
        <v>48688.464899999999</v>
      </c>
      <c r="F16" s="756">
        <v>244948.31689999998</v>
      </c>
      <c r="G16" s="756">
        <v>0</v>
      </c>
      <c r="H16" s="756">
        <v>33944.191100328848</v>
      </c>
      <c r="I16" s="756">
        <v>8850.0217313450339</v>
      </c>
      <c r="J16" s="756">
        <v>43.897982740283631</v>
      </c>
      <c r="K16" s="756">
        <v>25050.27138624353</v>
      </c>
      <c r="L16" s="756">
        <v>0</v>
      </c>
    </row>
    <row r="17" spans="1:12">
      <c r="A17" s="436">
        <v>11</v>
      </c>
      <c r="B17" s="451" t="s">
        <v>522</v>
      </c>
      <c r="C17" s="763">
        <v>13048231.7301999</v>
      </c>
      <c r="D17" s="756">
        <v>12933096.8834999</v>
      </c>
      <c r="E17" s="756">
        <v>107825.5573</v>
      </c>
      <c r="F17" s="756">
        <v>7309.2893999999997</v>
      </c>
      <c r="G17" s="756">
        <v>0</v>
      </c>
      <c r="H17" s="756">
        <v>25940.143257988795</v>
      </c>
      <c r="I17" s="756">
        <v>22460.561309739347</v>
      </c>
      <c r="J17" s="756">
        <v>277.54676858165391</v>
      </c>
      <c r="K17" s="756">
        <v>3202.0351796677933</v>
      </c>
      <c r="L17" s="756">
        <v>0</v>
      </c>
    </row>
    <row r="18" spans="1:12">
      <c r="A18" s="436">
        <v>12</v>
      </c>
      <c r="B18" s="451" t="s">
        <v>523</v>
      </c>
      <c r="C18" s="763">
        <v>45051129.465199992</v>
      </c>
      <c r="D18" s="756">
        <v>43414468.895399988</v>
      </c>
      <c r="E18" s="756">
        <v>739569.6202</v>
      </c>
      <c r="F18" s="756">
        <v>897090.94959999993</v>
      </c>
      <c r="G18" s="756">
        <v>0</v>
      </c>
      <c r="H18" s="756">
        <v>625449.49121076474</v>
      </c>
      <c r="I18" s="756">
        <v>143940.54281717556</v>
      </c>
      <c r="J18" s="756">
        <v>3139.9180596460365</v>
      </c>
      <c r="K18" s="756">
        <v>478369.0303339432</v>
      </c>
      <c r="L18" s="756">
        <v>0</v>
      </c>
    </row>
    <row r="19" spans="1:12">
      <c r="A19" s="436">
        <v>13</v>
      </c>
      <c r="B19" s="451" t="s">
        <v>524</v>
      </c>
      <c r="C19" s="763">
        <v>68647499.321499795</v>
      </c>
      <c r="D19" s="756">
        <v>65796666.4498998</v>
      </c>
      <c r="E19" s="756">
        <v>415851.93119999999</v>
      </c>
      <c r="F19" s="756">
        <v>2434980.9404000002</v>
      </c>
      <c r="G19" s="756">
        <v>0</v>
      </c>
      <c r="H19" s="756">
        <v>791001.01095132262</v>
      </c>
      <c r="I19" s="756">
        <v>121949.74201450261</v>
      </c>
      <c r="J19" s="756">
        <v>1544.9605821812197</v>
      </c>
      <c r="K19" s="756">
        <v>667506.30835463875</v>
      </c>
      <c r="L19" s="756">
        <v>0</v>
      </c>
    </row>
    <row r="20" spans="1:12">
      <c r="A20" s="436">
        <v>14</v>
      </c>
      <c r="B20" s="451" t="s">
        <v>525</v>
      </c>
      <c r="C20" s="763">
        <v>173549837.5724999</v>
      </c>
      <c r="D20" s="756">
        <v>144836273.3319999</v>
      </c>
      <c r="E20" s="756">
        <v>5980447.7533</v>
      </c>
      <c r="F20" s="756">
        <v>22733116.487199981</v>
      </c>
      <c r="G20" s="756">
        <v>0</v>
      </c>
      <c r="H20" s="756">
        <v>7169343.401290806</v>
      </c>
      <c r="I20" s="756">
        <v>167920.82431381254</v>
      </c>
      <c r="J20" s="756">
        <v>16342.737216373</v>
      </c>
      <c r="K20" s="756">
        <v>6985079.8397606201</v>
      </c>
      <c r="L20" s="756">
        <v>0</v>
      </c>
    </row>
    <row r="21" spans="1:12">
      <c r="A21" s="436">
        <v>15</v>
      </c>
      <c r="B21" s="451" t="s">
        <v>526</v>
      </c>
      <c r="C21" s="763">
        <v>38591361.360099889</v>
      </c>
      <c r="D21" s="756">
        <v>35144993.661299892</v>
      </c>
      <c r="E21" s="756">
        <v>79277.824899999992</v>
      </c>
      <c r="F21" s="756">
        <v>3367089.8738999995</v>
      </c>
      <c r="G21" s="756">
        <v>0</v>
      </c>
      <c r="H21" s="756">
        <v>494404.85558300896</v>
      </c>
      <c r="I21" s="756">
        <v>89957.502101010003</v>
      </c>
      <c r="J21" s="756">
        <v>772.54647632204444</v>
      </c>
      <c r="K21" s="756">
        <v>403674.80700567691</v>
      </c>
      <c r="L21" s="756">
        <v>0</v>
      </c>
    </row>
    <row r="22" spans="1:12">
      <c r="A22" s="436">
        <v>16</v>
      </c>
      <c r="B22" s="451" t="s">
        <v>527</v>
      </c>
      <c r="C22" s="763">
        <v>28670133.461199902</v>
      </c>
      <c r="D22" s="756">
        <v>20196280.5919999</v>
      </c>
      <c r="E22" s="756">
        <v>8383963.2063000007</v>
      </c>
      <c r="F22" s="756">
        <v>89889.662899999996</v>
      </c>
      <c r="G22" s="756">
        <v>0</v>
      </c>
      <c r="H22" s="756">
        <v>91074.44430923005</v>
      </c>
      <c r="I22" s="756">
        <v>52197.154152599564</v>
      </c>
      <c r="J22" s="756">
        <v>13178.474206463939</v>
      </c>
      <c r="K22" s="756">
        <v>25698.815950166558</v>
      </c>
      <c r="L22" s="756">
        <v>0</v>
      </c>
    </row>
    <row r="23" spans="1:12">
      <c r="A23" s="436">
        <v>17</v>
      </c>
      <c r="B23" s="451" t="s">
        <v>528</v>
      </c>
      <c r="C23" s="763">
        <v>12321660.689299989</v>
      </c>
      <c r="D23" s="756">
        <v>11971615.56049999</v>
      </c>
      <c r="E23" s="756">
        <v>0</v>
      </c>
      <c r="F23" s="756">
        <v>350045.12880000001</v>
      </c>
      <c r="G23" s="756">
        <v>0</v>
      </c>
      <c r="H23" s="756">
        <v>122057.37379849615</v>
      </c>
      <c r="I23" s="756">
        <v>18594.933778692863</v>
      </c>
      <c r="J23" s="756">
        <v>0</v>
      </c>
      <c r="K23" s="756">
        <v>103462.44001980328</v>
      </c>
      <c r="L23" s="756">
        <v>0</v>
      </c>
    </row>
    <row r="24" spans="1:12">
      <c r="A24" s="436">
        <v>18</v>
      </c>
      <c r="B24" s="451" t="s">
        <v>529</v>
      </c>
      <c r="C24" s="763">
        <v>154652146.84699991</v>
      </c>
      <c r="D24" s="756">
        <v>148902134.8795999</v>
      </c>
      <c r="E24" s="756">
        <v>275949.18919999996</v>
      </c>
      <c r="F24" s="756">
        <v>5474062.7782000005</v>
      </c>
      <c r="G24" s="756">
        <v>0</v>
      </c>
      <c r="H24" s="756">
        <v>1371271.5874212277</v>
      </c>
      <c r="I24" s="756">
        <v>780611.72238136153</v>
      </c>
      <c r="J24" s="756">
        <v>2073.7004597295077</v>
      </c>
      <c r="K24" s="756">
        <v>588586.16458013654</v>
      </c>
      <c r="L24" s="756">
        <v>0</v>
      </c>
    </row>
    <row r="25" spans="1:12">
      <c r="A25" s="436">
        <v>19</v>
      </c>
      <c r="B25" s="451" t="s">
        <v>530</v>
      </c>
      <c r="C25" s="763">
        <v>40756839.365099899</v>
      </c>
      <c r="D25" s="756">
        <v>40693499.894499905</v>
      </c>
      <c r="E25" s="756">
        <v>35704.224300000002</v>
      </c>
      <c r="F25" s="756">
        <v>27635.246299999999</v>
      </c>
      <c r="G25" s="756">
        <v>0</v>
      </c>
      <c r="H25" s="756">
        <v>71477.202479963336</v>
      </c>
      <c r="I25" s="756">
        <v>68596.290300416644</v>
      </c>
      <c r="J25" s="756">
        <v>32.191267999427424</v>
      </c>
      <c r="K25" s="756">
        <v>2848.7209115472706</v>
      </c>
      <c r="L25" s="756">
        <v>0</v>
      </c>
    </row>
    <row r="26" spans="1:12">
      <c r="A26" s="436">
        <v>20</v>
      </c>
      <c r="B26" s="451" t="s">
        <v>531</v>
      </c>
      <c r="C26" s="763">
        <v>145909903.19469985</v>
      </c>
      <c r="D26" s="756">
        <v>143497504.49719983</v>
      </c>
      <c r="E26" s="756">
        <v>859054.2154000001</v>
      </c>
      <c r="F26" s="756">
        <v>1553344.4820999999</v>
      </c>
      <c r="G26" s="756">
        <v>0</v>
      </c>
      <c r="H26" s="756">
        <v>830125.86543819669</v>
      </c>
      <c r="I26" s="756">
        <v>281499.0880799322</v>
      </c>
      <c r="J26" s="756">
        <v>10331.434915677955</v>
      </c>
      <c r="K26" s="756">
        <v>538295.34244258655</v>
      </c>
      <c r="L26" s="756">
        <v>0</v>
      </c>
    </row>
    <row r="27" spans="1:12">
      <c r="A27" s="436">
        <v>21</v>
      </c>
      <c r="B27" s="451" t="s">
        <v>532</v>
      </c>
      <c r="C27" s="763">
        <v>21573673.430099975</v>
      </c>
      <c r="D27" s="756">
        <v>20890014.869699977</v>
      </c>
      <c r="E27" s="756">
        <v>26841.809799999999</v>
      </c>
      <c r="F27" s="756">
        <v>656816.75060000003</v>
      </c>
      <c r="G27" s="756">
        <v>0</v>
      </c>
      <c r="H27" s="756">
        <v>211762.65823407451</v>
      </c>
      <c r="I27" s="756">
        <v>25882.574728494808</v>
      </c>
      <c r="J27" s="756">
        <v>273.21087691353165</v>
      </c>
      <c r="K27" s="756">
        <v>185606.87262866617</v>
      </c>
      <c r="L27" s="756">
        <v>0</v>
      </c>
    </row>
    <row r="28" spans="1:12">
      <c r="A28" s="436">
        <v>22</v>
      </c>
      <c r="B28" s="451" t="s">
        <v>533</v>
      </c>
      <c r="C28" s="763">
        <v>7203442.5743999993</v>
      </c>
      <c r="D28" s="756">
        <v>6747169.4819999998</v>
      </c>
      <c r="E28" s="756">
        <v>108518.7018</v>
      </c>
      <c r="F28" s="756">
        <v>347754.39059999998</v>
      </c>
      <c r="G28" s="756">
        <v>0</v>
      </c>
      <c r="H28" s="756">
        <v>84810.641192199837</v>
      </c>
      <c r="I28" s="756">
        <v>18545.928216210275</v>
      </c>
      <c r="J28" s="756">
        <v>2740.6878923946006</v>
      </c>
      <c r="K28" s="756">
        <v>63524.025083594963</v>
      </c>
      <c r="L28" s="756">
        <v>0</v>
      </c>
    </row>
    <row r="29" spans="1:12">
      <c r="A29" s="436">
        <v>23</v>
      </c>
      <c r="B29" s="451" t="s">
        <v>534</v>
      </c>
      <c r="C29" s="763">
        <v>327698913.23479789</v>
      </c>
      <c r="D29" s="756">
        <v>316162688.34999788</v>
      </c>
      <c r="E29" s="756">
        <v>5022597.8787000002</v>
      </c>
      <c r="F29" s="756">
        <v>6513627.006099999</v>
      </c>
      <c r="G29" s="756">
        <v>0</v>
      </c>
      <c r="H29" s="756">
        <v>2724497.8739628899</v>
      </c>
      <c r="I29" s="756">
        <v>854092.07024978544</v>
      </c>
      <c r="J29" s="756">
        <v>36873.547341609818</v>
      </c>
      <c r="K29" s="756">
        <v>1833532.2563714946</v>
      </c>
      <c r="L29" s="756">
        <v>0</v>
      </c>
    </row>
    <row r="30" spans="1:12">
      <c r="A30" s="436">
        <v>24</v>
      </c>
      <c r="B30" s="451" t="s">
        <v>535</v>
      </c>
      <c r="C30" s="763">
        <v>136516263.2115998</v>
      </c>
      <c r="D30" s="756">
        <v>126761398.9940998</v>
      </c>
      <c r="E30" s="756">
        <v>4118157.6946999901</v>
      </c>
      <c r="F30" s="756">
        <v>5636706.5228000004</v>
      </c>
      <c r="G30" s="756">
        <v>0</v>
      </c>
      <c r="H30" s="756">
        <v>1631640.0294496322</v>
      </c>
      <c r="I30" s="756">
        <v>84375.026347444509</v>
      </c>
      <c r="J30" s="756">
        <v>17352.996676194492</v>
      </c>
      <c r="K30" s="756">
        <v>1529912.0064259931</v>
      </c>
      <c r="L30" s="756">
        <v>0</v>
      </c>
    </row>
    <row r="31" spans="1:12">
      <c r="A31" s="436">
        <v>25</v>
      </c>
      <c r="B31" s="451" t="s">
        <v>536</v>
      </c>
      <c r="C31" s="763">
        <v>141021004.0765</v>
      </c>
      <c r="D31" s="756">
        <v>126276483.01310001</v>
      </c>
      <c r="E31" s="756">
        <v>5090665.8703999901</v>
      </c>
      <c r="F31" s="756">
        <v>9653855.193</v>
      </c>
      <c r="G31" s="756">
        <v>0</v>
      </c>
      <c r="H31" s="756">
        <v>2788096.3181794886</v>
      </c>
      <c r="I31" s="756">
        <v>346962.23248773336</v>
      </c>
      <c r="J31" s="756">
        <v>29150.17753258731</v>
      </c>
      <c r="K31" s="756">
        <v>2411983.908159168</v>
      </c>
      <c r="L31" s="756">
        <v>0</v>
      </c>
    </row>
    <row r="32" spans="1:12">
      <c r="A32" s="436">
        <v>26</v>
      </c>
      <c r="B32" s="451" t="s">
        <v>592</v>
      </c>
      <c r="C32" s="763">
        <v>195009013.4050045</v>
      </c>
      <c r="D32" s="760">
        <v>169247254.40230453</v>
      </c>
      <c r="E32" s="756">
        <v>8403855.6509999968</v>
      </c>
      <c r="F32" s="756">
        <v>17357903.351699993</v>
      </c>
      <c r="G32" s="756">
        <v>0</v>
      </c>
      <c r="H32" s="756">
        <v>6095390.8669635216</v>
      </c>
      <c r="I32" s="756">
        <v>978441.03957910102</v>
      </c>
      <c r="J32" s="756">
        <v>106461.85618843397</v>
      </c>
      <c r="K32" s="756">
        <v>5010487.9711959865</v>
      </c>
      <c r="L32" s="756">
        <v>0</v>
      </c>
    </row>
    <row r="33" spans="1:12">
      <c r="A33" s="436">
        <v>27</v>
      </c>
      <c r="B33" s="502" t="s">
        <v>66</v>
      </c>
      <c r="C33" s="762">
        <f t="shared" ref="C33:H33" si="0">SUM(C7:C32)</f>
        <v>2523397825.8600001</v>
      </c>
      <c r="D33" s="759">
        <f t="shared" si="0"/>
        <v>2324287252.8275003</v>
      </c>
      <c r="E33" s="759">
        <f t="shared" si="0"/>
        <v>101180183.42469977</v>
      </c>
      <c r="F33" s="759">
        <f t="shared" si="0"/>
        <v>97930389.607799977</v>
      </c>
      <c r="G33" s="759">
        <f t="shared" si="0"/>
        <v>0</v>
      </c>
      <c r="H33" s="762">
        <f t="shared" si="0"/>
        <v>32391791.0396014</v>
      </c>
      <c r="I33" s="762">
        <f t="shared" ref="I33:L33" si="1">SUM(I7:I32)</f>
        <v>5681575.3142999196</v>
      </c>
      <c r="J33" s="762">
        <f t="shared" si="1"/>
        <v>736118.23177120881</v>
      </c>
      <c r="K33" s="762">
        <f t="shared" si="1"/>
        <v>25974097.493530273</v>
      </c>
      <c r="L33" s="762">
        <f t="shared" si="1"/>
        <v>0</v>
      </c>
    </row>
    <row r="34" spans="1:12">
      <c r="A34" s="464"/>
      <c r="B34" s="464"/>
      <c r="C34" s="464"/>
      <c r="D34" s="464"/>
      <c r="E34" s="464"/>
      <c r="H34" s="464"/>
    </row>
    <row r="35" spans="1:12">
      <c r="A35" s="464"/>
      <c r="B35" s="501"/>
      <c r="C35" s="501"/>
      <c r="D35" s="464"/>
      <c r="E35" s="464"/>
      <c r="H35" s="464"/>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J27" sqref="J27"/>
    </sheetView>
  </sheetViews>
  <sheetFormatPr defaultColWidth="8.7109375" defaultRowHeight="12"/>
  <cols>
    <col min="1" max="1" width="11.85546875" style="382" bestFit="1" customWidth="1"/>
    <col min="2" max="2" width="58.140625" style="382" customWidth="1"/>
    <col min="3" max="3" width="16.5703125" style="382" customWidth="1"/>
    <col min="4" max="6" width="24" style="382" customWidth="1"/>
    <col min="7" max="7" width="18.28515625" style="382" customWidth="1"/>
    <col min="8" max="8" width="19.7109375" style="382" customWidth="1"/>
    <col min="9" max="9" width="17.42578125" style="382" customWidth="1"/>
    <col min="10" max="10" width="14" style="382" customWidth="1"/>
    <col min="11" max="11" width="21.5703125" style="382" customWidth="1"/>
    <col min="12" max="16384" width="8.7109375" style="382"/>
  </cols>
  <sheetData>
    <row r="1" spans="1:11" s="373" customFormat="1" ht="13.5">
      <c r="A1" s="372" t="s">
        <v>108</v>
      </c>
      <c r="B1" s="600" t="str">
        <f>Info!C2</f>
        <v>სს "ბაზისბანკი"</v>
      </c>
      <c r="C1" s="447"/>
      <c r="D1" s="447"/>
      <c r="E1" s="447"/>
      <c r="F1" s="447"/>
      <c r="G1" s="447"/>
      <c r="H1" s="447"/>
      <c r="I1" s="447"/>
      <c r="J1" s="447"/>
      <c r="K1" s="447"/>
    </row>
    <row r="2" spans="1:11" s="373" customFormat="1" ht="12.75">
      <c r="A2" s="374" t="s">
        <v>109</v>
      </c>
      <c r="B2" s="653">
        <f>'1. key ratios'!B2</f>
        <v>45382</v>
      </c>
      <c r="C2" s="447"/>
      <c r="D2" s="447"/>
      <c r="E2" s="447"/>
      <c r="F2" s="447"/>
      <c r="G2" s="447"/>
      <c r="H2" s="447"/>
      <c r="I2" s="447"/>
      <c r="J2" s="447"/>
      <c r="K2" s="447"/>
    </row>
    <row r="3" spans="1:11" s="373" customFormat="1" ht="12.75">
      <c r="A3" s="375" t="s">
        <v>593</v>
      </c>
      <c r="B3" s="447"/>
      <c r="C3" s="447"/>
      <c r="D3" s="447"/>
      <c r="E3" s="447"/>
      <c r="F3" s="447"/>
      <c r="G3" s="447"/>
      <c r="H3" s="447"/>
      <c r="I3" s="447"/>
      <c r="J3" s="447"/>
      <c r="K3" s="447"/>
    </row>
    <row r="4" spans="1:11">
      <c r="A4" s="507"/>
      <c r="B4" s="507"/>
      <c r="C4" s="506" t="s">
        <v>497</v>
      </c>
      <c r="D4" s="506" t="s">
        <v>498</v>
      </c>
      <c r="E4" s="506" t="s">
        <v>499</v>
      </c>
      <c r="F4" s="506" t="s">
        <v>500</v>
      </c>
      <c r="G4" s="506" t="s">
        <v>501</v>
      </c>
      <c r="H4" s="506" t="s">
        <v>502</v>
      </c>
      <c r="I4" s="506" t="s">
        <v>503</v>
      </c>
      <c r="J4" s="506" t="s">
        <v>504</v>
      </c>
      <c r="K4" s="506" t="s">
        <v>505</v>
      </c>
    </row>
    <row r="5" spans="1:11" ht="104.1" customHeight="1">
      <c r="A5" s="922" t="s">
        <v>901</v>
      </c>
      <c r="B5" s="923"/>
      <c r="C5" s="505" t="s">
        <v>594</v>
      </c>
      <c r="D5" s="505" t="s">
        <v>587</v>
      </c>
      <c r="E5" s="505" t="s">
        <v>588</v>
      </c>
      <c r="F5" s="505" t="s">
        <v>900</v>
      </c>
      <c r="G5" s="505" t="s">
        <v>595</v>
      </c>
      <c r="H5" s="505" t="s">
        <v>596</v>
      </c>
      <c r="I5" s="505" t="s">
        <v>597</v>
      </c>
      <c r="J5" s="505" t="s">
        <v>598</v>
      </c>
      <c r="K5" s="505" t="s">
        <v>599</v>
      </c>
    </row>
    <row r="6" spans="1:11" ht="12.75">
      <c r="A6" s="436">
        <v>1</v>
      </c>
      <c r="B6" s="436" t="s">
        <v>600</v>
      </c>
      <c r="C6" s="756">
        <v>69427083.464648992</v>
      </c>
      <c r="D6" s="756">
        <v>21858107.599935979</v>
      </c>
      <c r="E6" s="756">
        <v>539060</v>
      </c>
      <c r="F6" s="756">
        <v>0</v>
      </c>
      <c r="G6" s="756">
        <v>1842091675.5376508</v>
      </c>
      <c r="H6" s="756">
        <v>71828797.148287997</v>
      </c>
      <c r="I6" s="756">
        <v>114760614.7533592</v>
      </c>
      <c r="J6" s="756">
        <v>77940038.757329375</v>
      </c>
      <c r="K6" s="756">
        <v>324952448.59878767</v>
      </c>
    </row>
    <row r="7" spans="1:11" ht="12.75">
      <c r="A7" s="436">
        <v>2</v>
      </c>
      <c r="B7" s="437" t="s">
        <v>601</v>
      </c>
      <c r="C7" s="756">
        <v>0</v>
      </c>
      <c r="D7" s="756">
        <v>0</v>
      </c>
      <c r="E7" s="756">
        <v>0</v>
      </c>
      <c r="F7" s="756">
        <v>0</v>
      </c>
      <c r="G7" s="756">
        <v>0</v>
      </c>
      <c r="H7" s="756">
        <v>0</v>
      </c>
      <c r="I7" s="756">
        <v>0</v>
      </c>
      <c r="J7" s="756">
        <v>0</v>
      </c>
      <c r="K7" s="756">
        <v>59095889.480000004</v>
      </c>
    </row>
    <row r="8" spans="1:11" ht="12.75">
      <c r="A8" s="436">
        <v>3</v>
      </c>
      <c r="B8" s="437" t="s">
        <v>565</v>
      </c>
      <c r="C8" s="756">
        <v>55347623.80123803</v>
      </c>
      <c r="D8" s="756">
        <v>30474.567380000008</v>
      </c>
      <c r="E8" s="756">
        <v>0</v>
      </c>
      <c r="F8" s="756">
        <v>0</v>
      </c>
      <c r="G8" s="756">
        <v>297688146.35957783</v>
      </c>
      <c r="H8" s="756">
        <v>5596267.5851340024</v>
      </c>
      <c r="I8" s="756">
        <v>48711522.758791007</v>
      </c>
      <c r="J8" s="756">
        <v>78525479.75020802</v>
      </c>
      <c r="K8" s="756">
        <v>110156296.54327135</v>
      </c>
    </row>
    <row r="9" spans="1:11" ht="12.75">
      <c r="A9" s="436">
        <v>4</v>
      </c>
      <c r="B9" s="465" t="s">
        <v>899</v>
      </c>
      <c r="C9" s="764">
        <v>808590</v>
      </c>
      <c r="D9" s="764">
        <v>421728.15840000007</v>
      </c>
      <c r="E9" s="764">
        <v>0</v>
      </c>
      <c r="F9" s="764">
        <v>0</v>
      </c>
      <c r="G9" s="764">
        <v>87000858.040825993</v>
      </c>
      <c r="H9" s="764">
        <v>0</v>
      </c>
      <c r="I9" s="764">
        <v>1373900.3741000001</v>
      </c>
      <c r="J9" s="764">
        <v>770882.94078199996</v>
      </c>
      <c r="K9" s="764">
        <v>7554430.0936920065</v>
      </c>
    </row>
    <row r="10" spans="1:11" ht="12.75">
      <c r="A10" s="436">
        <v>5</v>
      </c>
      <c r="B10" s="455" t="s">
        <v>898</v>
      </c>
      <c r="C10" s="764">
        <v>0</v>
      </c>
      <c r="D10" s="764">
        <v>0</v>
      </c>
      <c r="E10" s="764">
        <v>0</v>
      </c>
      <c r="F10" s="764">
        <v>0</v>
      </c>
      <c r="G10" s="764">
        <v>0</v>
      </c>
      <c r="H10" s="764">
        <v>0</v>
      </c>
      <c r="I10" s="764">
        <v>0</v>
      </c>
      <c r="J10" s="764">
        <v>0</v>
      </c>
      <c r="K10" s="764">
        <v>0</v>
      </c>
    </row>
    <row r="11" spans="1:11" ht="12.75">
      <c r="A11" s="436">
        <v>6</v>
      </c>
      <c r="B11" s="455" t="s">
        <v>897</v>
      </c>
      <c r="C11" s="764">
        <v>826331.32000000007</v>
      </c>
      <c r="D11" s="764">
        <v>0</v>
      </c>
      <c r="E11" s="764">
        <v>0</v>
      </c>
      <c r="F11" s="764">
        <v>0</v>
      </c>
      <c r="G11" s="764">
        <v>1362508.4179999998</v>
      </c>
      <c r="H11" s="764">
        <v>0</v>
      </c>
      <c r="I11" s="764">
        <v>0</v>
      </c>
      <c r="J11" s="764">
        <v>0</v>
      </c>
      <c r="K11" s="764">
        <v>46914.700000000004</v>
      </c>
    </row>
    <row r="13" spans="1:11" ht="15">
      <c r="B13" s="504"/>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L26" sqref="L26"/>
    </sheetView>
  </sheetViews>
  <sheetFormatPr defaultColWidth="8.7109375" defaultRowHeight="15"/>
  <cols>
    <col min="1" max="1" width="10" style="508" bestFit="1" customWidth="1"/>
    <col min="2" max="2" width="56.28515625" style="508" customWidth="1"/>
    <col min="3" max="3" width="10.5703125" style="508" bestFit="1" customWidth="1"/>
    <col min="4" max="4" width="12.7109375" style="508" customWidth="1"/>
    <col min="5" max="5" width="12.42578125" style="508" customWidth="1"/>
    <col min="6" max="6" width="12.28515625" style="508" customWidth="1"/>
    <col min="7" max="7" width="17.5703125" style="508" customWidth="1"/>
    <col min="8" max="8" width="10.5703125" style="508" bestFit="1" customWidth="1"/>
    <col min="9" max="10" width="15.140625" style="508" bestFit="1" customWidth="1"/>
    <col min="11" max="11" width="20" style="508" bestFit="1" customWidth="1"/>
    <col min="12" max="12" width="13.7109375" style="508" customWidth="1"/>
    <col min="13" max="13" width="10.5703125" style="508" bestFit="1" customWidth="1"/>
    <col min="14" max="15" width="11.28515625" style="508" customWidth="1"/>
    <col min="16" max="16" width="12.42578125" style="508" customWidth="1"/>
    <col min="17" max="17" width="17.85546875" style="508" customWidth="1"/>
    <col min="18" max="18" width="11.5703125" style="508" customWidth="1"/>
    <col min="19" max="20" width="13.85546875" style="508" customWidth="1"/>
    <col min="21" max="22" width="16" style="508" customWidth="1"/>
    <col min="23" max="16384" width="8.7109375" style="508"/>
  </cols>
  <sheetData>
    <row r="1" spans="1:22">
      <c r="A1" s="372" t="s">
        <v>108</v>
      </c>
      <c r="B1" s="600" t="str">
        <f>Info!C2</f>
        <v>სს "ბაზისბანკი"</v>
      </c>
    </row>
    <row r="2" spans="1:22">
      <c r="A2" s="374" t="s">
        <v>109</v>
      </c>
      <c r="B2" s="653">
        <f>'1. key ratios'!B2</f>
        <v>45382</v>
      </c>
    </row>
    <row r="3" spans="1:22">
      <c r="A3" s="375" t="s">
        <v>684</v>
      </c>
      <c r="B3" s="447"/>
    </row>
    <row r="4" spans="1:22">
      <c r="A4" s="375"/>
      <c r="B4" s="447"/>
    </row>
    <row r="5" spans="1:22" ht="24" customHeight="1">
      <c r="A5" s="924" t="s">
        <v>711</v>
      </c>
      <c r="B5" s="924"/>
      <c r="C5" s="926" t="s">
        <v>903</v>
      </c>
      <c r="D5" s="926"/>
      <c r="E5" s="926"/>
      <c r="F5" s="926"/>
      <c r="G5" s="926"/>
      <c r="H5" s="926" t="s">
        <v>591</v>
      </c>
      <c r="I5" s="926"/>
      <c r="J5" s="926"/>
      <c r="K5" s="926"/>
      <c r="L5" s="926"/>
      <c r="M5" s="926" t="s">
        <v>902</v>
      </c>
      <c r="N5" s="926"/>
      <c r="O5" s="926"/>
      <c r="P5" s="926"/>
      <c r="Q5" s="926"/>
      <c r="R5" s="925" t="s">
        <v>710</v>
      </c>
      <c r="S5" s="925" t="s">
        <v>714</v>
      </c>
      <c r="T5" s="925" t="s">
        <v>713</v>
      </c>
      <c r="U5" s="925" t="s">
        <v>949</v>
      </c>
      <c r="V5" s="925" t="s">
        <v>950</v>
      </c>
    </row>
    <row r="6" spans="1:22" ht="97.5" customHeight="1">
      <c r="A6" s="924"/>
      <c r="B6" s="924"/>
      <c r="C6" s="518"/>
      <c r="D6" s="445" t="s">
        <v>887</v>
      </c>
      <c r="E6" s="445" t="s">
        <v>886</v>
      </c>
      <c r="F6" s="445" t="s">
        <v>885</v>
      </c>
      <c r="G6" s="445" t="s">
        <v>884</v>
      </c>
      <c r="H6" s="518"/>
      <c r="I6" s="445" t="s">
        <v>887</v>
      </c>
      <c r="J6" s="445" t="s">
        <v>886</v>
      </c>
      <c r="K6" s="445" t="s">
        <v>885</v>
      </c>
      <c r="L6" s="445" t="s">
        <v>884</v>
      </c>
      <c r="M6" s="518"/>
      <c r="N6" s="445" t="s">
        <v>887</v>
      </c>
      <c r="O6" s="445" t="s">
        <v>886</v>
      </c>
      <c r="P6" s="445" t="s">
        <v>885</v>
      </c>
      <c r="Q6" s="445" t="s">
        <v>884</v>
      </c>
      <c r="R6" s="925"/>
      <c r="S6" s="925"/>
      <c r="T6" s="925"/>
      <c r="U6" s="925"/>
      <c r="V6" s="925"/>
    </row>
    <row r="7" spans="1:22">
      <c r="A7" s="516">
        <v>1</v>
      </c>
      <c r="B7" s="517" t="s">
        <v>685</v>
      </c>
      <c r="C7" s="765">
        <v>3637347.8692999999</v>
      </c>
      <c r="D7" s="765">
        <v>2775808.9792999998</v>
      </c>
      <c r="E7" s="765">
        <v>293421.12</v>
      </c>
      <c r="F7" s="765">
        <v>568117.77</v>
      </c>
      <c r="G7" s="765">
        <v>0</v>
      </c>
      <c r="H7" s="765">
        <v>3796884.9209000003</v>
      </c>
      <c r="I7" s="765">
        <v>2813001.9124000003</v>
      </c>
      <c r="J7" s="765">
        <v>308506.02899999998</v>
      </c>
      <c r="K7" s="765">
        <v>675376.97950000002</v>
      </c>
      <c r="L7" s="765">
        <v>0</v>
      </c>
      <c r="M7" s="765">
        <v>422182.57768777094</v>
      </c>
      <c r="N7" s="765">
        <v>15465.578057471166</v>
      </c>
      <c r="O7" s="765">
        <v>3514.1037748596664</v>
      </c>
      <c r="P7" s="765">
        <v>403202.89585544012</v>
      </c>
      <c r="Q7" s="765">
        <v>0</v>
      </c>
      <c r="R7" s="765">
        <v>221</v>
      </c>
      <c r="S7" s="794">
        <v>0</v>
      </c>
      <c r="T7" s="794">
        <v>0</v>
      </c>
      <c r="U7" s="794">
        <v>0.18292800000000001</v>
      </c>
      <c r="V7" s="795">
        <v>31.333106999999998</v>
      </c>
    </row>
    <row r="8" spans="1:22">
      <c r="A8" s="516">
        <v>2</v>
      </c>
      <c r="B8" s="515" t="s">
        <v>686</v>
      </c>
      <c r="C8" s="765">
        <v>269993806.76440001</v>
      </c>
      <c r="D8" s="765">
        <v>250981669.4806</v>
      </c>
      <c r="E8" s="765">
        <v>6758325.4051000001</v>
      </c>
      <c r="F8" s="765">
        <v>12253811.878699999</v>
      </c>
      <c r="G8" s="765">
        <v>0</v>
      </c>
      <c r="H8" s="765">
        <v>271144989.74559999</v>
      </c>
      <c r="I8" s="765">
        <v>250920539.6137</v>
      </c>
      <c r="J8" s="765">
        <v>6913223.0708999997</v>
      </c>
      <c r="K8" s="765">
        <v>13311227.060999999</v>
      </c>
      <c r="L8" s="765">
        <v>0</v>
      </c>
      <c r="M8" s="765">
        <v>6928849.1708161421</v>
      </c>
      <c r="N8" s="765">
        <v>1776903.364807474</v>
      </c>
      <c r="O8" s="765">
        <v>92136.413191172483</v>
      </c>
      <c r="P8" s="765">
        <v>5059809.3928174954</v>
      </c>
      <c r="Q8" s="765">
        <v>0</v>
      </c>
      <c r="R8" s="765">
        <v>20307</v>
      </c>
      <c r="S8" s="794">
        <v>0.13774478700663742</v>
      </c>
      <c r="T8" s="794">
        <v>0.15961125226040376</v>
      </c>
      <c r="U8" s="794">
        <v>0.14387</v>
      </c>
      <c r="V8" s="795">
        <v>57.886198999999998</v>
      </c>
    </row>
    <row r="9" spans="1:22">
      <c r="A9" s="516">
        <v>3</v>
      </c>
      <c r="B9" s="515" t="s">
        <v>687</v>
      </c>
      <c r="C9" s="765">
        <v>0</v>
      </c>
      <c r="D9" s="765">
        <v>0</v>
      </c>
      <c r="E9" s="765">
        <v>0</v>
      </c>
      <c r="F9" s="765">
        <v>0</v>
      </c>
      <c r="G9" s="765">
        <v>0</v>
      </c>
      <c r="H9" s="765">
        <v>0</v>
      </c>
      <c r="I9" s="765">
        <v>0</v>
      </c>
      <c r="J9" s="765">
        <v>0</v>
      </c>
      <c r="K9" s="765">
        <v>0</v>
      </c>
      <c r="L9" s="765">
        <v>0</v>
      </c>
      <c r="M9" s="765">
        <v>0</v>
      </c>
      <c r="N9" s="765">
        <v>0</v>
      </c>
      <c r="O9" s="765">
        <v>0</v>
      </c>
      <c r="P9" s="765">
        <v>0</v>
      </c>
      <c r="Q9" s="765">
        <v>0</v>
      </c>
      <c r="R9" s="765">
        <v>0</v>
      </c>
      <c r="S9" s="794">
        <v>0</v>
      </c>
      <c r="T9" s="794">
        <v>0</v>
      </c>
      <c r="U9" s="794">
        <v>0</v>
      </c>
      <c r="V9" s="795">
        <v>0</v>
      </c>
    </row>
    <row r="10" spans="1:22">
      <c r="A10" s="516">
        <v>4</v>
      </c>
      <c r="B10" s="515" t="s">
        <v>688</v>
      </c>
      <c r="C10" s="765">
        <v>284249.44</v>
      </c>
      <c r="D10" s="765">
        <v>271395.76</v>
      </c>
      <c r="E10" s="765">
        <v>0</v>
      </c>
      <c r="F10" s="765">
        <v>12853.68</v>
      </c>
      <c r="G10" s="765">
        <v>0</v>
      </c>
      <c r="H10" s="765">
        <v>285506.35440000001</v>
      </c>
      <c r="I10" s="765">
        <v>270180.34600000002</v>
      </c>
      <c r="J10" s="765">
        <v>0</v>
      </c>
      <c r="K10" s="765">
        <v>15326.008400000001</v>
      </c>
      <c r="L10" s="765">
        <v>0</v>
      </c>
      <c r="M10" s="765">
        <v>10827.959021346323</v>
      </c>
      <c r="N10" s="765">
        <v>3294.6256959456687</v>
      </c>
      <c r="O10" s="765">
        <v>0</v>
      </c>
      <c r="P10" s="765">
        <v>7533.3333254006548</v>
      </c>
      <c r="Q10" s="765">
        <v>0</v>
      </c>
      <c r="R10" s="765">
        <v>141</v>
      </c>
      <c r="S10" s="794">
        <v>6.854895105299455E-2</v>
      </c>
      <c r="T10" s="794">
        <v>0.14705091670887699</v>
      </c>
      <c r="U10" s="794">
        <v>3.2368000000000001E-2</v>
      </c>
      <c r="V10" s="795">
        <v>14.212429</v>
      </c>
    </row>
    <row r="11" spans="1:22">
      <c r="A11" s="516">
        <v>5</v>
      </c>
      <c r="B11" s="515" t="s">
        <v>689</v>
      </c>
      <c r="C11" s="765">
        <v>1022892.2433</v>
      </c>
      <c r="D11" s="765">
        <v>1004288.5832999999</v>
      </c>
      <c r="E11" s="765">
        <v>14569.4</v>
      </c>
      <c r="F11" s="765">
        <v>4034.26</v>
      </c>
      <c r="G11" s="765">
        <v>0</v>
      </c>
      <c r="H11" s="765">
        <v>1026606.7322</v>
      </c>
      <c r="I11" s="765">
        <v>1007533.2233</v>
      </c>
      <c r="J11" s="765">
        <v>14783.480799999999</v>
      </c>
      <c r="K11" s="765">
        <v>4290.0281000000004</v>
      </c>
      <c r="L11" s="765">
        <v>0</v>
      </c>
      <c r="M11" s="765">
        <v>25323.16625976055</v>
      </c>
      <c r="N11" s="765">
        <v>19994.544255645858</v>
      </c>
      <c r="O11" s="765">
        <v>2347.9780631506669</v>
      </c>
      <c r="P11" s="765">
        <v>2980.6439409640248</v>
      </c>
      <c r="Q11" s="765">
        <v>0</v>
      </c>
      <c r="R11" s="765">
        <v>1996</v>
      </c>
      <c r="S11" s="794">
        <v>0.22693295851715053</v>
      </c>
      <c r="T11" s="794">
        <v>0.22011164880673301</v>
      </c>
      <c r="U11" s="794">
        <v>0.180337</v>
      </c>
      <c r="V11" s="795">
        <v>9.755808</v>
      </c>
    </row>
    <row r="12" spans="1:22">
      <c r="A12" s="516">
        <v>6</v>
      </c>
      <c r="B12" s="515" t="s">
        <v>690</v>
      </c>
      <c r="C12" s="765">
        <v>24766512.129503358</v>
      </c>
      <c r="D12" s="765">
        <v>23687246.204903357</v>
      </c>
      <c r="E12" s="765">
        <v>635872.39580000006</v>
      </c>
      <c r="F12" s="765">
        <v>443393.52879999997</v>
      </c>
      <c r="G12" s="765">
        <v>0</v>
      </c>
      <c r="H12" s="765">
        <v>25141502.920499995</v>
      </c>
      <c r="I12" s="765">
        <v>23996518.719299998</v>
      </c>
      <c r="J12" s="765">
        <v>658976.85490000003</v>
      </c>
      <c r="K12" s="765">
        <v>486007.34629999998</v>
      </c>
      <c r="L12" s="765">
        <v>0</v>
      </c>
      <c r="M12" s="765">
        <v>946168.35624355834</v>
      </c>
      <c r="N12" s="765">
        <v>525879.51892687823</v>
      </c>
      <c r="O12" s="765">
        <v>82156.046291945866</v>
      </c>
      <c r="P12" s="765">
        <v>338132.79102473427</v>
      </c>
      <c r="Q12" s="765">
        <v>0</v>
      </c>
      <c r="R12" s="765">
        <v>23339</v>
      </c>
      <c r="S12" s="794">
        <v>0.20086037985769811</v>
      </c>
      <c r="T12" s="794">
        <v>0.22137127380346999</v>
      </c>
      <c r="U12" s="794">
        <v>0.18709500000000001</v>
      </c>
      <c r="V12" s="795">
        <v>27.147089999999999</v>
      </c>
    </row>
    <row r="13" spans="1:22">
      <c r="A13" s="516">
        <v>7</v>
      </c>
      <c r="B13" s="515" t="s">
        <v>691</v>
      </c>
      <c r="C13" s="765">
        <v>499496844.12629998</v>
      </c>
      <c r="D13" s="765">
        <v>452817786.91350001</v>
      </c>
      <c r="E13" s="765">
        <v>15956453.6655</v>
      </c>
      <c r="F13" s="765">
        <v>30722603.547300003</v>
      </c>
      <c r="G13" s="765">
        <v>0</v>
      </c>
      <c r="H13" s="765">
        <v>508663983.6206032</v>
      </c>
      <c r="I13" s="765">
        <v>458034225.39650321</v>
      </c>
      <c r="J13" s="765">
        <v>16340645.80719999</v>
      </c>
      <c r="K13" s="765">
        <v>34289112.416899994</v>
      </c>
      <c r="L13" s="765">
        <v>0</v>
      </c>
      <c r="M13" s="765">
        <v>9026885.1279278137</v>
      </c>
      <c r="N13" s="765">
        <v>601938.40799050103</v>
      </c>
      <c r="O13" s="765">
        <v>42963.064975685156</v>
      </c>
      <c r="P13" s="765">
        <v>8381983.654961627</v>
      </c>
      <c r="Q13" s="765">
        <v>0</v>
      </c>
      <c r="R13" s="765">
        <v>7263</v>
      </c>
      <c r="S13" s="794">
        <v>0.11114069105944407</v>
      </c>
      <c r="T13" s="794">
        <v>0.12720241795568399</v>
      </c>
      <c r="U13" s="794">
        <v>0.10633099999999999</v>
      </c>
      <c r="V13" s="795">
        <v>108.974312</v>
      </c>
    </row>
    <row r="14" spans="1:22">
      <c r="A14" s="510">
        <v>7.1</v>
      </c>
      <c r="B14" s="509" t="s">
        <v>692</v>
      </c>
      <c r="C14" s="765">
        <v>382003575.99220002</v>
      </c>
      <c r="D14" s="765">
        <v>342608077.58649999</v>
      </c>
      <c r="E14" s="765">
        <v>13542105.2859</v>
      </c>
      <c r="F14" s="765">
        <v>25853393.119800001</v>
      </c>
      <c r="G14" s="765">
        <v>0</v>
      </c>
      <c r="H14" s="765">
        <v>389449701.45829993</v>
      </c>
      <c r="I14" s="765">
        <v>346684401.67689991</v>
      </c>
      <c r="J14" s="765">
        <v>13865220.585199989</v>
      </c>
      <c r="K14" s="765">
        <v>28900079.196199987</v>
      </c>
      <c r="L14" s="765">
        <v>0</v>
      </c>
      <c r="M14" s="765">
        <v>7592417.7777568698</v>
      </c>
      <c r="N14" s="765">
        <v>430049.52737999789</v>
      </c>
      <c r="O14" s="765">
        <v>37238.720253620522</v>
      </c>
      <c r="P14" s="765">
        <v>7125129.5301232515</v>
      </c>
      <c r="Q14" s="765">
        <v>0</v>
      </c>
      <c r="R14" s="765">
        <v>5493</v>
      </c>
      <c r="S14" s="794">
        <v>0.10993564394472104</v>
      </c>
      <c r="T14" s="794">
        <v>0.12621455472124599</v>
      </c>
      <c r="U14" s="794">
        <v>0.103493</v>
      </c>
      <c r="V14" s="795">
        <v>108.43925</v>
      </c>
    </row>
    <row r="15" spans="1:22" ht="25.5">
      <c r="A15" s="510">
        <v>7.2</v>
      </c>
      <c r="B15" s="509" t="s">
        <v>693</v>
      </c>
      <c r="C15" s="765">
        <v>91535418.890799999</v>
      </c>
      <c r="D15" s="765">
        <v>84979926.658399999</v>
      </c>
      <c r="E15" s="765">
        <v>2197336.3895999999</v>
      </c>
      <c r="F15" s="765">
        <v>4358155.8428000007</v>
      </c>
      <c r="G15" s="765">
        <v>0</v>
      </c>
      <c r="H15" s="765">
        <v>93001284.470600009</v>
      </c>
      <c r="I15" s="765">
        <v>85908903.05340001</v>
      </c>
      <c r="J15" s="765">
        <v>2254349.0257999999</v>
      </c>
      <c r="K15" s="765">
        <v>4838032.3914000001</v>
      </c>
      <c r="L15" s="765">
        <v>0</v>
      </c>
      <c r="M15" s="765">
        <v>1337888.2895264816</v>
      </c>
      <c r="N15" s="765">
        <v>142931.41994505443</v>
      </c>
      <c r="O15" s="765">
        <v>5153.6143130203454</v>
      </c>
      <c r="P15" s="765">
        <v>1189803.2552684068</v>
      </c>
      <c r="Q15" s="765">
        <v>0</v>
      </c>
      <c r="R15" s="765">
        <v>1227</v>
      </c>
      <c r="S15" s="794">
        <v>0.11383234983132354</v>
      </c>
      <c r="T15" s="794">
        <v>0.13070006053718</v>
      </c>
      <c r="U15" s="794">
        <v>0.116398</v>
      </c>
      <c r="V15" s="795">
        <v>111.76619100000001</v>
      </c>
    </row>
    <row r="16" spans="1:22">
      <c r="A16" s="510">
        <v>7.3</v>
      </c>
      <c r="B16" s="509" t="s">
        <v>694</v>
      </c>
      <c r="C16" s="765">
        <v>25957849.243299998</v>
      </c>
      <c r="D16" s="765">
        <v>25229782.6686</v>
      </c>
      <c r="E16" s="765">
        <v>217011.99</v>
      </c>
      <c r="F16" s="765">
        <v>511054.58470000001</v>
      </c>
      <c r="G16" s="765">
        <v>0</v>
      </c>
      <c r="H16" s="765">
        <v>26205917.009100001</v>
      </c>
      <c r="I16" s="765">
        <v>25433839.983600002</v>
      </c>
      <c r="J16" s="765">
        <v>221076.19620000001</v>
      </c>
      <c r="K16" s="765">
        <v>551000.82929999998</v>
      </c>
      <c r="L16" s="765">
        <v>0</v>
      </c>
      <c r="M16" s="765">
        <v>96579.060644461584</v>
      </c>
      <c r="N16" s="765">
        <v>28957.460665448696</v>
      </c>
      <c r="O16" s="765">
        <v>570.73040904428387</v>
      </c>
      <c r="P16" s="765">
        <v>67050.869569968607</v>
      </c>
      <c r="Q16" s="765">
        <v>0</v>
      </c>
      <c r="R16" s="765">
        <v>543</v>
      </c>
      <c r="S16" s="794">
        <v>0.11084002686788005</v>
      </c>
      <c r="T16" s="794">
        <v>0.11873125554022999</v>
      </c>
      <c r="U16" s="794">
        <v>0.112773</v>
      </c>
      <c r="V16" s="795">
        <v>107.01794700000001</v>
      </c>
    </row>
    <row r="17" spans="1:22">
      <c r="A17" s="516">
        <v>8</v>
      </c>
      <c r="B17" s="515" t="s">
        <v>695</v>
      </c>
      <c r="C17" s="765">
        <v>0</v>
      </c>
      <c r="D17" s="765">
        <v>0</v>
      </c>
      <c r="E17" s="765">
        <v>0</v>
      </c>
      <c r="F17" s="765">
        <v>0</v>
      </c>
      <c r="G17" s="765">
        <v>0</v>
      </c>
      <c r="H17" s="765">
        <v>0</v>
      </c>
      <c r="I17" s="765">
        <v>0</v>
      </c>
      <c r="J17" s="765">
        <v>0</v>
      </c>
      <c r="K17" s="765">
        <v>0</v>
      </c>
      <c r="L17" s="765">
        <v>0</v>
      </c>
      <c r="M17" s="765">
        <v>0</v>
      </c>
      <c r="N17" s="765">
        <v>0</v>
      </c>
      <c r="O17" s="765">
        <v>0</v>
      </c>
      <c r="P17" s="765">
        <v>0</v>
      </c>
      <c r="Q17" s="765">
        <v>0</v>
      </c>
      <c r="R17" s="765">
        <v>0</v>
      </c>
      <c r="S17" s="794">
        <v>0</v>
      </c>
      <c r="T17" s="794">
        <v>0</v>
      </c>
      <c r="U17" s="794">
        <v>0</v>
      </c>
      <c r="V17" s="795">
        <v>0</v>
      </c>
    </row>
    <row r="18" spans="1:22">
      <c r="A18" s="514">
        <v>9</v>
      </c>
      <c r="B18" s="513" t="s">
        <v>696</v>
      </c>
      <c r="C18" s="765">
        <v>0</v>
      </c>
      <c r="D18" s="796">
        <v>0</v>
      </c>
      <c r="E18" s="796">
        <v>0</v>
      </c>
      <c r="F18" s="796">
        <v>0</v>
      </c>
      <c r="G18" s="796">
        <v>0</v>
      </c>
      <c r="H18" s="765">
        <v>0</v>
      </c>
      <c r="I18" s="765">
        <v>0</v>
      </c>
      <c r="J18" s="765">
        <v>0</v>
      </c>
      <c r="K18" s="765">
        <v>0</v>
      </c>
      <c r="L18" s="765">
        <v>0</v>
      </c>
      <c r="M18" s="765">
        <v>0</v>
      </c>
      <c r="N18" s="765">
        <v>0</v>
      </c>
      <c r="O18" s="765">
        <v>0</v>
      </c>
      <c r="P18" s="765">
        <v>0</v>
      </c>
      <c r="Q18" s="765">
        <v>0</v>
      </c>
      <c r="R18" s="796">
        <v>0</v>
      </c>
      <c r="S18" s="794">
        <v>0</v>
      </c>
      <c r="T18" s="794">
        <v>0</v>
      </c>
      <c r="U18" s="794">
        <v>0</v>
      </c>
      <c r="V18" s="795">
        <v>0</v>
      </c>
    </row>
    <row r="19" spans="1:22">
      <c r="A19" s="512">
        <v>10</v>
      </c>
      <c r="B19" s="511" t="s">
        <v>712</v>
      </c>
      <c r="C19" s="765">
        <v>799194571.89020014</v>
      </c>
      <c r="D19" s="765">
        <v>731531115.23900008</v>
      </c>
      <c r="E19" s="765">
        <v>23658641.986400001</v>
      </c>
      <c r="F19" s="765">
        <v>44004814.664800003</v>
      </c>
      <c r="G19" s="765">
        <v>0</v>
      </c>
      <c r="H19" s="765">
        <v>810059474.29420316</v>
      </c>
      <c r="I19" s="765">
        <v>737041999.21120322</v>
      </c>
      <c r="J19" s="765">
        <v>24236135.242799986</v>
      </c>
      <c r="K19" s="765">
        <v>48781339.840199992</v>
      </c>
      <c r="L19" s="765">
        <v>0</v>
      </c>
      <c r="M19" s="765">
        <v>17360236.357956391</v>
      </c>
      <c r="N19" s="765">
        <v>2943476.0397339165</v>
      </c>
      <c r="O19" s="765">
        <v>223117.60629681384</v>
      </c>
      <c r="P19" s="765">
        <v>14193642.711925661</v>
      </c>
      <c r="Q19" s="765">
        <v>0</v>
      </c>
      <c r="R19" s="765">
        <v>53267</v>
      </c>
      <c r="S19" s="794">
        <v>0.12991858953412891</v>
      </c>
      <c r="T19" s="794">
        <v>0.14953733762869334</v>
      </c>
      <c r="U19" s="794">
        <v>0.12182900000000001</v>
      </c>
      <c r="V19" s="795">
        <v>88.811105999999995</v>
      </c>
    </row>
    <row r="20" spans="1:22" ht="25.5">
      <c r="A20" s="510">
        <v>10.1</v>
      </c>
      <c r="B20" s="509" t="s">
        <v>715</v>
      </c>
      <c r="C20" s="765">
        <v>0</v>
      </c>
      <c r="D20" s="765">
        <v>0</v>
      </c>
      <c r="E20" s="765">
        <v>0</v>
      </c>
      <c r="F20" s="765">
        <v>0</v>
      </c>
      <c r="G20" s="765">
        <v>0</v>
      </c>
      <c r="H20" s="765">
        <v>0</v>
      </c>
      <c r="I20" s="765">
        <v>0</v>
      </c>
      <c r="J20" s="765">
        <v>0</v>
      </c>
      <c r="K20" s="765">
        <v>0</v>
      </c>
      <c r="L20" s="765">
        <v>0</v>
      </c>
      <c r="M20" s="765">
        <v>0</v>
      </c>
      <c r="N20" s="765">
        <v>0</v>
      </c>
      <c r="O20" s="765">
        <v>0</v>
      </c>
      <c r="P20" s="765">
        <v>0</v>
      </c>
      <c r="Q20" s="765">
        <v>0</v>
      </c>
      <c r="R20" s="765">
        <v>0</v>
      </c>
      <c r="S20" s="794">
        <v>0</v>
      </c>
      <c r="T20" s="794">
        <v>0</v>
      </c>
      <c r="U20" s="794">
        <v>0</v>
      </c>
      <c r="V20" s="795">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A43" zoomScale="90" zoomScaleNormal="90" workbookViewId="0">
      <selection activeCell="C75" sqref="C75"/>
    </sheetView>
  </sheetViews>
  <sheetFormatPr defaultRowHeight="15"/>
  <cols>
    <col min="1" max="1" width="8.7109375" style="419"/>
    <col min="2" max="2" width="69.28515625" style="412" customWidth="1"/>
    <col min="3" max="5" width="17.7109375" style="585" bestFit="1" customWidth="1"/>
    <col min="6" max="8" width="17.7109375" bestFit="1" customWidth="1"/>
    <col min="10" max="12" width="15.7109375" bestFit="1" customWidth="1"/>
    <col min="13" max="13" width="10.140625" bestFit="1" customWidth="1"/>
    <col min="15" max="15" width="15" bestFit="1" customWidth="1"/>
  </cols>
  <sheetData>
    <row r="1" spans="1:15" ht="15.75">
      <c r="A1" s="17" t="s">
        <v>108</v>
      </c>
      <c r="B1" s="600" t="str">
        <f>Info!C2</f>
        <v>სს "ბაზისბანკი"</v>
      </c>
      <c r="C1" s="574"/>
      <c r="D1" s="575"/>
      <c r="E1" s="575"/>
      <c r="F1" s="226"/>
      <c r="G1" s="226"/>
    </row>
    <row r="2" spans="1:15" ht="15.75">
      <c r="A2" s="17" t="s">
        <v>109</v>
      </c>
      <c r="B2" s="601">
        <f>'1. key ratios'!B2</f>
        <v>45382</v>
      </c>
      <c r="C2" s="576"/>
      <c r="D2" s="577"/>
      <c r="E2" s="577"/>
      <c r="F2" s="18"/>
      <c r="G2" s="18"/>
      <c r="H2" s="1"/>
    </row>
    <row r="3" spans="1:15" ht="15.75">
      <c r="A3" s="17"/>
      <c r="B3" s="16"/>
      <c r="C3" s="576"/>
      <c r="D3" s="577"/>
      <c r="E3" s="577"/>
      <c r="F3" s="18"/>
      <c r="G3" s="18"/>
      <c r="H3" s="1"/>
    </row>
    <row r="4" spans="1:15" ht="21" customHeight="1">
      <c r="A4" s="808" t="s">
        <v>25</v>
      </c>
      <c r="B4" s="809" t="s">
        <v>724</v>
      </c>
      <c r="C4" s="811" t="s">
        <v>114</v>
      </c>
      <c r="D4" s="811"/>
      <c r="E4" s="811"/>
      <c r="F4" s="812" t="s">
        <v>115</v>
      </c>
      <c r="G4" s="812"/>
      <c r="H4" s="813"/>
    </row>
    <row r="5" spans="1:15" ht="21" customHeight="1">
      <c r="A5" s="808"/>
      <c r="B5" s="810"/>
      <c r="C5" s="578" t="s">
        <v>26</v>
      </c>
      <c r="D5" s="578" t="s">
        <v>88</v>
      </c>
      <c r="E5" s="578" t="s">
        <v>66</v>
      </c>
      <c r="F5" s="394" t="s">
        <v>26</v>
      </c>
      <c r="G5" s="394" t="s">
        <v>88</v>
      </c>
      <c r="H5" s="394" t="s">
        <v>66</v>
      </c>
    </row>
    <row r="6" spans="1:15" ht="26.45" customHeight="1">
      <c r="A6" s="808"/>
      <c r="B6" s="395" t="s">
        <v>95</v>
      </c>
      <c r="C6" s="814"/>
      <c r="D6" s="815"/>
      <c r="E6" s="815"/>
      <c r="F6" s="815"/>
      <c r="G6" s="815"/>
      <c r="H6" s="816"/>
    </row>
    <row r="7" spans="1:15" ht="23.1" customHeight="1">
      <c r="A7" s="416">
        <v>1</v>
      </c>
      <c r="B7" s="396" t="s">
        <v>838</v>
      </c>
      <c r="C7" s="579">
        <f>SUM(C8:C10)</f>
        <v>50092512.034699999</v>
      </c>
      <c r="D7" s="579">
        <f>SUM(D8:D10)</f>
        <v>343351273.54480004</v>
      </c>
      <c r="E7" s="580">
        <f>C7+D7</f>
        <v>393443785.57950002</v>
      </c>
      <c r="F7" s="579">
        <f>SUM(F8:F10)</f>
        <v>85933123.662499994</v>
      </c>
      <c r="G7" s="579">
        <f>SUM(G8:G10)</f>
        <v>378553753.44619799</v>
      </c>
      <c r="H7" s="580">
        <f>F7+G7</f>
        <v>464486877.10869801</v>
      </c>
      <c r="J7" s="599"/>
      <c r="K7" s="599"/>
      <c r="L7" s="599"/>
    </row>
    <row r="8" spans="1:15">
      <c r="A8" s="416">
        <v>1.1000000000000001</v>
      </c>
      <c r="B8" s="397" t="s">
        <v>96</v>
      </c>
      <c r="C8" s="579">
        <v>30378082.850000001</v>
      </c>
      <c r="D8" s="579">
        <v>30302958.201200001</v>
      </c>
      <c r="E8" s="580">
        <f t="shared" ref="E8:E36" si="0">C8+D8</f>
        <v>60681041.051200002</v>
      </c>
      <c r="F8" s="579">
        <v>38518695</v>
      </c>
      <c r="G8" s="579">
        <v>32680805</v>
      </c>
      <c r="H8" s="580">
        <f t="shared" ref="H8:H36" si="1">F8+G8</f>
        <v>71199500</v>
      </c>
      <c r="J8" s="599"/>
      <c r="K8" s="599"/>
      <c r="L8" s="599"/>
      <c r="M8" s="599"/>
      <c r="N8" s="599"/>
      <c r="O8" s="599"/>
    </row>
    <row r="9" spans="1:15">
      <c r="A9" s="416">
        <v>1.2</v>
      </c>
      <c r="B9" s="397" t="s">
        <v>97</v>
      </c>
      <c r="C9" s="579">
        <v>18238442.4201</v>
      </c>
      <c r="D9" s="579">
        <v>180193180.95100001</v>
      </c>
      <c r="E9" s="580">
        <f t="shared" si="0"/>
        <v>198431623.37110001</v>
      </c>
      <c r="F9" s="579">
        <v>45466718.732199997</v>
      </c>
      <c r="G9" s="579">
        <v>211462598.45389801</v>
      </c>
      <c r="H9" s="580">
        <f t="shared" si="1"/>
        <v>256929317.18609801</v>
      </c>
      <c r="J9" s="599"/>
      <c r="K9" s="599"/>
      <c r="L9" s="599"/>
      <c r="M9" s="599"/>
      <c r="N9" s="599"/>
      <c r="O9" s="599"/>
    </row>
    <row r="10" spans="1:15">
      <c r="A10" s="416">
        <v>1.3</v>
      </c>
      <c r="B10" s="397" t="s">
        <v>98</v>
      </c>
      <c r="C10" s="579">
        <v>1475986.7646000001</v>
      </c>
      <c r="D10" s="579">
        <v>132855134.39260001</v>
      </c>
      <c r="E10" s="580">
        <f t="shared" si="0"/>
        <v>134331121.15720001</v>
      </c>
      <c r="F10" s="579">
        <v>1947709.9303000001</v>
      </c>
      <c r="G10" s="579">
        <v>134410349.9923</v>
      </c>
      <c r="H10" s="580">
        <f t="shared" si="1"/>
        <v>136358059.9226</v>
      </c>
      <c r="J10" s="599"/>
      <c r="K10" s="599"/>
      <c r="L10" s="599"/>
      <c r="M10" s="599"/>
      <c r="N10" s="599"/>
      <c r="O10" s="599"/>
    </row>
    <row r="11" spans="1:15">
      <c r="A11" s="416">
        <v>2</v>
      </c>
      <c r="B11" s="396" t="s">
        <v>725</v>
      </c>
      <c r="C11" s="579"/>
      <c r="D11" s="579"/>
      <c r="E11" s="580">
        <f t="shared" si="0"/>
        <v>0</v>
      </c>
      <c r="F11" s="579"/>
      <c r="G11" s="579"/>
      <c r="H11" s="580">
        <f t="shared" si="1"/>
        <v>0</v>
      </c>
      <c r="J11" s="599"/>
      <c r="K11" s="599"/>
      <c r="L11" s="599"/>
      <c r="M11" s="599"/>
      <c r="N11" s="599"/>
      <c r="O11" s="599"/>
    </row>
    <row r="12" spans="1:15">
      <c r="A12" s="416">
        <v>2.1</v>
      </c>
      <c r="B12" s="398" t="s">
        <v>726</v>
      </c>
      <c r="C12" s="579"/>
      <c r="D12" s="579"/>
      <c r="E12" s="580">
        <f t="shared" si="0"/>
        <v>0</v>
      </c>
      <c r="F12" s="579"/>
      <c r="G12" s="579"/>
      <c r="H12" s="580">
        <f t="shared" si="1"/>
        <v>0</v>
      </c>
      <c r="J12" s="599"/>
      <c r="K12" s="599"/>
      <c r="L12" s="599"/>
      <c r="M12" s="599"/>
      <c r="N12" s="599"/>
      <c r="O12" s="599"/>
    </row>
    <row r="13" spans="1:15" ht="26.45" customHeight="1">
      <c r="A13" s="416">
        <v>3</v>
      </c>
      <c r="B13" s="396" t="s">
        <v>727</v>
      </c>
      <c r="C13" s="579"/>
      <c r="D13" s="579"/>
      <c r="E13" s="580">
        <f t="shared" si="0"/>
        <v>0</v>
      </c>
      <c r="F13" s="579"/>
      <c r="G13" s="579"/>
      <c r="H13" s="580">
        <f t="shared" si="1"/>
        <v>0</v>
      </c>
      <c r="J13" s="599"/>
      <c r="K13" s="599"/>
      <c r="L13" s="599"/>
      <c r="M13" s="599"/>
      <c r="N13" s="599"/>
      <c r="O13" s="599"/>
    </row>
    <row r="14" spans="1:15" ht="26.45" customHeight="1">
      <c r="A14" s="416">
        <v>4</v>
      </c>
      <c r="B14" s="396" t="s">
        <v>728</v>
      </c>
      <c r="C14" s="579"/>
      <c r="D14" s="579"/>
      <c r="E14" s="580">
        <f t="shared" si="0"/>
        <v>0</v>
      </c>
      <c r="F14" s="579"/>
      <c r="G14" s="579"/>
      <c r="H14" s="580">
        <f t="shared" si="1"/>
        <v>0</v>
      </c>
      <c r="J14" s="599"/>
      <c r="K14" s="599"/>
      <c r="L14" s="599"/>
      <c r="M14" s="599"/>
      <c r="N14" s="599"/>
      <c r="O14" s="599"/>
    </row>
    <row r="15" spans="1:15" ht="24.6" customHeight="1">
      <c r="A15" s="416">
        <v>5</v>
      </c>
      <c r="B15" s="396" t="s">
        <v>729</v>
      </c>
      <c r="C15" s="581">
        <f>SUM(C16:C18)</f>
        <v>221506465.19</v>
      </c>
      <c r="D15" s="581">
        <f>SUM(D16:D18)</f>
        <v>0</v>
      </c>
      <c r="E15" s="582">
        <f t="shared" si="0"/>
        <v>221506465.19</v>
      </c>
      <c r="F15" s="581">
        <f>SUM(F16:F18)</f>
        <v>221030052</v>
      </c>
      <c r="G15" s="581">
        <f>SUM(G16:G18)</f>
        <v>0</v>
      </c>
      <c r="H15" s="582">
        <f t="shared" si="1"/>
        <v>221030052</v>
      </c>
      <c r="J15" s="599"/>
      <c r="K15" s="599"/>
      <c r="L15" s="599"/>
      <c r="M15" s="599"/>
      <c r="N15" s="599"/>
      <c r="O15" s="599"/>
    </row>
    <row r="16" spans="1:15">
      <c r="A16" s="416">
        <v>5.0999999999999996</v>
      </c>
      <c r="B16" s="397" t="s">
        <v>730</v>
      </c>
      <c r="C16" s="579"/>
      <c r="D16" s="579"/>
      <c r="E16" s="580">
        <f t="shared" si="0"/>
        <v>0</v>
      </c>
      <c r="F16" s="579"/>
      <c r="G16" s="579"/>
      <c r="H16" s="580">
        <f t="shared" si="1"/>
        <v>0</v>
      </c>
      <c r="J16" s="599"/>
      <c r="K16" s="599"/>
      <c r="L16" s="599"/>
      <c r="M16" s="599"/>
      <c r="N16" s="599"/>
      <c r="O16" s="599"/>
    </row>
    <row r="17" spans="1:15">
      <c r="A17" s="416">
        <v>5.2</v>
      </c>
      <c r="B17" s="397" t="s">
        <v>564</v>
      </c>
      <c r="C17" s="579">
        <v>221506465.19</v>
      </c>
      <c r="D17" s="579">
        <v>0</v>
      </c>
      <c r="E17" s="580">
        <f t="shared" si="0"/>
        <v>221506465.19</v>
      </c>
      <c r="F17" s="579">
        <v>221030052</v>
      </c>
      <c r="G17" s="579">
        <v>0</v>
      </c>
      <c r="H17" s="580">
        <f t="shared" si="1"/>
        <v>221030052</v>
      </c>
      <c r="J17" s="599"/>
      <c r="K17" s="599"/>
      <c r="L17" s="599"/>
      <c r="M17" s="599"/>
      <c r="N17" s="599"/>
      <c r="O17" s="599"/>
    </row>
    <row r="18" spans="1:15">
      <c r="A18" s="416">
        <v>5.3</v>
      </c>
      <c r="B18" s="397" t="s">
        <v>731</v>
      </c>
      <c r="C18" s="579"/>
      <c r="D18" s="579"/>
      <c r="E18" s="580">
        <f t="shared" si="0"/>
        <v>0</v>
      </c>
      <c r="F18" s="579"/>
      <c r="G18" s="579"/>
      <c r="H18" s="580">
        <f t="shared" si="1"/>
        <v>0</v>
      </c>
      <c r="J18" s="599"/>
      <c r="K18" s="599"/>
      <c r="L18" s="599"/>
      <c r="M18" s="599"/>
      <c r="N18" s="599"/>
      <c r="O18" s="599"/>
    </row>
    <row r="19" spans="1:15">
      <c r="A19" s="416">
        <v>6</v>
      </c>
      <c r="B19" s="396" t="s">
        <v>732</v>
      </c>
      <c r="C19" s="579">
        <f>SUM(C20:C21)</f>
        <v>1437527416.4231999</v>
      </c>
      <c r="D19" s="579">
        <f>SUM(D20:D21)</f>
        <v>1201852787.0700002</v>
      </c>
      <c r="E19" s="580">
        <f t="shared" si="0"/>
        <v>2639380203.4932003</v>
      </c>
      <c r="F19" s="579">
        <f>SUM(F20:F21)</f>
        <v>1288395257.2010701</v>
      </c>
      <c r="G19" s="579">
        <f>SUM(G20:G21)</f>
        <v>959375826.66219211</v>
      </c>
      <c r="H19" s="580">
        <f t="shared" si="1"/>
        <v>2247771083.8632622</v>
      </c>
      <c r="J19" s="599"/>
      <c r="K19" s="599"/>
      <c r="L19" s="599"/>
      <c r="M19" s="599"/>
      <c r="N19" s="599"/>
      <c r="O19" s="599"/>
    </row>
    <row r="20" spans="1:15">
      <c r="A20" s="416">
        <v>6.1</v>
      </c>
      <c r="B20" s="397" t="s">
        <v>564</v>
      </c>
      <c r="C20" s="579">
        <v>148374168.64319998</v>
      </c>
      <c r="D20" s="579">
        <v>0</v>
      </c>
      <c r="E20" s="580">
        <f t="shared" si="0"/>
        <v>148374168.64319998</v>
      </c>
      <c r="F20" s="579">
        <v>205031670</v>
      </c>
      <c r="G20" s="579">
        <v>0</v>
      </c>
      <c r="H20" s="580">
        <f t="shared" si="1"/>
        <v>205031670</v>
      </c>
      <c r="J20" s="599"/>
      <c r="K20" s="599"/>
      <c r="L20" s="599"/>
      <c r="M20" s="599"/>
      <c r="N20" s="599"/>
      <c r="O20" s="599"/>
    </row>
    <row r="21" spans="1:15">
      <c r="A21" s="416">
        <v>6.2</v>
      </c>
      <c r="B21" s="397" t="s">
        <v>731</v>
      </c>
      <c r="C21" s="579">
        <v>1289153247.78</v>
      </c>
      <c r="D21" s="579">
        <v>1201852787.0700002</v>
      </c>
      <c r="E21" s="580">
        <f t="shared" si="0"/>
        <v>2491006034.8500004</v>
      </c>
      <c r="F21" s="579">
        <v>1083363587.2010701</v>
      </c>
      <c r="G21" s="579">
        <v>959375826.66219211</v>
      </c>
      <c r="H21" s="580">
        <f t="shared" si="1"/>
        <v>2042739413.8632622</v>
      </c>
      <c r="J21" s="599"/>
      <c r="K21" s="599"/>
      <c r="L21" s="599"/>
      <c r="M21" s="599"/>
      <c r="N21" s="599"/>
      <c r="O21" s="599"/>
    </row>
    <row r="22" spans="1:15">
      <c r="A22" s="416">
        <v>7</v>
      </c>
      <c r="B22" s="396" t="s">
        <v>733</v>
      </c>
      <c r="C22" s="579">
        <v>27859354.66</v>
      </c>
      <c r="D22" s="579">
        <v>0</v>
      </c>
      <c r="E22" s="580">
        <f t="shared" si="0"/>
        <v>27859354.66</v>
      </c>
      <c r="F22" s="579">
        <v>20796650</v>
      </c>
      <c r="G22" s="579">
        <v>0</v>
      </c>
      <c r="H22" s="580">
        <f t="shared" si="1"/>
        <v>20796650</v>
      </c>
      <c r="J22" s="599"/>
      <c r="K22" s="599"/>
      <c r="L22" s="599"/>
      <c r="M22" s="599"/>
      <c r="N22" s="599"/>
      <c r="O22" s="599"/>
    </row>
    <row r="23" spans="1:15" ht="21">
      <c r="A23" s="416">
        <v>8</v>
      </c>
      <c r="B23" s="396" t="s">
        <v>734</v>
      </c>
      <c r="C23" s="579">
        <v>424088.08847110043</v>
      </c>
      <c r="D23" s="579">
        <v>0</v>
      </c>
      <c r="E23" s="580">
        <f t="shared" si="0"/>
        <v>424088.08847110043</v>
      </c>
      <c r="F23" s="579">
        <v>490281.31999999989</v>
      </c>
      <c r="G23" s="579">
        <v>0</v>
      </c>
      <c r="H23" s="580">
        <f t="shared" si="1"/>
        <v>490281.31999999989</v>
      </c>
      <c r="J23" s="599"/>
      <c r="K23" s="599"/>
      <c r="L23" s="599"/>
      <c r="M23" s="599"/>
      <c r="N23" s="599"/>
      <c r="O23" s="599"/>
    </row>
    <row r="24" spans="1:15">
      <c r="A24" s="416">
        <v>9</v>
      </c>
      <c r="B24" s="396" t="s">
        <v>735</v>
      </c>
      <c r="C24" s="579">
        <f>SUM(C25:C26)</f>
        <v>111868226.28</v>
      </c>
      <c r="D24" s="579">
        <f>SUM(D25:D26)</f>
        <v>0</v>
      </c>
      <c r="E24" s="580">
        <f t="shared" si="0"/>
        <v>111868226.28</v>
      </c>
      <c r="F24" s="579">
        <f>SUM(F25:F26)</f>
        <v>116500084.80298384</v>
      </c>
      <c r="G24" s="579">
        <f>SUM(G25:G26)</f>
        <v>0</v>
      </c>
      <c r="H24" s="580">
        <f t="shared" si="1"/>
        <v>116500084.80298384</v>
      </c>
      <c r="J24" s="599"/>
      <c r="K24" s="599"/>
      <c r="L24" s="599"/>
      <c r="M24" s="599"/>
      <c r="N24" s="599"/>
      <c r="O24" s="599"/>
    </row>
    <row r="25" spans="1:15">
      <c r="A25" s="416">
        <v>9.1</v>
      </c>
      <c r="B25" s="397" t="s">
        <v>736</v>
      </c>
      <c r="C25" s="579">
        <v>111868226.28</v>
      </c>
      <c r="D25" s="579">
        <v>0</v>
      </c>
      <c r="E25" s="580">
        <f t="shared" si="0"/>
        <v>111868226.28</v>
      </c>
      <c r="F25" s="579">
        <v>116500084.80298384</v>
      </c>
      <c r="G25" s="579">
        <v>0</v>
      </c>
      <c r="H25" s="580">
        <f t="shared" si="1"/>
        <v>116500084.80298384</v>
      </c>
      <c r="J25" s="599"/>
      <c r="K25" s="599"/>
      <c r="L25" s="599"/>
      <c r="M25" s="599"/>
      <c r="N25" s="599"/>
      <c r="O25" s="599"/>
    </row>
    <row r="26" spans="1:15">
      <c r="A26" s="416">
        <v>9.1999999999999993</v>
      </c>
      <c r="B26" s="397" t="s">
        <v>737</v>
      </c>
      <c r="C26" s="579">
        <v>0</v>
      </c>
      <c r="D26" s="579">
        <v>0</v>
      </c>
      <c r="E26" s="580">
        <f t="shared" si="0"/>
        <v>0</v>
      </c>
      <c r="F26" s="579"/>
      <c r="G26" s="579"/>
      <c r="H26" s="580">
        <f t="shared" si="1"/>
        <v>0</v>
      </c>
      <c r="J26" s="599"/>
      <c r="K26" s="599"/>
      <c r="L26" s="599"/>
      <c r="M26" s="599"/>
      <c r="N26" s="599"/>
      <c r="O26" s="599"/>
    </row>
    <row r="27" spans="1:15">
      <c r="A27" s="416">
        <v>10</v>
      </c>
      <c r="B27" s="396" t="s">
        <v>36</v>
      </c>
      <c r="C27" s="579">
        <f>SUM(C28:C29)</f>
        <v>11886100.23</v>
      </c>
      <c r="D27" s="579">
        <f>SUM(D28:D29)</f>
        <v>0</v>
      </c>
      <c r="E27" s="580">
        <f t="shared" si="0"/>
        <v>11886100.23</v>
      </c>
      <c r="F27" s="579">
        <f>SUM(F28:F29)</f>
        <v>9391401</v>
      </c>
      <c r="G27" s="579">
        <f>SUM(G28:G29)</f>
        <v>0</v>
      </c>
      <c r="H27" s="580">
        <f t="shared" si="1"/>
        <v>9391401</v>
      </c>
      <c r="J27" s="599"/>
      <c r="K27" s="599"/>
      <c r="L27" s="599"/>
      <c r="M27" s="599"/>
      <c r="N27" s="599"/>
      <c r="O27" s="599"/>
    </row>
    <row r="28" spans="1:15">
      <c r="A28" s="416">
        <v>10.1</v>
      </c>
      <c r="B28" s="397" t="s">
        <v>738</v>
      </c>
      <c r="C28" s="579">
        <v>0</v>
      </c>
      <c r="D28" s="579">
        <v>0</v>
      </c>
      <c r="E28" s="580">
        <f t="shared" si="0"/>
        <v>0</v>
      </c>
      <c r="F28" s="579">
        <v>0</v>
      </c>
      <c r="G28" s="579">
        <v>0</v>
      </c>
      <c r="H28" s="580">
        <f t="shared" si="1"/>
        <v>0</v>
      </c>
      <c r="J28" s="599"/>
      <c r="K28" s="599"/>
      <c r="L28" s="599"/>
      <c r="M28" s="599"/>
      <c r="N28" s="599"/>
      <c r="O28" s="599"/>
    </row>
    <row r="29" spans="1:15">
      <c r="A29" s="416">
        <v>10.199999999999999</v>
      </c>
      <c r="B29" s="397" t="s">
        <v>739</v>
      </c>
      <c r="C29" s="579">
        <v>11886100.23</v>
      </c>
      <c r="D29" s="579">
        <v>0</v>
      </c>
      <c r="E29" s="580">
        <f t="shared" si="0"/>
        <v>11886100.23</v>
      </c>
      <c r="F29" s="579">
        <v>9391401</v>
      </c>
      <c r="G29" s="579">
        <v>0</v>
      </c>
      <c r="H29" s="580">
        <f t="shared" si="1"/>
        <v>9391401</v>
      </c>
      <c r="J29" s="599"/>
      <c r="K29" s="599"/>
      <c r="L29" s="599"/>
      <c r="M29" s="599"/>
      <c r="N29" s="599"/>
      <c r="O29" s="599"/>
    </row>
    <row r="30" spans="1:15">
      <c r="A30" s="416">
        <v>11</v>
      </c>
      <c r="B30" s="396" t="s">
        <v>740</v>
      </c>
      <c r="C30" s="579">
        <f>SUM(C31:C32)</f>
        <v>47695.35</v>
      </c>
      <c r="D30" s="579">
        <f>SUM(D31:D32)</f>
        <v>0</v>
      </c>
      <c r="E30" s="580">
        <f t="shared" si="0"/>
        <v>47695.35</v>
      </c>
      <c r="F30" s="579">
        <f>SUM(F31:F32)</f>
        <v>49336</v>
      </c>
      <c r="G30" s="579">
        <f>SUM(G31:G32)</f>
        <v>0</v>
      </c>
      <c r="H30" s="580">
        <f t="shared" si="1"/>
        <v>49336</v>
      </c>
      <c r="J30" s="599"/>
      <c r="K30" s="599"/>
      <c r="L30" s="599"/>
      <c r="M30" s="599"/>
      <c r="N30" s="599"/>
      <c r="O30" s="599"/>
    </row>
    <row r="31" spans="1:15">
      <c r="A31" s="416">
        <v>11.1</v>
      </c>
      <c r="B31" s="397" t="s">
        <v>741</v>
      </c>
      <c r="C31" s="579">
        <v>47695.35</v>
      </c>
      <c r="D31" s="579">
        <v>0</v>
      </c>
      <c r="E31" s="580">
        <f t="shared" si="0"/>
        <v>47695.35</v>
      </c>
      <c r="F31" s="579">
        <v>49336</v>
      </c>
      <c r="G31" s="579">
        <v>0</v>
      </c>
      <c r="H31" s="580">
        <f t="shared" si="1"/>
        <v>49336</v>
      </c>
      <c r="J31" s="599"/>
      <c r="K31" s="599"/>
      <c r="L31" s="599"/>
      <c r="M31" s="599"/>
      <c r="N31" s="599"/>
      <c r="O31" s="599"/>
    </row>
    <row r="32" spans="1:15">
      <c r="A32" s="416">
        <v>11.2</v>
      </c>
      <c r="B32" s="397" t="s">
        <v>742</v>
      </c>
      <c r="C32" s="579">
        <v>0</v>
      </c>
      <c r="D32" s="579">
        <v>0</v>
      </c>
      <c r="E32" s="580">
        <f t="shared" si="0"/>
        <v>0</v>
      </c>
      <c r="F32" s="579">
        <v>0</v>
      </c>
      <c r="G32" s="579">
        <v>0</v>
      </c>
      <c r="H32" s="580">
        <f t="shared" si="1"/>
        <v>0</v>
      </c>
      <c r="J32" s="599"/>
      <c r="K32" s="599"/>
      <c r="L32" s="599"/>
      <c r="M32" s="599"/>
      <c r="N32" s="599"/>
      <c r="O32" s="599"/>
    </row>
    <row r="33" spans="1:15">
      <c r="A33" s="416">
        <v>13</v>
      </c>
      <c r="B33" s="396" t="s">
        <v>99</v>
      </c>
      <c r="C33" s="579">
        <v>32685623.331528902</v>
      </c>
      <c r="D33" s="579">
        <v>3006965.68</v>
      </c>
      <c r="E33" s="580">
        <f t="shared" si="0"/>
        <v>35692589.011528902</v>
      </c>
      <c r="F33" s="579">
        <v>28569895.398382999</v>
      </c>
      <c r="G33" s="579">
        <v>171622</v>
      </c>
      <c r="H33" s="580">
        <f t="shared" si="1"/>
        <v>28741517.398382999</v>
      </c>
      <c r="J33" s="599"/>
      <c r="K33" s="599"/>
      <c r="L33" s="599"/>
      <c r="M33" s="599"/>
      <c r="N33" s="599"/>
      <c r="O33" s="599"/>
    </row>
    <row r="34" spans="1:15">
      <c r="A34" s="416">
        <v>13.1</v>
      </c>
      <c r="B34" s="397" t="s">
        <v>743</v>
      </c>
      <c r="C34" s="579">
        <v>19129893.351528898</v>
      </c>
      <c r="D34" s="579">
        <v>0</v>
      </c>
      <c r="E34" s="580">
        <f t="shared" si="0"/>
        <v>19129893.351528898</v>
      </c>
      <c r="F34" s="579">
        <v>23492653.640000001</v>
      </c>
      <c r="G34" s="579">
        <v>0</v>
      </c>
      <c r="H34" s="580">
        <f t="shared" si="1"/>
        <v>23492653.640000001</v>
      </c>
      <c r="J34" s="599"/>
      <c r="K34" s="599"/>
      <c r="L34" s="599"/>
      <c r="M34" s="599"/>
      <c r="N34" s="599"/>
      <c r="O34" s="599"/>
    </row>
    <row r="35" spans="1:15">
      <c r="A35" s="416">
        <v>13.2</v>
      </c>
      <c r="B35" s="397" t="s">
        <v>744</v>
      </c>
      <c r="C35" s="579"/>
      <c r="D35" s="579"/>
      <c r="E35" s="580">
        <f t="shared" si="0"/>
        <v>0</v>
      </c>
      <c r="F35" s="579">
        <v>0</v>
      </c>
      <c r="G35" s="579">
        <v>0</v>
      </c>
      <c r="H35" s="580">
        <f t="shared" si="1"/>
        <v>0</v>
      </c>
      <c r="J35" s="599"/>
      <c r="K35" s="599"/>
      <c r="L35" s="599"/>
      <c r="M35" s="599"/>
      <c r="N35" s="599"/>
      <c r="O35" s="599"/>
    </row>
    <row r="36" spans="1:15">
      <c r="A36" s="416">
        <v>14</v>
      </c>
      <c r="B36" s="401" t="s">
        <v>745</v>
      </c>
      <c r="C36" s="579">
        <f>SUM(C7,C11,C13,C14,C15,C19,C22,C23,C24,C27,C30,C33)</f>
        <v>1893897481.5878999</v>
      </c>
      <c r="D36" s="579">
        <f>SUM(D7,D11,D13,D14,D15,D19,D22,D23,D24,D27,D30,D33)</f>
        <v>1548211026.2948003</v>
      </c>
      <c r="E36" s="580">
        <f t="shared" si="0"/>
        <v>3442108507.8827</v>
      </c>
      <c r="F36" s="579">
        <f>SUM(F7,F11,F13,F14,F15,F19,F22,F23,F24,F27,F30,F33)</f>
        <v>1771156081.3849368</v>
      </c>
      <c r="G36" s="579">
        <f>SUM(G7,G11,G13,G14,G15,G19,G22,G23,G24,G27,G30,G33)</f>
        <v>1338101202.1083901</v>
      </c>
      <c r="H36" s="580">
        <f t="shared" si="1"/>
        <v>3109257283.4933271</v>
      </c>
      <c r="J36" s="599"/>
      <c r="K36" s="599"/>
      <c r="L36" s="599"/>
      <c r="M36" s="599"/>
      <c r="N36" s="599"/>
      <c r="O36" s="599"/>
    </row>
    <row r="37" spans="1:15" ht="22.5" customHeight="1">
      <c r="A37" s="416"/>
      <c r="B37" s="402" t="s">
        <v>104</v>
      </c>
      <c r="C37" s="802"/>
      <c r="D37" s="803"/>
      <c r="E37" s="803"/>
      <c r="F37" s="803"/>
      <c r="G37" s="803"/>
      <c r="H37" s="804"/>
      <c r="J37" s="599"/>
      <c r="K37" s="599"/>
      <c r="L37" s="599"/>
      <c r="M37" s="599"/>
      <c r="N37" s="599"/>
      <c r="O37" s="599"/>
    </row>
    <row r="38" spans="1:15">
      <c r="A38" s="416">
        <v>15</v>
      </c>
      <c r="B38" s="403" t="s">
        <v>746</v>
      </c>
      <c r="C38" s="583">
        <v>213348.6</v>
      </c>
      <c r="D38" s="583">
        <v>0</v>
      </c>
      <c r="E38" s="584">
        <f>C38+D38</f>
        <v>213348.6</v>
      </c>
      <c r="F38" s="579">
        <v>0</v>
      </c>
      <c r="G38" s="579">
        <v>0</v>
      </c>
      <c r="H38" s="584">
        <f>F38+G38</f>
        <v>0</v>
      </c>
      <c r="J38" s="599"/>
      <c r="K38" s="599"/>
      <c r="L38" s="599"/>
      <c r="M38" s="599"/>
      <c r="N38" s="599"/>
      <c r="O38" s="599"/>
    </row>
    <row r="39" spans="1:15">
      <c r="A39" s="416">
        <v>15.1</v>
      </c>
      <c r="B39" s="404" t="s">
        <v>726</v>
      </c>
      <c r="C39" s="583">
        <v>213348.6</v>
      </c>
      <c r="D39" s="583">
        <v>0</v>
      </c>
      <c r="E39" s="584">
        <f t="shared" ref="E39:E53" si="2">C39+D39</f>
        <v>213348.6</v>
      </c>
      <c r="F39" s="579">
        <v>0</v>
      </c>
      <c r="G39" s="579">
        <v>0</v>
      </c>
      <c r="H39" s="584">
        <f t="shared" ref="H39:H53" si="3">F39+G39</f>
        <v>0</v>
      </c>
      <c r="J39" s="599"/>
      <c r="K39" s="599"/>
      <c r="L39" s="599"/>
      <c r="M39" s="599"/>
      <c r="N39" s="599"/>
      <c r="O39" s="599"/>
    </row>
    <row r="40" spans="1:15" ht="24" customHeight="1">
      <c r="A40" s="416">
        <v>16</v>
      </c>
      <c r="B40" s="400" t="s">
        <v>747</v>
      </c>
      <c r="C40" s="583">
        <v>0</v>
      </c>
      <c r="D40" s="583">
        <v>0</v>
      </c>
      <c r="E40" s="584">
        <f t="shared" si="2"/>
        <v>0</v>
      </c>
      <c r="F40" s="583"/>
      <c r="G40" s="583"/>
      <c r="H40" s="584">
        <f t="shared" si="3"/>
        <v>0</v>
      </c>
      <c r="J40" s="599"/>
      <c r="K40" s="599"/>
      <c r="L40" s="599"/>
      <c r="M40" s="599"/>
      <c r="N40" s="599"/>
      <c r="O40" s="599"/>
    </row>
    <row r="41" spans="1:15" ht="21">
      <c r="A41" s="416">
        <v>17</v>
      </c>
      <c r="B41" s="400" t="s">
        <v>748</v>
      </c>
      <c r="C41" s="583">
        <f>SUM(C42:C45)</f>
        <v>1320705754.9517</v>
      </c>
      <c r="D41" s="583">
        <f>SUM(D42:D45)</f>
        <v>1421456820.9516025</v>
      </c>
      <c r="E41" s="584">
        <f t="shared" si="2"/>
        <v>2742162575.9033022</v>
      </c>
      <c r="F41" s="583">
        <f>SUM(F42:F45)</f>
        <v>1235949798.8175781</v>
      </c>
      <c r="G41" s="583">
        <f>SUM(G42:G45)</f>
        <v>1331750587.1768935</v>
      </c>
      <c r="H41" s="584">
        <f t="shared" si="3"/>
        <v>2567700385.9944715</v>
      </c>
      <c r="J41" s="599"/>
      <c r="K41" s="599"/>
      <c r="L41" s="599"/>
      <c r="M41" s="599"/>
      <c r="N41" s="599"/>
      <c r="O41" s="599"/>
    </row>
    <row r="42" spans="1:15">
      <c r="A42" s="416">
        <v>17.100000000000001</v>
      </c>
      <c r="B42" s="397" t="s">
        <v>749</v>
      </c>
      <c r="C42" s="583">
        <v>1126584498.49</v>
      </c>
      <c r="D42" s="583">
        <v>1082821767.5433023</v>
      </c>
      <c r="E42" s="584">
        <f t="shared" si="2"/>
        <v>2209406266.0333023</v>
      </c>
      <c r="F42" s="579">
        <v>1195300535</v>
      </c>
      <c r="G42" s="579">
        <v>984551893</v>
      </c>
      <c r="H42" s="584">
        <f t="shared" si="3"/>
        <v>2179852428</v>
      </c>
      <c r="J42" s="599"/>
      <c r="K42" s="599"/>
      <c r="L42" s="599"/>
      <c r="M42" s="599"/>
      <c r="N42" s="599"/>
      <c r="O42" s="599"/>
    </row>
    <row r="43" spans="1:15">
      <c r="A43" s="416">
        <v>17.2</v>
      </c>
      <c r="B43" s="397" t="s">
        <v>100</v>
      </c>
      <c r="C43" s="583">
        <v>192048765.18169999</v>
      </c>
      <c r="D43" s="583">
        <v>325083753.25830001</v>
      </c>
      <c r="E43" s="584">
        <f t="shared" si="2"/>
        <v>517132518.44</v>
      </c>
      <c r="F43" s="579">
        <v>32431935</v>
      </c>
      <c r="G43" s="579">
        <v>303762351.03999996</v>
      </c>
      <c r="H43" s="584">
        <f t="shared" si="3"/>
        <v>336194286.03999996</v>
      </c>
      <c r="J43" s="599"/>
      <c r="K43" s="599"/>
      <c r="L43" s="599"/>
      <c r="M43" s="599"/>
      <c r="N43" s="599"/>
      <c r="O43" s="599"/>
    </row>
    <row r="44" spans="1:15">
      <c r="A44" s="416">
        <v>17.3</v>
      </c>
      <c r="B44" s="397" t="s">
        <v>750</v>
      </c>
      <c r="C44" s="583">
        <v>0</v>
      </c>
      <c r="D44" s="583">
        <v>0</v>
      </c>
      <c r="E44" s="584">
        <f t="shared" si="2"/>
        <v>0</v>
      </c>
      <c r="F44" s="579">
        <v>0</v>
      </c>
      <c r="G44" s="579">
        <v>25902713</v>
      </c>
      <c r="H44" s="584">
        <f t="shared" si="3"/>
        <v>25902713</v>
      </c>
      <c r="J44" s="599"/>
      <c r="K44" s="599"/>
      <c r="L44" s="599"/>
      <c r="M44" s="599"/>
      <c r="N44" s="599"/>
      <c r="O44" s="599"/>
    </row>
    <row r="45" spans="1:15">
      <c r="A45" s="416">
        <v>17.399999999999999</v>
      </c>
      <c r="B45" s="397" t="s">
        <v>751</v>
      </c>
      <c r="C45" s="583">
        <v>2072491.28</v>
      </c>
      <c r="D45" s="583">
        <v>13551300.15</v>
      </c>
      <c r="E45" s="584">
        <f t="shared" si="2"/>
        <v>15623791.43</v>
      </c>
      <c r="F45" s="579">
        <v>8217328.8175780494</v>
      </c>
      <c r="G45" s="579">
        <v>17533630.136893418</v>
      </c>
      <c r="H45" s="584">
        <f t="shared" si="3"/>
        <v>25750958.954471469</v>
      </c>
      <c r="J45" s="599"/>
      <c r="K45" s="599"/>
      <c r="L45" s="599"/>
      <c r="M45" s="599"/>
      <c r="N45" s="599"/>
      <c r="O45" s="599"/>
    </row>
    <row r="46" spans="1:15">
      <c r="A46" s="416">
        <v>18</v>
      </c>
      <c r="B46" s="406" t="s">
        <v>752</v>
      </c>
      <c r="C46" s="583">
        <v>1138588.8500000001</v>
      </c>
      <c r="D46" s="583">
        <v>313230.33</v>
      </c>
      <c r="E46" s="584">
        <f t="shared" si="2"/>
        <v>1451819.1800000002</v>
      </c>
      <c r="F46" s="579">
        <v>1626200.22</v>
      </c>
      <c r="G46" s="579">
        <v>0</v>
      </c>
      <c r="H46" s="584">
        <f t="shared" si="3"/>
        <v>1626200.22</v>
      </c>
      <c r="J46" s="599"/>
      <c r="K46" s="599"/>
      <c r="L46" s="599"/>
      <c r="M46" s="599"/>
      <c r="N46" s="599"/>
      <c r="O46" s="599"/>
    </row>
    <row r="47" spans="1:15">
      <c r="A47" s="416">
        <v>19</v>
      </c>
      <c r="B47" s="406" t="s">
        <v>753</v>
      </c>
      <c r="C47" s="583">
        <f>SUM(C48:C49)</f>
        <v>4107501.16</v>
      </c>
      <c r="D47" s="583">
        <f>SUM(D48:D49)</f>
        <v>0</v>
      </c>
      <c r="E47" s="584">
        <f t="shared" si="2"/>
        <v>4107501.16</v>
      </c>
      <c r="F47" s="583">
        <f>SUM(F48:F49)</f>
        <v>13305546.144164845</v>
      </c>
      <c r="G47" s="583">
        <f>SUM(G48:G49)</f>
        <v>0</v>
      </c>
      <c r="H47" s="584">
        <f t="shared" si="3"/>
        <v>13305546.144164845</v>
      </c>
      <c r="J47" s="599"/>
      <c r="K47" s="599"/>
      <c r="L47" s="599"/>
      <c r="M47" s="599"/>
      <c r="N47" s="599"/>
      <c r="O47" s="599"/>
    </row>
    <row r="48" spans="1:15">
      <c r="A48" s="416">
        <v>19.100000000000001</v>
      </c>
      <c r="B48" s="397" t="s">
        <v>754</v>
      </c>
      <c r="C48" s="583">
        <v>1906957.98</v>
      </c>
      <c r="D48" s="583">
        <v>0</v>
      </c>
      <c r="E48" s="584">
        <f t="shared" si="2"/>
        <v>1906957.98</v>
      </c>
      <c r="F48" s="579">
        <v>10209701.983920956</v>
      </c>
      <c r="G48" s="579">
        <v>0</v>
      </c>
      <c r="H48" s="584">
        <f t="shared" si="3"/>
        <v>10209701.983920956</v>
      </c>
      <c r="J48" s="599"/>
      <c r="K48" s="599"/>
      <c r="L48" s="599"/>
      <c r="M48" s="599"/>
      <c r="N48" s="599"/>
      <c r="O48" s="599"/>
    </row>
    <row r="49" spans="1:15">
      <c r="A49" s="416">
        <v>19.2</v>
      </c>
      <c r="B49" s="397" t="s">
        <v>755</v>
      </c>
      <c r="C49" s="583">
        <v>2200543.1800000002</v>
      </c>
      <c r="D49" s="583">
        <v>0</v>
      </c>
      <c r="E49" s="584">
        <f t="shared" si="2"/>
        <v>2200543.1800000002</v>
      </c>
      <c r="F49" s="579">
        <v>3095844.1602438893</v>
      </c>
      <c r="G49" s="579">
        <v>0</v>
      </c>
      <c r="H49" s="584">
        <f t="shared" si="3"/>
        <v>3095844.1602438893</v>
      </c>
      <c r="J49" s="599"/>
      <c r="K49" s="599"/>
      <c r="L49" s="599"/>
      <c r="M49" s="599"/>
      <c r="N49" s="599"/>
      <c r="O49" s="599"/>
    </row>
    <row r="50" spans="1:15">
      <c r="A50" s="416">
        <v>20</v>
      </c>
      <c r="B50" s="407" t="s">
        <v>101</v>
      </c>
      <c r="C50" s="583">
        <v>0</v>
      </c>
      <c r="D50" s="583">
        <v>115214939.14</v>
      </c>
      <c r="E50" s="584">
        <f t="shared" si="2"/>
        <v>115214939.14</v>
      </c>
      <c r="F50" s="579">
        <v>0</v>
      </c>
      <c r="G50" s="579">
        <v>55897836.859999999</v>
      </c>
      <c r="H50" s="584">
        <f t="shared" si="3"/>
        <v>55897836.859999999</v>
      </c>
      <c r="J50" s="599"/>
      <c r="K50" s="599"/>
      <c r="L50" s="599"/>
      <c r="M50" s="599"/>
      <c r="N50" s="599"/>
      <c r="O50" s="599"/>
    </row>
    <row r="51" spans="1:15">
      <c r="A51" s="416">
        <v>21</v>
      </c>
      <c r="B51" s="408" t="s">
        <v>89</v>
      </c>
      <c r="C51" s="583">
        <v>22958773.780000001</v>
      </c>
      <c r="D51" s="583">
        <v>8323336.3399999999</v>
      </c>
      <c r="E51" s="584">
        <f t="shared" si="2"/>
        <v>31282110.120000001</v>
      </c>
      <c r="F51" s="579">
        <v>11614315.907018399</v>
      </c>
      <c r="G51" s="579">
        <v>1510741</v>
      </c>
      <c r="H51" s="584">
        <f t="shared" si="3"/>
        <v>13125056.907018399</v>
      </c>
      <c r="J51" s="599"/>
      <c r="K51" s="599"/>
      <c r="L51" s="599"/>
      <c r="M51" s="599"/>
      <c r="N51" s="599"/>
      <c r="O51" s="599"/>
    </row>
    <row r="52" spans="1:15">
      <c r="A52" s="416">
        <v>21.1</v>
      </c>
      <c r="B52" s="405" t="s">
        <v>756</v>
      </c>
      <c r="C52" s="583">
        <v>0</v>
      </c>
      <c r="D52" s="583">
        <v>0</v>
      </c>
      <c r="E52" s="584">
        <f t="shared" si="2"/>
        <v>0</v>
      </c>
      <c r="F52" s="579">
        <v>0</v>
      </c>
      <c r="G52" s="579">
        <v>0</v>
      </c>
      <c r="H52" s="584">
        <f t="shared" si="3"/>
        <v>0</v>
      </c>
      <c r="J52" s="599"/>
      <c r="K52" s="599"/>
      <c r="L52" s="599"/>
      <c r="M52" s="599"/>
      <c r="N52" s="599"/>
      <c r="O52" s="599"/>
    </row>
    <row r="53" spans="1:15">
      <c r="A53" s="416">
        <v>22</v>
      </c>
      <c r="B53" s="407" t="s">
        <v>757</v>
      </c>
      <c r="C53" s="583">
        <f>SUM(C38,C40,C41,C46,C47,C50,C51)</f>
        <v>1349123967.3416998</v>
      </c>
      <c r="D53" s="583">
        <f>SUM(D38,D40,D41,D46,D47,D50,D51)</f>
        <v>1545308326.7616024</v>
      </c>
      <c r="E53" s="584">
        <f t="shared" si="2"/>
        <v>2894432294.103302</v>
      </c>
      <c r="F53" s="583">
        <f>SUM(F38,F40,F41,F46,F47,F50,F51)</f>
        <v>1262495861.0887613</v>
      </c>
      <c r="G53" s="583">
        <f>SUM(G38,G40,G41,G46,G47,G50,G51)</f>
        <v>1389159165.0368934</v>
      </c>
      <c r="H53" s="584">
        <f t="shared" si="3"/>
        <v>2651655026.1256547</v>
      </c>
      <c r="J53" s="599"/>
      <c r="K53" s="599"/>
      <c r="L53" s="599"/>
      <c r="M53" s="599"/>
      <c r="N53" s="599"/>
      <c r="O53" s="599"/>
    </row>
    <row r="54" spans="1:15" ht="24" customHeight="1">
      <c r="A54" s="416"/>
      <c r="B54" s="409" t="s">
        <v>758</v>
      </c>
      <c r="C54" s="805"/>
      <c r="D54" s="806"/>
      <c r="E54" s="806"/>
      <c r="F54" s="806"/>
      <c r="G54" s="806"/>
      <c r="H54" s="807"/>
      <c r="J54" s="599"/>
      <c r="K54" s="599"/>
      <c r="L54" s="599"/>
      <c r="M54" s="599"/>
      <c r="N54" s="599"/>
      <c r="O54" s="599"/>
    </row>
    <row r="55" spans="1:15">
      <c r="A55" s="416">
        <v>23</v>
      </c>
      <c r="B55" s="407" t="s">
        <v>105</v>
      </c>
      <c r="C55" s="583">
        <v>18199416</v>
      </c>
      <c r="D55" s="583">
        <v>0</v>
      </c>
      <c r="E55" s="584">
        <f>C55+D55</f>
        <v>18199416</v>
      </c>
      <c r="F55" s="579">
        <v>17091531</v>
      </c>
      <c r="G55" s="579">
        <v>0</v>
      </c>
      <c r="H55" s="584">
        <f>F55+G55</f>
        <v>17091531</v>
      </c>
      <c r="J55" s="599"/>
      <c r="K55" s="599"/>
      <c r="L55" s="599"/>
      <c r="M55" s="599"/>
      <c r="N55" s="599"/>
      <c r="O55" s="599"/>
    </row>
    <row r="56" spans="1:15">
      <c r="A56" s="416">
        <v>24</v>
      </c>
      <c r="B56" s="407" t="s">
        <v>759</v>
      </c>
      <c r="C56" s="583">
        <v>0</v>
      </c>
      <c r="D56" s="583">
        <v>0</v>
      </c>
      <c r="E56" s="584">
        <f t="shared" ref="E56:E69" si="4">C56+D56</f>
        <v>0</v>
      </c>
      <c r="F56" s="579">
        <v>0</v>
      </c>
      <c r="G56" s="579">
        <v>0</v>
      </c>
      <c r="H56" s="584">
        <f t="shared" ref="H56:H69" si="5">F56+G56</f>
        <v>0</v>
      </c>
      <c r="J56" s="599"/>
      <c r="K56" s="599"/>
      <c r="L56" s="599"/>
      <c r="M56" s="599"/>
      <c r="N56" s="599"/>
      <c r="O56" s="599"/>
    </row>
    <row r="57" spans="1:15">
      <c r="A57" s="416">
        <v>25</v>
      </c>
      <c r="B57" s="407" t="s">
        <v>102</v>
      </c>
      <c r="C57" s="583">
        <v>130071526.56999999</v>
      </c>
      <c r="D57" s="583">
        <v>0</v>
      </c>
      <c r="E57" s="584">
        <f t="shared" si="4"/>
        <v>130071526.56999999</v>
      </c>
      <c r="F57" s="579">
        <v>101066232.035</v>
      </c>
      <c r="G57" s="579">
        <v>0</v>
      </c>
      <c r="H57" s="584">
        <f t="shared" si="5"/>
        <v>101066232.035</v>
      </c>
      <c r="J57" s="599"/>
      <c r="K57" s="599"/>
      <c r="L57" s="599"/>
      <c r="M57" s="599"/>
      <c r="N57" s="599"/>
      <c r="O57" s="599"/>
    </row>
    <row r="58" spans="1:15">
      <c r="A58" s="416">
        <v>26</v>
      </c>
      <c r="B58" s="407" t="s">
        <v>760</v>
      </c>
      <c r="C58" s="583">
        <v>0</v>
      </c>
      <c r="D58" s="583">
        <v>0</v>
      </c>
      <c r="E58" s="584">
        <f t="shared" si="4"/>
        <v>0</v>
      </c>
      <c r="F58" s="579">
        <v>0</v>
      </c>
      <c r="G58" s="579">
        <v>0</v>
      </c>
      <c r="H58" s="584">
        <f t="shared" si="5"/>
        <v>0</v>
      </c>
      <c r="J58" s="599"/>
      <c r="K58" s="599"/>
      <c r="L58" s="599"/>
      <c r="M58" s="599"/>
      <c r="N58" s="599"/>
      <c r="O58" s="599"/>
    </row>
    <row r="59" spans="1:15" ht="21">
      <c r="A59" s="416">
        <v>27</v>
      </c>
      <c r="B59" s="407" t="s">
        <v>761</v>
      </c>
      <c r="C59" s="583"/>
      <c r="D59" s="583">
        <f>SUM(D60:D61)</f>
        <v>0</v>
      </c>
      <c r="E59" s="584">
        <f t="shared" si="4"/>
        <v>0</v>
      </c>
      <c r="F59" s="579">
        <v>0</v>
      </c>
      <c r="G59" s="579">
        <v>0</v>
      </c>
      <c r="H59" s="584">
        <f t="shared" si="5"/>
        <v>0</v>
      </c>
      <c r="J59" s="599"/>
      <c r="K59" s="599"/>
      <c r="L59" s="599"/>
      <c r="M59" s="599"/>
      <c r="N59" s="599"/>
      <c r="O59" s="599"/>
    </row>
    <row r="60" spans="1:15">
      <c r="A60" s="416">
        <v>27.1</v>
      </c>
      <c r="B60" s="397" t="s">
        <v>762</v>
      </c>
      <c r="C60" s="583">
        <v>0</v>
      </c>
      <c r="D60" s="583"/>
      <c r="E60" s="584">
        <f t="shared" si="4"/>
        <v>0</v>
      </c>
      <c r="F60" s="579">
        <v>0</v>
      </c>
      <c r="G60" s="579">
        <v>0</v>
      </c>
      <c r="H60" s="584">
        <f t="shared" si="5"/>
        <v>0</v>
      </c>
      <c r="J60" s="599"/>
      <c r="K60" s="599"/>
      <c r="L60" s="599"/>
      <c r="M60" s="599"/>
      <c r="N60" s="599"/>
      <c r="O60" s="599"/>
    </row>
    <row r="61" spans="1:15">
      <c r="A61" s="416">
        <v>27.2</v>
      </c>
      <c r="B61" s="397" t="s">
        <v>763</v>
      </c>
      <c r="C61" s="583"/>
      <c r="D61" s="583"/>
      <c r="E61" s="584">
        <f t="shared" si="4"/>
        <v>0</v>
      </c>
      <c r="F61" s="579">
        <v>0</v>
      </c>
      <c r="G61" s="579">
        <v>0</v>
      </c>
      <c r="H61" s="584">
        <f t="shared" si="5"/>
        <v>0</v>
      </c>
      <c r="J61" s="599"/>
      <c r="K61" s="599"/>
      <c r="L61" s="599"/>
      <c r="M61" s="599"/>
      <c r="N61" s="599"/>
      <c r="O61" s="599"/>
    </row>
    <row r="62" spans="1:15">
      <c r="A62" s="416">
        <v>28</v>
      </c>
      <c r="B62" s="408" t="s">
        <v>764</v>
      </c>
      <c r="C62" s="583">
        <v>0</v>
      </c>
      <c r="D62" s="583">
        <v>0</v>
      </c>
      <c r="E62" s="584">
        <f t="shared" si="4"/>
        <v>0</v>
      </c>
      <c r="F62" s="579">
        <v>2606149.3548835898</v>
      </c>
      <c r="G62" s="579">
        <v>0</v>
      </c>
      <c r="H62" s="584">
        <f t="shared" si="5"/>
        <v>2606149.3548835898</v>
      </c>
      <c r="J62" s="599"/>
      <c r="K62" s="599"/>
      <c r="L62" s="599"/>
      <c r="M62" s="599"/>
      <c r="N62" s="599"/>
      <c r="O62" s="599"/>
    </row>
    <row r="63" spans="1:15">
      <c r="A63" s="416">
        <v>29</v>
      </c>
      <c r="B63" s="406" t="s">
        <v>765</v>
      </c>
      <c r="C63" s="583">
        <v>12239247.780000001</v>
      </c>
      <c r="D63" s="583">
        <f>SUM(D64:D66)</f>
        <v>0</v>
      </c>
      <c r="E63" s="584">
        <f t="shared" si="4"/>
        <v>12239247.780000001</v>
      </c>
      <c r="F63" s="579">
        <v>15141309.386399999</v>
      </c>
      <c r="G63" s="579">
        <v>0</v>
      </c>
      <c r="H63" s="584">
        <f t="shared" si="5"/>
        <v>15141309.386399999</v>
      </c>
      <c r="J63" s="599"/>
      <c r="K63" s="599"/>
      <c r="L63" s="599"/>
      <c r="M63" s="599"/>
      <c r="N63" s="599"/>
      <c r="O63" s="599"/>
    </row>
    <row r="64" spans="1:15">
      <c r="A64" s="416">
        <v>29.1</v>
      </c>
      <c r="B64" s="397" t="s">
        <v>766</v>
      </c>
      <c r="C64" s="654">
        <v>10870260.66</v>
      </c>
      <c r="D64" s="583"/>
      <c r="E64" s="584">
        <f t="shared" si="4"/>
        <v>10870260.66</v>
      </c>
      <c r="F64" s="579">
        <v>10870260.656400001</v>
      </c>
      <c r="G64" s="579">
        <v>0</v>
      </c>
      <c r="H64" s="584">
        <f t="shared" si="5"/>
        <v>10870260.656400001</v>
      </c>
      <c r="J64" s="599"/>
      <c r="K64" s="599"/>
      <c r="L64" s="599"/>
      <c r="M64" s="599"/>
      <c r="N64" s="599"/>
      <c r="O64" s="599"/>
    </row>
    <row r="65" spans="1:15" ht="24.95" customHeight="1">
      <c r="A65" s="416">
        <v>29.2</v>
      </c>
      <c r="B65" s="397" t="s">
        <v>767</v>
      </c>
      <c r="C65" s="654"/>
      <c r="D65" s="583"/>
      <c r="E65" s="584">
        <f t="shared" si="4"/>
        <v>0</v>
      </c>
      <c r="F65" s="579">
        <v>0</v>
      </c>
      <c r="G65" s="579">
        <v>0</v>
      </c>
      <c r="H65" s="584">
        <f t="shared" si="5"/>
        <v>0</v>
      </c>
      <c r="J65" s="599"/>
      <c r="K65" s="599"/>
      <c r="L65" s="599"/>
      <c r="M65" s="599"/>
      <c r="N65" s="599"/>
      <c r="O65" s="599"/>
    </row>
    <row r="66" spans="1:15" ht="22.5" customHeight="1">
      <c r="A66" s="416">
        <v>29.3</v>
      </c>
      <c r="B66" s="397" t="s">
        <v>768</v>
      </c>
      <c r="C66" s="654">
        <v>1368987.12</v>
      </c>
      <c r="D66" s="583"/>
      <c r="E66" s="584">
        <f t="shared" si="4"/>
        <v>1368987.12</v>
      </c>
      <c r="F66" s="579">
        <v>4271048.7299999995</v>
      </c>
      <c r="G66" s="579">
        <v>0</v>
      </c>
      <c r="H66" s="584">
        <f t="shared" si="5"/>
        <v>4271048.7299999995</v>
      </c>
      <c r="J66" s="599"/>
      <c r="K66" s="599"/>
      <c r="L66" s="599"/>
      <c r="M66" s="599"/>
      <c r="N66" s="599"/>
      <c r="O66" s="599"/>
    </row>
    <row r="67" spans="1:15">
      <c r="A67" s="416">
        <v>30</v>
      </c>
      <c r="B67" s="399" t="s">
        <v>103</v>
      </c>
      <c r="C67" s="583">
        <v>387166023.43000001</v>
      </c>
      <c r="D67" s="583"/>
      <c r="E67" s="584">
        <f t="shared" si="4"/>
        <v>387166023.43000001</v>
      </c>
      <c r="F67" s="579">
        <v>321697035.59167314</v>
      </c>
      <c r="G67" s="583"/>
      <c r="H67" s="584">
        <f t="shared" si="5"/>
        <v>321697035.59167314</v>
      </c>
      <c r="J67" s="599"/>
      <c r="K67" s="599"/>
      <c r="L67" s="599"/>
      <c r="M67" s="599"/>
      <c r="N67" s="599"/>
      <c r="O67" s="599"/>
    </row>
    <row r="68" spans="1:15">
      <c r="A68" s="416">
        <v>31</v>
      </c>
      <c r="B68" s="410" t="s">
        <v>769</v>
      </c>
      <c r="C68" s="583">
        <f>SUM(C55,C56,C57,C58,C59,C62,C63,C67)</f>
        <v>547676213.77999997</v>
      </c>
      <c r="D68" s="583">
        <f>SUM(D55,D56,D57,D58,D59,D62,D63,D67)</f>
        <v>0</v>
      </c>
      <c r="E68" s="584">
        <f t="shared" si="4"/>
        <v>547676213.77999997</v>
      </c>
      <c r="F68" s="583">
        <f>SUM(F55,F56,F57,F58,F59,F62,F63,F67)</f>
        <v>457602257.36795676</v>
      </c>
      <c r="G68" s="583">
        <f>SUM(G55,G56,G57,G58,G59,G62,G63,G67)</f>
        <v>0</v>
      </c>
      <c r="H68" s="584">
        <f t="shared" si="5"/>
        <v>457602257.36795676</v>
      </c>
      <c r="J68" s="599"/>
      <c r="K68" s="599"/>
      <c r="L68" s="599"/>
      <c r="M68" s="599"/>
      <c r="N68" s="599"/>
      <c r="O68" s="599"/>
    </row>
    <row r="69" spans="1:15">
      <c r="A69" s="416">
        <v>32</v>
      </c>
      <c r="B69" s="411" t="s">
        <v>770</v>
      </c>
      <c r="C69" s="583">
        <f>SUM(C53,C68)</f>
        <v>1896800181.1216998</v>
      </c>
      <c r="D69" s="583">
        <f>SUM(D53,D68)</f>
        <v>1545308326.7616024</v>
      </c>
      <c r="E69" s="584">
        <f t="shared" si="4"/>
        <v>3442108507.8833022</v>
      </c>
      <c r="F69" s="583">
        <f>SUM(F53,F68)</f>
        <v>1720098118.456718</v>
      </c>
      <c r="G69" s="583">
        <f>SUM(G53,G68)</f>
        <v>1389159165.0368934</v>
      </c>
      <c r="H69" s="584">
        <f t="shared" si="5"/>
        <v>3109257283.4936113</v>
      </c>
      <c r="J69" s="599"/>
      <c r="K69" s="599"/>
      <c r="L69" s="599"/>
      <c r="M69" s="599"/>
      <c r="N69" s="599"/>
      <c r="O69" s="599"/>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40" zoomScaleNormal="100" workbookViewId="0">
      <selection activeCell="B92" sqref="B92:C92"/>
    </sheetView>
  </sheetViews>
  <sheetFormatPr defaultColWidth="43.5703125" defaultRowHeight="11.25"/>
  <cols>
    <col min="1" max="1" width="8" style="154" customWidth="1"/>
    <col min="2" max="2" width="66.140625" style="155" customWidth="1"/>
    <col min="3" max="3" width="131.42578125" style="156" customWidth="1"/>
    <col min="4" max="5" width="10.28515625" style="147" customWidth="1"/>
    <col min="6" max="6" width="67.5703125" style="147" customWidth="1"/>
    <col min="7" max="16384" width="43.5703125" style="147"/>
  </cols>
  <sheetData>
    <row r="1" spans="1:3" ht="12.75" thickTop="1" thickBot="1">
      <c r="A1" s="982" t="s">
        <v>187</v>
      </c>
      <c r="B1" s="983"/>
      <c r="C1" s="984"/>
    </row>
    <row r="2" spans="1:3" ht="26.25" customHeight="1">
      <c r="A2" s="383"/>
      <c r="B2" s="985" t="s">
        <v>188</v>
      </c>
      <c r="C2" s="985"/>
    </row>
    <row r="3" spans="1:3" s="152" customFormat="1" ht="11.25" customHeight="1">
      <c r="A3" s="151"/>
      <c r="B3" s="985" t="s">
        <v>263</v>
      </c>
      <c r="C3" s="985"/>
    </row>
    <row r="4" spans="1:3" ht="12" customHeight="1" thickBot="1">
      <c r="A4" s="964" t="s">
        <v>267</v>
      </c>
      <c r="B4" s="965"/>
      <c r="C4" s="966"/>
    </row>
    <row r="5" spans="1:3" ht="12" thickTop="1">
      <c r="A5" s="148"/>
      <c r="B5" s="967" t="s">
        <v>189</v>
      </c>
      <c r="C5" s="968"/>
    </row>
    <row r="6" spans="1:3">
      <c r="A6" s="383"/>
      <c r="B6" s="944" t="s">
        <v>264</v>
      </c>
      <c r="C6" s="945"/>
    </row>
    <row r="7" spans="1:3">
      <c r="A7" s="383"/>
      <c r="B7" s="944" t="s">
        <v>190</v>
      </c>
      <c r="C7" s="945"/>
    </row>
    <row r="8" spans="1:3">
      <c r="A8" s="383"/>
      <c r="B8" s="944" t="s">
        <v>265</v>
      </c>
      <c r="C8" s="945"/>
    </row>
    <row r="9" spans="1:3">
      <c r="A9" s="383"/>
      <c r="B9" s="988" t="s">
        <v>266</v>
      </c>
      <c r="C9" s="989"/>
    </row>
    <row r="10" spans="1:3">
      <c r="A10" s="383"/>
      <c r="B10" s="980" t="s">
        <v>191</v>
      </c>
      <c r="C10" s="981" t="s">
        <v>191</v>
      </c>
    </row>
    <row r="11" spans="1:3">
      <c r="A11" s="383"/>
      <c r="B11" s="980" t="s">
        <v>192</v>
      </c>
      <c r="C11" s="981" t="s">
        <v>192</v>
      </c>
    </row>
    <row r="12" spans="1:3">
      <c r="A12" s="383"/>
      <c r="B12" s="980" t="s">
        <v>193</v>
      </c>
      <c r="C12" s="981" t="s">
        <v>193</v>
      </c>
    </row>
    <row r="13" spans="1:3">
      <c r="A13" s="383"/>
      <c r="B13" s="980" t="s">
        <v>194</v>
      </c>
      <c r="C13" s="981" t="s">
        <v>194</v>
      </c>
    </row>
    <row r="14" spans="1:3">
      <c r="A14" s="383"/>
      <c r="B14" s="980" t="s">
        <v>195</v>
      </c>
      <c r="C14" s="981" t="s">
        <v>195</v>
      </c>
    </row>
    <row r="15" spans="1:3" ht="21.75" customHeight="1">
      <c r="A15" s="383"/>
      <c r="B15" s="980" t="s">
        <v>196</v>
      </c>
      <c r="C15" s="981" t="s">
        <v>196</v>
      </c>
    </row>
    <row r="16" spans="1:3">
      <c r="A16" s="383"/>
      <c r="B16" s="980" t="s">
        <v>197</v>
      </c>
      <c r="C16" s="981" t="s">
        <v>198</v>
      </c>
    </row>
    <row r="17" spans="1:6">
      <c r="A17" s="383"/>
      <c r="B17" s="980" t="s">
        <v>199</v>
      </c>
      <c r="C17" s="981" t="s">
        <v>200</v>
      </c>
    </row>
    <row r="18" spans="1:6">
      <c r="A18" s="383"/>
      <c r="B18" s="980" t="s">
        <v>201</v>
      </c>
      <c r="C18" s="981" t="s">
        <v>202</v>
      </c>
    </row>
    <row r="19" spans="1:6">
      <c r="A19" s="383"/>
      <c r="B19" s="980" t="s">
        <v>203</v>
      </c>
      <c r="C19" s="981" t="s">
        <v>203</v>
      </c>
    </row>
    <row r="20" spans="1:6">
      <c r="A20" s="383"/>
      <c r="B20" s="986" t="s">
        <v>952</v>
      </c>
      <c r="C20" s="987" t="s">
        <v>204</v>
      </c>
    </row>
    <row r="21" spans="1:6">
      <c r="A21" s="383"/>
      <c r="B21" s="980" t="s">
        <v>941</v>
      </c>
      <c r="C21" s="981" t="s">
        <v>205</v>
      </c>
    </row>
    <row r="22" spans="1:6" ht="23.25" customHeight="1">
      <c r="A22" s="383"/>
      <c r="B22" s="980" t="s">
        <v>206</v>
      </c>
      <c r="C22" s="981" t="s">
        <v>207</v>
      </c>
      <c r="F22" s="571"/>
    </row>
    <row r="23" spans="1:6">
      <c r="A23" s="383"/>
      <c r="B23" s="980" t="s">
        <v>208</v>
      </c>
      <c r="C23" s="981" t="s">
        <v>208</v>
      </c>
    </row>
    <row r="24" spans="1:6">
      <c r="A24" s="383"/>
      <c r="B24" s="980" t="s">
        <v>209</v>
      </c>
      <c r="C24" s="981" t="s">
        <v>210</v>
      </c>
    </row>
    <row r="25" spans="1:6" ht="12" thickBot="1">
      <c r="A25" s="149"/>
      <c r="B25" s="974" t="s">
        <v>211</v>
      </c>
      <c r="C25" s="975"/>
    </row>
    <row r="26" spans="1:6" ht="12.75" thickTop="1" thickBot="1">
      <c r="A26" s="964" t="s">
        <v>839</v>
      </c>
      <c r="B26" s="965"/>
      <c r="C26" s="966"/>
    </row>
    <row r="27" spans="1:6" ht="12.75" thickTop="1" thickBot="1">
      <c r="A27" s="150"/>
      <c r="B27" s="976" t="s">
        <v>840</v>
      </c>
      <c r="C27" s="977"/>
    </row>
    <row r="28" spans="1:6" ht="12.75" thickTop="1" thickBot="1">
      <c r="A28" s="964" t="s">
        <v>268</v>
      </c>
      <c r="B28" s="965"/>
      <c r="C28" s="966"/>
    </row>
    <row r="29" spans="1:6" ht="12" thickTop="1">
      <c r="A29" s="148"/>
      <c r="B29" s="978" t="s">
        <v>843</v>
      </c>
      <c r="C29" s="979" t="s">
        <v>212</v>
      </c>
    </row>
    <row r="30" spans="1:6">
      <c r="A30" s="383"/>
      <c r="B30" s="969" t="s">
        <v>216</v>
      </c>
      <c r="C30" s="970" t="s">
        <v>213</v>
      </c>
    </row>
    <row r="31" spans="1:6">
      <c r="A31" s="383"/>
      <c r="B31" s="969" t="s">
        <v>841</v>
      </c>
      <c r="C31" s="970" t="s">
        <v>214</v>
      </c>
    </row>
    <row r="32" spans="1:6">
      <c r="A32" s="383"/>
      <c r="B32" s="969" t="s">
        <v>842</v>
      </c>
      <c r="C32" s="970" t="s">
        <v>215</v>
      </c>
    </row>
    <row r="33" spans="1:3">
      <c r="A33" s="383"/>
      <c r="B33" s="969" t="s">
        <v>219</v>
      </c>
      <c r="C33" s="970" t="s">
        <v>220</v>
      </c>
    </row>
    <row r="34" spans="1:3">
      <c r="A34" s="383"/>
      <c r="B34" s="969" t="s">
        <v>844</v>
      </c>
      <c r="C34" s="970" t="s">
        <v>217</v>
      </c>
    </row>
    <row r="35" spans="1:3">
      <c r="A35" s="383"/>
      <c r="B35" s="969" t="s">
        <v>845</v>
      </c>
      <c r="C35" s="970" t="s">
        <v>218</v>
      </c>
    </row>
    <row r="36" spans="1:3">
      <c r="A36" s="383"/>
      <c r="B36" s="971" t="s">
        <v>846</v>
      </c>
      <c r="C36" s="972"/>
    </row>
    <row r="37" spans="1:3" ht="24.75" customHeight="1">
      <c r="A37" s="383"/>
      <c r="B37" s="969" t="s">
        <v>847</v>
      </c>
      <c r="C37" s="970" t="s">
        <v>221</v>
      </c>
    </row>
    <row r="38" spans="1:3" ht="23.25" customHeight="1">
      <c r="A38" s="383"/>
      <c r="B38" s="969" t="s">
        <v>848</v>
      </c>
      <c r="C38" s="970" t="s">
        <v>222</v>
      </c>
    </row>
    <row r="39" spans="1:3" ht="23.25" customHeight="1">
      <c r="A39" s="421"/>
      <c r="B39" s="971" t="s">
        <v>849</v>
      </c>
      <c r="C39" s="973"/>
    </row>
    <row r="40" spans="1:3" ht="12" customHeight="1">
      <c r="A40" s="383"/>
      <c r="B40" s="969" t="s">
        <v>850</v>
      </c>
      <c r="C40" s="970"/>
    </row>
    <row r="41" spans="1:3" ht="12" thickBot="1">
      <c r="A41" s="964" t="s">
        <v>269</v>
      </c>
      <c r="B41" s="965"/>
      <c r="C41" s="966"/>
    </row>
    <row r="42" spans="1:3" ht="12" thickTop="1">
      <c r="A42" s="148"/>
      <c r="B42" s="967" t="s">
        <v>299</v>
      </c>
      <c r="C42" s="968" t="s">
        <v>223</v>
      </c>
    </row>
    <row r="43" spans="1:3">
      <c r="A43" s="383"/>
      <c r="B43" s="944" t="s">
        <v>298</v>
      </c>
      <c r="C43" s="945"/>
    </row>
    <row r="44" spans="1:3" ht="23.25" customHeight="1" thickBot="1">
      <c r="A44" s="149"/>
      <c r="B44" s="962" t="s">
        <v>224</v>
      </c>
      <c r="C44" s="963" t="s">
        <v>225</v>
      </c>
    </row>
    <row r="45" spans="1:3" ht="11.25" customHeight="1" thickTop="1" thickBot="1">
      <c r="A45" s="964" t="s">
        <v>270</v>
      </c>
      <c r="B45" s="965"/>
      <c r="C45" s="966"/>
    </row>
    <row r="46" spans="1:3" ht="26.25" customHeight="1" thickTop="1">
      <c r="A46" s="383"/>
      <c r="B46" s="944" t="s">
        <v>271</v>
      </c>
      <c r="C46" s="945"/>
    </row>
    <row r="47" spans="1:3" ht="12" thickBot="1">
      <c r="A47" s="964" t="s">
        <v>272</v>
      </c>
      <c r="B47" s="965"/>
      <c r="C47" s="966"/>
    </row>
    <row r="48" spans="1:3" ht="12" thickTop="1">
      <c r="A48" s="148"/>
      <c r="B48" s="967" t="s">
        <v>226</v>
      </c>
      <c r="C48" s="968" t="s">
        <v>226</v>
      </c>
    </row>
    <row r="49" spans="1:3" ht="11.25" customHeight="1">
      <c r="A49" s="383"/>
      <c r="B49" s="944" t="s">
        <v>227</v>
      </c>
      <c r="C49" s="945" t="s">
        <v>227</v>
      </c>
    </row>
    <row r="50" spans="1:3">
      <c r="A50" s="383"/>
      <c r="B50" s="944" t="s">
        <v>228</v>
      </c>
      <c r="C50" s="945" t="s">
        <v>228</v>
      </c>
    </row>
    <row r="51" spans="1:3" ht="11.25" customHeight="1">
      <c r="A51" s="383"/>
      <c r="B51" s="944" t="s">
        <v>852</v>
      </c>
      <c r="C51" s="945" t="s">
        <v>229</v>
      </c>
    </row>
    <row r="52" spans="1:3" ht="33.6" customHeight="1">
      <c r="A52" s="383"/>
      <c r="B52" s="944" t="s">
        <v>230</v>
      </c>
      <c r="C52" s="945" t="s">
        <v>230</v>
      </c>
    </row>
    <row r="53" spans="1:3" ht="11.25" customHeight="1">
      <c r="A53" s="383"/>
      <c r="B53" s="944" t="s">
        <v>319</v>
      </c>
      <c r="C53" s="945" t="s">
        <v>231</v>
      </c>
    </row>
    <row r="54" spans="1:3" ht="11.25" customHeight="1" thickBot="1">
      <c r="A54" s="964" t="s">
        <v>273</v>
      </c>
      <c r="B54" s="965"/>
      <c r="C54" s="966"/>
    </row>
    <row r="55" spans="1:3" ht="12" thickTop="1">
      <c r="A55" s="148"/>
      <c r="B55" s="967" t="s">
        <v>226</v>
      </c>
      <c r="C55" s="968" t="s">
        <v>226</v>
      </c>
    </row>
    <row r="56" spans="1:3">
      <c r="A56" s="383"/>
      <c r="B56" s="944" t="s">
        <v>232</v>
      </c>
      <c r="C56" s="945" t="s">
        <v>232</v>
      </c>
    </row>
    <row r="57" spans="1:3">
      <c r="A57" s="383"/>
      <c r="B57" s="944" t="s">
        <v>276</v>
      </c>
      <c r="C57" s="945" t="s">
        <v>233</v>
      </c>
    </row>
    <row r="58" spans="1:3">
      <c r="A58" s="383"/>
      <c r="B58" s="944" t="s">
        <v>234</v>
      </c>
      <c r="C58" s="945" t="s">
        <v>234</v>
      </c>
    </row>
    <row r="59" spans="1:3">
      <c r="A59" s="383"/>
      <c r="B59" s="944" t="s">
        <v>235</v>
      </c>
      <c r="C59" s="945" t="s">
        <v>235</v>
      </c>
    </row>
    <row r="60" spans="1:3">
      <c r="A60" s="383"/>
      <c r="B60" s="944" t="s">
        <v>236</v>
      </c>
      <c r="C60" s="945" t="s">
        <v>236</v>
      </c>
    </row>
    <row r="61" spans="1:3">
      <c r="A61" s="383"/>
      <c r="B61" s="944" t="s">
        <v>277</v>
      </c>
      <c r="C61" s="945" t="s">
        <v>237</v>
      </c>
    </row>
    <row r="62" spans="1:3">
      <c r="A62" s="383"/>
      <c r="B62" s="944" t="s">
        <v>238</v>
      </c>
      <c r="C62" s="945" t="s">
        <v>238</v>
      </c>
    </row>
    <row r="63" spans="1:3" ht="12" thickBot="1">
      <c r="A63" s="149"/>
      <c r="B63" s="962" t="s">
        <v>239</v>
      </c>
      <c r="C63" s="963" t="s">
        <v>239</v>
      </c>
    </row>
    <row r="64" spans="1:3" ht="11.25" customHeight="1" thickTop="1">
      <c r="A64" s="950" t="s">
        <v>274</v>
      </c>
      <c r="B64" s="951"/>
      <c r="C64" s="952"/>
    </row>
    <row r="65" spans="1:3" ht="12" thickBot="1">
      <c r="A65" s="149"/>
      <c r="B65" s="962" t="s">
        <v>240</v>
      </c>
      <c r="C65" s="963" t="s">
        <v>240</v>
      </c>
    </row>
    <row r="66" spans="1:3" ht="11.25" customHeight="1" thickTop="1" thickBot="1">
      <c r="A66" s="964" t="s">
        <v>275</v>
      </c>
      <c r="B66" s="965"/>
      <c r="C66" s="966"/>
    </row>
    <row r="67" spans="1:3" ht="12" thickTop="1">
      <c r="A67" s="148"/>
      <c r="B67" s="967" t="s">
        <v>241</v>
      </c>
      <c r="C67" s="968" t="s">
        <v>241</v>
      </c>
    </row>
    <row r="68" spans="1:3">
      <c r="A68" s="383"/>
      <c r="B68" s="944" t="s">
        <v>854</v>
      </c>
      <c r="C68" s="945" t="s">
        <v>242</v>
      </c>
    </row>
    <row r="69" spans="1:3">
      <c r="A69" s="383"/>
      <c r="B69" s="944" t="s">
        <v>243</v>
      </c>
      <c r="C69" s="945" t="s">
        <v>243</v>
      </c>
    </row>
    <row r="70" spans="1:3" ht="54.95" customHeight="1">
      <c r="A70" s="383"/>
      <c r="B70" s="960" t="s">
        <v>683</v>
      </c>
      <c r="C70" s="961" t="s">
        <v>244</v>
      </c>
    </row>
    <row r="71" spans="1:3" ht="33.75" customHeight="1">
      <c r="A71" s="383"/>
      <c r="B71" s="960" t="s">
        <v>278</v>
      </c>
      <c r="C71" s="961" t="s">
        <v>245</v>
      </c>
    </row>
    <row r="72" spans="1:3" ht="15.75" customHeight="1">
      <c r="A72" s="383"/>
      <c r="B72" s="960" t="s">
        <v>855</v>
      </c>
      <c r="C72" s="961" t="s">
        <v>246</v>
      </c>
    </row>
    <row r="73" spans="1:3">
      <c r="A73" s="383"/>
      <c r="B73" s="944" t="s">
        <v>247</v>
      </c>
      <c r="C73" s="945" t="s">
        <v>247</v>
      </c>
    </row>
    <row r="74" spans="1:3" ht="12" thickBot="1">
      <c r="A74" s="149"/>
      <c r="B74" s="962" t="s">
        <v>248</v>
      </c>
      <c r="C74" s="963" t="s">
        <v>248</v>
      </c>
    </row>
    <row r="75" spans="1:3" ht="12" thickTop="1">
      <c r="A75" s="950" t="s">
        <v>302</v>
      </c>
      <c r="B75" s="951"/>
      <c r="C75" s="952"/>
    </row>
    <row r="76" spans="1:3">
      <c r="A76" s="383"/>
      <c r="B76" s="944" t="s">
        <v>240</v>
      </c>
      <c r="C76" s="945"/>
    </row>
    <row r="77" spans="1:3">
      <c r="A77" s="383"/>
      <c r="B77" s="944" t="s">
        <v>300</v>
      </c>
      <c r="C77" s="945"/>
    </row>
    <row r="78" spans="1:3">
      <c r="A78" s="383"/>
      <c r="B78" s="944" t="s">
        <v>301</v>
      </c>
      <c r="C78" s="945"/>
    </row>
    <row r="79" spans="1:3">
      <c r="A79" s="950" t="s">
        <v>303</v>
      </c>
      <c r="B79" s="951"/>
      <c r="C79" s="952"/>
    </row>
    <row r="80" spans="1:3">
      <c r="A80" s="383"/>
      <c r="B80" s="944" t="s">
        <v>240</v>
      </c>
      <c r="C80" s="945"/>
    </row>
    <row r="81" spans="1:3">
      <c r="A81" s="383"/>
      <c r="B81" s="944" t="s">
        <v>304</v>
      </c>
      <c r="C81" s="945"/>
    </row>
    <row r="82" spans="1:3" ht="79.5" customHeight="1">
      <c r="A82" s="383"/>
      <c r="B82" s="944" t="s">
        <v>318</v>
      </c>
      <c r="C82" s="945"/>
    </row>
    <row r="83" spans="1:3" ht="53.25" customHeight="1">
      <c r="A83" s="383"/>
      <c r="B83" s="944" t="s">
        <v>317</v>
      </c>
      <c r="C83" s="945"/>
    </row>
    <row r="84" spans="1:3">
      <c r="A84" s="383"/>
      <c r="B84" s="944" t="s">
        <v>305</v>
      </c>
      <c r="C84" s="945"/>
    </row>
    <row r="85" spans="1:3">
      <c r="A85" s="383"/>
      <c r="B85" s="944" t="s">
        <v>306</v>
      </c>
      <c r="C85" s="945"/>
    </row>
    <row r="86" spans="1:3">
      <c r="A86" s="383"/>
      <c r="B86" s="944" t="s">
        <v>307</v>
      </c>
      <c r="C86" s="945"/>
    </row>
    <row r="87" spans="1:3">
      <c r="A87" s="950" t="s">
        <v>308</v>
      </c>
      <c r="B87" s="951"/>
      <c r="C87" s="952"/>
    </row>
    <row r="88" spans="1:3">
      <c r="A88" s="383"/>
      <c r="B88" s="944" t="s">
        <v>240</v>
      </c>
      <c r="C88" s="945"/>
    </row>
    <row r="89" spans="1:3">
      <c r="A89" s="383"/>
      <c r="B89" s="944" t="s">
        <v>310</v>
      </c>
      <c r="C89" s="945"/>
    </row>
    <row r="90" spans="1:3" ht="12" customHeight="1">
      <c r="A90" s="383"/>
      <c r="B90" s="944" t="s">
        <v>311</v>
      </c>
      <c r="C90" s="945"/>
    </row>
    <row r="91" spans="1:3">
      <c r="A91" s="383"/>
      <c r="B91" s="944" t="s">
        <v>312</v>
      </c>
      <c r="C91" s="945"/>
    </row>
    <row r="92" spans="1:3" ht="24.75" customHeight="1">
      <c r="A92" s="383"/>
      <c r="B92" s="953" t="s">
        <v>348</v>
      </c>
      <c r="C92" s="954"/>
    </row>
    <row r="93" spans="1:3" ht="24" customHeight="1">
      <c r="A93" s="383"/>
      <c r="B93" s="953" t="s">
        <v>349</v>
      </c>
      <c r="C93" s="954"/>
    </row>
    <row r="94" spans="1:3" ht="13.5" customHeight="1">
      <c r="A94" s="383"/>
      <c r="B94" s="955" t="s">
        <v>313</v>
      </c>
      <c r="C94" s="956"/>
    </row>
    <row r="95" spans="1:3" ht="11.25" customHeight="1" thickBot="1">
      <c r="A95" s="957" t="s">
        <v>344</v>
      </c>
      <c r="B95" s="958"/>
      <c r="C95" s="959"/>
    </row>
    <row r="96" spans="1:3" ht="12.75" thickTop="1" thickBot="1">
      <c r="A96" s="949" t="s">
        <v>249</v>
      </c>
      <c r="B96" s="949"/>
      <c r="C96" s="949"/>
    </row>
    <row r="97" spans="1:3">
      <c r="A97" s="228">
        <v>2</v>
      </c>
      <c r="B97" s="369" t="s">
        <v>324</v>
      </c>
      <c r="C97" s="369" t="s">
        <v>345</v>
      </c>
    </row>
    <row r="98" spans="1:3">
      <c r="A98" s="153">
        <v>3</v>
      </c>
      <c r="B98" s="370" t="s">
        <v>325</v>
      </c>
      <c r="C98" s="371" t="s">
        <v>346</v>
      </c>
    </row>
    <row r="99" spans="1:3">
      <c r="A99" s="153">
        <v>4</v>
      </c>
      <c r="B99" s="370" t="s">
        <v>326</v>
      </c>
      <c r="C99" s="371" t="s">
        <v>350</v>
      </c>
    </row>
    <row r="100" spans="1:3" ht="11.25" customHeight="1">
      <c r="A100" s="153">
        <v>5</v>
      </c>
      <c r="B100" s="370" t="s">
        <v>327</v>
      </c>
      <c r="C100" s="371" t="s">
        <v>347</v>
      </c>
    </row>
    <row r="101" spans="1:3" ht="12" customHeight="1">
      <c r="A101" s="153">
        <v>6</v>
      </c>
      <c r="B101" s="370" t="s">
        <v>342</v>
      </c>
      <c r="C101" s="371" t="s">
        <v>328</v>
      </c>
    </row>
    <row r="102" spans="1:3" ht="12" customHeight="1">
      <c r="A102" s="153">
        <v>7</v>
      </c>
      <c r="B102" s="370" t="s">
        <v>329</v>
      </c>
      <c r="C102" s="371" t="s">
        <v>343</v>
      </c>
    </row>
    <row r="103" spans="1:3">
      <c r="A103" s="153">
        <v>8</v>
      </c>
      <c r="B103" s="370" t="s">
        <v>334</v>
      </c>
      <c r="C103" s="371" t="s">
        <v>354</v>
      </c>
    </row>
    <row r="104" spans="1:3" ht="11.25" customHeight="1">
      <c r="A104" s="950" t="s">
        <v>314</v>
      </c>
      <c r="B104" s="951"/>
      <c r="C104" s="952"/>
    </row>
    <row r="105" spans="1:3" ht="12" customHeight="1">
      <c r="A105" s="383"/>
      <c r="B105" s="944" t="s">
        <v>240</v>
      </c>
      <c r="C105" s="945"/>
    </row>
    <row r="106" spans="1:3">
      <c r="A106" s="950" t="s">
        <v>484</v>
      </c>
      <c r="B106" s="951"/>
      <c r="C106" s="952"/>
    </row>
    <row r="107" spans="1:3" ht="12" customHeight="1">
      <c r="A107" s="383"/>
      <c r="B107" s="944" t="s">
        <v>486</v>
      </c>
      <c r="C107" s="945"/>
    </row>
    <row r="108" spans="1:3">
      <c r="A108" s="383"/>
      <c r="B108" s="944" t="s">
        <v>487</v>
      </c>
      <c r="C108" s="945"/>
    </row>
    <row r="109" spans="1:3">
      <c r="A109" s="383"/>
      <c r="B109" s="944" t="s">
        <v>485</v>
      </c>
      <c r="C109" s="945"/>
    </row>
    <row r="110" spans="1:3">
      <c r="A110" s="941" t="s">
        <v>719</v>
      </c>
      <c r="B110" s="941"/>
      <c r="C110" s="941"/>
    </row>
    <row r="111" spans="1:3">
      <c r="A111" s="946" t="s">
        <v>187</v>
      </c>
      <c r="B111" s="946"/>
      <c r="C111" s="946"/>
    </row>
    <row r="112" spans="1:3">
      <c r="A112" s="551">
        <v>1</v>
      </c>
      <c r="B112" s="931" t="s">
        <v>602</v>
      </c>
      <c r="C112" s="932"/>
    </row>
    <row r="113" spans="1:3">
      <c r="A113" s="551">
        <v>2</v>
      </c>
      <c r="B113" s="947" t="s">
        <v>603</v>
      </c>
      <c r="C113" s="948"/>
    </row>
    <row r="114" spans="1:3">
      <c r="A114" s="551">
        <v>3</v>
      </c>
      <c r="B114" s="931" t="s">
        <v>929</v>
      </c>
      <c r="C114" s="932"/>
    </row>
    <row r="115" spans="1:3">
      <c r="A115" s="551">
        <v>4</v>
      </c>
      <c r="B115" s="931" t="s">
        <v>928</v>
      </c>
      <c r="C115" s="932"/>
    </row>
    <row r="116" spans="1:3">
      <c r="A116" s="551">
        <v>5</v>
      </c>
      <c r="B116" s="555" t="s">
        <v>927</v>
      </c>
      <c r="C116" s="554"/>
    </row>
    <row r="117" spans="1:3">
      <c r="A117" s="551">
        <v>6</v>
      </c>
      <c r="B117" s="931" t="s">
        <v>939</v>
      </c>
      <c r="C117" s="932"/>
    </row>
    <row r="118" spans="1:3" ht="48.6" customHeight="1">
      <c r="A118" s="551">
        <v>7</v>
      </c>
      <c r="B118" s="931" t="s">
        <v>940</v>
      </c>
      <c r="C118" s="932"/>
    </row>
    <row r="119" spans="1:3">
      <c r="A119" s="525">
        <v>8</v>
      </c>
      <c r="B119" s="522" t="s">
        <v>629</v>
      </c>
      <c r="C119" s="548" t="s">
        <v>926</v>
      </c>
    </row>
    <row r="120" spans="1:3" ht="22.5">
      <c r="A120" s="551">
        <v>9.01</v>
      </c>
      <c r="B120" s="522" t="s">
        <v>513</v>
      </c>
      <c r="C120" s="535" t="s">
        <v>678</v>
      </c>
    </row>
    <row r="121" spans="1:3" ht="33.75">
      <c r="A121" s="551">
        <v>9.02</v>
      </c>
      <c r="B121" s="522" t="s">
        <v>514</v>
      </c>
      <c r="C121" s="535" t="s">
        <v>681</v>
      </c>
    </row>
    <row r="122" spans="1:3">
      <c r="A122" s="551">
        <v>9.0299999999999994</v>
      </c>
      <c r="B122" s="538" t="s">
        <v>863</v>
      </c>
      <c r="C122" s="538" t="s">
        <v>604</v>
      </c>
    </row>
    <row r="123" spans="1:3">
      <c r="A123" s="551">
        <v>9.0399999999999991</v>
      </c>
      <c r="B123" s="522" t="s">
        <v>515</v>
      </c>
      <c r="C123" s="538" t="s">
        <v>605</v>
      </c>
    </row>
    <row r="124" spans="1:3">
      <c r="A124" s="551">
        <v>9.0500000000000007</v>
      </c>
      <c r="B124" s="522" t="s">
        <v>516</v>
      </c>
      <c r="C124" s="538" t="s">
        <v>606</v>
      </c>
    </row>
    <row r="125" spans="1:3" ht="22.5">
      <c r="A125" s="551">
        <v>9.06</v>
      </c>
      <c r="B125" s="522" t="s">
        <v>517</v>
      </c>
      <c r="C125" s="538" t="s">
        <v>607</v>
      </c>
    </row>
    <row r="126" spans="1:3">
      <c r="A126" s="551">
        <v>9.07</v>
      </c>
      <c r="B126" s="553" t="s">
        <v>518</v>
      </c>
      <c r="C126" s="538" t="s">
        <v>608</v>
      </c>
    </row>
    <row r="127" spans="1:3" ht="22.5">
      <c r="A127" s="551">
        <v>9.08</v>
      </c>
      <c r="B127" s="522" t="s">
        <v>519</v>
      </c>
      <c r="C127" s="538" t="s">
        <v>609</v>
      </c>
    </row>
    <row r="128" spans="1:3" ht="22.5">
      <c r="A128" s="551">
        <v>9.09</v>
      </c>
      <c r="B128" s="522" t="s">
        <v>520</v>
      </c>
      <c r="C128" s="538" t="s">
        <v>610</v>
      </c>
    </row>
    <row r="129" spans="1:3">
      <c r="A129" s="552">
        <v>9.1</v>
      </c>
      <c r="B129" s="522" t="s">
        <v>521</v>
      </c>
      <c r="C129" s="538" t="s">
        <v>611</v>
      </c>
    </row>
    <row r="130" spans="1:3">
      <c r="A130" s="551">
        <v>9.11</v>
      </c>
      <c r="B130" s="522" t="s">
        <v>522</v>
      </c>
      <c r="C130" s="538" t="s">
        <v>612</v>
      </c>
    </row>
    <row r="131" spans="1:3">
      <c r="A131" s="551">
        <v>9.1199999999999992</v>
      </c>
      <c r="B131" s="522" t="s">
        <v>523</v>
      </c>
      <c r="C131" s="538" t="s">
        <v>613</v>
      </c>
    </row>
    <row r="132" spans="1:3">
      <c r="A132" s="551">
        <v>9.1300000000000008</v>
      </c>
      <c r="B132" s="522" t="s">
        <v>524</v>
      </c>
      <c r="C132" s="538" t="s">
        <v>614</v>
      </c>
    </row>
    <row r="133" spans="1:3">
      <c r="A133" s="551">
        <v>9.14</v>
      </c>
      <c r="B133" s="522" t="s">
        <v>525</v>
      </c>
      <c r="C133" s="538" t="s">
        <v>615</v>
      </c>
    </row>
    <row r="134" spans="1:3">
      <c r="A134" s="551">
        <v>9.15</v>
      </c>
      <c r="B134" s="522" t="s">
        <v>526</v>
      </c>
      <c r="C134" s="538" t="s">
        <v>616</v>
      </c>
    </row>
    <row r="135" spans="1:3" ht="22.5">
      <c r="A135" s="551">
        <v>9.16</v>
      </c>
      <c r="B135" s="522" t="s">
        <v>527</v>
      </c>
      <c r="C135" s="538" t="s">
        <v>617</v>
      </c>
    </row>
    <row r="136" spans="1:3">
      <c r="A136" s="551">
        <v>9.17</v>
      </c>
      <c r="B136" s="538" t="s">
        <v>528</v>
      </c>
      <c r="C136" s="538" t="s">
        <v>618</v>
      </c>
    </row>
    <row r="137" spans="1:3" ht="22.5">
      <c r="A137" s="551">
        <v>9.18</v>
      </c>
      <c r="B137" s="522" t="s">
        <v>529</v>
      </c>
      <c r="C137" s="538" t="s">
        <v>619</v>
      </c>
    </row>
    <row r="138" spans="1:3">
      <c r="A138" s="551">
        <v>9.19</v>
      </c>
      <c r="B138" s="522" t="s">
        <v>530</v>
      </c>
      <c r="C138" s="538" t="s">
        <v>620</v>
      </c>
    </row>
    <row r="139" spans="1:3">
      <c r="A139" s="552">
        <v>9.1999999999999993</v>
      </c>
      <c r="B139" s="522" t="s">
        <v>531</v>
      </c>
      <c r="C139" s="538" t="s">
        <v>621</v>
      </c>
    </row>
    <row r="140" spans="1:3">
      <c r="A140" s="551">
        <v>9.2100000000000009</v>
      </c>
      <c r="B140" s="522" t="s">
        <v>532</v>
      </c>
      <c r="C140" s="538" t="s">
        <v>622</v>
      </c>
    </row>
    <row r="141" spans="1:3">
      <c r="A141" s="551">
        <v>9.2200000000000006</v>
      </c>
      <c r="B141" s="522" t="s">
        <v>533</v>
      </c>
      <c r="C141" s="538" t="s">
        <v>623</v>
      </c>
    </row>
    <row r="142" spans="1:3" ht="22.5">
      <c r="A142" s="551">
        <v>9.23</v>
      </c>
      <c r="B142" s="522" t="s">
        <v>534</v>
      </c>
      <c r="C142" s="538" t="s">
        <v>624</v>
      </c>
    </row>
    <row r="143" spans="1:3" ht="22.5">
      <c r="A143" s="551">
        <v>9.24</v>
      </c>
      <c r="B143" s="522" t="s">
        <v>535</v>
      </c>
      <c r="C143" s="538" t="s">
        <v>625</v>
      </c>
    </row>
    <row r="144" spans="1:3">
      <c r="A144" s="551">
        <v>9.2500000000000107</v>
      </c>
      <c r="B144" s="522" t="s">
        <v>536</v>
      </c>
      <c r="C144" s="538" t="s">
        <v>626</v>
      </c>
    </row>
    <row r="145" spans="1:3" ht="22.5">
      <c r="A145" s="551">
        <v>9.2600000000000193</v>
      </c>
      <c r="B145" s="522" t="s">
        <v>627</v>
      </c>
      <c r="C145" s="550" t="s">
        <v>628</v>
      </c>
    </row>
    <row r="146" spans="1:3" s="384" customFormat="1" ht="22.5">
      <c r="A146" s="551">
        <v>9.2700000000000298</v>
      </c>
      <c r="B146" s="522" t="s">
        <v>99</v>
      </c>
      <c r="C146" s="550" t="s">
        <v>679</v>
      </c>
    </row>
    <row r="147" spans="1:3" s="384" customFormat="1">
      <c r="A147" s="526"/>
      <c r="B147" s="927" t="s">
        <v>630</v>
      </c>
      <c r="C147" s="928"/>
    </row>
    <row r="148" spans="1:3" s="384" customFormat="1">
      <c r="A148" s="525">
        <v>1</v>
      </c>
      <c r="B148" s="933" t="s">
        <v>925</v>
      </c>
      <c r="C148" s="934"/>
    </row>
    <row r="149" spans="1:3" s="384" customFormat="1">
      <c r="A149" s="525">
        <v>2</v>
      </c>
      <c r="B149" s="933" t="s">
        <v>680</v>
      </c>
      <c r="C149" s="934"/>
    </row>
    <row r="150" spans="1:3" s="384" customFormat="1">
      <c r="A150" s="525">
        <v>3</v>
      </c>
      <c r="B150" s="933" t="s">
        <v>677</v>
      </c>
      <c r="C150" s="934"/>
    </row>
    <row r="151" spans="1:3" s="384" customFormat="1">
      <c r="A151" s="526"/>
      <c r="B151" s="927" t="s">
        <v>631</v>
      </c>
      <c r="C151" s="928"/>
    </row>
    <row r="152" spans="1:3" s="384" customFormat="1">
      <c r="A152" s="525">
        <v>1</v>
      </c>
      <c r="B152" s="935" t="s">
        <v>924</v>
      </c>
      <c r="C152" s="936"/>
    </row>
    <row r="153" spans="1:3" s="384" customFormat="1">
      <c r="A153" s="525">
        <v>2</v>
      </c>
      <c r="B153" s="522" t="s">
        <v>861</v>
      </c>
      <c r="C153" s="548" t="s">
        <v>944</v>
      </c>
    </row>
    <row r="154" spans="1:3" ht="22.5">
      <c r="A154" s="525">
        <v>3</v>
      </c>
      <c r="B154" s="522" t="s">
        <v>860</v>
      </c>
      <c r="C154" s="548" t="s">
        <v>923</v>
      </c>
    </row>
    <row r="155" spans="1:3">
      <c r="A155" s="525">
        <v>4</v>
      </c>
      <c r="B155" s="522" t="s">
        <v>506</v>
      </c>
      <c r="C155" s="522" t="s">
        <v>945</v>
      </c>
    </row>
    <row r="156" spans="1:3" ht="24.95" customHeight="1">
      <c r="A156" s="526"/>
      <c r="B156" s="927" t="s">
        <v>632</v>
      </c>
      <c r="C156" s="928"/>
    </row>
    <row r="157" spans="1:3" ht="33.75">
      <c r="A157" s="525"/>
      <c r="B157" s="522" t="s">
        <v>912</v>
      </c>
      <c r="C157" s="527" t="s">
        <v>946</v>
      </c>
    </row>
    <row r="158" spans="1:3">
      <c r="A158" s="526"/>
      <c r="B158" s="927" t="s">
        <v>633</v>
      </c>
      <c r="C158" s="928"/>
    </row>
    <row r="159" spans="1:3" ht="39" customHeight="1">
      <c r="A159" s="526"/>
      <c r="B159" s="929" t="s">
        <v>922</v>
      </c>
      <c r="C159" s="930"/>
    </row>
    <row r="160" spans="1:3">
      <c r="A160" s="526" t="s">
        <v>634</v>
      </c>
      <c r="B160" s="549" t="s">
        <v>544</v>
      </c>
      <c r="C160" s="540" t="s">
        <v>635</v>
      </c>
    </row>
    <row r="161" spans="1:3">
      <c r="A161" s="526" t="s">
        <v>369</v>
      </c>
      <c r="B161" s="546" t="s">
        <v>545</v>
      </c>
      <c r="C161" s="548" t="s">
        <v>921</v>
      </c>
    </row>
    <row r="162" spans="1:3" ht="22.5">
      <c r="A162" s="526" t="s">
        <v>376</v>
      </c>
      <c r="B162" s="540" t="s">
        <v>546</v>
      </c>
      <c r="C162" s="548" t="s">
        <v>636</v>
      </c>
    </row>
    <row r="163" spans="1:3">
      <c r="A163" s="526" t="s">
        <v>637</v>
      </c>
      <c r="B163" s="546" t="s">
        <v>547</v>
      </c>
      <c r="C163" s="547" t="s">
        <v>638</v>
      </c>
    </row>
    <row r="164" spans="1:3" ht="22.5">
      <c r="A164" s="526" t="s">
        <v>639</v>
      </c>
      <c r="B164" s="546" t="s">
        <v>876</v>
      </c>
      <c r="C164" s="545" t="s">
        <v>920</v>
      </c>
    </row>
    <row r="165" spans="1:3" ht="22.5">
      <c r="A165" s="526" t="s">
        <v>377</v>
      </c>
      <c r="B165" s="546" t="s">
        <v>548</v>
      </c>
      <c r="C165" s="545" t="s">
        <v>641</v>
      </c>
    </row>
    <row r="166" spans="1:3" ht="22.5">
      <c r="A166" s="526" t="s">
        <v>640</v>
      </c>
      <c r="B166" s="543" t="s">
        <v>551</v>
      </c>
      <c r="C166" s="544" t="s">
        <v>648</v>
      </c>
    </row>
    <row r="167" spans="1:3" ht="22.5">
      <c r="A167" s="526" t="s">
        <v>642</v>
      </c>
      <c r="B167" s="543" t="s">
        <v>549</v>
      </c>
      <c r="C167" s="545" t="s">
        <v>644</v>
      </c>
    </row>
    <row r="168" spans="1:3" ht="26.45" customHeight="1">
      <c r="A168" s="526" t="s">
        <v>643</v>
      </c>
      <c r="B168" s="543" t="s">
        <v>550</v>
      </c>
      <c r="C168" s="544" t="s">
        <v>646</v>
      </c>
    </row>
    <row r="169" spans="1:3" ht="22.5">
      <c r="A169" s="526" t="s">
        <v>645</v>
      </c>
      <c r="B169" s="520" t="s">
        <v>552</v>
      </c>
      <c r="C169" s="544" t="s">
        <v>650</v>
      </c>
    </row>
    <row r="170" spans="1:3" ht="22.5">
      <c r="A170" s="526" t="s">
        <v>647</v>
      </c>
      <c r="B170" s="543" t="s">
        <v>553</v>
      </c>
      <c r="C170" s="542" t="s">
        <v>651</v>
      </c>
    </row>
    <row r="171" spans="1:3">
      <c r="A171" s="526" t="s">
        <v>649</v>
      </c>
      <c r="B171" s="541" t="s">
        <v>554</v>
      </c>
      <c r="C171" s="540" t="s">
        <v>652</v>
      </c>
    </row>
    <row r="172" spans="1:3" ht="22.5">
      <c r="A172" s="526"/>
      <c r="B172" s="539" t="s">
        <v>919</v>
      </c>
      <c r="C172" s="538" t="s">
        <v>653</v>
      </c>
    </row>
    <row r="173" spans="1:3" ht="22.5">
      <c r="A173" s="526"/>
      <c r="B173" s="539" t="s">
        <v>918</v>
      </c>
      <c r="C173" s="538" t="s">
        <v>654</v>
      </c>
    </row>
    <row r="174" spans="1:3" ht="22.5">
      <c r="A174" s="526"/>
      <c r="B174" s="539" t="s">
        <v>917</v>
      </c>
      <c r="C174" s="538" t="s">
        <v>655</v>
      </c>
    </row>
    <row r="175" spans="1:3">
      <c r="A175" s="526"/>
      <c r="B175" s="927" t="s">
        <v>656</v>
      </c>
      <c r="C175" s="928"/>
    </row>
    <row r="176" spans="1:3">
      <c r="A176" s="526"/>
      <c r="B176" s="933" t="s">
        <v>916</v>
      </c>
      <c r="C176" s="934"/>
    </row>
    <row r="177" spans="1:3">
      <c r="A177" s="525">
        <v>1</v>
      </c>
      <c r="B177" s="538" t="s">
        <v>558</v>
      </c>
      <c r="C177" s="538" t="s">
        <v>558</v>
      </c>
    </row>
    <row r="178" spans="1:3" ht="33.75">
      <c r="A178" s="525">
        <v>2</v>
      </c>
      <c r="B178" s="538" t="s">
        <v>657</v>
      </c>
      <c r="C178" s="538" t="s">
        <v>658</v>
      </c>
    </row>
    <row r="179" spans="1:3">
      <c r="A179" s="525">
        <v>3</v>
      </c>
      <c r="B179" s="538" t="s">
        <v>560</v>
      </c>
      <c r="C179" s="538" t="s">
        <v>659</v>
      </c>
    </row>
    <row r="180" spans="1:3" ht="22.5">
      <c r="A180" s="525">
        <v>4</v>
      </c>
      <c r="B180" s="538" t="s">
        <v>561</v>
      </c>
      <c r="C180" s="538" t="s">
        <v>660</v>
      </c>
    </row>
    <row r="181" spans="1:3" ht="22.5">
      <c r="A181" s="525">
        <v>5</v>
      </c>
      <c r="B181" s="538" t="s">
        <v>562</v>
      </c>
      <c r="C181" s="538" t="s">
        <v>682</v>
      </c>
    </row>
    <row r="182" spans="1:3" ht="45">
      <c r="A182" s="525">
        <v>6</v>
      </c>
      <c r="B182" s="538" t="s">
        <v>563</v>
      </c>
      <c r="C182" s="538" t="s">
        <v>661</v>
      </c>
    </row>
    <row r="183" spans="1:3">
      <c r="A183" s="526"/>
      <c r="B183" s="927" t="s">
        <v>662</v>
      </c>
      <c r="C183" s="928"/>
    </row>
    <row r="184" spans="1:3">
      <c r="A184" s="526"/>
      <c r="B184" s="938" t="s">
        <v>915</v>
      </c>
      <c r="C184" s="939"/>
    </row>
    <row r="185" spans="1:3" ht="22.5">
      <c r="A185" s="526">
        <v>1.1000000000000001</v>
      </c>
      <c r="B185" s="537" t="s">
        <v>568</v>
      </c>
      <c r="C185" s="535" t="s">
        <v>663</v>
      </c>
    </row>
    <row r="186" spans="1:3" ht="50.1" customHeight="1">
      <c r="A186" s="526" t="s">
        <v>157</v>
      </c>
      <c r="B186" s="521" t="s">
        <v>569</v>
      </c>
      <c r="C186" s="535" t="s">
        <v>664</v>
      </c>
    </row>
    <row r="187" spans="1:3">
      <c r="A187" s="526" t="s">
        <v>570</v>
      </c>
      <c r="B187" s="536" t="s">
        <v>571</v>
      </c>
      <c r="C187" s="940" t="s">
        <v>914</v>
      </c>
    </row>
    <row r="188" spans="1:3">
      <c r="A188" s="526" t="s">
        <v>572</v>
      </c>
      <c r="B188" s="536" t="s">
        <v>573</v>
      </c>
      <c r="C188" s="940"/>
    </row>
    <row r="189" spans="1:3">
      <c r="A189" s="526" t="s">
        <v>574</v>
      </c>
      <c r="B189" s="536" t="s">
        <v>575</v>
      </c>
      <c r="C189" s="940"/>
    </row>
    <row r="190" spans="1:3">
      <c r="A190" s="526" t="s">
        <v>576</v>
      </c>
      <c r="B190" s="536" t="s">
        <v>577</v>
      </c>
      <c r="C190" s="940"/>
    </row>
    <row r="191" spans="1:3" ht="25.5" customHeight="1">
      <c r="A191" s="526">
        <v>1.2</v>
      </c>
      <c r="B191" s="534" t="s">
        <v>890</v>
      </c>
      <c r="C191" s="519" t="s">
        <v>947</v>
      </c>
    </row>
    <row r="192" spans="1:3" ht="22.5">
      <c r="A192" s="526" t="s">
        <v>579</v>
      </c>
      <c r="B192" s="529" t="s">
        <v>580</v>
      </c>
      <c r="C192" s="532" t="s">
        <v>665</v>
      </c>
    </row>
    <row r="193" spans="1:4" ht="22.5">
      <c r="A193" s="526" t="s">
        <v>581</v>
      </c>
      <c r="B193" s="533" t="s">
        <v>582</v>
      </c>
      <c r="C193" s="532" t="s">
        <v>666</v>
      </c>
    </row>
    <row r="194" spans="1:4" ht="26.1" customHeight="1">
      <c r="A194" s="526" t="s">
        <v>583</v>
      </c>
      <c r="B194" s="531" t="s">
        <v>584</v>
      </c>
      <c r="C194" s="519" t="s">
        <v>667</v>
      </c>
    </row>
    <row r="195" spans="1:4" ht="22.5">
      <c r="A195" s="526" t="s">
        <v>585</v>
      </c>
      <c r="B195" s="530" t="s">
        <v>586</v>
      </c>
      <c r="C195" s="519" t="s">
        <v>668</v>
      </c>
      <c r="D195" s="385"/>
    </row>
    <row r="196" spans="1:4" ht="22.5">
      <c r="A196" s="526">
        <v>1.4</v>
      </c>
      <c r="B196" s="529" t="s">
        <v>675</v>
      </c>
      <c r="C196" s="528" t="s">
        <v>669</v>
      </c>
      <c r="D196" s="386"/>
    </row>
    <row r="197" spans="1:4" ht="12.75">
      <c r="A197" s="526">
        <v>1.5</v>
      </c>
      <c r="B197" s="529" t="s">
        <v>676</v>
      </c>
      <c r="C197" s="528" t="s">
        <v>669</v>
      </c>
      <c r="D197" s="387"/>
    </row>
    <row r="198" spans="1:4" ht="12.75">
      <c r="A198" s="526"/>
      <c r="B198" s="941" t="s">
        <v>670</v>
      </c>
      <c r="C198" s="941"/>
      <c r="D198" s="387"/>
    </row>
    <row r="199" spans="1:4" ht="12.75">
      <c r="A199" s="526"/>
      <c r="B199" s="938" t="s">
        <v>913</v>
      </c>
      <c r="C199" s="938"/>
      <c r="D199" s="387"/>
    </row>
    <row r="200" spans="1:4" ht="12.75">
      <c r="A200" s="525"/>
      <c r="B200" s="522" t="s">
        <v>912</v>
      </c>
      <c r="C200" s="527" t="s">
        <v>944</v>
      </c>
      <c r="D200" s="387"/>
    </row>
    <row r="201" spans="1:4" ht="12.75">
      <c r="A201" s="526"/>
      <c r="B201" s="941" t="s">
        <v>671</v>
      </c>
      <c r="C201" s="941"/>
      <c r="D201" s="388"/>
    </row>
    <row r="202" spans="1:4" ht="12.75">
      <c r="A202" s="525"/>
      <c r="B202" s="942" t="s">
        <v>911</v>
      </c>
      <c r="C202" s="942"/>
      <c r="D202" s="389"/>
    </row>
    <row r="203" spans="1:4" ht="12.75">
      <c r="B203" s="941" t="s">
        <v>709</v>
      </c>
      <c r="C203" s="941"/>
      <c r="D203" s="390"/>
    </row>
    <row r="204" spans="1:4" ht="22.5">
      <c r="A204" s="521">
        <v>1</v>
      </c>
      <c r="B204" s="522" t="s">
        <v>685</v>
      </c>
      <c r="C204" s="519" t="s">
        <v>697</v>
      </c>
      <c r="D204" s="389"/>
    </row>
    <row r="205" spans="1:4" ht="18" customHeight="1">
      <c r="A205" s="521">
        <v>2</v>
      </c>
      <c r="B205" s="522" t="s">
        <v>686</v>
      </c>
      <c r="C205" s="519" t="s">
        <v>698</v>
      </c>
      <c r="D205" s="390"/>
    </row>
    <row r="206" spans="1:4" ht="22.5">
      <c r="A206" s="521">
        <v>3</v>
      </c>
      <c r="B206" s="522" t="s">
        <v>687</v>
      </c>
      <c r="C206" s="522" t="s">
        <v>699</v>
      </c>
      <c r="D206" s="391"/>
    </row>
    <row r="207" spans="1:4" ht="12.75">
      <c r="A207" s="521">
        <v>4</v>
      </c>
      <c r="B207" s="522" t="s">
        <v>688</v>
      </c>
      <c r="C207" s="522" t="s">
        <v>700</v>
      </c>
      <c r="D207" s="391"/>
    </row>
    <row r="208" spans="1:4" ht="22.5">
      <c r="A208" s="521">
        <v>5</v>
      </c>
      <c r="B208" s="522" t="s">
        <v>689</v>
      </c>
      <c r="C208" s="522" t="s">
        <v>701</v>
      </c>
    </row>
    <row r="209" spans="1:3" ht="24.6" customHeight="1">
      <c r="A209" s="521">
        <v>6</v>
      </c>
      <c r="B209" s="522" t="s">
        <v>690</v>
      </c>
      <c r="C209" s="522" t="s">
        <v>702</v>
      </c>
    </row>
    <row r="210" spans="1:3" ht="22.5">
      <c r="A210" s="521">
        <v>7</v>
      </c>
      <c r="B210" s="522" t="s">
        <v>691</v>
      </c>
      <c r="C210" s="522" t="s">
        <v>703</v>
      </c>
    </row>
    <row r="211" spans="1:3">
      <c r="A211" s="521">
        <v>7.1</v>
      </c>
      <c r="B211" s="524" t="s">
        <v>692</v>
      </c>
      <c r="C211" s="522" t="s">
        <v>704</v>
      </c>
    </row>
    <row r="212" spans="1:3" ht="22.5">
      <c r="A212" s="521">
        <v>7.2</v>
      </c>
      <c r="B212" s="524" t="s">
        <v>693</v>
      </c>
      <c r="C212" s="522" t="s">
        <v>705</v>
      </c>
    </row>
    <row r="213" spans="1:3">
      <c r="A213" s="521">
        <v>7.3</v>
      </c>
      <c r="B213" s="523" t="s">
        <v>694</v>
      </c>
      <c r="C213" s="522" t="s">
        <v>706</v>
      </c>
    </row>
    <row r="214" spans="1:3" ht="39.6" customHeight="1">
      <c r="A214" s="521">
        <v>8</v>
      </c>
      <c r="B214" s="522" t="s">
        <v>695</v>
      </c>
      <c r="C214" s="519" t="s">
        <v>707</v>
      </c>
    </row>
    <row r="215" spans="1:3">
      <c r="A215" s="521">
        <v>9</v>
      </c>
      <c r="B215" s="522" t="s">
        <v>696</v>
      </c>
      <c r="C215" s="519" t="s">
        <v>708</v>
      </c>
    </row>
    <row r="216" spans="1:3" ht="22.5">
      <c r="A216" s="564">
        <v>10.1</v>
      </c>
      <c r="B216" s="565" t="s">
        <v>716</v>
      </c>
      <c r="C216" s="556" t="s">
        <v>717</v>
      </c>
    </row>
    <row r="217" spans="1:3">
      <c r="A217" s="943"/>
      <c r="B217" s="566" t="s">
        <v>903</v>
      </c>
      <c r="C217" s="519" t="s">
        <v>910</v>
      </c>
    </row>
    <row r="218" spans="1:3">
      <c r="A218" s="943"/>
      <c r="B218" s="520" t="s">
        <v>567</v>
      </c>
      <c r="C218" s="519" t="s">
        <v>909</v>
      </c>
    </row>
    <row r="219" spans="1:3">
      <c r="A219" s="943"/>
      <c r="B219" s="520" t="s">
        <v>902</v>
      </c>
      <c r="C219" s="519" t="s">
        <v>948</v>
      </c>
    </row>
    <row r="220" spans="1:3">
      <c r="A220" s="943"/>
      <c r="B220" s="520" t="s">
        <v>710</v>
      </c>
      <c r="C220" s="519" t="s">
        <v>908</v>
      </c>
    </row>
    <row r="221" spans="1:3" ht="22.5">
      <c r="A221" s="943"/>
      <c r="B221" s="520" t="s">
        <v>714</v>
      </c>
      <c r="C221" s="535" t="s">
        <v>907</v>
      </c>
    </row>
    <row r="222" spans="1:3" ht="33.75">
      <c r="A222" s="943"/>
      <c r="B222" s="520" t="s">
        <v>713</v>
      </c>
      <c r="C222" s="519" t="s">
        <v>906</v>
      </c>
    </row>
    <row r="223" spans="1:3">
      <c r="A223" s="943"/>
      <c r="B223" s="520" t="s">
        <v>949</v>
      </c>
      <c r="C223" s="519" t="s">
        <v>905</v>
      </c>
    </row>
    <row r="224" spans="1:3" ht="22.5">
      <c r="A224" s="943"/>
      <c r="B224" s="520" t="s">
        <v>950</v>
      </c>
      <c r="C224" s="519" t="s">
        <v>904</v>
      </c>
    </row>
    <row r="225" spans="1:3" ht="12.75">
      <c r="A225" s="557"/>
      <c r="B225" s="558"/>
      <c r="C225" s="559"/>
    </row>
    <row r="226" spans="1:3" ht="12.75">
      <c r="A226" s="557"/>
      <c r="B226" s="559"/>
      <c r="C226" s="560"/>
    </row>
    <row r="227" spans="1:3" ht="12.75">
      <c r="A227" s="557"/>
      <c r="B227" s="559"/>
      <c r="C227" s="560"/>
    </row>
    <row r="228" spans="1:3" ht="12.75">
      <c r="A228" s="557"/>
      <c r="B228" s="561"/>
      <c r="C228" s="560"/>
    </row>
    <row r="229" spans="1:3" ht="12.75">
      <c r="A229" s="937"/>
      <c r="B229" s="562"/>
      <c r="C229" s="560"/>
    </row>
    <row r="230" spans="1:3" ht="12.75">
      <c r="A230" s="937"/>
      <c r="B230" s="562"/>
      <c r="C230" s="560"/>
    </row>
    <row r="231" spans="1:3" ht="12.75">
      <c r="A231" s="937"/>
      <c r="B231" s="562"/>
      <c r="C231" s="560"/>
    </row>
    <row r="232" spans="1:3" ht="12.75">
      <c r="A232" s="937"/>
      <c r="B232" s="562"/>
      <c r="C232" s="563"/>
    </row>
    <row r="233" spans="1:3" ht="40.5" customHeight="1">
      <c r="A233" s="937"/>
      <c r="B233" s="562"/>
      <c r="C233" s="560"/>
    </row>
    <row r="234" spans="1:3" ht="24" customHeight="1">
      <c r="A234" s="937"/>
      <c r="B234" s="562"/>
      <c r="C234" s="560"/>
    </row>
    <row r="235" spans="1:3" ht="12.75">
      <c r="A235" s="937"/>
      <c r="B235" s="562"/>
      <c r="C235" s="560"/>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7" zoomScale="90" zoomScaleNormal="90" workbookViewId="0">
      <selection activeCell="L25" sqref="L25"/>
    </sheetView>
  </sheetViews>
  <sheetFormatPr defaultRowHeight="15"/>
  <cols>
    <col min="2" max="2" width="66.5703125" customWidth="1"/>
    <col min="3" max="3" width="12.85546875" style="585" bestFit="1" customWidth="1"/>
    <col min="4" max="4" width="14.5703125" style="585" bestFit="1" customWidth="1"/>
    <col min="5" max="5" width="12.85546875" style="585" bestFit="1" customWidth="1"/>
    <col min="6" max="6" width="12.85546875" bestFit="1" customWidth="1"/>
    <col min="7" max="7" width="13.85546875" bestFit="1" customWidth="1"/>
    <col min="8" max="8" width="12.85546875" bestFit="1" customWidth="1"/>
    <col min="10" max="13" width="12.85546875" bestFit="1" customWidth="1"/>
    <col min="14" max="14" width="12.140625" bestFit="1" customWidth="1"/>
    <col min="15" max="15" width="12.85546875" bestFit="1" customWidth="1"/>
  </cols>
  <sheetData>
    <row r="1" spans="1:15" ht="15.75">
      <c r="A1" s="17" t="s">
        <v>108</v>
      </c>
      <c r="B1" s="600" t="str">
        <f>Info!C2</f>
        <v>სს "ბაზისბანკი"</v>
      </c>
      <c r="C1" s="574"/>
      <c r="D1" s="575"/>
      <c r="E1" s="575"/>
      <c r="F1" s="226"/>
      <c r="G1" s="226"/>
    </row>
    <row r="2" spans="1:15" ht="15.75">
      <c r="A2" s="17" t="s">
        <v>109</v>
      </c>
      <c r="B2" s="601">
        <f>'1. key ratios'!B2</f>
        <v>45382</v>
      </c>
      <c r="C2" s="576"/>
      <c r="D2" s="577"/>
      <c r="E2" s="577"/>
      <c r="F2" s="18"/>
      <c r="G2" s="18"/>
      <c r="H2" s="1"/>
    </row>
    <row r="3" spans="1:15" ht="15.75">
      <c r="A3" s="17"/>
      <c r="B3" s="16"/>
      <c r="C3" s="576"/>
      <c r="D3" s="577"/>
      <c r="E3" s="577"/>
      <c r="F3" s="18"/>
      <c r="G3" s="18"/>
      <c r="H3" s="1"/>
    </row>
    <row r="4" spans="1:15">
      <c r="A4" s="819" t="s">
        <v>25</v>
      </c>
      <c r="B4" s="817" t="s">
        <v>166</v>
      </c>
      <c r="C4" s="811" t="s">
        <v>114</v>
      </c>
      <c r="D4" s="811"/>
      <c r="E4" s="811"/>
      <c r="F4" s="812" t="s">
        <v>115</v>
      </c>
      <c r="G4" s="812"/>
      <c r="H4" s="813"/>
    </row>
    <row r="5" spans="1:15" ht="15.6" customHeight="1">
      <c r="A5" s="820"/>
      <c r="B5" s="818"/>
      <c r="C5" s="648" t="s">
        <v>26</v>
      </c>
      <c r="D5" s="648" t="s">
        <v>88</v>
      </c>
      <c r="E5" s="648" t="s">
        <v>66</v>
      </c>
      <c r="F5" s="649" t="s">
        <v>26</v>
      </c>
      <c r="G5" s="649" t="s">
        <v>88</v>
      </c>
      <c r="H5" s="649" t="s">
        <v>66</v>
      </c>
    </row>
    <row r="6" spans="1:15">
      <c r="A6" s="422">
        <v>1</v>
      </c>
      <c r="B6" s="586" t="s">
        <v>771</v>
      </c>
      <c r="C6" s="583">
        <f>SUM(C7:C12)</f>
        <v>55931784.069999993</v>
      </c>
      <c r="D6" s="583">
        <f>SUM(D7:D12)</f>
        <v>30913824.380000003</v>
      </c>
      <c r="E6" s="584">
        <f>C6+D6</f>
        <v>86845608.449999988</v>
      </c>
      <c r="F6" s="583">
        <f>SUM(F7:F12)</f>
        <v>52633203.426200055</v>
      </c>
      <c r="G6" s="583">
        <f>SUM(G7:G12)</f>
        <v>23307322.090499997</v>
      </c>
      <c r="H6" s="584">
        <f>F6+G6</f>
        <v>75940525.516700059</v>
      </c>
      <c r="J6" s="599"/>
      <c r="K6" s="599"/>
      <c r="L6" s="599"/>
      <c r="M6" s="599"/>
      <c r="N6" s="599"/>
      <c r="O6" s="599"/>
    </row>
    <row r="7" spans="1:15">
      <c r="A7" s="422">
        <v>1.1000000000000001</v>
      </c>
      <c r="B7" s="587" t="s">
        <v>725</v>
      </c>
      <c r="C7" s="583">
        <v>0</v>
      </c>
      <c r="D7" s="583">
        <v>0</v>
      </c>
      <c r="E7" s="584">
        <f t="shared" ref="E7:E45" si="0">C7+D7</f>
        <v>0</v>
      </c>
      <c r="F7" s="583"/>
      <c r="G7" s="583"/>
      <c r="H7" s="584">
        <f t="shared" ref="H7:H45" si="1">F7+G7</f>
        <v>0</v>
      </c>
      <c r="J7" s="599"/>
      <c r="K7" s="599"/>
      <c r="L7" s="599"/>
      <c r="M7" s="599"/>
      <c r="N7" s="599"/>
      <c r="O7" s="599"/>
    </row>
    <row r="8" spans="1:15" ht="21">
      <c r="A8" s="422">
        <v>1.2</v>
      </c>
      <c r="B8" s="587" t="s">
        <v>772</v>
      </c>
      <c r="C8" s="583">
        <v>0</v>
      </c>
      <c r="D8" s="583">
        <v>0</v>
      </c>
      <c r="E8" s="584">
        <f t="shared" si="0"/>
        <v>0</v>
      </c>
      <c r="F8" s="583"/>
      <c r="G8" s="583"/>
      <c r="H8" s="584">
        <f t="shared" si="1"/>
        <v>0</v>
      </c>
      <c r="J8" s="599"/>
      <c r="K8" s="599"/>
      <c r="L8" s="599"/>
      <c r="M8" s="599"/>
      <c r="N8" s="599"/>
      <c r="O8" s="599"/>
    </row>
    <row r="9" spans="1:15" ht="21.6" customHeight="1">
      <c r="A9" s="422">
        <v>1.3</v>
      </c>
      <c r="B9" s="587" t="s">
        <v>773</v>
      </c>
      <c r="C9" s="583">
        <v>0</v>
      </c>
      <c r="D9" s="583">
        <v>0</v>
      </c>
      <c r="E9" s="584">
        <f t="shared" si="0"/>
        <v>0</v>
      </c>
      <c r="F9" s="583"/>
      <c r="G9" s="583"/>
      <c r="H9" s="584">
        <f t="shared" si="1"/>
        <v>0</v>
      </c>
      <c r="J9" s="599"/>
      <c r="K9" s="599"/>
      <c r="L9" s="599"/>
      <c r="M9" s="599"/>
      <c r="N9" s="599"/>
      <c r="O9" s="599"/>
    </row>
    <row r="10" spans="1:15" ht="21">
      <c r="A10" s="422">
        <v>1.4</v>
      </c>
      <c r="B10" s="587" t="s">
        <v>729</v>
      </c>
      <c r="C10" s="583">
        <v>5756972.1299999999</v>
      </c>
      <c r="D10" s="583">
        <v>0</v>
      </c>
      <c r="E10" s="584">
        <f t="shared" si="0"/>
        <v>5756972.1299999999</v>
      </c>
      <c r="F10" s="583"/>
      <c r="G10" s="583"/>
      <c r="H10" s="584">
        <f t="shared" si="1"/>
        <v>0</v>
      </c>
      <c r="J10" s="599"/>
      <c r="K10" s="599"/>
      <c r="L10" s="599"/>
      <c r="M10" s="599"/>
      <c r="N10" s="599"/>
      <c r="O10" s="599"/>
    </row>
    <row r="11" spans="1:15">
      <c r="A11" s="422">
        <v>1.5</v>
      </c>
      <c r="B11" s="587" t="s">
        <v>732</v>
      </c>
      <c r="C11" s="583">
        <v>50174811.93999999</v>
      </c>
      <c r="D11" s="583">
        <v>30913824.380000003</v>
      </c>
      <c r="E11" s="584">
        <f t="shared" si="0"/>
        <v>81088636.319999993</v>
      </c>
      <c r="F11" s="583">
        <v>52633203.426200055</v>
      </c>
      <c r="G11" s="583">
        <v>23307322.090499997</v>
      </c>
      <c r="H11" s="584">
        <f t="shared" si="1"/>
        <v>75940525.516700059</v>
      </c>
      <c r="J11" s="599"/>
      <c r="K11" s="599"/>
      <c r="L11" s="599"/>
      <c r="M11" s="599"/>
      <c r="N11" s="599"/>
      <c r="O11" s="599"/>
    </row>
    <row r="12" spans="1:15">
      <c r="A12" s="422">
        <v>1.6</v>
      </c>
      <c r="B12" s="587" t="s">
        <v>99</v>
      </c>
      <c r="C12" s="583">
        <v>0</v>
      </c>
      <c r="D12" s="583">
        <v>0</v>
      </c>
      <c r="E12" s="584">
        <f t="shared" si="0"/>
        <v>0</v>
      </c>
      <c r="F12" s="583"/>
      <c r="G12" s="583"/>
      <c r="H12" s="584">
        <f t="shared" si="1"/>
        <v>0</v>
      </c>
      <c r="J12" s="599"/>
      <c r="K12" s="599"/>
      <c r="L12" s="599"/>
      <c r="M12" s="599"/>
      <c r="N12" s="599"/>
      <c r="O12" s="599"/>
    </row>
    <row r="13" spans="1:15">
      <c r="A13" s="422">
        <v>2</v>
      </c>
      <c r="B13" s="588" t="s">
        <v>774</v>
      </c>
      <c r="C13" s="583">
        <f>SUM(C14:C17)</f>
        <v>-33051422.319999997</v>
      </c>
      <c r="D13" s="583">
        <f>SUM(D14:D17)</f>
        <v>-16115141.08</v>
      </c>
      <c r="E13" s="584">
        <f t="shared" si="0"/>
        <v>-49166563.399999999</v>
      </c>
      <c r="F13" s="583">
        <f>SUM(F14:F17)</f>
        <v>-32193143.494907901</v>
      </c>
      <c r="G13" s="583">
        <f>SUM(G14:G17)</f>
        <v>-9716049.3910999987</v>
      </c>
      <c r="H13" s="584">
        <f t="shared" si="1"/>
        <v>-41909192.886007898</v>
      </c>
      <c r="J13" s="599"/>
      <c r="K13" s="599"/>
      <c r="L13" s="599"/>
      <c r="M13" s="599"/>
      <c r="N13" s="599"/>
      <c r="O13" s="599"/>
    </row>
    <row r="14" spans="1:15">
      <c r="A14" s="422">
        <v>2.1</v>
      </c>
      <c r="B14" s="587" t="s">
        <v>775</v>
      </c>
      <c r="C14" s="583"/>
      <c r="D14" s="583"/>
      <c r="E14" s="584">
        <f t="shared" si="0"/>
        <v>0</v>
      </c>
      <c r="F14" s="583"/>
      <c r="G14" s="583"/>
      <c r="H14" s="584">
        <f t="shared" si="1"/>
        <v>0</v>
      </c>
      <c r="J14" s="599"/>
      <c r="K14" s="599"/>
      <c r="L14" s="599"/>
      <c r="M14" s="599"/>
      <c r="N14" s="599"/>
      <c r="O14" s="599"/>
    </row>
    <row r="15" spans="1:15" ht="24.6" customHeight="1">
      <c r="A15" s="422">
        <v>2.2000000000000002</v>
      </c>
      <c r="B15" s="587" t="s">
        <v>776</v>
      </c>
      <c r="C15" s="583"/>
      <c r="D15" s="583"/>
      <c r="E15" s="584">
        <f t="shared" si="0"/>
        <v>0</v>
      </c>
      <c r="F15" s="583"/>
      <c r="G15" s="583"/>
      <c r="H15" s="584">
        <f t="shared" si="1"/>
        <v>0</v>
      </c>
      <c r="J15" s="599"/>
      <c r="K15" s="599"/>
      <c r="L15" s="599"/>
      <c r="M15" s="599"/>
      <c r="N15" s="599"/>
      <c r="O15" s="599"/>
    </row>
    <row r="16" spans="1:15" ht="20.45" customHeight="1">
      <c r="A16" s="422">
        <v>2.2999999999999998</v>
      </c>
      <c r="B16" s="587" t="s">
        <v>777</v>
      </c>
      <c r="C16" s="583">
        <v>-33051422.319999997</v>
      </c>
      <c r="D16" s="583">
        <v>-16115141.08</v>
      </c>
      <c r="E16" s="584">
        <f t="shared" si="0"/>
        <v>-49166563.399999999</v>
      </c>
      <c r="F16" s="583">
        <v>-32193143.494907901</v>
      </c>
      <c r="G16" s="583">
        <v>-9716049.3910999987</v>
      </c>
      <c r="H16" s="584">
        <f t="shared" si="1"/>
        <v>-41909192.886007898</v>
      </c>
      <c r="J16" s="599"/>
      <c r="K16" s="599"/>
      <c r="L16" s="599"/>
      <c r="M16" s="599"/>
      <c r="N16" s="599"/>
      <c r="O16" s="599"/>
    </row>
    <row r="17" spans="1:15">
      <c r="A17" s="422">
        <v>2.4</v>
      </c>
      <c r="B17" s="587" t="s">
        <v>778</v>
      </c>
      <c r="C17" s="583">
        <v>0</v>
      </c>
      <c r="D17" s="583">
        <v>0</v>
      </c>
      <c r="E17" s="584">
        <f t="shared" si="0"/>
        <v>0</v>
      </c>
      <c r="F17" s="583">
        <v>0</v>
      </c>
      <c r="G17" s="583">
        <v>0</v>
      </c>
      <c r="H17" s="584">
        <f t="shared" si="1"/>
        <v>0</v>
      </c>
      <c r="J17" s="599"/>
      <c r="K17" s="599"/>
      <c r="L17" s="599"/>
      <c r="M17" s="599"/>
      <c r="N17" s="599"/>
      <c r="O17" s="599"/>
    </row>
    <row r="18" spans="1:15">
      <c r="A18" s="422">
        <v>3</v>
      </c>
      <c r="B18" s="588" t="s">
        <v>779</v>
      </c>
      <c r="C18" s="583">
        <v>0</v>
      </c>
      <c r="D18" s="583">
        <v>0</v>
      </c>
      <c r="E18" s="584">
        <f t="shared" si="0"/>
        <v>0</v>
      </c>
      <c r="F18" s="583">
        <v>0</v>
      </c>
      <c r="G18" s="583">
        <v>0</v>
      </c>
      <c r="H18" s="584">
        <f t="shared" si="1"/>
        <v>0</v>
      </c>
      <c r="J18" s="599"/>
      <c r="K18" s="599"/>
      <c r="L18" s="599"/>
      <c r="M18" s="599"/>
      <c r="N18" s="599"/>
      <c r="O18" s="599"/>
    </row>
    <row r="19" spans="1:15">
      <c r="A19" s="422">
        <v>4</v>
      </c>
      <c r="B19" s="588" t="s">
        <v>780</v>
      </c>
      <c r="C19" s="583">
        <v>3115991.94</v>
      </c>
      <c r="D19" s="583">
        <v>928879.69000000006</v>
      </c>
      <c r="E19" s="584">
        <f t="shared" si="0"/>
        <v>4044871.63</v>
      </c>
      <c r="F19" s="583">
        <v>2767300.8499999996</v>
      </c>
      <c r="G19" s="583">
        <v>1451140.1826999998</v>
      </c>
      <c r="H19" s="584">
        <f t="shared" si="1"/>
        <v>4218441.0326999994</v>
      </c>
      <c r="J19" s="599"/>
      <c r="K19" s="599"/>
      <c r="L19" s="599"/>
      <c r="M19" s="599"/>
      <c r="N19" s="599"/>
      <c r="O19" s="599"/>
    </row>
    <row r="20" spans="1:15">
      <c r="A20" s="422">
        <v>5</v>
      </c>
      <c r="B20" s="588" t="s">
        <v>781</v>
      </c>
      <c r="C20" s="583">
        <v>-459132.68</v>
      </c>
      <c r="D20" s="583">
        <v>-1427537.3699999999</v>
      </c>
      <c r="E20" s="584">
        <f t="shared" si="0"/>
        <v>-1886670.0499999998</v>
      </c>
      <c r="F20" s="583">
        <v>-313303.81</v>
      </c>
      <c r="G20" s="583">
        <v>-944424.6399999999</v>
      </c>
      <c r="H20" s="584">
        <f t="shared" si="1"/>
        <v>-1257728.45</v>
      </c>
      <c r="J20" s="599"/>
      <c r="K20" s="599"/>
      <c r="L20" s="599"/>
      <c r="M20" s="599"/>
      <c r="N20" s="599"/>
      <c r="O20" s="599"/>
    </row>
    <row r="21" spans="1:15" ht="38.450000000000003" customHeight="1">
      <c r="A21" s="422">
        <v>6</v>
      </c>
      <c r="B21" s="588" t="s">
        <v>782</v>
      </c>
      <c r="C21" s="583">
        <v>62017.47</v>
      </c>
      <c r="D21" s="583">
        <v>6271.3</v>
      </c>
      <c r="E21" s="584">
        <f t="shared" si="0"/>
        <v>68288.77</v>
      </c>
      <c r="F21" s="583">
        <v>0</v>
      </c>
      <c r="G21" s="583">
        <v>0</v>
      </c>
      <c r="H21" s="584">
        <f t="shared" si="1"/>
        <v>0</v>
      </c>
      <c r="J21" s="599"/>
      <c r="K21" s="599"/>
      <c r="L21" s="599"/>
      <c r="M21" s="599"/>
      <c r="N21" s="599"/>
      <c r="O21" s="599"/>
    </row>
    <row r="22" spans="1:15" ht="27.6" customHeight="1">
      <c r="A22" s="422">
        <v>7</v>
      </c>
      <c r="B22" s="588" t="s">
        <v>783</v>
      </c>
      <c r="C22" s="583">
        <v>-213348.6</v>
      </c>
      <c r="D22" s="583">
        <v>0</v>
      </c>
      <c r="E22" s="584">
        <f t="shared" si="0"/>
        <v>-213348.6</v>
      </c>
      <c r="F22" s="583">
        <v>0</v>
      </c>
      <c r="G22" s="583">
        <v>0</v>
      </c>
      <c r="H22" s="584">
        <f t="shared" si="1"/>
        <v>0</v>
      </c>
      <c r="J22" s="599"/>
      <c r="K22" s="599"/>
      <c r="L22" s="599"/>
      <c r="M22" s="599"/>
      <c r="N22" s="599"/>
      <c r="O22" s="599"/>
    </row>
    <row r="23" spans="1:15" ht="36.950000000000003" customHeight="1">
      <c r="A23" s="422">
        <v>8</v>
      </c>
      <c r="B23" s="589" t="s">
        <v>784</v>
      </c>
      <c r="C23" s="583">
        <v>0</v>
      </c>
      <c r="D23" s="583">
        <v>0</v>
      </c>
      <c r="E23" s="584">
        <f t="shared" si="0"/>
        <v>0</v>
      </c>
      <c r="F23" s="583">
        <v>0</v>
      </c>
      <c r="G23" s="583">
        <v>0</v>
      </c>
      <c r="H23" s="584">
        <f t="shared" si="1"/>
        <v>0</v>
      </c>
      <c r="J23" s="599"/>
      <c r="K23" s="599"/>
      <c r="L23" s="599"/>
      <c r="M23" s="599"/>
      <c r="N23" s="599"/>
      <c r="O23" s="599"/>
    </row>
    <row r="24" spans="1:15" ht="34.5" customHeight="1">
      <c r="A24" s="422">
        <v>9</v>
      </c>
      <c r="B24" s="589" t="s">
        <v>785</v>
      </c>
      <c r="C24" s="583">
        <v>0</v>
      </c>
      <c r="D24" s="583">
        <v>0</v>
      </c>
      <c r="E24" s="584">
        <f t="shared" si="0"/>
        <v>0</v>
      </c>
      <c r="F24" s="583">
        <v>0</v>
      </c>
      <c r="G24" s="583">
        <v>0</v>
      </c>
      <c r="H24" s="584">
        <f t="shared" si="1"/>
        <v>0</v>
      </c>
      <c r="J24" s="599"/>
      <c r="K24" s="599"/>
      <c r="L24" s="599"/>
      <c r="M24" s="599"/>
      <c r="N24" s="599"/>
      <c r="O24" s="599"/>
    </row>
    <row r="25" spans="1:15">
      <c r="A25" s="422">
        <v>10</v>
      </c>
      <c r="B25" s="588" t="s">
        <v>786</v>
      </c>
      <c r="C25" s="583">
        <v>2948960.5000000005</v>
      </c>
      <c r="D25" s="583">
        <v>0</v>
      </c>
      <c r="E25" s="584">
        <f t="shared" si="0"/>
        <v>2948960.5000000005</v>
      </c>
      <c r="F25" s="583">
        <v>-660276.44098704774</v>
      </c>
      <c r="G25" s="583">
        <v>0</v>
      </c>
      <c r="H25" s="584">
        <f t="shared" si="1"/>
        <v>-660276.44098704774</v>
      </c>
      <c r="J25" s="599"/>
      <c r="K25" s="599"/>
      <c r="L25" s="599"/>
      <c r="M25" s="599"/>
      <c r="N25" s="599"/>
      <c r="O25" s="599"/>
    </row>
    <row r="26" spans="1:15" ht="27" customHeight="1">
      <c r="A26" s="422">
        <v>11</v>
      </c>
      <c r="B26" s="590" t="s">
        <v>787</v>
      </c>
      <c r="C26" s="991">
        <v>500</v>
      </c>
      <c r="D26" s="991">
        <v>0</v>
      </c>
      <c r="E26" s="584">
        <f t="shared" si="0"/>
        <v>500</v>
      </c>
      <c r="F26" s="583">
        <v>0</v>
      </c>
      <c r="G26" s="583">
        <v>0</v>
      </c>
      <c r="H26" s="584">
        <f t="shared" si="1"/>
        <v>0</v>
      </c>
      <c r="J26" s="599"/>
      <c r="K26" s="599"/>
      <c r="L26" s="599"/>
      <c r="M26" s="599"/>
      <c r="N26" s="599"/>
      <c r="O26" s="599"/>
    </row>
    <row r="27" spans="1:15">
      <c r="A27" s="422">
        <v>12</v>
      </c>
      <c r="B27" s="588" t="s">
        <v>788</v>
      </c>
      <c r="C27" s="991">
        <v>178626.84</v>
      </c>
      <c r="D27" s="991">
        <v>97116.58</v>
      </c>
      <c r="E27" s="584">
        <f t="shared" si="0"/>
        <v>275743.42</v>
      </c>
      <c r="F27" s="583">
        <v>654334.69817185833</v>
      </c>
      <c r="G27" s="583">
        <v>239092.42219999997</v>
      </c>
      <c r="H27" s="584">
        <f t="shared" si="1"/>
        <v>893427.12037185836</v>
      </c>
      <c r="J27" s="599"/>
      <c r="K27" s="599"/>
      <c r="L27" s="599"/>
      <c r="M27" s="599"/>
      <c r="N27" s="599"/>
      <c r="O27" s="599"/>
    </row>
    <row r="28" spans="1:15">
      <c r="A28" s="422">
        <v>13</v>
      </c>
      <c r="B28" s="588" t="s">
        <v>789</v>
      </c>
      <c r="C28" s="991">
        <v>-4350356.93</v>
      </c>
      <c r="D28" s="991">
        <v>-42271.94</v>
      </c>
      <c r="E28" s="584">
        <f t="shared" si="0"/>
        <v>-4392628.87</v>
      </c>
      <c r="F28" s="583">
        <v>-5994</v>
      </c>
      <c r="G28" s="583">
        <v>0</v>
      </c>
      <c r="H28" s="584">
        <f t="shared" si="1"/>
        <v>-5994</v>
      </c>
      <c r="J28" s="599"/>
      <c r="K28" s="599"/>
      <c r="L28" s="599"/>
      <c r="M28" s="599"/>
      <c r="N28" s="599"/>
      <c r="O28" s="599"/>
    </row>
    <row r="29" spans="1:15">
      <c r="A29" s="422">
        <v>14</v>
      </c>
      <c r="B29" s="588" t="s">
        <v>790</v>
      </c>
      <c r="C29" s="991">
        <f>SUM(C30:C31)</f>
        <v>-14751021.250000002</v>
      </c>
      <c r="D29" s="991">
        <f>SUM(D30:D31)</f>
        <v>-318249.15000000002</v>
      </c>
      <c r="E29" s="584">
        <f t="shared" si="0"/>
        <v>-15069270.400000002</v>
      </c>
      <c r="F29" s="583">
        <f>SUM(F30:F31)</f>
        <v>-17132376.620000001</v>
      </c>
      <c r="G29" s="583">
        <f>SUM(G30:G31)</f>
        <v>-457697</v>
      </c>
      <c r="H29" s="584">
        <f t="shared" si="1"/>
        <v>-17590073.620000001</v>
      </c>
      <c r="J29" s="599"/>
      <c r="K29" s="599"/>
      <c r="L29" s="599"/>
      <c r="M29" s="599"/>
      <c r="N29" s="599"/>
      <c r="O29" s="599"/>
    </row>
    <row r="30" spans="1:15">
      <c r="A30" s="422">
        <v>14.1</v>
      </c>
      <c r="B30" s="591" t="s">
        <v>791</v>
      </c>
      <c r="C30" s="991">
        <v>-13034214.100000001</v>
      </c>
      <c r="D30" s="991">
        <v>-2707.25</v>
      </c>
      <c r="E30" s="584">
        <f t="shared" si="0"/>
        <v>-13036921.350000001</v>
      </c>
      <c r="F30" s="583">
        <v>-10879675</v>
      </c>
      <c r="G30" s="583">
        <v>-2502</v>
      </c>
      <c r="H30" s="584">
        <f t="shared" si="1"/>
        <v>-10882177</v>
      </c>
      <c r="J30" s="599"/>
      <c r="K30" s="599"/>
      <c r="L30" s="599"/>
      <c r="M30" s="599"/>
      <c r="N30" s="599"/>
      <c r="O30" s="599"/>
    </row>
    <row r="31" spans="1:15">
      <c r="A31" s="422">
        <v>14.2</v>
      </c>
      <c r="B31" s="591" t="s">
        <v>792</v>
      </c>
      <c r="C31" s="991">
        <v>-1716807.15</v>
      </c>
      <c r="D31" s="991">
        <v>-315541.90000000002</v>
      </c>
      <c r="E31" s="584">
        <f t="shared" si="0"/>
        <v>-2032349.0499999998</v>
      </c>
      <c r="F31" s="583">
        <v>-6252701.620000001</v>
      </c>
      <c r="G31" s="583">
        <v>-455195</v>
      </c>
      <c r="H31" s="584">
        <f t="shared" si="1"/>
        <v>-6707896.620000001</v>
      </c>
      <c r="J31" s="599"/>
      <c r="K31" s="599"/>
      <c r="L31" s="599"/>
      <c r="M31" s="599"/>
      <c r="N31" s="599"/>
      <c r="O31" s="599"/>
    </row>
    <row r="32" spans="1:15">
      <c r="A32" s="422">
        <v>15</v>
      </c>
      <c r="B32" s="592" t="s">
        <v>793</v>
      </c>
      <c r="C32" s="991">
        <v>-2650447.46</v>
      </c>
      <c r="D32" s="991">
        <v>0</v>
      </c>
      <c r="E32" s="584">
        <f t="shared" si="0"/>
        <v>-2650447.46</v>
      </c>
      <c r="F32" s="583">
        <v>-1240918.0000000002</v>
      </c>
      <c r="G32" s="583">
        <v>0</v>
      </c>
      <c r="H32" s="584">
        <f t="shared" si="1"/>
        <v>-1240918.0000000002</v>
      </c>
      <c r="J32" s="599"/>
      <c r="K32" s="599"/>
      <c r="L32" s="599"/>
      <c r="M32" s="599"/>
      <c r="N32" s="599"/>
      <c r="O32" s="599"/>
    </row>
    <row r="33" spans="1:15" ht="22.5" customHeight="1">
      <c r="A33" s="422">
        <v>16</v>
      </c>
      <c r="B33" s="593" t="s">
        <v>794</v>
      </c>
      <c r="C33" s="583"/>
      <c r="D33" s="583"/>
      <c r="E33" s="584">
        <f t="shared" si="0"/>
        <v>0</v>
      </c>
      <c r="F33" s="583">
        <v>0</v>
      </c>
      <c r="G33" s="583">
        <v>0</v>
      </c>
      <c r="H33" s="584">
        <f t="shared" si="1"/>
        <v>0</v>
      </c>
      <c r="J33" s="599"/>
      <c r="K33" s="599"/>
      <c r="L33" s="599"/>
      <c r="M33" s="599"/>
      <c r="N33" s="599"/>
      <c r="O33" s="599"/>
    </row>
    <row r="34" spans="1:15">
      <c r="A34" s="422">
        <v>17</v>
      </c>
      <c r="B34" s="588" t="s">
        <v>795</v>
      </c>
      <c r="C34" s="583">
        <f>SUM(C35:C36)</f>
        <v>198591.62</v>
      </c>
      <c r="D34" s="583">
        <f>SUM(D35:D36)</f>
        <v>-383410.14</v>
      </c>
      <c r="E34" s="584">
        <f t="shared" si="0"/>
        <v>-184818.52000000002</v>
      </c>
      <c r="F34" s="583">
        <f>SUM(F35:F36)</f>
        <v>-420124.63000000006</v>
      </c>
      <c r="G34" s="583">
        <f>SUM(G35:G36)</f>
        <v>90333.06</v>
      </c>
      <c r="H34" s="584">
        <f t="shared" si="1"/>
        <v>-329791.57000000007</v>
      </c>
      <c r="J34" s="599"/>
      <c r="K34" s="599"/>
      <c r="L34" s="599"/>
      <c r="M34" s="599"/>
      <c r="N34" s="599"/>
      <c r="O34" s="599"/>
    </row>
    <row r="35" spans="1:15">
      <c r="A35" s="422">
        <v>17.100000000000001</v>
      </c>
      <c r="B35" s="591" t="s">
        <v>796</v>
      </c>
      <c r="C35" s="583">
        <v>193211.86</v>
      </c>
      <c r="D35" s="583">
        <v>10399.530000000001</v>
      </c>
      <c r="E35" s="584">
        <f t="shared" si="0"/>
        <v>203611.38999999998</v>
      </c>
      <c r="F35" s="583">
        <v>-420124.63000000006</v>
      </c>
      <c r="G35" s="583">
        <v>90333.06</v>
      </c>
      <c r="H35" s="584">
        <f t="shared" si="1"/>
        <v>-329791.57000000007</v>
      </c>
      <c r="J35" s="599"/>
      <c r="K35" s="599"/>
      <c r="L35" s="599"/>
      <c r="M35" s="599"/>
      <c r="N35" s="599"/>
      <c r="O35" s="599"/>
    </row>
    <row r="36" spans="1:15">
      <c r="A36" s="422">
        <v>17.2</v>
      </c>
      <c r="B36" s="591" t="s">
        <v>797</v>
      </c>
      <c r="C36" s="583">
        <v>5379.7599999999948</v>
      </c>
      <c r="D36" s="583">
        <v>-393809.67000000004</v>
      </c>
      <c r="E36" s="584">
        <f t="shared" si="0"/>
        <v>-388429.91000000003</v>
      </c>
      <c r="F36" s="583">
        <v>0</v>
      </c>
      <c r="G36" s="583">
        <v>0</v>
      </c>
      <c r="H36" s="584">
        <f t="shared" si="1"/>
        <v>0</v>
      </c>
      <c r="J36" s="599"/>
      <c r="K36" s="599"/>
      <c r="L36" s="599"/>
      <c r="M36" s="599"/>
      <c r="N36" s="599"/>
      <c r="O36" s="599"/>
    </row>
    <row r="37" spans="1:15" ht="41.45" customHeight="1">
      <c r="A37" s="422">
        <v>18</v>
      </c>
      <c r="B37" s="594" t="s">
        <v>798</v>
      </c>
      <c r="C37" s="583">
        <f>SUM(C38:C39)</f>
        <v>-533785.29</v>
      </c>
      <c r="D37" s="583">
        <f>SUM(D38:D39)</f>
        <v>-453112.61000000004</v>
      </c>
      <c r="E37" s="584">
        <f t="shared" si="0"/>
        <v>-986897.90000000014</v>
      </c>
      <c r="F37" s="583">
        <f>SUM(F38:F39)</f>
        <v>-1264993.7193394648</v>
      </c>
      <c r="G37" s="602">
        <f>SUM(G38:G39)</f>
        <v>-417653.68000000063</v>
      </c>
      <c r="H37" s="584">
        <f t="shared" si="1"/>
        <v>-1682647.3993394654</v>
      </c>
      <c r="J37" s="599"/>
      <c r="K37" s="599"/>
      <c r="L37" s="599"/>
      <c r="M37" s="599"/>
      <c r="N37" s="599"/>
      <c r="O37" s="599"/>
    </row>
    <row r="38" spans="1:15" ht="21">
      <c r="A38" s="422">
        <v>18.100000000000001</v>
      </c>
      <c r="B38" s="587" t="s">
        <v>799</v>
      </c>
      <c r="C38" s="583"/>
      <c r="D38" s="583"/>
      <c r="E38" s="584">
        <f t="shared" si="0"/>
        <v>0</v>
      </c>
      <c r="F38" s="583">
        <v>0</v>
      </c>
      <c r="G38" s="583">
        <v>0</v>
      </c>
      <c r="H38" s="584">
        <f t="shared" si="1"/>
        <v>0</v>
      </c>
      <c r="J38" s="599"/>
      <c r="K38" s="599"/>
      <c r="L38" s="599"/>
      <c r="M38" s="599"/>
      <c r="N38" s="599"/>
      <c r="O38" s="599"/>
    </row>
    <row r="39" spans="1:15">
      <c r="A39" s="422">
        <v>18.2</v>
      </c>
      <c r="B39" s="587" t="s">
        <v>800</v>
      </c>
      <c r="C39" s="583">
        <v>-533785.29</v>
      </c>
      <c r="D39" s="583">
        <v>-453112.61000000004</v>
      </c>
      <c r="E39" s="584">
        <f t="shared" si="0"/>
        <v>-986897.90000000014</v>
      </c>
      <c r="F39" s="583">
        <v>-1264993.7193394648</v>
      </c>
      <c r="G39" s="583">
        <v>-417653.68000000063</v>
      </c>
      <c r="H39" s="584">
        <f t="shared" si="1"/>
        <v>-1682647.3993394654</v>
      </c>
      <c r="J39" s="599"/>
      <c r="K39" s="599"/>
      <c r="L39" s="599"/>
      <c r="M39" s="599"/>
      <c r="N39" s="599"/>
      <c r="O39" s="599"/>
    </row>
    <row r="40" spans="1:15" ht="24.6" customHeight="1">
      <c r="A40" s="422">
        <v>19</v>
      </c>
      <c r="B40" s="594" t="s">
        <v>801</v>
      </c>
      <c r="C40" s="583"/>
      <c r="D40" s="583"/>
      <c r="E40" s="584">
        <f t="shared" si="0"/>
        <v>0</v>
      </c>
      <c r="F40" s="583">
        <v>0</v>
      </c>
      <c r="G40" s="583">
        <v>0</v>
      </c>
      <c r="H40" s="584">
        <f t="shared" si="1"/>
        <v>0</v>
      </c>
      <c r="J40" s="599"/>
      <c r="K40" s="599"/>
      <c r="L40" s="599"/>
      <c r="M40" s="599"/>
      <c r="N40" s="599"/>
      <c r="O40" s="599"/>
    </row>
    <row r="41" spans="1:15" ht="24.95" customHeight="1">
      <c r="A41" s="422">
        <v>20</v>
      </c>
      <c r="B41" s="594" t="s">
        <v>802</v>
      </c>
      <c r="C41" s="583">
        <v>11305.62</v>
      </c>
      <c r="D41" s="583">
        <v>0</v>
      </c>
      <c r="E41" s="584">
        <f t="shared" si="0"/>
        <v>11305.62</v>
      </c>
      <c r="F41" s="583">
        <v>0</v>
      </c>
      <c r="G41" s="583">
        <v>0</v>
      </c>
      <c r="H41" s="584">
        <f t="shared" si="1"/>
        <v>0</v>
      </c>
      <c r="J41" s="599"/>
      <c r="K41" s="599"/>
      <c r="L41" s="599"/>
      <c r="M41" s="599"/>
      <c r="N41" s="599"/>
      <c r="O41" s="599"/>
    </row>
    <row r="42" spans="1:15" ht="33" customHeight="1">
      <c r="A42" s="422">
        <v>21</v>
      </c>
      <c r="B42" s="595" t="s">
        <v>803</v>
      </c>
      <c r="C42" s="583"/>
      <c r="D42" s="583"/>
      <c r="E42" s="584">
        <f t="shared" si="0"/>
        <v>0</v>
      </c>
      <c r="F42" s="583">
        <v>0</v>
      </c>
      <c r="G42" s="583">
        <v>0</v>
      </c>
      <c r="H42" s="584">
        <f t="shared" si="1"/>
        <v>0</v>
      </c>
      <c r="J42" s="599"/>
      <c r="K42" s="599"/>
      <c r="L42" s="599"/>
      <c r="M42" s="599"/>
      <c r="N42" s="599"/>
      <c r="O42" s="599"/>
    </row>
    <row r="43" spans="1:15">
      <c r="A43" s="422">
        <v>22</v>
      </c>
      <c r="B43" s="596" t="s">
        <v>804</v>
      </c>
      <c r="C43" s="583">
        <f>SUM(C6,C13,C18,C19,C20,C21,C22,C23,C24,C25,C26,C27,C28,C29,C32,C33,C34,C37,C40,C41,C42)</f>
        <v>6438263.5299999937</v>
      </c>
      <c r="D43" s="583">
        <f>SUM(D6,D13,D18,D19,D20,D21,D22,D23,D24,D25,D26,D27,D28,D29,D32,D33,D34,D37,D40,D41,D42)</f>
        <v>13206369.660000004</v>
      </c>
      <c r="E43" s="584">
        <f t="shared" si="0"/>
        <v>19644633.189999998</v>
      </c>
      <c r="F43" s="583">
        <f>SUM(F6,F13,F18,F19,F20,F21,F22,F23,F24,F25,F26,F27,F28,F29,F32,F33,F34,F37,F40,F41,F42)</f>
        <v>2823708.2591375019</v>
      </c>
      <c r="G43" s="583">
        <f>SUM(G6,G13,G18,G19,G20,G21,G22,G23,G24,G25,G26,G27,G28,G29,G32,G33,G34,G37,G40,G41,G42)</f>
        <v>13552063.044299997</v>
      </c>
      <c r="H43" s="584">
        <f t="shared" si="1"/>
        <v>16375771.303437499</v>
      </c>
      <c r="J43" s="599"/>
      <c r="K43" s="599"/>
      <c r="L43" s="599"/>
      <c r="M43" s="599"/>
      <c r="N43" s="599"/>
      <c r="O43" s="599"/>
    </row>
    <row r="44" spans="1:15">
      <c r="A44" s="422">
        <v>23</v>
      </c>
      <c r="B44" s="596" t="s">
        <v>805</v>
      </c>
      <c r="C44" s="583">
        <v>-2593156.4000000004</v>
      </c>
      <c r="D44" s="583">
        <v>0</v>
      </c>
      <c r="E44" s="584">
        <f t="shared" si="0"/>
        <v>-2593156.4000000004</v>
      </c>
      <c r="F44" s="583">
        <v>1823744.9874095507</v>
      </c>
      <c r="G44" s="583">
        <v>0</v>
      </c>
      <c r="H44" s="584">
        <f t="shared" si="1"/>
        <v>1823744.9874095507</v>
      </c>
      <c r="J44" s="599"/>
      <c r="K44" s="599"/>
      <c r="L44" s="599"/>
      <c r="M44" s="599"/>
      <c r="N44" s="599"/>
      <c r="O44" s="599"/>
    </row>
    <row r="45" spans="1:15">
      <c r="A45" s="422">
        <v>24</v>
      </c>
      <c r="B45" s="414" t="s">
        <v>806</v>
      </c>
      <c r="C45" s="583">
        <f>C43+C44</f>
        <v>3845107.1299999934</v>
      </c>
      <c r="D45" s="583">
        <f>D43-D44</f>
        <v>13206369.660000004</v>
      </c>
      <c r="E45" s="584">
        <f t="shared" si="0"/>
        <v>17051476.789999999</v>
      </c>
      <c r="F45" s="583">
        <f>F43-F44</f>
        <v>999963.27172795124</v>
      </c>
      <c r="G45" s="583">
        <f>G43-G44</f>
        <v>13552063.044299997</v>
      </c>
      <c r="H45" s="584">
        <f t="shared" si="1"/>
        <v>14552026.316027949</v>
      </c>
      <c r="J45" s="599"/>
      <c r="K45" s="599"/>
      <c r="L45" s="599"/>
      <c r="M45" s="599"/>
      <c r="N45" s="599"/>
      <c r="O45" s="599"/>
    </row>
    <row r="46" spans="1:15">
      <c r="M46" s="599"/>
      <c r="N46" s="599"/>
      <c r="O46" s="599"/>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7" zoomScale="90" zoomScaleNormal="90" workbookViewId="0">
      <selection activeCell="D31" sqref="D31"/>
    </sheetView>
  </sheetViews>
  <sheetFormatPr defaultRowHeight="15"/>
  <cols>
    <col min="1" max="1" width="8.7109375" style="614"/>
    <col min="2" max="2" width="87.5703125" style="603" bestFit="1" customWidth="1"/>
    <col min="3" max="5" width="16.7109375" style="665" customWidth="1"/>
    <col min="6" max="8" width="12.7109375" style="603" customWidth="1"/>
    <col min="9" max="9" width="9.140625" style="603"/>
    <col min="10" max="10" width="13.140625" style="603" bestFit="1" customWidth="1"/>
    <col min="11" max="12" width="14.85546875" style="603" bestFit="1" customWidth="1"/>
    <col min="13" max="14" width="12.7109375" style="603" bestFit="1" customWidth="1"/>
    <col min="15" max="16384" width="9.140625" style="603"/>
  </cols>
  <sheetData>
    <row r="1" spans="1:15" ht="15.75">
      <c r="A1" s="17" t="s">
        <v>108</v>
      </c>
      <c r="B1" s="616" t="str">
        <f>Info!C2</f>
        <v>სს "ბაზისბანკი"</v>
      </c>
      <c r="C1" s="657"/>
      <c r="D1" s="658"/>
      <c r="E1" s="658"/>
      <c r="F1" s="38"/>
      <c r="G1" s="38"/>
    </row>
    <row r="2" spans="1:15" ht="15.75">
      <c r="A2" s="17" t="s">
        <v>109</v>
      </c>
      <c r="B2" s="617">
        <f>'1. key ratios'!B2</f>
        <v>45382</v>
      </c>
      <c r="C2" s="659"/>
      <c r="D2" s="660"/>
      <c r="E2" s="660"/>
      <c r="F2" s="604"/>
      <c r="G2" s="604"/>
      <c r="H2" s="605"/>
    </row>
    <row r="3" spans="1:15" ht="15.75">
      <c r="A3" s="17"/>
      <c r="B3" s="19"/>
      <c r="C3" s="659"/>
      <c r="D3" s="660"/>
      <c r="E3" s="660"/>
      <c r="F3" s="604"/>
      <c r="G3" s="604"/>
      <c r="H3" s="605"/>
    </row>
    <row r="4" spans="1:15" ht="15.75">
      <c r="A4" s="821" t="s">
        <v>25</v>
      </c>
      <c r="B4" s="822" t="s">
        <v>151</v>
      </c>
      <c r="C4" s="823" t="s">
        <v>114</v>
      </c>
      <c r="D4" s="823"/>
      <c r="E4" s="823"/>
      <c r="F4" s="824" t="s">
        <v>115</v>
      </c>
      <c r="G4" s="824"/>
      <c r="H4" s="825"/>
    </row>
    <row r="5" spans="1:15">
      <c r="A5" s="821"/>
      <c r="B5" s="822"/>
      <c r="C5" s="661" t="s">
        <v>26</v>
      </c>
      <c r="D5" s="661" t="s">
        <v>88</v>
      </c>
      <c r="E5" s="661" t="s">
        <v>66</v>
      </c>
      <c r="F5" s="413" t="s">
        <v>26</v>
      </c>
      <c r="G5" s="413" t="s">
        <v>88</v>
      </c>
      <c r="H5" s="415" t="s">
        <v>66</v>
      </c>
    </row>
    <row r="6" spans="1:15" ht="15.75">
      <c r="A6" s="606">
        <v>1</v>
      </c>
      <c r="B6" s="607" t="s">
        <v>807</v>
      </c>
      <c r="C6" s="662">
        <v>35684000</v>
      </c>
      <c r="D6" s="662">
        <v>75541981.689999998</v>
      </c>
      <c r="E6" s="663">
        <f t="shared" ref="E6:E43" si="0">C6+D6</f>
        <v>111225981.69</v>
      </c>
      <c r="F6" s="417">
        <v>165000</v>
      </c>
      <c r="G6" s="417">
        <v>52180952</v>
      </c>
      <c r="H6" s="418">
        <f t="shared" ref="H6:H43" si="1">F6+G6</f>
        <v>52345952</v>
      </c>
      <c r="J6" s="615"/>
      <c r="K6" s="615"/>
      <c r="L6" s="615"/>
      <c r="M6" s="733"/>
      <c r="N6" s="733"/>
      <c r="O6" s="733"/>
    </row>
    <row r="7" spans="1:15" ht="30">
      <c r="A7" s="606">
        <v>2</v>
      </c>
      <c r="B7" s="607" t="s">
        <v>177</v>
      </c>
      <c r="C7" s="662">
        <v>0</v>
      </c>
      <c r="D7" s="662">
        <v>40231606.869999997</v>
      </c>
      <c r="E7" s="663">
        <f t="shared" si="0"/>
        <v>40231606.869999997</v>
      </c>
      <c r="F7" s="417">
        <v>0</v>
      </c>
      <c r="G7" s="417">
        <v>36183608</v>
      </c>
      <c r="H7" s="418">
        <f t="shared" si="1"/>
        <v>36183608</v>
      </c>
      <c r="J7" s="615"/>
      <c r="K7" s="615"/>
      <c r="L7" s="615"/>
      <c r="M7" s="733"/>
      <c r="N7" s="733"/>
      <c r="O7" s="733"/>
    </row>
    <row r="8" spans="1:15" ht="15.75">
      <c r="A8" s="606">
        <v>3</v>
      </c>
      <c r="B8" s="607" t="s">
        <v>179</v>
      </c>
      <c r="C8" s="662">
        <f>C9+C10</f>
        <v>83936421.369877011</v>
      </c>
      <c r="D8" s="662">
        <f>D9+D10</f>
        <v>963367873.47974789</v>
      </c>
      <c r="E8" s="663">
        <f t="shared" si="0"/>
        <v>1047304294.8496249</v>
      </c>
      <c r="F8" s="417">
        <f>F9+F10</f>
        <v>56539127.189860001</v>
      </c>
      <c r="G8" s="417">
        <f>G9+G10</f>
        <v>711161673.62294102</v>
      </c>
      <c r="H8" s="418">
        <f t="shared" si="1"/>
        <v>767700800.812801</v>
      </c>
      <c r="J8" s="615"/>
      <c r="K8" s="615"/>
      <c r="L8" s="615"/>
      <c r="M8" s="733"/>
      <c r="N8" s="733"/>
      <c r="O8" s="733"/>
    </row>
    <row r="9" spans="1:15" ht="15.75">
      <c r="A9" s="606">
        <v>3.1</v>
      </c>
      <c r="B9" s="608" t="s">
        <v>808</v>
      </c>
      <c r="C9" s="990">
        <v>49547241.949877001</v>
      </c>
      <c r="D9" s="990">
        <v>962755605.16974795</v>
      </c>
      <c r="E9" s="663">
        <f t="shared" si="0"/>
        <v>1012302847.119625</v>
      </c>
      <c r="F9" s="417">
        <v>39981058.049860001</v>
      </c>
      <c r="G9" s="417">
        <v>710635459.12294102</v>
      </c>
      <c r="H9" s="418">
        <f t="shared" si="1"/>
        <v>750616517.17280102</v>
      </c>
      <c r="J9" s="615"/>
      <c r="K9" s="615"/>
      <c r="L9" s="615"/>
      <c r="M9" s="733"/>
      <c r="N9" s="733"/>
      <c r="O9" s="733"/>
    </row>
    <row r="10" spans="1:15" ht="15.75">
      <c r="A10" s="606">
        <v>3.2</v>
      </c>
      <c r="B10" s="608" t="s">
        <v>809</v>
      </c>
      <c r="C10" s="662">
        <v>34389179.420000002</v>
      </c>
      <c r="D10" s="662">
        <v>612268.31000000006</v>
      </c>
      <c r="E10" s="663">
        <f t="shared" si="0"/>
        <v>35001447.730000004</v>
      </c>
      <c r="F10" s="417">
        <v>16558069.140000001</v>
      </c>
      <c r="G10" s="417">
        <v>526214.5</v>
      </c>
      <c r="H10" s="418">
        <f t="shared" si="1"/>
        <v>17084283.640000001</v>
      </c>
      <c r="J10" s="615"/>
      <c r="K10" s="615"/>
      <c r="L10" s="615"/>
      <c r="M10" s="733"/>
      <c r="N10" s="733"/>
      <c r="O10" s="733"/>
    </row>
    <row r="11" spans="1:15" ht="30">
      <c r="A11" s="606">
        <v>4</v>
      </c>
      <c r="B11" s="607" t="s">
        <v>178</v>
      </c>
      <c r="C11" s="662">
        <f>C12+C13</f>
        <v>241730000</v>
      </c>
      <c r="D11" s="662">
        <f>D12+D13</f>
        <v>0</v>
      </c>
      <c r="E11" s="663">
        <f t="shared" si="0"/>
        <v>241730000</v>
      </c>
      <c r="F11" s="417">
        <f>F12+F13</f>
        <v>293321111</v>
      </c>
      <c r="G11" s="417">
        <f>G12+G13</f>
        <v>0</v>
      </c>
      <c r="H11" s="418">
        <f t="shared" si="1"/>
        <v>293321111</v>
      </c>
      <c r="J11" s="615"/>
      <c r="K11" s="615"/>
      <c r="L11" s="615"/>
      <c r="M11" s="733"/>
      <c r="N11" s="733"/>
      <c r="O11" s="733"/>
    </row>
    <row r="12" spans="1:15" ht="15.75">
      <c r="A12" s="606">
        <v>4.0999999999999996</v>
      </c>
      <c r="B12" s="608" t="s">
        <v>810</v>
      </c>
      <c r="C12" s="662">
        <v>241730000</v>
      </c>
      <c r="D12" s="662">
        <v>0</v>
      </c>
      <c r="E12" s="663">
        <f t="shared" si="0"/>
        <v>241730000</v>
      </c>
      <c r="F12" s="417">
        <v>293321111</v>
      </c>
      <c r="G12" s="417">
        <v>0</v>
      </c>
      <c r="H12" s="418">
        <f t="shared" si="1"/>
        <v>293321111</v>
      </c>
      <c r="J12" s="615"/>
      <c r="K12" s="615"/>
      <c r="L12" s="615"/>
      <c r="M12" s="733"/>
      <c r="N12" s="733"/>
      <c r="O12" s="733"/>
    </row>
    <row r="13" spans="1:15" ht="15.75">
      <c r="A13" s="606">
        <v>4.2</v>
      </c>
      <c r="B13" s="608" t="s">
        <v>811</v>
      </c>
      <c r="C13" s="662">
        <v>0</v>
      </c>
      <c r="D13" s="662">
        <v>0</v>
      </c>
      <c r="E13" s="663">
        <f t="shared" si="0"/>
        <v>0</v>
      </c>
      <c r="F13" s="417">
        <v>0</v>
      </c>
      <c r="G13" s="417">
        <v>0</v>
      </c>
      <c r="H13" s="418">
        <f t="shared" si="1"/>
        <v>0</v>
      </c>
      <c r="J13" s="615"/>
      <c r="K13" s="615"/>
      <c r="L13" s="615"/>
      <c r="M13" s="733"/>
      <c r="N13" s="733"/>
      <c r="O13" s="733"/>
    </row>
    <row r="14" spans="1:15" ht="15.75">
      <c r="A14" s="606">
        <v>5</v>
      </c>
      <c r="B14" s="609" t="s">
        <v>812</v>
      </c>
      <c r="C14" s="662">
        <f>C15+C16+C17+C23+C24+C25+C26</f>
        <v>125118087.42999998</v>
      </c>
      <c r="D14" s="662">
        <f>D15+D16+D17+D23+D24+D25+D26</f>
        <v>3939902168.6799998</v>
      </c>
      <c r="E14" s="663">
        <f t="shared" si="0"/>
        <v>4065020256.1099997</v>
      </c>
      <c r="F14" s="417">
        <f>F15+F16+F17+F23+F24+F25+F26</f>
        <v>95187766.929999992</v>
      </c>
      <c r="G14" s="417">
        <f>G15+G16+G17+G23+G24+G25+G26</f>
        <v>3831776102.0688</v>
      </c>
      <c r="H14" s="418">
        <f t="shared" si="1"/>
        <v>3926963868.9987998</v>
      </c>
      <c r="J14" s="615"/>
      <c r="K14" s="615"/>
      <c r="L14" s="615"/>
      <c r="M14" s="733"/>
      <c r="N14" s="733"/>
      <c r="O14" s="733"/>
    </row>
    <row r="15" spans="1:15" ht="15.75">
      <c r="A15" s="606">
        <v>5.0999999999999996</v>
      </c>
      <c r="B15" s="610" t="s">
        <v>813</v>
      </c>
      <c r="C15" s="662">
        <v>79578279.019999996</v>
      </c>
      <c r="D15" s="662">
        <v>102631469.68000001</v>
      </c>
      <c r="E15" s="663">
        <f t="shared" si="0"/>
        <v>182209748.69999999</v>
      </c>
      <c r="F15" s="417">
        <v>26846792.239999998</v>
      </c>
      <c r="G15" s="417">
        <v>58837893.764700003</v>
      </c>
      <c r="H15" s="418">
        <f t="shared" si="1"/>
        <v>85684686.004700005</v>
      </c>
      <c r="J15" s="615"/>
      <c r="K15" s="615"/>
      <c r="L15" s="615"/>
      <c r="M15" s="733"/>
      <c r="N15" s="733"/>
      <c r="O15" s="733"/>
    </row>
    <row r="16" spans="1:15" ht="15.75">
      <c r="A16" s="606">
        <v>5.2</v>
      </c>
      <c r="B16" s="610" t="s">
        <v>814</v>
      </c>
      <c r="C16" s="662"/>
      <c r="D16" s="662"/>
      <c r="E16" s="663">
        <f t="shared" si="0"/>
        <v>0</v>
      </c>
      <c r="F16" s="417">
        <v>0</v>
      </c>
      <c r="G16" s="417">
        <v>0</v>
      </c>
      <c r="H16" s="418">
        <f t="shared" si="1"/>
        <v>0</v>
      </c>
      <c r="J16" s="615"/>
      <c r="K16" s="615"/>
      <c r="L16" s="615"/>
      <c r="M16" s="733"/>
      <c r="N16" s="733"/>
      <c r="O16" s="733"/>
    </row>
    <row r="17" spans="1:15" ht="15.75">
      <c r="A17" s="606">
        <v>5.3</v>
      </c>
      <c r="B17" s="610" t="s">
        <v>815</v>
      </c>
      <c r="C17" s="662">
        <f>C18+C19+C20+C21+C22</f>
        <v>2448479.6</v>
      </c>
      <c r="D17" s="662">
        <f>D18+D19+D20+D21+D22</f>
        <v>3123978550.4299998</v>
      </c>
      <c r="E17" s="663">
        <f t="shared" si="0"/>
        <v>3126427030.0299997</v>
      </c>
      <c r="F17" s="417">
        <v>23763814.66</v>
      </c>
      <c r="G17" s="417">
        <v>3419943257.5924001</v>
      </c>
      <c r="H17" s="418">
        <f t="shared" si="1"/>
        <v>3443707072.2523999</v>
      </c>
      <c r="J17" s="615"/>
      <c r="K17" s="615"/>
      <c r="L17" s="615"/>
      <c r="M17" s="733"/>
      <c r="N17" s="733"/>
      <c r="O17" s="733"/>
    </row>
    <row r="18" spans="1:15" ht="15.75">
      <c r="A18" s="606" t="s">
        <v>180</v>
      </c>
      <c r="B18" s="611" t="s">
        <v>816</v>
      </c>
      <c r="C18" s="662">
        <v>1499366.31</v>
      </c>
      <c r="D18" s="662">
        <v>1082506977.1199999</v>
      </c>
      <c r="E18" s="663">
        <f t="shared" si="0"/>
        <v>1084006343.4299998</v>
      </c>
      <c r="F18" s="417">
        <v>2621584.2400000002</v>
      </c>
      <c r="G18" s="417">
        <v>1183739875.8840001</v>
      </c>
      <c r="H18" s="418">
        <f t="shared" si="1"/>
        <v>1186361460.1240001</v>
      </c>
      <c r="J18" s="615"/>
      <c r="K18" s="615"/>
      <c r="L18" s="615"/>
      <c r="M18" s="733"/>
      <c r="N18" s="733"/>
      <c r="O18" s="733"/>
    </row>
    <row r="19" spans="1:15" ht="15.75">
      <c r="A19" s="606" t="s">
        <v>181</v>
      </c>
      <c r="B19" s="611" t="s">
        <v>817</v>
      </c>
      <c r="C19" s="662">
        <v>90826.46</v>
      </c>
      <c r="D19" s="662">
        <v>975089584.11000001</v>
      </c>
      <c r="E19" s="663">
        <f t="shared" si="0"/>
        <v>975180410.57000005</v>
      </c>
      <c r="F19" s="417">
        <v>316862.40000000002</v>
      </c>
      <c r="G19" s="417">
        <v>1032658076.0585001</v>
      </c>
      <c r="H19" s="418">
        <f t="shared" si="1"/>
        <v>1032974938.4585</v>
      </c>
      <c r="J19" s="615"/>
      <c r="K19" s="615"/>
      <c r="L19" s="615"/>
      <c r="M19" s="733"/>
      <c r="N19" s="733"/>
      <c r="O19" s="733"/>
    </row>
    <row r="20" spans="1:15" ht="15.75">
      <c r="A20" s="606" t="s">
        <v>182</v>
      </c>
      <c r="B20" s="611" t="s">
        <v>818</v>
      </c>
      <c r="C20" s="662">
        <v>0</v>
      </c>
      <c r="D20" s="662">
        <v>0</v>
      </c>
      <c r="E20" s="663">
        <f t="shared" si="0"/>
        <v>0</v>
      </c>
      <c r="F20" s="417">
        <v>0</v>
      </c>
      <c r="G20" s="417">
        <v>0</v>
      </c>
      <c r="H20" s="418">
        <f t="shared" si="1"/>
        <v>0</v>
      </c>
      <c r="J20" s="615"/>
      <c r="K20" s="615"/>
      <c r="L20" s="615"/>
      <c r="M20" s="733"/>
      <c r="N20" s="733"/>
      <c r="O20" s="733"/>
    </row>
    <row r="21" spans="1:15" ht="15.75">
      <c r="A21" s="606" t="s">
        <v>183</v>
      </c>
      <c r="B21" s="611" t="s">
        <v>819</v>
      </c>
      <c r="C21" s="662">
        <v>227473.58</v>
      </c>
      <c r="D21" s="662">
        <v>660313065.87</v>
      </c>
      <c r="E21" s="663">
        <f t="shared" si="0"/>
        <v>660540539.45000005</v>
      </c>
      <c r="F21" s="417">
        <v>349246.71999999997</v>
      </c>
      <c r="G21" s="417">
        <v>711057884.51540005</v>
      </c>
      <c r="H21" s="418">
        <f t="shared" si="1"/>
        <v>711407131.23540008</v>
      </c>
      <c r="J21" s="615"/>
      <c r="K21" s="615"/>
      <c r="L21" s="615"/>
      <c r="M21" s="733"/>
      <c r="N21" s="733"/>
      <c r="O21" s="733"/>
    </row>
    <row r="22" spans="1:15" ht="15.75">
      <c r="A22" s="606" t="s">
        <v>184</v>
      </c>
      <c r="B22" s="611" t="s">
        <v>536</v>
      </c>
      <c r="C22" s="662">
        <v>630813.25</v>
      </c>
      <c r="D22" s="662">
        <v>406068923.32999998</v>
      </c>
      <c r="E22" s="663">
        <f t="shared" si="0"/>
        <v>406699736.57999998</v>
      </c>
      <c r="F22" s="417">
        <v>20476121.300000001</v>
      </c>
      <c r="G22" s="417">
        <v>492487421.13450003</v>
      </c>
      <c r="H22" s="418">
        <f t="shared" si="1"/>
        <v>512963542.43450004</v>
      </c>
      <c r="J22" s="615"/>
      <c r="K22" s="615"/>
      <c r="L22" s="615"/>
      <c r="M22" s="733"/>
      <c r="N22" s="733"/>
      <c r="O22" s="733"/>
    </row>
    <row r="23" spans="1:15" ht="15.75">
      <c r="A23" s="606">
        <v>5.4</v>
      </c>
      <c r="B23" s="610" t="s">
        <v>820</v>
      </c>
      <c r="C23" s="662">
        <v>19138715.18</v>
      </c>
      <c r="D23" s="662">
        <v>345073287.75999999</v>
      </c>
      <c r="E23" s="663">
        <f t="shared" si="0"/>
        <v>364212002.94</v>
      </c>
      <c r="F23" s="417">
        <v>17058113.309999999</v>
      </c>
      <c r="G23" s="417">
        <v>72024052.142499998</v>
      </c>
      <c r="H23" s="418">
        <f t="shared" si="1"/>
        <v>89082165.452500001</v>
      </c>
      <c r="J23" s="615"/>
      <c r="K23" s="615"/>
      <c r="L23" s="615"/>
      <c r="M23" s="733"/>
      <c r="N23" s="733"/>
      <c r="O23" s="733"/>
    </row>
    <row r="24" spans="1:15" ht="15.75">
      <c r="A24" s="606">
        <v>5.5</v>
      </c>
      <c r="B24" s="610" t="s">
        <v>821</v>
      </c>
      <c r="C24" s="662">
        <v>20194415.600000001</v>
      </c>
      <c r="D24" s="662">
        <v>275859471.36000001</v>
      </c>
      <c r="E24" s="663">
        <f t="shared" si="0"/>
        <v>296053886.96000004</v>
      </c>
      <c r="F24" s="417">
        <v>19219046.719999999</v>
      </c>
      <c r="G24" s="417">
        <v>280970898.56919998</v>
      </c>
      <c r="H24" s="418">
        <f t="shared" si="1"/>
        <v>300189945.28919995</v>
      </c>
      <c r="J24" s="615"/>
      <c r="K24" s="615"/>
      <c r="L24" s="615"/>
      <c r="M24" s="733"/>
      <c r="N24" s="733"/>
      <c r="O24" s="733"/>
    </row>
    <row r="25" spans="1:15" ht="15.75">
      <c r="A25" s="606">
        <v>5.6</v>
      </c>
      <c r="B25" s="610" t="s">
        <v>822</v>
      </c>
      <c r="C25" s="662">
        <v>0</v>
      </c>
      <c r="D25" s="662">
        <v>51700002.700000003</v>
      </c>
      <c r="E25" s="663">
        <f t="shared" si="0"/>
        <v>51700002.700000003</v>
      </c>
      <c r="F25" s="417">
        <v>8300000</v>
      </c>
      <c r="G25" s="417">
        <v>0</v>
      </c>
      <c r="H25" s="418">
        <f t="shared" si="1"/>
        <v>8300000</v>
      </c>
      <c r="J25" s="615"/>
      <c r="K25" s="615"/>
      <c r="L25" s="615"/>
      <c r="M25" s="733"/>
      <c r="N25" s="733"/>
      <c r="O25" s="733"/>
    </row>
    <row r="26" spans="1:15" ht="15.75">
      <c r="A26" s="606">
        <v>5.7</v>
      </c>
      <c r="B26" s="610" t="s">
        <v>536</v>
      </c>
      <c r="C26" s="662">
        <v>3758198.03</v>
      </c>
      <c r="D26" s="662">
        <v>40659386.75</v>
      </c>
      <c r="E26" s="663">
        <f t="shared" si="0"/>
        <v>44417584.780000001</v>
      </c>
      <c r="F26" s="417">
        <v>0</v>
      </c>
      <c r="G26" s="417">
        <v>0</v>
      </c>
      <c r="H26" s="418">
        <f t="shared" si="1"/>
        <v>0</v>
      </c>
      <c r="J26" s="615"/>
      <c r="K26" s="615"/>
      <c r="L26" s="615"/>
      <c r="M26" s="733"/>
      <c r="N26" s="733"/>
      <c r="O26" s="733"/>
    </row>
    <row r="27" spans="1:15" ht="15.75">
      <c r="A27" s="606">
        <v>6</v>
      </c>
      <c r="B27" s="609" t="s">
        <v>823</v>
      </c>
      <c r="C27" s="662">
        <v>170785556.87</v>
      </c>
      <c r="D27" s="662">
        <v>161884658.53</v>
      </c>
      <c r="E27" s="663">
        <f t="shared" si="0"/>
        <v>332670215.39999998</v>
      </c>
      <c r="F27" s="417">
        <v>164562515.97999999</v>
      </c>
      <c r="G27" s="417">
        <v>166039569.8369</v>
      </c>
      <c r="H27" s="418">
        <f t="shared" si="1"/>
        <v>330602085.81690001</v>
      </c>
      <c r="J27" s="615"/>
      <c r="K27" s="615"/>
      <c r="L27" s="615"/>
      <c r="M27" s="733"/>
      <c r="N27" s="733"/>
      <c r="O27" s="733"/>
    </row>
    <row r="28" spans="1:15" ht="15.75">
      <c r="A28" s="606">
        <v>7</v>
      </c>
      <c r="B28" s="609" t="s">
        <v>824</v>
      </c>
      <c r="C28" s="662">
        <v>166202425.29000002</v>
      </c>
      <c r="D28" s="662">
        <v>95365100.260000005</v>
      </c>
      <c r="E28" s="663">
        <f t="shared" si="0"/>
        <v>261567525.55000001</v>
      </c>
      <c r="F28" s="417">
        <v>110767815.95</v>
      </c>
      <c r="G28" s="417">
        <v>53700379.739500001</v>
      </c>
      <c r="H28" s="418">
        <f t="shared" si="1"/>
        <v>164468195.6895</v>
      </c>
      <c r="J28" s="615"/>
      <c r="K28" s="615"/>
      <c r="L28" s="615"/>
      <c r="M28" s="733"/>
      <c r="N28" s="733"/>
      <c r="O28" s="733"/>
    </row>
    <row r="29" spans="1:15" ht="15.75">
      <c r="A29" s="606">
        <v>8</v>
      </c>
      <c r="B29" s="609" t="s">
        <v>825</v>
      </c>
      <c r="C29" s="662">
        <v>0</v>
      </c>
      <c r="D29" s="662">
        <v>1818070.41</v>
      </c>
      <c r="E29" s="663">
        <f t="shared" si="0"/>
        <v>1818070.41</v>
      </c>
      <c r="F29" s="417">
        <v>0</v>
      </c>
      <c r="G29" s="417">
        <v>2856296.0555000002</v>
      </c>
      <c r="H29" s="418">
        <f t="shared" si="1"/>
        <v>2856296.0555000002</v>
      </c>
      <c r="J29" s="615"/>
      <c r="K29" s="615"/>
      <c r="L29" s="615"/>
      <c r="M29" s="733"/>
      <c r="N29" s="733"/>
      <c r="O29" s="733"/>
    </row>
    <row r="30" spans="1:15" ht="15.75">
      <c r="A30" s="606">
        <v>9</v>
      </c>
      <c r="B30" s="607" t="s">
        <v>185</v>
      </c>
      <c r="C30" s="662">
        <f>C31+C32+C33+C34+C35+C36+C37</f>
        <v>0</v>
      </c>
      <c r="D30" s="662">
        <f>D31+D32+D33+D34+D35+D36+D37</f>
        <v>58339348.600000001</v>
      </c>
      <c r="E30" s="663">
        <f t="shared" si="0"/>
        <v>58339348.600000001</v>
      </c>
      <c r="F30" s="417">
        <f>F31+F32+F33+F34+F35+F36+F37</f>
        <v>69902000</v>
      </c>
      <c r="G30" s="417">
        <f>G31+G32+G33+G34+G35+G36+G37</f>
        <v>67397000</v>
      </c>
      <c r="H30" s="418">
        <f t="shared" si="1"/>
        <v>137299000</v>
      </c>
      <c r="J30" s="615"/>
      <c r="K30" s="615"/>
      <c r="L30" s="615"/>
      <c r="M30" s="733"/>
      <c r="N30" s="733"/>
      <c r="O30" s="733"/>
    </row>
    <row r="31" spans="1:15" ht="30">
      <c r="A31" s="606">
        <v>9.1</v>
      </c>
      <c r="B31" s="608" t="s">
        <v>826</v>
      </c>
      <c r="C31" s="662">
        <v>0</v>
      </c>
      <c r="D31" s="662">
        <v>29063000</v>
      </c>
      <c r="E31" s="663">
        <f t="shared" si="0"/>
        <v>29063000</v>
      </c>
      <c r="F31" s="417">
        <v>0</v>
      </c>
      <c r="G31" s="417">
        <v>67397000</v>
      </c>
      <c r="H31" s="418">
        <f t="shared" si="1"/>
        <v>67397000</v>
      </c>
      <c r="J31" s="615"/>
      <c r="K31" s="615"/>
      <c r="L31" s="615"/>
      <c r="M31" s="733"/>
      <c r="N31" s="733"/>
      <c r="O31" s="733"/>
    </row>
    <row r="32" spans="1:15" ht="30">
      <c r="A32" s="606">
        <v>9.1999999999999993</v>
      </c>
      <c r="B32" s="608" t="s">
        <v>827</v>
      </c>
      <c r="C32" s="662">
        <v>0</v>
      </c>
      <c r="D32" s="662">
        <v>29276348.600000001</v>
      </c>
      <c r="E32" s="663">
        <f t="shared" si="0"/>
        <v>29276348.600000001</v>
      </c>
      <c r="F32" s="417">
        <v>69902000</v>
      </c>
      <c r="G32" s="417">
        <v>0</v>
      </c>
      <c r="H32" s="418">
        <f t="shared" si="1"/>
        <v>69902000</v>
      </c>
      <c r="J32" s="615"/>
      <c r="K32" s="615"/>
      <c r="L32" s="615"/>
      <c r="M32" s="733"/>
      <c r="N32" s="733"/>
      <c r="O32" s="733"/>
    </row>
    <row r="33" spans="1:15" ht="30">
      <c r="A33" s="606">
        <v>9.3000000000000007</v>
      </c>
      <c r="B33" s="608" t="s">
        <v>828</v>
      </c>
      <c r="C33" s="662">
        <v>0</v>
      </c>
      <c r="D33" s="662">
        <v>0</v>
      </c>
      <c r="E33" s="663">
        <f t="shared" si="0"/>
        <v>0</v>
      </c>
      <c r="F33" s="417">
        <v>0</v>
      </c>
      <c r="G33" s="417">
        <v>0</v>
      </c>
      <c r="H33" s="418">
        <f t="shared" si="1"/>
        <v>0</v>
      </c>
      <c r="J33" s="615"/>
      <c r="K33" s="615"/>
      <c r="L33" s="615"/>
      <c r="M33" s="733"/>
      <c r="N33" s="733"/>
      <c r="O33" s="733"/>
    </row>
    <row r="34" spans="1:15" ht="15.75">
      <c r="A34" s="606">
        <v>9.4</v>
      </c>
      <c r="B34" s="608" t="s">
        <v>829</v>
      </c>
      <c r="C34" s="662">
        <v>0</v>
      </c>
      <c r="D34" s="662">
        <v>0</v>
      </c>
      <c r="E34" s="663">
        <f t="shared" si="0"/>
        <v>0</v>
      </c>
      <c r="F34" s="417">
        <v>0</v>
      </c>
      <c r="G34" s="417">
        <v>0</v>
      </c>
      <c r="H34" s="418">
        <f t="shared" si="1"/>
        <v>0</v>
      </c>
      <c r="J34" s="615"/>
      <c r="K34" s="615"/>
      <c r="L34" s="615"/>
      <c r="M34" s="733"/>
      <c r="N34" s="733"/>
      <c r="O34" s="733"/>
    </row>
    <row r="35" spans="1:15" ht="15.75">
      <c r="A35" s="606">
        <v>9.5</v>
      </c>
      <c r="B35" s="608" t="s">
        <v>830</v>
      </c>
      <c r="C35" s="662">
        <v>0</v>
      </c>
      <c r="D35" s="662">
        <v>0</v>
      </c>
      <c r="E35" s="663">
        <f t="shared" si="0"/>
        <v>0</v>
      </c>
      <c r="F35" s="417">
        <v>0</v>
      </c>
      <c r="G35" s="417">
        <v>0</v>
      </c>
      <c r="H35" s="418">
        <f t="shared" si="1"/>
        <v>0</v>
      </c>
      <c r="J35" s="615"/>
      <c r="K35" s="615"/>
      <c r="L35" s="615"/>
      <c r="M35" s="733"/>
      <c r="N35" s="733"/>
      <c r="O35" s="733"/>
    </row>
    <row r="36" spans="1:15" ht="30">
      <c r="A36" s="606">
        <v>9.6</v>
      </c>
      <c r="B36" s="608" t="s">
        <v>831</v>
      </c>
      <c r="C36" s="662">
        <v>0</v>
      </c>
      <c r="D36" s="662">
        <v>0</v>
      </c>
      <c r="E36" s="663">
        <f t="shared" si="0"/>
        <v>0</v>
      </c>
      <c r="F36" s="417">
        <v>0</v>
      </c>
      <c r="G36" s="417">
        <v>0</v>
      </c>
      <c r="H36" s="418">
        <f t="shared" si="1"/>
        <v>0</v>
      </c>
      <c r="J36" s="615"/>
      <c r="K36" s="615"/>
      <c r="L36" s="615"/>
      <c r="M36" s="733"/>
      <c r="N36" s="733"/>
      <c r="O36" s="733"/>
    </row>
    <row r="37" spans="1:15" ht="30">
      <c r="A37" s="606">
        <v>9.6999999999999993</v>
      </c>
      <c r="B37" s="608" t="s">
        <v>832</v>
      </c>
      <c r="C37" s="662">
        <v>0</v>
      </c>
      <c r="D37" s="662">
        <v>0</v>
      </c>
      <c r="E37" s="663">
        <f t="shared" si="0"/>
        <v>0</v>
      </c>
      <c r="F37" s="417">
        <v>0</v>
      </c>
      <c r="G37" s="417">
        <v>0</v>
      </c>
      <c r="H37" s="418">
        <f t="shared" si="1"/>
        <v>0</v>
      </c>
      <c r="J37" s="615"/>
      <c r="K37" s="615"/>
      <c r="L37" s="615"/>
      <c r="M37" s="733"/>
      <c r="N37" s="733"/>
      <c r="O37" s="733"/>
    </row>
    <row r="38" spans="1:15" ht="15.75">
      <c r="A38" s="606">
        <v>10</v>
      </c>
      <c r="B38" s="612" t="s">
        <v>833</v>
      </c>
      <c r="C38" s="662">
        <f>C39+C40+C41+C42</f>
        <v>80252880.543680906</v>
      </c>
      <c r="D38" s="662">
        <f>D39+D40+D41+D42</f>
        <v>21433977.421829991</v>
      </c>
      <c r="E38" s="663">
        <f t="shared" si="0"/>
        <v>101686857.9655109</v>
      </c>
      <c r="F38" s="417">
        <f>F39+F40+F41+F42</f>
        <v>76026375.339999869</v>
      </c>
      <c r="G38" s="417">
        <f>G39+G40+G41+G42</f>
        <v>15010828.456742994</v>
      </c>
      <c r="H38" s="418">
        <f t="shared" si="1"/>
        <v>91037203.796742857</v>
      </c>
      <c r="J38" s="615"/>
      <c r="K38" s="615"/>
      <c r="L38" s="615"/>
      <c r="M38" s="733"/>
      <c r="N38" s="733"/>
      <c r="O38" s="733"/>
    </row>
    <row r="39" spans="1:15" ht="15.75">
      <c r="A39" s="606">
        <v>10.1</v>
      </c>
      <c r="B39" s="608" t="s">
        <v>834</v>
      </c>
      <c r="C39" s="662">
        <v>2867606.018999998</v>
      </c>
      <c r="D39" s="662">
        <v>250853.67357199997</v>
      </c>
      <c r="E39" s="663">
        <f t="shared" si="0"/>
        <v>3118459.6925719981</v>
      </c>
      <c r="F39" s="417">
        <v>3942121.89</v>
      </c>
      <c r="G39" s="417">
        <v>0</v>
      </c>
      <c r="H39" s="418">
        <f t="shared" si="1"/>
        <v>3942121.89</v>
      </c>
      <c r="J39" s="615"/>
      <c r="K39" s="615"/>
      <c r="L39" s="615"/>
      <c r="M39" s="733"/>
      <c r="N39" s="733"/>
      <c r="O39" s="733"/>
    </row>
    <row r="40" spans="1:15" ht="30">
      <c r="A40" s="606">
        <v>10.199999999999999</v>
      </c>
      <c r="B40" s="608" t="s">
        <v>835</v>
      </c>
      <c r="C40" s="662">
        <v>2226215.4099999983</v>
      </c>
      <c r="D40" s="662">
        <v>1531874.2185000002</v>
      </c>
      <c r="E40" s="663">
        <f t="shared" si="0"/>
        <v>3758089.6284999987</v>
      </c>
      <c r="F40" s="417">
        <v>2915040.8299999996</v>
      </c>
      <c r="G40" s="417">
        <v>935948.20100000047</v>
      </c>
      <c r="H40" s="418">
        <f t="shared" si="1"/>
        <v>3850989.031</v>
      </c>
      <c r="J40" s="615"/>
      <c r="K40" s="615"/>
      <c r="L40" s="615"/>
      <c r="M40" s="733"/>
      <c r="N40" s="733"/>
      <c r="O40" s="733"/>
    </row>
    <row r="41" spans="1:15" ht="30">
      <c r="A41" s="606">
        <v>10.3</v>
      </c>
      <c r="B41" s="608" t="s">
        <v>836</v>
      </c>
      <c r="C41" s="662">
        <v>50080714.104681022</v>
      </c>
      <c r="D41" s="662">
        <v>10316235.612758001</v>
      </c>
      <c r="E41" s="663">
        <f t="shared" si="0"/>
        <v>60396949.717439026</v>
      </c>
      <c r="F41" s="417">
        <v>46441688.730000004</v>
      </c>
      <c r="G41" s="417">
        <v>6704086.1441430012</v>
      </c>
      <c r="H41" s="418">
        <f t="shared" si="1"/>
        <v>53145774.874143004</v>
      </c>
      <c r="J41" s="615"/>
      <c r="K41" s="615"/>
      <c r="L41" s="615"/>
      <c r="M41" s="733"/>
      <c r="N41" s="733"/>
      <c r="O41" s="733"/>
    </row>
    <row r="42" spans="1:15" ht="30">
      <c r="A42" s="606">
        <v>10.4</v>
      </c>
      <c r="B42" s="608" t="s">
        <v>837</v>
      </c>
      <c r="C42" s="662">
        <v>25078345.009999886</v>
      </c>
      <c r="D42" s="662">
        <v>9335013.916999992</v>
      </c>
      <c r="E42" s="663">
        <f t="shared" si="0"/>
        <v>34413358.926999882</v>
      </c>
      <c r="F42" s="417">
        <v>22727523.889999866</v>
      </c>
      <c r="G42" s="417">
        <v>7370794.111599993</v>
      </c>
      <c r="H42" s="418">
        <f t="shared" si="1"/>
        <v>30098318.001599859</v>
      </c>
      <c r="J42" s="615"/>
      <c r="K42" s="615"/>
      <c r="L42" s="615"/>
      <c r="M42" s="733"/>
      <c r="N42" s="733"/>
      <c r="O42" s="733"/>
    </row>
    <row r="43" spans="1:15" ht="15.75">
      <c r="A43" s="606">
        <v>11</v>
      </c>
      <c r="B43" s="613" t="s">
        <v>186</v>
      </c>
      <c r="C43" s="662">
        <v>0</v>
      </c>
      <c r="D43" s="662">
        <v>0</v>
      </c>
      <c r="E43" s="663">
        <f t="shared" si="0"/>
        <v>0</v>
      </c>
      <c r="F43" s="417">
        <v>0</v>
      </c>
      <c r="G43" s="417">
        <v>0</v>
      </c>
      <c r="H43" s="418">
        <f t="shared" si="1"/>
        <v>0</v>
      </c>
      <c r="J43" s="615"/>
      <c r="K43" s="615"/>
      <c r="L43" s="615"/>
      <c r="M43" s="733"/>
      <c r="N43" s="733"/>
      <c r="O43" s="733"/>
    </row>
    <row r="44" spans="1:15" ht="15.75">
      <c r="C44" s="664"/>
      <c r="D44" s="664"/>
      <c r="E44" s="664"/>
      <c r="F44" s="420"/>
      <c r="G44" s="420"/>
      <c r="H44" s="420"/>
    </row>
    <row r="45" spans="1:15" ht="15.75">
      <c r="C45" s="664"/>
      <c r="D45" s="664"/>
      <c r="E45" s="664"/>
      <c r="F45" s="420"/>
      <c r="G45" s="420"/>
      <c r="H45" s="420"/>
    </row>
    <row r="46" spans="1:15" ht="15.75">
      <c r="C46" s="664"/>
      <c r="D46" s="664"/>
      <c r="E46" s="664"/>
      <c r="F46" s="420"/>
      <c r="G46" s="420"/>
      <c r="H46" s="420"/>
    </row>
    <row r="47" spans="1:15" ht="15.75">
      <c r="C47" s="664"/>
      <c r="D47" s="664"/>
      <c r="E47" s="664"/>
      <c r="F47" s="420"/>
      <c r="G47" s="420"/>
      <c r="H47" s="42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2" sqref="B32"/>
    </sheetView>
  </sheetViews>
  <sheetFormatPr defaultColWidth="9.140625" defaultRowHeight="12.75"/>
  <cols>
    <col min="1" max="1" width="9.5703125" style="226" bestFit="1" customWidth="1"/>
    <col min="2" max="2" width="93.5703125" style="226" customWidth="1"/>
    <col min="3" max="4" width="12.7109375" style="226" customWidth="1"/>
    <col min="5" max="7" width="12.28515625" style="12" bestFit="1" customWidth="1"/>
    <col min="8" max="11" width="9.7109375" style="12" customWidth="1"/>
    <col min="12" max="16384" width="9.140625" style="12"/>
  </cols>
  <sheetData>
    <row r="1" spans="1:9">
      <c r="A1" s="618" t="s">
        <v>108</v>
      </c>
      <c r="B1" s="634" t="str">
        <f>Info!C2</f>
        <v>სს "ბაზისბანკი"</v>
      </c>
      <c r="C1" s="16"/>
    </row>
    <row r="2" spans="1:9">
      <c r="A2" s="618" t="s">
        <v>109</v>
      </c>
      <c r="B2" s="601">
        <f>'1. key ratios'!B2</f>
        <v>45382</v>
      </c>
      <c r="C2" s="29"/>
      <c r="D2" s="18"/>
      <c r="E2" s="11"/>
      <c r="F2" s="11"/>
      <c r="G2" s="11"/>
      <c r="H2" s="11"/>
    </row>
    <row r="3" spans="1:9">
      <c r="A3" s="618"/>
      <c r="B3" s="16"/>
      <c r="C3" s="29"/>
      <c r="D3" s="18"/>
      <c r="E3" s="11"/>
      <c r="F3" s="11"/>
      <c r="G3" s="11"/>
      <c r="H3" s="11"/>
    </row>
    <row r="4" spans="1:9" ht="15" customHeight="1" thickBot="1">
      <c r="A4" s="144" t="s">
        <v>253</v>
      </c>
      <c r="B4" s="145" t="s">
        <v>107</v>
      </c>
      <c r="C4" s="650" t="s">
        <v>87</v>
      </c>
    </row>
    <row r="5" spans="1:9" ht="15" customHeight="1">
      <c r="A5" s="142" t="s">
        <v>25</v>
      </c>
      <c r="B5" s="143"/>
      <c r="C5" s="651" t="str">
        <f>INT((MONTH($B$2))/3)&amp;"Q"&amp;"-"&amp;YEAR($B$2)</f>
        <v>1Q-2024</v>
      </c>
      <c r="D5" s="651" t="str">
        <f>IF(INT(MONTH($B$2))=3, "4"&amp;"Q"&amp;"-"&amp;YEAR($B$2)-1, IF(INT(MONTH($B$2))=6, "1"&amp;"Q"&amp;"-"&amp;YEAR($B$2), IF(INT(MONTH($B$2))=9, "2"&amp;"Q"&amp;"-"&amp;YEAR($B$2),IF(INT(MONTH($B$2))=12, "3"&amp;"Q"&amp;"-"&amp;YEAR($B$2), 0))))</f>
        <v>4Q-2023</v>
      </c>
      <c r="E5" s="651" t="str">
        <f>IF(INT(MONTH($B$2))=3, "3"&amp;"Q"&amp;"-"&amp;YEAR($B$2)-1, IF(INT(MONTH($B$2))=6, "4"&amp;"Q"&amp;"-"&amp;YEAR($B$2)-1, IF(INT(MONTH($B$2))=9, "1"&amp;"Q"&amp;"-"&amp;YEAR($B$2),IF(INT(MONTH($B$2))=12, "2"&amp;"Q"&amp;"-"&amp;YEAR($B$2), 0))))</f>
        <v>3Q-2023</v>
      </c>
      <c r="F5" s="651" t="str">
        <f>IF(INT(MONTH($B$2))=3, "2"&amp;"Q"&amp;"-"&amp;YEAR($B$2)-1, IF(INT(MONTH($B$2))=6, "3"&amp;"Q"&amp;"-"&amp;YEAR($B$2)-1, IF(INT(MONTH($B$2))=9, "4"&amp;"Q"&amp;"-"&amp;YEAR($B$2)-1,IF(INT(MONTH($B$2))=12, "1"&amp;"Q"&amp;"-"&amp;YEAR($B$2), 0))))</f>
        <v>2Q-2023</v>
      </c>
      <c r="G5" s="651" t="str">
        <f>IF(INT(MONTH($B$2))=3, "1"&amp;"Q"&amp;"-"&amp;YEAR($B$2)-1, IF(INT(MONTH($B$2))=6, "2"&amp;"Q"&amp;"-"&amp;YEAR($B$2)-1, IF(INT(MONTH($B$2))=9, "3"&amp;"Q"&amp;"-"&amp;YEAR($B$2)-1,IF(INT(MONTH($B$2))=12, "4"&amp;"Q"&amp;"-"&amp;YEAR($B$2)-1, 0))))</f>
        <v>1Q-2023</v>
      </c>
    </row>
    <row r="6" spans="1:9" ht="15" customHeight="1">
      <c r="A6" s="619">
        <v>1</v>
      </c>
      <c r="B6" s="309" t="s">
        <v>112</v>
      </c>
      <c r="C6" s="620">
        <f>C7+C9+C10</f>
        <v>2924832301.7596374</v>
      </c>
      <c r="D6" s="621">
        <f>D7+D9+D10</f>
        <v>2914151640.5454297</v>
      </c>
      <c r="E6" s="622">
        <f>E7+E9+E10</f>
        <v>2671455669.0268307</v>
      </c>
      <c r="F6" s="620">
        <f>F7+F9+F10</f>
        <v>2607409603.7494712</v>
      </c>
      <c r="G6" s="623">
        <f>G7+G9+G10</f>
        <v>2475425426.4150653</v>
      </c>
      <c r="I6" s="652"/>
    </row>
    <row r="7" spans="1:9" ht="15" customHeight="1">
      <c r="A7" s="619">
        <v>1.1000000000000001</v>
      </c>
      <c r="B7" s="260" t="s">
        <v>434</v>
      </c>
      <c r="C7" s="624">
        <v>2612320048.1889806</v>
      </c>
      <c r="D7" s="625">
        <v>2622684833.5303416</v>
      </c>
      <c r="E7" s="624">
        <v>2398289997.1054544</v>
      </c>
      <c r="F7" s="624">
        <v>2319130241.8701243</v>
      </c>
      <c r="G7" s="626">
        <v>2188091245.2033315</v>
      </c>
      <c r="I7" s="652"/>
    </row>
    <row r="8" spans="1:9" ht="25.5">
      <c r="A8" s="619" t="s">
        <v>157</v>
      </c>
      <c r="B8" s="261" t="s">
        <v>250</v>
      </c>
      <c r="C8" s="624"/>
      <c r="D8" s="625"/>
      <c r="E8" s="624">
        <v>0</v>
      </c>
      <c r="F8" s="624">
        <v>0</v>
      </c>
      <c r="G8" s="626">
        <v>42500000</v>
      </c>
      <c r="I8" s="652"/>
    </row>
    <row r="9" spans="1:9" ht="15" customHeight="1">
      <c r="A9" s="619">
        <v>1.2</v>
      </c>
      <c r="B9" s="260" t="s">
        <v>21</v>
      </c>
      <c r="C9" s="624">
        <v>312512253.57065666</v>
      </c>
      <c r="D9" s="625">
        <v>291466807.0150879</v>
      </c>
      <c r="E9" s="624">
        <v>273165671.92137617</v>
      </c>
      <c r="F9" s="624">
        <v>288279361.87934667</v>
      </c>
      <c r="G9" s="626">
        <v>287334181.21173376</v>
      </c>
      <c r="I9" s="652"/>
    </row>
    <row r="10" spans="1:9" ht="15" customHeight="1">
      <c r="A10" s="619">
        <v>1.3</v>
      </c>
      <c r="B10" s="310" t="s">
        <v>74</v>
      </c>
      <c r="C10" s="627">
        <v>0</v>
      </c>
      <c r="D10" s="625">
        <v>0</v>
      </c>
      <c r="E10" s="627">
        <v>0</v>
      </c>
      <c r="F10" s="624">
        <v>0</v>
      </c>
      <c r="G10" s="628">
        <v>0</v>
      </c>
      <c r="I10" s="652"/>
    </row>
    <row r="11" spans="1:9" ht="15" customHeight="1">
      <c r="A11" s="619">
        <v>2</v>
      </c>
      <c r="B11" s="309" t="s">
        <v>113</v>
      </c>
      <c r="C11" s="624">
        <v>3275947.2101940056</v>
      </c>
      <c r="D11" s="625">
        <v>9552326.3391121794</v>
      </c>
      <c r="E11" s="624">
        <v>4534862.1812939467</v>
      </c>
      <c r="F11" s="624">
        <v>4181656</v>
      </c>
      <c r="G11" s="626">
        <v>5757064.1241530189</v>
      </c>
      <c r="I11" s="652"/>
    </row>
    <row r="12" spans="1:9" ht="15" customHeight="1">
      <c r="A12" s="629">
        <v>3</v>
      </c>
      <c r="B12" s="311" t="s">
        <v>111</v>
      </c>
      <c r="C12" s="627">
        <v>232089595.27241173</v>
      </c>
      <c r="D12" s="625">
        <v>232089595.27241173</v>
      </c>
      <c r="E12" s="627">
        <v>171690239.75991175</v>
      </c>
      <c r="F12" s="624">
        <v>171690239.75991175</v>
      </c>
      <c r="G12" s="628">
        <v>171690239.75991175</v>
      </c>
      <c r="I12" s="652"/>
    </row>
    <row r="13" spans="1:9" ht="15" customHeight="1" thickBot="1">
      <c r="A13" s="136">
        <v>4</v>
      </c>
      <c r="B13" s="312" t="s">
        <v>158</v>
      </c>
      <c r="C13" s="630">
        <f>C6+C11+C12</f>
        <v>3160197844.2422433</v>
      </c>
      <c r="D13" s="631">
        <f>D6+D11+D12</f>
        <v>3155793562.1569538</v>
      </c>
      <c r="E13" s="632">
        <f>E6+E11+E12</f>
        <v>2847680770.9680362</v>
      </c>
      <c r="F13" s="630">
        <f>F6+F11+F12</f>
        <v>2783281499.5093827</v>
      </c>
      <c r="G13" s="633">
        <f>G6+G11+G12</f>
        <v>2652872730.29913</v>
      </c>
      <c r="I13" s="652"/>
    </row>
    <row r="14" spans="1:9">
      <c r="B14" s="23"/>
    </row>
    <row r="15" spans="1:9">
      <c r="B15" s="66"/>
    </row>
    <row r="16" spans="1:9">
      <c r="B16" s="66"/>
    </row>
    <row r="17" spans="2:2">
      <c r="B17" s="66"/>
    </row>
    <row r="18" spans="2:2">
      <c r="B18"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8"/>
  <sheetViews>
    <sheetView showGridLines="0" zoomScaleNormal="100" workbookViewId="0">
      <pane xSplit="1" ySplit="4" topLeftCell="B11" activePane="bottomRight" state="frozen"/>
      <selection pane="topRight" activeCell="B1" sqref="B1"/>
      <selection pane="bottomLeft" activeCell="A4" sqref="A4"/>
      <selection pane="bottomRight" activeCell="B31" sqref="B31"/>
    </sheetView>
  </sheetViews>
  <sheetFormatPr defaultRowHeight="15"/>
  <cols>
    <col min="1" max="1" width="9.5703125" style="2" bestFit="1" customWidth="1"/>
    <col min="2" max="2" width="58.85546875" style="2" customWidth="1"/>
    <col min="3" max="3" width="51.85546875" style="2" bestFit="1" customWidth="1"/>
  </cols>
  <sheetData>
    <row r="1" spans="1:3">
      <c r="A1" s="2" t="s">
        <v>108</v>
      </c>
      <c r="B1" s="635" t="str">
        <f>Info!C2</f>
        <v>სს "ბაზისბანკი"</v>
      </c>
    </row>
    <row r="2" spans="1:3">
      <c r="A2" s="2" t="s">
        <v>109</v>
      </c>
      <c r="B2" s="601">
        <f>'1. key ratios'!B2</f>
        <v>45382</v>
      </c>
    </row>
    <row r="4" spans="1:3" ht="30.75" thickBot="1">
      <c r="A4" s="157" t="s">
        <v>254</v>
      </c>
      <c r="B4" s="31" t="s">
        <v>91</v>
      </c>
      <c r="C4" s="13"/>
    </row>
    <row r="5" spans="1:3" ht="15.75">
      <c r="A5" s="10"/>
      <c r="B5" s="304" t="s">
        <v>92</v>
      </c>
      <c r="C5" s="315" t="s">
        <v>445</v>
      </c>
    </row>
    <row r="6" spans="1:3">
      <c r="A6" s="14">
        <v>1</v>
      </c>
      <c r="B6" s="32" t="s">
        <v>955</v>
      </c>
      <c r="C6" s="313" t="s">
        <v>966</v>
      </c>
    </row>
    <row r="7" spans="1:3">
      <c r="A7" s="14">
        <v>2</v>
      </c>
      <c r="B7" s="32" t="s">
        <v>967</v>
      </c>
      <c r="C7" s="313" t="s">
        <v>968</v>
      </c>
    </row>
    <row r="8" spans="1:3">
      <c r="A8" s="14">
        <v>3</v>
      </c>
      <c r="B8" s="32" t="s">
        <v>969</v>
      </c>
      <c r="C8" s="313" t="s">
        <v>970</v>
      </c>
    </row>
    <row r="9" spans="1:3">
      <c r="A9" s="14">
        <v>4</v>
      </c>
      <c r="B9" s="32" t="s">
        <v>971</v>
      </c>
      <c r="C9" s="313" t="s">
        <v>972</v>
      </c>
    </row>
    <row r="10" spans="1:3">
      <c r="A10" s="14">
        <v>5</v>
      </c>
      <c r="B10" s="32" t="s">
        <v>973</v>
      </c>
      <c r="C10" s="313" t="s">
        <v>970</v>
      </c>
    </row>
    <row r="11" spans="1:3">
      <c r="A11" s="14">
        <v>6</v>
      </c>
      <c r="B11" s="32" t="s">
        <v>974</v>
      </c>
      <c r="C11" s="313" t="s">
        <v>970</v>
      </c>
    </row>
    <row r="12" spans="1:3">
      <c r="A12" s="14"/>
      <c r="B12" s="826"/>
      <c r="C12" s="827"/>
    </row>
    <row r="13" spans="1:3" ht="30">
      <c r="A13" s="14"/>
      <c r="B13" s="305" t="s">
        <v>93</v>
      </c>
      <c r="C13" s="316" t="s">
        <v>446</v>
      </c>
    </row>
    <row r="14" spans="1:3" ht="15.75">
      <c r="A14" s="14">
        <v>1</v>
      </c>
      <c r="B14" s="27" t="s">
        <v>956</v>
      </c>
      <c r="C14" s="314" t="s">
        <v>975</v>
      </c>
    </row>
    <row r="15" spans="1:3" ht="15.75">
      <c r="A15" s="14">
        <v>2</v>
      </c>
      <c r="B15" s="27" t="s">
        <v>976</v>
      </c>
      <c r="C15" s="314" t="s">
        <v>977</v>
      </c>
    </row>
    <row r="16" spans="1:3" ht="15.75">
      <c r="A16" s="14">
        <v>3</v>
      </c>
      <c r="B16" s="27" t="s">
        <v>978</v>
      </c>
      <c r="C16" s="314" t="s">
        <v>979</v>
      </c>
    </row>
    <row r="17" spans="1:3" ht="15.75">
      <c r="A17" s="14">
        <v>4</v>
      </c>
      <c r="B17" s="27" t="s">
        <v>980</v>
      </c>
      <c r="C17" s="314" t="s">
        <v>981</v>
      </c>
    </row>
    <row r="18" spans="1:3" ht="15.75">
      <c r="A18" s="14">
        <v>5</v>
      </c>
      <c r="B18" s="27" t="s">
        <v>982</v>
      </c>
      <c r="C18" s="314" t="s">
        <v>983</v>
      </c>
    </row>
    <row r="19" spans="1:3" ht="15.75">
      <c r="A19" s="14">
        <v>6</v>
      </c>
      <c r="B19" s="27" t="s">
        <v>984</v>
      </c>
      <c r="C19" s="314" t="s">
        <v>985</v>
      </c>
    </row>
    <row r="20" spans="1:3" ht="15.75">
      <c r="A20" s="14">
        <v>7</v>
      </c>
      <c r="B20" s="27" t="s">
        <v>986</v>
      </c>
      <c r="C20" s="314" t="s">
        <v>987</v>
      </c>
    </row>
    <row r="21" spans="1:3" ht="15.75" customHeight="1">
      <c r="A21" s="14"/>
      <c r="B21" s="27"/>
      <c r="C21" s="28"/>
    </row>
    <row r="22" spans="1:3" ht="30" customHeight="1">
      <c r="A22" s="14"/>
      <c r="B22" s="828" t="s">
        <v>94</v>
      </c>
      <c r="C22" s="829"/>
    </row>
    <row r="23" spans="1:3">
      <c r="A23" s="14">
        <v>1</v>
      </c>
      <c r="B23" s="997" t="s">
        <v>988</v>
      </c>
      <c r="C23" s="998">
        <v>0.91957027632095445</v>
      </c>
    </row>
    <row r="24" spans="1:3" ht="15.75" customHeight="1">
      <c r="A24" s="14">
        <v>2</v>
      </c>
      <c r="B24" s="997" t="s">
        <v>959</v>
      </c>
      <c r="C24" s="998">
        <v>6.1486148786312707E-2</v>
      </c>
    </row>
    <row r="25" spans="1:3" ht="29.25" customHeight="1">
      <c r="A25" s="14"/>
      <c r="B25" s="999" t="s">
        <v>174</v>
      </c>
      <c r="C25" s="1000"/>
    </row>
    <row r="26" spans="1:3">
      <c r="A26" s="14">
        <v>1</v>
      </c>
      <c r="B26" s="1001" t="s">
        <v>958</v>
      </c>
      <c r="C26" s="1002">
        <v>0.41781962903029413</v>
      </c>
    </row>
    <row r="27" spans="1:3">
      <c r="A27" s="655">
        <v>2</v>
      </c>
      <c r="B27" s="1003" t="s">
        <v>959</v>
      </c>
      <c r="C27" s="1004">
        <v>0.56306943428668266</v>
      </c>
    </row>
    <row r="28" spans="1:3" ht="16.5" thickBot="1">
      <c r="A28" s="15"/>
      <c r="B28" s="33"/>
      <c r="C28" s="656"/>
    </row>
  </sheetData>
  <mergeCells count="3">
    <mergeCell ref="B12:C12"/>
    <mergeCell ref="B25:C25"/>
    <mergeCell ref="B22:C22"/>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xSplit="1" ySplit="5" topLeftCell="B18" activePane="bottomRight" state="frozen"/>
      <selection activeCell="H6" sqref="H6"/>
      <selection pane="topRight" activeCell="H6" sqref="H6"/>
      <selection pane="bottomLeft" activeCell="H6" sqref="H6"/>
      <selection pane="bottomRight" activeCell="C39" sqref="C39"/>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12" ht="15.75">
      <c r="A1" s="17" t="s">
        <v>108</v>
      </c>
      <c r="B1" s="634" t="str">
        <f>Info!C2</f>
        <v>სს "ბაზისბანკი"</v>
      </c>
    </row>
    <row r="2" spans="1:12" s="21" customFormat="1" ht="15.75" customHeight="1">
      <c r="A2" s="21" t="s">
        <v>109</v>
      </c>
      <c r="B2" s="601">
        <f>'1. key ratios'!B2</f>
        <v>45382</v>
      </c>
    </row>
    <row r="3" spans="1:12" s="21" customFormat="1" ht="15.75" customHeight="1">
      <c r="F3"/>
      <c r="G3"/>
      <c r="H3"/>
      <c r="I3"/>
      <c r="J3"/>
      <c r="K3"/>
      <c r="L3"/>
    </row>
    <row r="4" spans="1:12" s="21" customFormat="1" ht="15.75" customHeight="1" thickBot="1">
      <c r="A4" s="158" t="s">
        <v>255</v>
      </c>
      <c r="B4" s="159" t="s">
        <v>168</v>
      </c>
      <c r="C4" s="125"/>
      <c r="D4" s="125"/>
      <c r="E4" s="126" t="s">
        <v>87</v>
      </c>
      <c r="F4"/>
      <c r="G4"/>
      <c r="H4"/>
      <c r="I4"/>
      <c r="J4"/>
      <c r="K4"/>
      <c r="L4"/>
    </row>
    <row r="5" spans="1:12" s="81" customFormat="1" ht="17.45" customHeight="1">
      <c r="A5" s="236"/>
      <c r="B5" s="237"/>
      <c r="C5" s="124" t="s">
        <v>0</v>
      </c>
      <c r="D5" s="124" t="s">
        <v>1</v>
      </c>
      <c r="E5" s="238" t="s">
        <v>2</v>
      </c>
      <c r="F5"/>
      <c r="G5"/>
      <c r="H5"/>
      <c r="I5"/>
      <c r="J5"/>
      <c r="K5"/>
      <c r="L5"/>
    </row>
    <row r="6" spans="1:12" s="92" customFormat="1" ht="14.45" customHeight="1">
      <c r="A6" s="239"/>
      <c r="B6" s="830" t="s">
        <v>144</v>
      </c>
      <c r="C6" s="830" t="s">
        <v>851</v>
      </c>
      <c r="D6" s="831" t="s">
        <v>143</v>
      </c>
      <c r="E6" s="832"/>
      <c r="F6"/>
      <c r="G6"/>
      <c r="H6"/>
      <c r="I6"/>
      <c r="J6"/>
      <c r="K6"/>
      <c r="L6"/>
    </row>
    <row r="7" spans="1:12" s="92" customFormat="1" ht="99.6" customHeight="1">
      <c r="A7" s="239"/>
      <c r="B7" s="830"/>
      <c r="C7" s="830"/>
      <c r="D7" s="234" t="s">
        <v>142</v>
      </c>
      <c r="E7" s="235" t="s">
        <v>353</v>
      </c>
      <c r="F7"/>
      <c r="G7"/>
      <c r="H7"/>
      <c r="I7"/>
      <c r="J7"/>
      <c r="K7"/>
      <c r="L7"/>
    </row>
    <row r="8" spans="1:12" s="92" customFormat="1" ht="22.5" customHeight="1">
      <c r="A8" s="666">
        <v>1</v>
      </c>
      <c r="B8" s="667" t="s">
        <v>838</v>
      </c>
      <c r="C8" s="423">
        <f>SUM(C9:C11)</f>
        <v>393443785.57950002</v>
      </c>
      <c r="D8" s="423">
        <f>SUM(D9:D11)</f>
        <v>0</v>
      </c>
      <c r="E8" s="423">
        <f>SUM(E9:E11)</f>
        <v>393443785.57950002</v>
      </c>
      <c r="F8"/>
      <c r="G8"/>
      <c r="H8"/>
      <c r="I8"/>
      <c r="J8"/>
      <c r="K8"/>
      <c r="L8"/>
    </row>
    <row r="9" spans="1:12" s="92" customFormat="1">
      <c r="A9" s="666">
        <v>1.1000000000000001</v>
      </c>
      <c r="B9" s="668" t="s">
        <v>96</v>
      </c>
      <c r="C9" s="423">
        <v>60681041.051200002</v>
      </c>
      <c r="D9" s="423"/>
      <c r="E9" s="423">
        <v>60681041.051200002</v>
      </c>
      <c r="F9"/>
      <c r="G9"/>
      <c r="H9"/>
      <c r="I9"/>
      <c r="J9"/>
      <c r="K9"/>
      <c r="L9"/>
    </row>
    <row r="10" spans="1:12" s="92" customFormat="1">
      <c r="A10" s="666">
        <v>1.2</v>
      </c>
      <c r="B10" s="668" t="s">
        <v>97</v>
      </c>
      <c r="C10" s="423">
        <v>198431623.37110001</v>
      </c>
      <c r="D10" s="423"/>
      <c r="E10" s="423">
        <v>198431623.37110001</v>
      </c>
      <c r="F10"/>
      <c r="G10"/>
      <c r="H10"/>
      <c r="I10"/>
      <c r="J10"/>
      <c r="K10"/>
      <c r="L10"/>
    </row>
    <row r="11" spans="1:12" s="92" customFormat="1">
      <c r="A11" s="666">
        <v>1.3</v>
      </c>
      <c r="B11" s="668" t="s">
        <v>98</v>
      </c>
      <c r="C11" s="423">
        <v>134331121.15720001</v>
      </c>
      <c r="D11" s="423"/>
      <c r="E11" s="423">
        <v>134331121.15720001</v>
      </c>
      <c r="F11"/>
      <c r="G11"/>
      <c r="H11"/>
      <c r="I11"/>
      <c r="J11"/>
      <c r="K11"/>
      <c r="L11"/>
    </row>
    <row r="12" spans="1:12" s="92" customFormat="1">
      <c r="A12" s="666">
        <v>2</v>
      </c>
      <c r="B12" s="669" t="s">
        <v>725</v>
      </c>
      <c r="C12" s="423">
        <v>0</v>
      </c>
      <c r="D12" s="423"/>
      <c r="E12" s="423">
        <v>0</v>
      </c>
      <c r="F12"/>
      <c r="G12"/>
      <c r="H12"/>
      <c r="I12"/>
      <c r="J12"/>
      <c r="K12"/>
      <c r="L12"/>
    </row>
    <row r="13" spans="1:12" s="92" customFormat="1" ht="21">
      <c r="A13" s="666">
        <v>2.1</v>
      </c>
      <c r="B13" s="670" t="s">
        <v>726</v>
      </c>
      <c r="C13" s="423">
        <v>0</v>
      </c>
      <c r="D13" s="423"/>
      <c r="E13" s="423">
        <v>0</v>
      </c>
      <c r="F13"/>
      <c r="G13"/>
      <c r="H13"/>
      <c r="I13"/>
      <c r="J13"/>
      <c r="K13"/>
      <c r="L13"/>
    </row>
    <row r="14" spans="1:12" s="92" customFormat="1" ht="33.950000000000003" customHeight="1">
      <c r="A14" s="666">
        <v>3</v>
      </c>
      <c r="B14" s="671" t="s">
        <v>727</v>
      </c>
      <c r="C14" s="423">
        <v>0</v>
      </c>
      <c r="D14" s="423"/>
      <c r="E14" s="423">
        <v>0</v>
      </c>
      <c r="F14"/>
      <c r="G14"/>
      <c r="H14"/>
      <c r="I14"/>
      <c r="J14"/>
      <c r="K14"/>
      <c r="L14"/>
    </row>
    <row r="15" spans="1:12" s="92" customFormat="1" ht="32.450000000000003" customHeight="1">
      <c r="A15" s="666">
        <v>4</v>
      </c>
      <c r="B15" s="593" t="s">
        <v>728</v>
      </c>
      <c r="C15" s="423">
        <v>0</v>
      </c>
      <c r="D15" s="423"/>
      <c r="E15" s="423">
        <v>0</v>
      </c>
      <c r="F15"/>
      <c r="G15"/>
      <c r="H15"/>
      <c r="I15"/>
      <c r="J15"/>
      <c r="K15"/>
      <c r="L15"/>
    </row>
    <row r="16" spans="1:12" s="92" customFormat="1" ht="23.1" customHeight="1">
      <c r="A16" s="666">
        <v>5</v>
      </c>
      <c r="B16" s="593" t="s">
        <v>729</v>
      </c>
      <c r="C16" s="423">
        <f>SUM(C17:C19)</f>
        <v>221506465.19</v>
      </c>
      <c r="D16" s="423">
        <f>SUM(D17:D19)</f>
        <v>1368987.12</v>
      </c>
      <c r="E16" s="423">
        <f>SUM(E17:E19)</f>
        <v>220137478.06999999</v>
      </c>
      <c r="F16"/>
      <c r="G16"/>
      <c r="H16"/>
      <c r="I16"/>
      <c r="J16"/>
      <c r="K16"/>
      <c r="L16"/>
    </row>
    <row r="17" spans="1:12" s="92" customFormat="1">
      <c r="A17" s="666">
        <v>5.0999999999999996</v>
      </c>
      <c r="B17" s="672" t="s">
        <v>730</v>
      </c>
      <c r="C17" s="423">
        <v>0</v>
      </c>
      <c r="D17" s="423">
        <v>0</v>
      </c>
      <c r="E17" s="423">
        <v>0</v>
      </c>
      <c r="F17"/>
      <c r="G17"/>
      <c r="H17"/>
      <c r="I17"/>
      <c r="J17"/>
      <c r="K17"/>
      <c r="L17"/>
    </row>
    <row r="18" spans="1:12" s="92" customFormat="1">
      <c r="A18" s="666">
        <v>5.2</v>
      </c>
      <c r="B18" s="672" t="s">
        <v>564</v>
      </c>
      <c r="C18" s="423">
        <v>221506465.19</v>
      </c>
      <c r="D18" s="423">
        <v>1368987.12</v>
      </c>
      <c r="E18" s="423">
        <v>220137478.06999999</v>
      </c>
      <c r="F18"/>
      <c r="G18"/>
      <c r="H18"/>
      <c r="I18"/>
      <c r="J18"/>
      <c r="K18"/>
      <c r="L18"/>
    </row>
    <row r="19" spans="1:12" s="92" customFormat="1">
      <c r="A19" s="666">
        <v>5.3</v>
      </c>
      <c r="B19" s="672" t="s">
        <v>731</v>
      </c>
      <c r="C19" s="423">
        <v>0</v>
      </c>
      <c r="D19" s="423">
        <v>0</v>
      </c>
      <c r="E19" s="423">
        <v>0</v>
      </c>
      <c r="F19"/>
      <c r="G19"/>
      <c r="H19"/>
      <c r="I19"/>
      <c r="J19"/>
      <c r="K19"/>
      <c r="L19"/>
    </row>
    <row r="20" spans="1:12" s="92" customFormat="1" ht="21">
      <c r="A20" s="666">
        <v>6</v>
      </c>
      <c r="B20" s="671" t="s">
        <v>732</v>
      </c>
      <c r="C20" s="423">
        <f>SUM(C21:C22)</f>
        <v>2639380203.4932003</v>
      </c>
      <c r="D20" s="423">
        <f>SUM(D21:D22)</f>
        <v>0</v>
      </c>
      <c r="E20" s="423">
        <f>SUM(E21:E22)</f>
        <v>2639380203.4932003</v>
      </c>
      <c r="F20"/>
      <c r="G20"/>
      <c r="H20"/>
      <c r="I20"/>
      <c r="J20"/>
      <c r="K20"/>
      <c r="L20"/>
    </row>
    <row r="21" spans="1:12">
      <c r="A21" s="666">
        <v>6.1</v>
      </c>
      <c r="B21" s="672" t="s">
        <v>564</v>
      </c>
      <c r="C21" s="424">
        <v>148374168.64319998</v>
      </c>
      <c r="D21" s="424"/>
      <c r="E21" s="424">
        <v>148374168.64319998</v>
      </c>
    </row>
    <row r="22" spans="1:12">
      <c r="A22" s="666">
        <v>6.2</v>
      </c>
      <c r="B22" s="672" t="s">
        <v>731</v>
      </c>
      <c r="C22" s="424">
        <v>2491006034.8500004</v>
      </c>
      <c r="D22" s="424"/>
      <c r="E22" s="424">
        <v>2491006034.8500004</v>
      </c>
    </row>
    <row r="23" spans="1:12" ht="21">
      <c r="A23" s="666">
        <v>7</v>
      </c>
      <c r="B23" s="673" t="s">
        <v>733</v>
      </c>
      <c r="C23" s="425">
        <v>27859354.66</v>
      </c>
      <c r="D23" s="425">
        <v>3796650</v>
      </c>
      <c r="E23" s="425">
        <v>24062704.66</v>
      </c>
    </row>
    <row r="24" spans="1:12" ht="21">
      <c r="A24" s="666">
        <v>8</v>
      </c>
      <c r="B24" s="673" t="s">
        <v>734</v>
      </c>
      <c r="C24" s="425">
        <v>424088.08847110043</v>
      </c>
      <c r="D24" s="425"/>
      <c r="E24" s="425">
        <v>424088.08847110043</v>
      </c>
    </row>
    <row r="25" spans="1:12">
      <c r="A25" s="666">
        <v>9</v>
      </c>
      <c r="B25" s="593" t="s">
        <v>735</v>
      </c>
      <c r="C25" s="425">
        <f>SUM(C26:C27)</f>
        <v>111868226.28</v>
      </c>
      <c r="D25" s="425">
        <f>SUM(D26:D27)</f>
        <v>10870260.66</v>
      </c>
      <c r="E25" s="425">
        <f>SUM(E26:E27)</f>
        <v>100997965.62</v>
      </c>
    </row>
    <row r="26" spans="1:12">
      <c r="A26" s="666">
        <v>9.1</v>
      </c>
      <c r="B26" s="591" t="s">
        <v>736</v>
      </c>
      <c r="C26" s="425">
        <v>111868226.28</v>
      </c>
      <c r="D26" s="425">
        <v>10870260.66</v>
      </c>
      <c r="E26" s="425">
        <v>100997965.62</v>
      </c>
    </row>
    <row r="27" spans="1:12">
      <c r="A27" s="666">
        <v>9.1999999999999993</v>
      </c>
      <c r="B27" s="591" t="s">
        <v>737</v>
      </c>
      <c r="C27" s="425">
        <v>0</v>
      </c>
      <c r="D27" s="425"/>
      <c r="E27" s="425">
        <v>0</v>
      </c>
    </row>
    <row r="28" spans="1:12">
      <c r="A28" s="666">
        <v>10</v>
      </c>
      <c r="B28" s="593" t="s">
        <v>36</v>
      </c>
      <c r="C28" s="425">
        <f>SUM(C29:C30)</f>
        <v>11886100.23</v>
      </c>
      <c r="D28" s="425">
        <f>SUM(D29:D30)</f>
        <v>11886100.23</v>
      </c>
      <c r="E28" s="425">
        <f>SUM(E29:E30)</f>
        <v>0</v>
      </c>
    </row>
    <row r="29" spans="1:12">
      <c r="A29" s="666">
        <v>10.1</v>
      </c>
      <c r="B29" s="591" t="s">
        <v>738</v>
      </c>
      <c r="C29" s="425">
        <v>0</v>
      </c>
      <c r="D29" s="425"/>
      <c r="E29" s="425">
        <v>0</v>
      </c>
    </row>
    <row r="30" spans="1:12">
      <c r="A30" s="666">
        <v>10.199999999999999</v>
      </c>
      <c r="B30" s="591" t="s">
        <v>739</v>
      </c>
      <c r="C30" s="425">
        <v>11886100.23</v>
      </c>
      <c r="D30" s="425">
        <v>11886100.23</v>
      </c>
      <c r="E30" s="425">
        <v>0</v>
      </c>
    </row>
    <row r="31" spans="1:12">
      <c r="A31" s="666">
        <v>11</v>
      </c>
      <c r="B31" s="593" t="s">
        <v>740</v>
      </c>
      <c r="C31" s="425">
        <f>SUM(C32:C33)</f>
        <v>47695.35</v>
      </c>
      <c r="D31" s="425">
        <f>SUM(D32:D33)</f>
        <v>0</v>
      </c>
      <c r="E31" s="425">
        <f>SUM(E32:E33)</f>
        <v>47695.35</v>
      </c>
    </row>
    <row r="32" spans="1:12">
      <c r="A32" s="666">
        <v>11.1</v>
      </c>
      <c r="B32" s="591" t="s">
        <v>741</v>
      </c>
      <c r="C32" s="425">
        <v>47695.35</v>
      </c>
      <c r="D32" s="425"/>
      <c r="E32" s="425">
        <v>47695.35</v>
      </c>
    </row>
    <row r="33" spans="1:7">
      <c r="A33" s="666">
        <v>11.2</v>
      </c>
      <c r="B33" s="591" t="s">
        <v>742</v>
      </c>
      <c r="C33" s="425">
        <v>0</v>
      </c>
      <c r="D33" s="425"/>
      <c r="E33" s="425">
        <v>0</v>
      </c>
    </row>
    <row r="34" spans="1:7">
      <c r="A34" s="666">
        <v>13</v>
      </c>
      <c r="B34" s="593" t="s">
        <v>99</v>
      </c>
      <c r="C34" s="424">
        <v>35692589.011528902</v>
      </c>
      <c r="D34" s="424"/>
      <c r="E34" s="424">
        <v>35692589.011528902</v>
      </c>
    </row>
    <row r="35" spans="1:7">
      <c r="A35" s="666">
        <v>13.1</v>
      </c>
      <c r="B35" s="674" t="s">
        <v>743</v>
      </c>
      <c r="C35" s="424">
        <v>19129893.351528898</v>
      </c>
      <c r="D35" s="424"/>
      <c r="E35" s="424">
        <v>19129893.351528898</v>
      </c>
    </row>
    <row r="36" spans="1:7">
      <c r="A36" s="666">
        <v>13.2</v>
      </c>
      <c r="B36" s="674" t="s">
        <v>744</v>
      </c>
      <c r="C36" s="424">
        <v>0</v>
      </c>
      <c r="D36" s="424"/>
      <c r="E36" s="424">
        <v>0</v>
      </c>
    </row>
    <row r="37" spans="1:7" ht="39" thickBot="1">
      <c r="A37" s="240"/>
      <c r="B37" s="241" t="s">
        <v>320</v>
      </c>
      <c r="C37" s="202">
        <f>SUM(C8,C12,C14,C15,C16,C20,C23,C24,C25,C28,C31,C34)</f>
        <v>3442108507.8827</v>
      </c>
      <c r="D37" s="202">
        <f>SUM(D8,D12,D14,D15,D16,D20,D23,D24,D25,D28,D31,D34)</f>
        <v>27921998.010000002</v>
      </c>
      <c r="E37" s="202">
        <f>SUM(E8,E12,E14,E15,E16,E20,E23,E24,E25,E28,E31,E34)</f>
        <v>3414186509.8726997</v>
      </c>
    </row>
    <row r="38" spans="1:7">
      <c r="A38"/>
      <c r="B38"/>
      <c r="C38"/>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25" sqref="C2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34" t="str">
        <f>Info!C2</f>
        <v>სს "ბაზისბანკი"</v>
      </c>
    </row>
    <row r="2" spans="1:6" s="21" customFormat="1" ht="15.75" customHeight="1">
      <c r="A2" s="21" t="s">
        <v>109</v>
      </c>
      <c r="B2" s="601">
        <f>'1. key ratios'!B2</f>
        <v>45382</v>
      </c>
      <c r="C2"/>
      <c r="D2"/>
      <c r="E2"/>
      <c r="F2"/>
    </row>
    <row r="3" spans="1:6" s="21" customFormat="1" ht="15.75" customHeight="1">
      <c r="C3"/>
      <c r="D3"/>
      <c r="E3"/>
      <c r="F3"/>
    </row>
    <row r="4" spans="1:6" s="21" customFormat="1" ht="26.25" thickBot="1">
      <c r="A4" s="21" t="s">
        <v>256</v>
      </c>
      <c r="B4" s="132" t="s">
        <v>171</v>
      </c>
      <c r="C4" s="126" t="s">
        <v>87</v>
      </c>
      <c r="D4"/>
      <c r="E4"/>
      <c r="F4"/>
    </row>
    <row r="5" spans="1:6">
      <c r="A5" s="127">
        <v>1</v>
      </c>
      <c r="B5" s="128" t="s">
        <v>722</v>
      </c>
      <c r="C5" s="163">
        <f>'7. LI1'!E37</f>
        <v>3414186509.8726997</v>
      </c>
      <c r="E5" s="675"/>
    </row>
    <row r="6" spans="1:6" s="117" customFormat="1">
      <c r="A6" s="80">
        <v>2.1</v>
      </c>
      <c r="B6" s="134" t="s">
        <v>856</v>
      </c>
      <c r="C6" s="164">
        <v>595184991.72650003</v>
      </c>
      <c r="E6" s="675"/>
    </row>
    <row r="7" spans="1:6" s="4" customFormat="1" ht="25.5" outlineLevel="1">
      <c r="A7" s="133">
        <v>2.2000000000000002</v>
      </c>
      <c r="B7" s="129" t="s">
        <v>857</v>
      </c>
      <c r="C7" s="165">
        <v>58339348.600000001</v>
      </c>
      <c r="E7" s="675"/>
    </row>
    <row r="8" spans="1:6" s="4" customFormat="1" ht="26.25">
      <c r="A8" s="133">
        <v>3</v>
      </c>
      <c r="B8" s="130" t="s">
        <v>723</v>
      </c>
      <c r="C8" s="166">
        <f>SUM(C5:C7)</f>
        <v>4067710850.1991997</v>
      </c>
      <c r="E8" s="675"/>
    </row>
    <row r="9" spans="1:6" s="117" customFormat="1">
      <c r="A9" s="80">
        <v>4</v>
      </c>
      <c r="B9" s="137" t="s">
        <v>169</v>
      </c>
      <c r="C9" s="164"/>
      <c r="E9" s="675"/>
    </row>
    <row r="10" spans="1:6" s="4" customFormat="1" ht="25.5" outlineLevel="1">
      <c r="A10" s="133">
        <v>5.0999999999999996</v>
      </c>
      <c r="B10" s="129" t="s">
        <v>175</v>
      </c>
      <c r="C10" s="1008">
        <v>-244242977.36357009</v>
      </c>
      <c r="E10" s="675"/>
    </row>
    <row r="11" spans="1:6" s="4" customFormat="1" ht="25.5" outlineLevel="1">
      <c r="A11" s="133">
        <v>5.2</v>
      </c>
      <c r="B11" s="129" t="s">
        <v>176</v>
      </c>
      <c r="C11" s="1008">
        <v>-57172561.627999999</v>
      </c>
      <c r="E11" s="675"/>
    </row>
    <row r="12" spans="1:6" s="4" customFormat="1">
      <c r="A12" s="133">
        <v>6</v>
      </c>
      <c r="B12" s="135" t="s">
        <v>435</v>
      </c>
      <c r="C12" s="242"/>
      <c r="E12" s="675"/>
    </row>
    <row r="13" spans="1:6" s="4" customFormat="1" ht="15.75" thickBot="1">
      <c r="A13" s="136">
        <v>7</v>
      </c>
      <c r="B13" s="131" t="s">
        <v>170</v>
      </c>
      <c r="C13" s="167">
        <f>SUM(C8:C12)</f>
        <v>3766295311.2076297</v>
      </c>
      <c r="E13" s="675"/>
    </row>
    <row r="15" spans="1:6">
      <c r="B15" s="23"/>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